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00" windowHeight="11385" firstSheet="4" activeTab="7"/>
  </bookViews>
  <sheets>
    <sheet name="Белгородэнерго" sheetId="24" r:id="rId1"/>
    <sheet name="Брянскэнерго" sheetId="20" r:id="rId2"/>
    <sheet name="Воронежэнерго" sheetId="38" r:id="rId3"/>
    <sheet name="Костромаэнерго" sheetId="4" r:id="rId4"/>
    <sheet name="Курскэнерго" sheetId="25" r:id="rId5"/>
    <sheet name="Липецкэнерго" sheetId="30" r:id="rId6"/>
    <sheet name="Орёлэнерго" sheetId="32" r:id="rId7"/>
    <sheet name="Смоленскэнерго" sheetId="40" r:id="rId8"/>
    <sheet name="Тамбовэнерго" sheetId="37" r:id="rId9"/>
    <sheet name="Тверьэнерго" sheetId="31" r:id="rId10"/>
    <sheet name="Ярославль" sheetId="33" r:id="rId11"/>
  </sheets>
  <externalReferences>
    <externalReference r:id="rId12"/>
    <externalReference r:id="rId13"/>
    <externalReference r:id="rId14"/>
  </externalReferences>
  <definedNames>
    <definedName name="_xlnm._FilterDatabase" localSheetId="5" hidden="1">Липецкэнерго!$A$1:$H$147</definedName>
    <definedName name="Z_6D389489_227C_4961_A82B_445D2120A9CA_.wvu.PrintArea" localSheetId="7" hidden="1">Смоленскэнерго!$A$1:$H$136</definedName>
    <definedName name="Z_6D389489_227C_4961_A82B_445D2120A9CA_.wvu.PrintTitles" localSheetId="7" hidden="1">Смоленскэнерго!$4:$5</definedName>
    <definedName name="Z_8ABF3ABB_CB2B_49F3_A8C4_A61825911C8D_.wvu.PrintArea" localSheetId="7" hidden="1">Смоленскэнерго!$A$1:$H$136</definedName>
    <definedName name="Z_8ABF3ABB_CB2B_49F3_A8C4_A61825911C8D_.wvu.PrintTitles" localSheetId="7" hidden="1">Смоленскэнерго!$4:$5</definedName>
    <definedName name="_xlnm.Print_Titles" localSheetId="0">Белгородэнерго!#REF!</definedName>
    <definedName name="_xlnm.Print_Titles" localSheetId="1">Брянскэнерго!$4:$5</definedName>
    <definedName name="_xlnm.Print_Titles" localSheetId="2">Воронежэнерго!$4:$5</definedName>
    <definedName name="_xlnm.Print_Titles" localSheetId="3">Костромаэнерго!$4:$5</definedName>
    <definedName name="_xlnm.Print_Titles" localSheetId="4">Курскэнерго!$4:$6</definedName>
    <definedName name="_xlnm.Print_Titles" localSheetId="5">Липецкэнерго!$4:$5</definedName>
    <definedName name="_xlnm.Print_Titles" localSheetId="6">Орёлэнерго!$4:$5</definedName>
    <definedName name="_xlnm.Print_Titles" localSheetId="7">Смоленскэнерго!$4:$5</definedName>
    <definedName name="Номер_позиции_ТМ">'[1]Тарифное меню'!$H:$H</definedName>
    <definedName name="_xlnm.Print_Area" localSheetId="0">Белгородэнерго!$A$1:$H$240</definedName>
    <definedName name="_xlnm.Print_Area" localSheetId="1">Брянскэнерго!$A$1:$H$254</definedName>
    <definedName name="_xlnm.Print_Area" localSheetId="2">Воронежэнерго!$A$1:$H$141</definedName>
    <definedName name="_xlnm.Print_Area" localSheetId="3">Костромаэнерго!$A$1:$H$625</definedName>
    <definedName name="_xlnm.Print_Area" localSheetId="4">Курскэнерго!$A$1:$H$624</definedName>
    <definedName name="_xlnm.Print_Area" localSheetId="5">Липецкэнерго!$A$1:$H$150</definedName>
    <definedName name="_xlnm.Print_Area" localSheetId="6">Орёлэнерго!$A$1:$H$217</definedName>
    <definedName name="_xlnm.Print_Area" localSheetId="7">Смоленскэнерго!$A$1:$H$136</definedName>
    <definedName name="_xlnm.Print_Area" localSheetId="10">Ярославль!$A$1:$H$184</definedName>
    <definedName name="Тарифное_меню">'[1]Тарифное меню'!$F:$F</definedName>
  </definedNames>
  <calcPr calcId="145621"/>
</workbook>
</file>

<file path=xl/calcChain.xml><?xml version="1.0" encoding="utf-8"?>
<calcChain xmlns="http://schemas.openxmlformats.org/spreadsheetml/2006/main">
  <c r="D6" i="40" l="1"/>
  <c r="E6" i="40"/>
  <c r="F6" i="40" s="1"/>
  <c r="G6" i="40" s="1"/>
  <c r="H6" i="40" s="1"/>
  <c r="G8" i="40"/>
  <c r="H44" i="40"/>
  <c r="H47" i="40"/>
  <c r="H50" i="40"/>
  <c r="H65" i="40"/>
  <c r="H68" i="40"/>
  <c r="H72" i="40"/>
  <c r="H102" i="40"/>
  <c r="H105" i="40"/>
  <c r="H108" i="40"/>
  <c r="H122" i="40"/>
  <c r="H125" i="40"/>
  <c r="H129" i="40"/>
  <c r="D6" i="38" l="1"/>
  <c r="E6" i="38" s="1"/>
  <c r="F6" i="38" s="1"/>
  <c r="G6" i="38" s="1"/>
  <c r="H6" i="38" s="1"/>
  <c r="I78" i="37" l="1"/>
  <c r="I8" i="37"/>
  <c r="E6" i="37"/>
  <c r="F6" i="37" s="1"/>
  <c r="G6" i="37" s="1"/>
  <c r="H6" i="37" s="1"/>
  <c r="I6" i="37" s="1"/>
  <c r="H148" i="33" l="1"/>
  <c r="H147" i="33"/>
  <c r="H146" i="33"/>
  <c r="H145" i="33"/>
  <c r="H144" i="33"/>
  <c r="H143" i="33"/>
  <c r="H142" i="33"/>
  <c r="H139" i="33"/>
  <c r="H138" i="33"/>
  <c r="H137" i="33"/>
  <c r="H136" i="33"/>
  <c r="H132" i="33"/>
  <c r="H131" i="33"/>
  <c r="H130" i="33"/>
  <c r="H129" i="33"/>
  <c r="H125" i="33"/>
  <c r="H124" i="33"/>
  <c r="H123" i="33"/>
  <c r="H119" i="33"/>
  <c r="H118" i="33"/>
  <c r="H117" i="33"/>
  <c r="H116" i="33"/>
  <c r="H112" i="33"/>
  <c r="H111" i="33"/>
  <c r="H110" i="33"/>
  <c r="H109" i="33"/>
  <c r="H105" i="33"/>
  <c r="H104" i="33"/>
  <c r="H103" i="33"/>
  <c r="H99" i="33"/>
  <c r="H98" i="33"/>
  <c r="H97" i="33" s="1"/>
  <c r="H86" i="33"/>
  <c r="H173" i="33" s="1"/>
  <c r="H85" i="33"/>
  <c r="H172" i="33" s="1"/>
  <c r="H84" i="33"/>
  <c r="H171" i="33" s="1"/>
  <c r="H83" i="33"/>
  <c r="H170" i="33" s="1"/>
  <c r="H82" i="33"/>
  <c r="H169" i="33" s="1"/>
  <c r="H79" i="33"/>
  <c r="H166" i="33" s="1"/>
  <c r="H78" i="33"/>
  <c r="H165" i="33" s="1"/>
  <c r="H77" i="33"/>
  <c r="H164" i="33" s="1"/>
  <c r="H76" i="33"/>
  <c r="H163" i="33" s="1"/>
  <c r="H74" i="33"/>
  <c r="H161" i="33" s="1"/>
  <c r="H73" i="33"/>
  <c r="H160" i="33" s="1"/>
  <c r="H72" i="33"/>
  <c r="H159" i="33" s="1"/>
  <c r="H71" i="33"/>
  <c r="H158" i="33" s="1"/>
  <c r="H69" i="33"/>
  <c r="H156" i="33" s="1"/>
  <c r="H68" i="33"/>
  <c r="H155" i="33" s="1"/>
  <c r="H67" i="33"/>
  <c r="H154" i="33" s="1"/>
  <c r="H66" i="33"/>
  <c r="H153" i="33" s="1"/>
  <c r="H65" i="33"/>
  <c r="H152" i="33" s="1"/>
  <c r="H61" i="33"/>
  <c r="H60" i="33"/>
  <c r="H59" i="33"/>
  <c r="H58" i="33"/>
  <c r="H57" i="33"/>
  <c r="H56" i="33"/>
  <c r="H55" i="33"/>
  <c r="H52" i="33"/>
  <c r="H51" i="33"/>
  <c r="H50" i="33"/>
  <c r="H49" i="33"/>
  <c r="H47" i="33"/>
  <c r="H46" i="33"/>
  <c r="H45" i="33"/>
  <c r="H44" i="33"/>
  <c r="H40" i="33"/>
  <c r="H39" i="33"/>
  <c r="H38" i="33"/>
  <c r="H33" i="33"/>
  <c r="H32" i="33"/>
  <c r="H31" i="33"/>
  <c r="H30" i="33"/>
  <c r="H28" i="33"/>
  <c r="H27" i="33"/>
  <c r="H26" i="33"/>
  <c r="H25" i="33"/>
  <c r="H21" i="33"/>
  <c r="H20" i="33"/>
  <c r="H19" i="33"/>
  <c r="E6" i="33"/>
  <c r="F6" i="33" s="1"/>
  <c r="G6" i="33" s="1"/>
  <c r="H6" i="33" s="1"/>
  <c r="D6" i="33"/>
  <c r="D165" i="32" l="1"/>
  <c r="C165" i="32"/>
  <c r="D6" i="32"/>
  <c r="E6" i="32" s="1"/>
  <c r="F6" i="32" s="1"/>
  <c r="G6" i="32" s="1"/>
  <c r="H6" i="32" s="1"/>
  <c r="D187" i="31" l="1"/>
  <c r="B179" i="31"/>
  <c r="H178" i="31"/>
  <c r="H177" i="31"/>
  <c r="H176" i="31"/>
  <c r="H174" i="31"/>
  <c r="H173" i="31"/>
  <c r="H169" i="31"/>
  <c r="H168" i="31"/>
  <c r="H167" i="31"/>
  <c r="H166" i="31"/>
  <c r="H165" i="31"/>
  <c r="H164" i="31"/>
  <c r="H163" i="31"/>
  <c r="H162" i="31"/>
  <c r="D160" i="31"/>
  <c r="H146" i="31"/>
  <c r="H145" i="31"/>
  <c r="H144" i="31"/>
  <c r="H143" i="31"/>
  <c r="H142" i="31"/>
  <c r="H141" i="31"/>
  <c r="H140" i="31"/>
  <c r="H139" i="31"/>
  <c r="H138" i="31"/>
  <c r="H137" i="31"/>
  <c r="H136" i="31"/>
  <c r="H135" i="31"/>
  <c r="H134" i="31"/>
  <c r="H133" i="31"/>
  <c r="H132" i="31"/>
  <c r="H131" i="31"/>
  <c r="H130" i="31"/>
  <c r="H129" i="31"/>
  <c r="H105" i="31"/>
  <c r="H104" i="31"/>
  <c r="H103" i="31"/>
  <c r="H8" i="31"/>
  <c r="D6" i="31"/>
  <c r="E6" i="31" s="1"/>
  <c r="F6" i="31" s="1"/>
  <c r="G6" i="31" s="1"/>
  <c r="H6" i="31" s="1"/>
  <c r="G9" i="30" l="1"/>
  <c r="D6" i="30"/>
  <c r="E6" i="30" s="1"/>
  <c r="F6" i="30" s="1"/>
  <c r="G6" i="30" s="1"/>
  <c r="H6" i="30" s="1"/>
  <c r="H445" i="25" l="1"/>
  <c r="H265" i="25"/>
  <c r="H184" i="25"/>
  <c r="H139" i="25"/>
  <c r="H61" i="25"/>
  <c r="H16" i="25"/>
  <c r="D6" i="25"/>
  <c r="E6" i="25" s="1"/>
  <c r="F6" i="25" s="1"/>
  <c r="G6" i="25" s="1"/>
  <c r="H6" i="25" s="1"/>
  <c r="H233" i="24" l="1"/>
  <c r="H231" i="24"/>
  <c r="H230" i="24"/>
  <c r="H228" i="24"/>
  <c r="H227" i="24"/>
  <c r="H225" i="24"/>
  <c r="H224" i="24"/>
  <c r="H222" i="24"/>
  <c r="H221" i="24"/>
  <c r="H205" i="24"/>
  <c r="H204" i="24"/>
  <c r="H203" i="24"/>
  <c r="H201" i="24"/>
  <c r="H200" i="24"/>
  <c r="H198" i="24"/>
  <c r="H197" i="24"/>
  <c r="H195" i="24"/>
  <c r="H194" i="24"/>
  <c r="H192" i="24"/>
  <c r="H191" i="24"/>
  <c r="H189" i="24"/>
  <c r="H188" i="24"/>
  <c r="H186" i="24"/>
  <c r="H185" i="24"/>
  <c r="H182" i="24"/>
  <c r="H181" i="24"/>
  <c r="H179" i="24"/>
  <c r="H178" i="24"/>
  <c r="H176" i="24"/>
  <c r="H175" i="24"/>
  <c r="H173" i="24"/>
  <c r="H172" i="24"/>
  <c r="H170" i="24"/>
  <c r="H169" i="24"/>
  <c r="H167" i="24"/>
  <c r="H166" i="24"/>
  <c r="H164" i="24"/>
  <c r="H163" i="24"/>
  <c r="H161" i="24"/>
  <c r="H160" i="24"/>
  <c r="G8" i="24"/>
  <c r="D6" i="24"/>
  <c r="E6" i="24" s="1"/>
  <c r="F6" i="24" s="1"/>
  <c r="G6" i="24" s="1"/>
  <c r="H6" i="24" s="1"/>
  <c r="D6" i="20" l="1"/>
  <c r="E6" i="20" s="1"/>
  <c r="F6" i="20" s="1"/>
  <c r="G6" i="20" s="1"/>
  <c r="H6" i="20" s="1"/>
  <c r="H617" i="4"/>
  <c r="H614" i="4"/>
  <c r="H611" i="4"/>
  <c r="H608" i="4"/>
  <c r="H605" i="4"/>
  <c r="H602" i="4"/>
  <c r="H598" i="4"/>
  <c r="H595" i="4"/>
  <c r="H592" i="4"/>
  <c r="H589" i="4"/>
  <c r="H586" i="4"/>
  <c r="H583" i="4"/>
  <c r="H580" i="4"/>
  <c r="H577" i="4"/>
  <c r="H574" i="4"/>
  <c r="H571" i="4"/>
  <c r="H568" i="4"/>
  <c r="H565" i="4"/>
  <c r="H562" i="4"/>
  <c r="H559" i="4"/>
  <c r="H556" i="4"/>
  <c r="H553" i="4"/>
  <c r="H550" i="4"/>
  <c r="H547" i="4"/>
  <c r="H544" i="4"/>
  <c r="H541" i="4"/>
  <c r="H538" i="4"/>
  <c r="H535" i="4"/>
  <c r="H532" i="4"/>
  <c r="H529" i="4"/>
  <c r="H526" i="4"/>
  <c r="H523" i="4"/>
  <c r="H516" i="4"/>
  <c r="H513" i="4"/>
  <c r="H508" i="4"/>
  <c r="H505" i="4"/>
  <c r="H502" i="4"/>
  <c r="H499" i="4"/>
  <c r="H496" i="4"/>
  <c r="H493" i="4"/>
  <c r="H490" i="4"/>
  <c r="H487" i="4"/>
  <c r="H484" i="4"/>
  <c r="H481" i="4"/>
  <c r="H477" i="4"/>
  <c r="H474" i="4"/>
  <c r="H471" i="4"/>
  <c r="H468" i="4"/>
  <c r="H465" i="4"/>
  <c r="H462" i="4"/>
  <c r="H459" i="4"/>
  <c r="H456" i="4"/>
  <c r="H453" i="4"/>
  <c r="H450" i="4"/>
  <c r="H446" i="4"/>
  <c r="H443" i="4"/>
  <c r="H440" i="4"/>
  <c r="H437" i="4"/>
  <c r="H434" i="4"/>
  <c r="H431" i="4"/>
  <c r="H428" i="4"/>
  <c r="H425" i="4"/>
  <c r="H422" i="4"/>
  <c r="H419" i="4"/>
  <c r="H416" i="4"/>
  <c r="H413" i="4"/>
  <c r="H409" i="4"/>
  <c r="H406" i="4"/>
  <c r="H403" i="4"/>
  <c r="H400" i="4"/>
  <c r="H397" i="4"/>
  <c r="H394" i="4"/>
  <c r="H391" i="4"/>
  <c r="H388" i="4"/>
  <c r="H385" i="4"/>
  <c r="H382" i="4"/>
  <c r="H379" i="4"/>
  <c r="H376" i="4"/>
  <c r="H371" i="4"/>
  <c r="H368" i="4"/>
  <c r="H365" i="4"/>
  <c r="H362" i="4"/>
  <c r="H359" i="4"/>
  <c r="H356" i="4"/>
  <c r="H353" i="4"/>
  <c r="H350" i="4"/>
  <c r="H347" i="4"/>
  <c r="H344" i="4"/>
  <c r="H341" i="4"/>
  <c r="H335" i="4"/>
  <c r="H332" i="4"/>
  <c r="H19" i="4"/>
  <c r="H16" i="4"/>
  <c r="D6" i="4"/>
  <c r="E6" i="4" s="1"/>
  <c r="F6" i="4" s="1"/>
  <c r="G6" i="4" s="1"/>
  <c r="H6" i="4" s="1"/>
</calcChain>
</file>

<file path=xl/sharedStrings.xml><?xml version="1.0" encoding="utf-8"?>
<sst xmlns="http://schemas.openxmlformats.org/spreadsheetml/2006/main" count="4157" uniqueCount="904">
  <si>
    <t xml:space="preserve"> Тарифное меню по ТП</t>
  </si>
  <si>
    <t>заполняется без НДС</t>
  </si>
  <si>
    <t>Дата и № принятия тарифного решения, дата публикации, источник публикации</t>
  </si>
  <si>
    <t xml:space="preserve">Категория присоединения </t>
  </si>
  <si>
    <t>Ед. изм.</t>
  </si>
  <si>
    <t>Ставка платы по категориям надежности, руб., без НДС</t>
  </si>
  <si>
    <t>Ставка платы*</t>
  </si>
  <si>
    <t>Диапазон мощности, кВт</t>
  </si>
  <si>
    <t>Уровень напряжения в точке присоединения, кВ</t>
  </si>
  <si>
    <t>I</t>
  </si>
  <si>
    <t>II</t>
  </si>
  <si>
    <t>III</t>
  </si>
  <si>
    <t>филиал ПАО "МРСК Центра" - "Белгородэнерго"</t>
  </si>
  <si>
    <t>1. ставки ПТП по льготным категориям потребителей</t>
  </si>
  <si>
    <t>до 20</t>
  </si>
  <si>
    <t>руб./подкл.</t>
  </si>
  <si>
    <t>2. ставки ПТП в разрезе мероприятий</t>
  </si>
  <si>
    <t>3. ставки ПТП по территориальным зонам</t>
  </si>
  <si>
    <t>Ставки ПТП за единицу максимальной мощности**</t>
  </si>
  <si>
    <t>(ставки по мероприятиям "последней мили" установлены  в текущих  ценах)</t>
  </si>
  <si>
    <r>
      <t xml:space="preserve">** В соответствии с пунктом 2 статьи 23.2 Федерального закона от 26 марта 2003 года № 35-ФЗ "Об электроэнергетике" </t>
    </r>
    <r>
      <rPr>
        <b/>
        <sz val="13"/>
        <color theme="1"/>
        <rFont val="Times New Roman"/>
        <family val="1"/>
        <charset val="204"/>
      </rPr>
      <t>с 1 октября 2017</t>
    </r>
    <r>
      <rPr>
        <b/>
        <sz val="11"/>
        <color theme="1"/>
        <rFont val="Times New Roman"/>
        <family val="1"/>
        <charset val="204"/>
      </rPr>
      <t xml:space="preserve"> года в состав платы за технологическое присоединение</t>
    </r>
    <r>
      <rPr>
        <sz val="11"/>
        <color theme="1"/>
        <rFont val="Times New Roman"/>
        <family val="1"/>
        <charset val="204"/>
      </rPr>
      <t xml:space="preserve"> энергопринимающих устройств максимальной мощностью </t>
    </r>
    <r>
      <rPr>
        <b/>
        <sz val="11"/>
        <color theme="1"/>
        <rFont val="Times New Roman"/>
        <family val="1"/>
        <charset val="204"/>
      </rPr>
      <t>не более, чем 150 кВт не включаются расходы, связанные со строительством</t>
    </r>
    <r>
      <rPr>
        <sz val="11"/>
        <color theme="1"/>
        <rFont val="Times New Roman"/>
        <family val="1"/>
        <charset val="204"/>
      </rPr>
      <t xml:space="preserve">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</t>
    </r>
  </si>
  <si>
    <t>С1.1. Подготовка и выдача сетевой организацией технических условий Заявителю (ТУ)</t>
  </si>
  <si>
    <t>руб./кВт.</t>
  </si>
  <si>
    <t>С1.2. Проверка сетевой организацией выполнения Заявителем ТУ</t>
  </si>
  <si>
    <t>Выполнение сетевой организацией мероприятий, связанных со строительством "последней мили"</t>
  </si>
  <si>
    <t>0.4</t>
  </si>
  <si>
    <t>руб./кВт</t>
  </si>
  <si>
    <t>С2 Строительство воздушных линий</t>
  </si>
  <si>
    <t>до 150 кВт включительно</t>
  </si>
  <si>
    <t>х</t>
  </si>
  <si>
    <t xml:space="preserve">свыше 150 кВт </t>
  </si>
  <si>
    <t>С3 Строительство кабельных линий</t>
  </si>
  <si>
    <t xml:space="preserve">открытый способ </t>
  </si>
  <si>
    <t>С5 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</si>
  <si>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6-10/0.4</t>
  </si>
  <si>
    <t xml:space="preserve">строительство однотрансформаторных подстанций: </t>
  </si>
  <si>
    <t>строительство СТП 6-10/0,4 кВ</t>
  </si>
  <si>
    <t xml:space="preserve">строительство однотрансформаторной КТП 6-10/0,4 кВ установленной мощностью 100  кВА </t>
  </si>
  <si>
    <t xml:space="preserve">строительство однотрансформаторной КТП 6-10/0,4 кВ установленной мощностью 160  кВА </t>
  </si>
  <si>
    <t xml:space="preserve">строительство однотрансформаторной КТП 6-10/0,4 кВ установленной мощностью 250  кВА </t>
  </si>
  <si>
    <t xml:space="preserve">строительство однотрансформаторной КТП 6-10/0,4 кВ установленной мощностью 400  кВА </t>
  </si>
  <si>
    <t xml:space="preserve">строительство однотрансформаторной КТП 6-10/0,4 кВ установленной мощностью 630  кВА </t>
  </si>
  <si>
    <t xml:space="preserve">строительство однотрансформаторной КТП 6-10/0,4 кВ установленной мощностью 1000  кВА </t>
  </si>
  <si>
    <t>строительство однотрансформаторной КТП 6-10/0,4 кВ установленной мощностью 1250  кВА и более</t>
  </si>
  <si>
    <t xml:space="preserve">строительство двухтрансформаторных подстанций: </t>
  </si>
  <si>
    <t xml:space="preserve">строительство двухтрансформаторной КТП 6-10/0,4 кВ установленной мощностью 2*100  кВА </t>
  </si>
  <si>
    <t xml:space="preserve">строительство двухтрансформаторной КТП 6-10/0,4 кВ установленной мощностью 2*160  кВА </t>
  </si>
  <si>
    <t xml:space="preserve">строительство двухтрансформаторной КТП 6-10/0,4 кВ установленной мощностью 2*250  кВА </t>
  </si>
  <si>
    <t xml:space="preserve">строительство двухтрансформаторной КТП 6-10/0,4 кВ установленной мощностью 2*400  кВА </t>
  </si>
  <si>
    <t xml:space="preserve">строительство двухтрансформаторной КТП 6-10/0,4 кВ установленной мощностью 2*630  кВА </t>
  </si>
  <si>
    <t xml:space="preserve">строительство двухтрансформаторной КТП 6-10/0,4 кВ установленной мощностью 2*1000  кВА </t>
  </si>
  <si>
    <t>строительство двухтрансформаторной КТП 6-10/0,4 кВ установленной мощностью 2*1250 кВА и более</t>
  </si>
  <si>
    <t>6-10</t>
  </si>
  <si>
    <t>Стандартизированные тарифные ставки ПТП **</t>
  </si>
  <si>
    <t>(ставки по мероприятиям "последней мили" установлены в ценах периода регулирования 
едиными для городских населенных пунктов и территорий, не относящихся к территориям городских населенных пунктов)</t>
  </si>
  <si>
    <t>С1 Стандартизированная тарифная ставка платы на технологическое присоединение энергопринимающих устройств заявителя, не включающих в себя строительство объектов электросетевого хозяйства</t>
  </si>
  <si>
    <t>по всем уровням</t>
  </si>
  <si>
    <t>руб./одно присоединение</t>
  </si>
  <si>
    <t>в т.ч.</t>
  </si>
  <si>
    <t>С 1.1. Подготовка и выдача сетевой организацией технических условий заявителю</t>
  </si>
  <si>
    <t>С 1.2. Проверка сетевой организацией выполнения заявителем ТУ</t>
  </si>
  <si>
    <t>С2i Стандаризированная тарифная ставка на покрытие расходов на строительство воздушных линий электропередачи в расчете на 1 км линии</t>
  </si>
  <si>
    <t>руб./км</t>
  </si>
  <si>
    <t>С3i Стандартизированная тарифная ставка на покрытие расходов  на строительство кабельных линий электропередачи в расчете на 1 км линии</t>
  </si>
  <si>
    <t>С4i Стандаризированная тарифная ставка на покрытие расходов  на строительство пунктов секционирования (реклоузеров)</t>
  </si>
  <si>
    <t xml:space="preserve">руб./шт </t>
  </si>
  <si>
    <t>С5 Стандаризированная тарифная ставка на покрытие расходов  на строительство подстанций</t>
  </si>
  <si>
    <t>руб./шт.</t>
  </si>
  <si>
    <t>*в случае отсутствия деления по категориям надежности</t>
  </si>
  <si>
    <t>прокладка способом ГНБ</t>
  </si>
  <si>
    <t>С4 Строительство пунктов секционирования</t>
  </si>
  <si>
    <t>Реклоузеры</t>
  </si>
  <si>
    <t>Линейный разъединитель 6-10кВ</t>
  </si>
  <si>
    <t xml:space="preserve">Установка новых линейных ячеек 6-10кВ тип КРУ, КРУН </t>
  </si>
  <si>
    <t>Установка новых линейных ячеек 6-10кВ, тип КСО</t>
  </si>
  <si>
    <t>Установка новых линейных ячеек 0,4кВ</t>
  </si>
  <si>
    <t>филиал ПАО "МРСК Центра" - "Брянскэнерго"</t>
  </si>
  <si>
    <t xml:space="preserve">
</t>
  </si>
  <si>
    <t xml:space="preserve">Отдельно указаываются ставки  (в соответствии с решением регулирующего органа):
</t>
  </si>
  <si>
    <t xml:space="preserve">Приказ УГРТ Брянской области №35/2-пэ от 17.12.2019 (опубликовано на официальном интернет-портале правовой информации http://publication.pravo.gov.ru/Document/View/3201201912230062 23.12.2019 </t>
  </si>
  <si>
    <t>Ставки ПТП за единицу максимальной мощности</t>
  </si>
  <si>
    <t>(ставки по мероприятиям "последней мили" установлены  в текущих  ценах равными для постоянной и временной схем электроснабжения)</t>
  </si>
  <si>
    <t>Подготовка и выдача сетевой организацией технических условий Заявителю (ТУ)</t>
  </si>
  <si>
    <t xml:space="preserve">Приказ УГРТ Брянской области №35/3-пэ от 17.12.2019 (опубликовано на официальном интернет-портале правовой информации http://publication.pravo.gov.ru/Document/View/3201201912230071 23.12.2019 </t>
  </si>
  <si>
    <t>до 15 кВт включительно</t>
  </si>
  <si>
    <t>от  15 кВт до 150 кВт включительно</t>
  </si>
  <si>
    <t>от  150 кВт до 670 кВт включительно</t>
  </si>
  <si>
    <t>свыше  670 кВт</t>
  </si>
  <si>
    <t>Проверка сетевой организацией выполнения Заявителем ТУ</t>
  </si>
  <si>
    <t xml:space="preserve">  Итого</t>
  </si>
  <si>
    <t>На территориях ГОРОДСКИХ  населенных пунктов</t>
  </si>
  <si>
    <t>строительство воздушных линий (по  железобентонным опорам изолированным алюминиевым проводом)</t>
  </si>
  <si>
    <t>строительство кабельных линий силовым кабелем с бумажной (бумажно-пропитанной)  изоляцией  в траншее</t>
  </si>
  <si>
    <t>строительство кабельных линий силовым кабелем с бумажной (бумажно-пропитанной)  изоляцией методом ГНБ</t>
  </si>
  <si>
    <t>строительство кабельных линий  многожильным силовым кабелем с ПЭ изоляцией  в траншее</t>
  </si>
  <si>
    <t>строительство кабельных линий  многожильным силовым кабелем с ПЭ изоляцией  методом ГНБ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</si>
  <si>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</si>
  <si>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однотрансформаторные подстанции</t>
  </si>
  <si>
    <t>двухтрансформаторные подстанции</t>
  </si>
  <si>
    <t>строительство распределительных трансформаторных подстанций  (РТП) с уровнем напряжения  до 35 кВ</t>
  </si>
  <si>
    <t>На территориях НЕ ОТНОСЯЩИХСЯ К ГОРОДСКИМ   населенным пунктам</t>
  </si>
  <si>
    <t>строительство кабельных линий силовым кабелем с бумажной (бумажно-пропитанной)  изоляцией в траншее</t>
  </si>
  <si>
    <t>строительство кабельных линий  многожильным силовым кабелем с ПЭ изоляцией в траншее</t>
  </si>
  <si>
    <t>строительство воздушных линий (по железобентонным опорам изолированным алюминиевым проводом)</t>
  </si>
  <si>
    <t>строительство  пунктов секционирования (реклоузеров, распределительных пунктов, переключательных пунтов)</t>
  </si>
  <si>
    <t>установка разъединителя (без установки опоры)</t>
  </si>
  <si>
    <t>установка реклоузера</t>
  </si>
  <si>
    <t>строительство кабельных линий силовым кабелем с бумажной (бумажно-пропитанной)  изоляцией   в траншее</t>
  </si>
  <si>
    <t xml:space="preserve">Стандартизированные тарифные ставки ПТП </t>
  </si>
  <si>
    <t>(ставки по мероприятиям "последней мили" установлены в текущих ценах равными для постоянной и временной схем электроснабжения)</t>
  </si>
  <si>
    <t>строительство воздушных линий по  железобентонным опорам изолированным алюминиевым проводом</t>
  </si>
  <si>
    <t>строительство кабельных линий  многожильным силовым кабелем с ПЭ изоляцией методом ГНБ</t>
  </si>
  <si>
    <t>С5i Стандаризированная тарифная ставка на покрытие расходов  на 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</si>
  <si>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С6i Строительство распределительных трансформаторных подстанций  (РТП) с уровнем напряжения  до 35 кВ</t>
  </si>
  <si>
    <t>строительство КЛ одножильным силовым кабелем с ПЭ  изоляцией (типа АПвП2г сечением жилы 50-800 мм)  в траншее</t>
  </si>
  <si>
    <t>строительство КЛ одножильным силовым кабелем с ПЭ  изоляцией (типа АПвП2г сечением жилы 50-800 мм) методом ГНБ</t>
  </si>
  <si>
    <t>С4i Стандартизированная тарифная ставка на покрытие расходов  на строительство пунктов секционирования (реклоузеров, распределительных пунктов, переключательных пунктов)</t>
  </si>
  <si>
    <t>установка разъединителя (с установкой опоры)</t>
  </si>
  <si>
    <t>установка КРУН</t>
  </si>
  <si>
    <t>строительство РП</t>
  </si>
  <si>
    <t>строительство КЛ одножильным силовым кабелем с ПЭ  изоляцией (типа АПвП2г сечением жилы 50-800 мм) 
в траншее</t>
  </si>
  <si>
    <t>филиал ПАО "МРСК Центра" - "Воронежэнерго"</t>
  </si>
  <si>
    <t>(ставки по мероприятиям "последней мили" установлены в ценах периода регулирования)</t>
  </si>
  <si>
    <t>строительство воздушных линий изолированным проводом</t>
  </si>
  <si>
    <t>строительство кабельных линий</t>
  </si>
  <si>
    <t>строительство кабельных линий методом ГНБ</t>
  </si>
  <si>
    <t>строительство однотрансформаторных подстанций (ТП) с уровнем напряжения до 35 кВ</t>
  </si>
  <si>
    <t>до 250 кВт включительно</t>
  </si>
  <si>
    <t>свыше 250 кВт до 500 кВт включительно</t>
  </si>
  <si>
    <t xml:space="preserve">свыше 500 кВт </t>
  </si>
  <si>
    <t>строительство двухтрансформаторных подстанций (ТП) с уровнем напряжения до 35 кВ</t>
  </si>
  <si>
    <t>строительство воздушных линий неизолированным проводом</t>
  </si>
  <si>
    <t>строительство реклоузеров</t>
  </si>
  <si>
    <t>С1.1. Подготовка и выдача сетевой организацией технических условий</t>
  </si>
  <si>
    <t>С1.2. Проверка сетевой организацией выполнения заявителем ТУ</t>
  </si>
  <si>
    <t>С2 Стандартизированная тарифная ставка на покрытие расходов на строительство воздушных линий электропередачи в расчете 
на 1 км линии</t>
  </si>
  <si>
    <t>С2.1 Воздушные линиии электропередач (СИП)</t>
  </si>
  <si>
    <t>С3 Стандартизированная тарифная ставка на покрытие расходов  на строительство кабельных линий электропередачи в расчете 
на 1 км линии</t>
  </si>
  <si>
    <t xml:space="preserve">С3.1. 1 кабель в 1 траншее </t>
  </si>
  <si>
    <t>С4 Стандартизированная тарифная ставка на покрытие расходов  на строительство пунктов секционирования (реклоузеров, распределительных пунктов, переключательных пунктов)</t>
  </si>
  <si>
    <t>С4.1. строительство реклоузеров</t>
  </si>
  <si>
    <t>С5 Стандартизированная тарифная ставка на покрытие расходов  на строительство комплектных трансформаторных подстанций уровнем напряжения до 35 кВ</t>
  </si>
  <si>
    <t xml:space="preserve"> до 150 кВт включительно</t>
  </si>
  <si>
    <t xml:space="preserve">строительство КТП до 250 кВт </t>
  </si>
  <si>
    <t>строительство КТП от 250 кВт до 500 кВт</t>
  </si>
  <si>
    <t>строительство КТП от 500 кВт</t>
  </si>
  <si>
    <t>строительство двухтрансформаторной КТП до 250 кВт</t>
  </si>
  <si>
    <t>строительство двухтрансформаторной КТП от 250 кВт до 500 кВт</t>
  </si>
  <si>
    <t>строительство двухтрансформаторной КТП от 500 кВт</t>
  </si>
  <si>
    <t xml:space="preserve">филиал ПАО "МРСК Центра"-"Костромаэнерго"   </t>
  </si>
  <si>
    <t xml:space="preserve">Постановление департамента государственного регулирования цен и тарифов Костромской области от 19.12.2019 №19/413 (опубликовано на официальном сайте Администрации Костромской области http://pravo.adm44.ru/view.aspx?id=5204  20.12.2019)  </t>
  </si>
  <si>
    <t xml:space="preserve">Отдельно указываются ставки  (в соответствии с решением регулирующего органа):
</t>
  </si>
  <si>
    <t>до 20 кВ</t>
  </si>
  <si>
    <r>
      <t xml:space="preserve">** В соответствии с пунктом 2 статьи 23.2 Федерального закона от 26 марта 2003 года № 35-ФЗ "Об электроэнергетике" </t>
    </r>
    <r>
      <rPr>
        <b/>
        <sz val="13"/>
        <rFont val="Times New Roman"/>
        <family val="1"/>
        <charset val="204"/>
      </rPr>
      <t>с 1 октября 2017</t>
    </r>
    <r>
      <rPr>
        <b/>
        <sz val="11"/>
        <rFont val="Times New Roman"/>
        <family val="1"/>
        <charset val="204"/>
      </rPr>
      <t xml:space="preserve"> года в состав платы за технологическое присоединение</t>
    </r>
    <r>
      <rPr>
        <sz val="11"/>
        <rFont val="Times New Roman"/>
        <family val="1"/>
        <charset val="204"/>
      </rPr>
      <t xml:space="preserve"> энергопринимающих устройств максимальной мощностью </t>
    </r>
    <r>
      <rPr>
        <b/>
        <sz val="11"/>
        <rFont val="Times New Roman"/>
        <family val="1"/>
        <charset val="204"/>
      </rPr>
      <t>не более, чем 150 кВт не включаются расходы, связанные со строительством</t>
    </r>
    <r>
      <rPr>
        <sz val="11"/>
        <rFont val="Times New Roman"/>
        <family val="1"/>
        <charset val="204"/>
      </rPr>
      <t xml:space="preserve">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</t>
    </r>
  </si>
  <si>
    <t>1. Ставка за единицу максимальной мощности С1 (maxN)) на покрытие расходов на технологическое присоединение к электрическим сетям на уровне напряжения ниже 35 кВ и мощности менее 8 900 кВт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п. 16 (кроме подпункта «б») Методических указаний, исключая потребителей, указанных в пунктах 12, 12(1), 13 и 14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Российской Федерации от 27 декабря 2004 года № 861:</t>
  </si>
  <si>
    <t>до 35 кВ</t>
  </si>
  <si>
    <t>подготовка и выдача сетевой организацией технических условий Заявителю</t>
  </si>
  <si>
    <t>проверка сетевой организацией выполнения Заявителем технических условий</t>
  </si>
  <si>
    <t>2. Ставка за единицу максимальной мощности С1 (maxN)) на покрытие расходов на технологическое присоединение к электрическим сетям на уровне напряжения ниже 35 кВ и мощности менее 8 900 кВт энергопринимающих устройств потребителей, указанных в пунктах 12, 12(1), 13 и 14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Российской Федерации от  27 декабря 2004 года № 861, по мероприятиям, указанным в п. 16  (кроме подпункта «б») Методических указаний:</t>
  </si>
  <si>
    <r>
      <t>3.</t>
    </r>
    <r>
      <rPr>
        <b/>
        <sz val="11"/>
        <color rgb="FF000000"/>
        <rFont val="Times New Roman"/>
        <family val="1"/>
        <charset val="204"/>
      </rPr>
      <t> Ставки за единицу максимальной мощности С2 (maxN)) для определения платы за технологическое присоединение к электрическим сетям на уровне напряжения ниже 35 кВ и мощности менее 8 900 кВт на осуществление мероприятий по строительству воздушных линий на уровне напряжения (s) с дифференциацией в зависимости от вида используемого материала и (или) способа выполнения работ:</t>
    </r>
  </si>
  <si>
    <t>строительство воздушных линий на железобетонных опорах сталеалюминиевым изолированным проводом сечением до 25 кв.мм.включительно</t>
  </si>
  <si>
    <t>0,4/0,23 кВ</t>
  </si>
  <si>
    <t>не более 150 кВт</t>
  </si>
  <si>
    <t>более 150 кВт</t>
  </si>
  <si>
    <t>строительство воздушных линий на железобетонных опорах сталеалюминиевым изолированным проводом сечением от 25 до 50 кв. мм включительно</t>
  </si>
  <si>
    <t>строительство воздушных линий на железобетонных опорах сталеалюминиевым изолированным проводом сечением от 50 до 75 кв. мм включительно</t>
  </si>
  <si>
    <t>строительство воздушных линий на железобетонных опорах сталеалюминиевым изолированным проводом сечением от 75 до 100 кв. мм включительно</t>
  </si>
  <si>
    <t>строительство воздушных линий на железобетонных опорах сталеалюминиевым изолированным проводом сечением от 100 до 200 кв. мм включительно</t>
  </si>
  <si>
    <t>строительство воздушных линий на железобетонных опорах алюминиевым изолированным проводом сечением до 25 кв.мм. Включительно</t>
  </si>
  <si>
    <t>строительство воздушных линий  на железобетонных опорах сталеалюминиевым изолированным проводом сечением от 50 до 75 кв. мм включительно</t>
  </si>
  <si>
    <t>0,23/0,4 кВ</t>
  </si>
  <si>
    <t>строительство воздушных линий  на железобетонных опорах сталеалюминиевым изолированным проводом сечением от 100 до 200 кв. мм включительно</t>
  </si>
  <si>
    <t>строительство воздушных линий  на железобетонных опорах сталеалюминиевым изолированным проводом сечением от 25 до 50 кв. мм включительно</t>
  </si>
  <si>
    <t>6/10 кВ</t>
  </si>
  <si>
    <t>строительство воздушных линий  на железобетонных опорах сталеалюминиевым изолированным проводом сечением от 75 до 100 кв. мм включительно</t>
  </si>
  <si>
    <t>строительство воздушных линий  на железобетонных опорах сталеалюминиевым изолированным проводом сечением свыше 200 кв.мм.</t>
  </si>
  <si>
    <r>
      <t>4. Ставки за единицу максимальной мощности С3 (maxN))  для определения платы за технологическое присоединение к электрическим сетям на уровне напряжения ниже 35 кВ и мощности менее  8 900 кВт на осуществление мероприятий по строительству кабельных линий на уровне напряжения (s) с дифференциацией в зависимости от вида используемого материала и (или) способа выполнения работ</t>
    </r>
    <r>
      <rPr>
        <b/>
        <vertAlign val="superscript"/>
        <sz val="11"/>
        <rFont val="Times New Roman"/>
        <family val="1"/>
        <charset val="204"/>
      </rPr>
      <t xml:space="preserve"> (*)</t>
    </r>
    <r>
      <rPr>
        <b/>
        <sz val="11"/>
        <rFont val="Times New Roman"/>
        <family val="1"/>
        <charset val="204"/>
      </rPr>
      <t>:</t>
    </r>
  </si>
  <si>
    <t>0,4 кВ</t>
  </si>
  <si>
    <t>Строительство кабельных линий открытым способом:</t>
  </si>
  <si>
    <t>строительство многожильных кабельных линий в траншеях с резиновой и пластмассовой изоляцией сечением до 25 кв. мм включительно</t>
  </si>
  <si>
    <t>строительство многожильных кабельных линий в траншеях с резиновой и пластмассовой изоляцией сечением от 25 до 50 кв. мм включительно</t>
  </si>
  <si>
    <t>строительство многожильных кабельных линий в траншеях с резиновой и пластмассовой изоляцией сечением от 50 до 75 кв. мм включительно</t>
  </si>
  <si>
    <t>строительство многожильных кабельных линий в траншеях с резиновой и пластмассовой изоляцией сечением от 75 до 100 кв. мм включительно</t>
  </si>
  <si>
    <t>строительство многожильных кабельных линий в траншеях с резиновой и пластмассовой изоляцией сечением от 100 до 200 кв. мм включительно</t>
  </si>
  <si>
    <t>строительство многожильных кабельных линий в траншеях с резиновой и пластмассовой изоляцией сечением свыше 200 кв. мм включительно</t>
  </si>
  <si>
    <t>строительство многожильных кабельных линий в траншеях с резиновой и пластмассовой изоляцией сечением до 25 кв. мм включительно 
(два кабеля в траншее)</t>
  </si>
  <si>
    <t>строительство многожильных кабельных линий в траншеях с резиновой и пластмассовой изоляцией сечением от 25 до 50 кв. мм включительно 
(два кабеля в траншее)</t>
  </si>
  <si>
    <t>строительство многожильных кабельных линий в траншеях с резиновой и пластмассовой изоляцией сечением от 50 до 75 кв. мм включительно 
(два кабеля в траншее)</t>
  </si>
  <si>
    <t>строительство многожильных кабельных линий в траншеях с резиновой и пластмассовой изоляцией сечением от 75 до 100 кв. мм включительно
(два кабеля в траншее)</t>
  </si>
  <si>
    <t>строительство многожильных кабельных линий в траншеях с резиновой и пластмассовой изоляцией сечением от 100 до 200 кв. мм включительно 
(два кабеля в траншее)</t>
  </si>
  <si>
    <t>строительство многожильных кабельных линий в траншеях с резиновой и пластмассовой изоляцией сечением свыше 200 кв. мм (два кабеля в траншее)</t>
  </si>
  <si>
    <t>Строительство кабельных линий методом горизонтально-направленного бурения: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</si>
  <si>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до 25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</si>
  <si>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25 до 50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</si>
  <si>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50 до 75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</si>
  <si>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75 до 100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</si>
  <si>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100 до 200 кв. мм включительно</t>
  </si>
  <si>
    <t xml:space="preserve">строительство многожильных кабельных линий методом горизонтально-направленного бурения с резиновой и пластмассовой изоляцией сечением свыше 200 кв. мм 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</si>
  <si>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до 25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</si>
  <si>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25 до 50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</si>
  <si>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50 до 75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</si>
  <si>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75 до 100 кв. мм включительно (два кабеля в траншее)</t>
  </si>
  <si>
    <t xml:space="preserve">строительство многожильных кабельных линий методом горизонтально-направленного бурения с резиновой и пластмассовой изоляцией сечением от 100 до 200 кв. мм включительно 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</si>
  <si>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от 100 до 200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</si>
  <si>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свыше 200 кв. мм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</si>
  <si>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свыше 200 кв. мм включительно (два кабеля в траншее)</t>
  </si>
  <si>
    <t>строительство многожильных кабельных линий в траншеях с бумажной изоляцией сечением от 25 до 50 кв. мм включительно</t>
  </si>
  <si>
    <t>строительство многожильных кабельных линий в траншеях с бумажной изоляцией сечением от 50 до 75 кв. мм включительно</t>
  </si>
  <si>
    <t>строительство многожильных кабельных линий в траншеях с бумажной изоляцией сечением от 75 до 100 кв. мм включительно</t>
  </si>
  <si>
    <t>строительство многожильных кабельных линий в траншеях с бумажной изоляцией сечением от 100 до 200 кв. мм включительно</t>
  </si>
  <si>
    <t xml:space="preserve">строительство многожильных кабельных линий в траншеях с бумажной изоляцией сечением свыше 200 кв. мм </t>
  </si>
  <si>
    <t>строительство многожильных кабельных линий в траншеях с бумажной изоляцией сечением от 25 до 50 кв. мм включительно (два кабеля в траншее)</t>
  </si>
  <si>
    <t>строительство многожильных кабельных линий в траншеях с бумажной изоляцией сечением от 50 до 75 кв. мм включительно (два кабеля в траншее)</t>
  </si>
  <si>
    <t>строительство многожильных кабельных линий в траншеях с бумажной изоляцией сечением от 75 до 100 кв. мм включительно (два кабеля в траншее)</t>
  </si>
  <si>
    <t>строительство многожильных кабельных линий в траншеях с бумажной изоляцией сечением от 100 до 200 кв. мм включительно (два кабеля в траншее)</t>
  </si>
  <si>
    <t>строительство многожильных кабельных линий в траншеях с бумажной изоляцией сечением свыше 200 кв. мм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</si>
  <si>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от 25 до 50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</si>
  <si>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от 50 до 75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</si>
  <si>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от 75 до 100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</si>
  <si>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от 100 до 200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</si>
  <si>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свыше 200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</si>
  <si>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от 25 до 50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</si>
  <si>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от 50 до 75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</si>
  <si>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от 75 до 100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</si>
  <si>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от 100 до 200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</si>
  <si>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свыше 200 кв. мм (два кабеля в траншее)</t>
  </si>
  <si>
    <r>
      <rPr>
        <b/>
        <sz val="11"/>
        <rFont val="Times New Roman"/>
        <family val="1"/>
        <charset val="204"/>
      </rPr>
      <t xml:space="preserve">Примечание: </t>
    </r>
    <r>
      <rPr>
        <sz val="11"/>
        <rFont val="Times New Roman"/>
        <family val="1"/>
        <charset val="204"/>
      </rPr>
      <t xml:space="preserve">
</t>
    </r>
    <r>
      <rPr>
        <vertAlign val="superscript"/>
        <sz val="11"/>
        <rFont val="Times New Roman"/>
        <family val="1"/>
        <charset val="204"/>
      </rPr>
      <t>(*)</t>
    </r>
    <r>
      <rPr>
        <sz val="11"/>
        <rFont val="Times New Roman"/>
        <family val="1"/>
        <charset val="204"/>
      </rPr>
      <t xml:space="preserve"> в случае строительства кабельной линии в несколько линий к утвержденной ставке на строительство кабельной линии в одноцепном исполнении (в случае отсутствия утвержденной ставки в двухцепном исполнении) или в двухцепном исполнении (при ее наличии) применяется коэффициент 1,45 необходимое количество раз в зависимости от количества дополнительно прокладываемых нитей кабеля в траншее.</t>
    </r>
  </si>
  <si>
    <r>
      <t>5.</t>
    </r>
    <r>
      <rPr>
        <b/>
        <sz val="11"/>
        <color rgb="FF000000"/>
        <rFont val="Times New Roman"/>
        <family val="1"/>
        <charset val="204"/>
      </rPr>
      <t>  Ставки за единицу максимальной мощности (С4 (maxN)) для определения платы за технологическое присоединение к электрическим сетям на уровне напряжения ниже 35 кВ и мощности менее  8 900 кВт на строительство пунктов секционирования (реклоузеров, распределительных пунктов, переключательных пунктов) с дифференциацией по уровням напряжения (s), а также в соответствии с принятой регулирующим органом дифференциацией в зависимости от вида используемого материала и (или) способа выполнения работ:</t>
    </r>
  </si>
  <si>
    <t>строительство распределительного пункта номинальным током от 250 до 500 А включительно</t>
  </si>
  <si>
    <t>0,4(0,23);
6(10) кВ</t>
  </si>
  <si>
    <t>строительство распределительного пункта номинальным током от 500 до 1000 А включительно</t>
  </si>
  <si>
    <r>
      <t>6.</t>
    </r>
    <r>
      <rPr>
        <b/>
        <sz val="11"/>
        <color rgb="FF000000"/>
        <rFont val="Times New Roman"/>
        <family val="1"/>
        <charset val="204"/>
      </rPr>
      <t xml:space="preserve"> Ставки за единицу максимальной мощности (С5 (maxN)) для определения платы за технологическое присоединение к электрическим сетям на уровне напряжения ниже 35 кВ и мощности менее  8 900 кВт на осуществление мероприятий по строительству трансформаторных подстанций (ТП), за исключением распределительных трансформаторных подстанций (РТП), 
с уровнем напряжения до 35 кВ:</t>
    </r>
  </si>
  <si>
    <t>строительство столбовой трансформаторной подстанции мощностью 
до 25 кВА включительно</t>
  </si>
  <si>
    <t>строительство столбовой трансформаторной подстанции мощностью 
от 25 до 100 кВА включительно</t>
  </si>
  <si>
    <t>строительство комплектной однотрансформаторной подстанции в металлической оболочке мощностью от 25 до 100 кВА включительно</t>
  </si>
  <si>
    <t>строительство комплектной однотрансформаторной подстанции в металлической оболочке мощностью от 100 до 250 кВА включительно</t>
  </si>
  <si>
    <t>строительство комплектной однотрансформаторной подстанции в металлической оболочке мощностью от 250 до 500 кВА включительно</t>
  </si>
  <si>
    <t>строительство комплектной однотрансформаторной подстанции в металлической оболочке мощностью от 500 до 900 кВА включительно</t>
  </si>
  <si>
    <t>строительство комплектной двухтрансформаторной подстанции в металлической оболочке мощностью от 25 до 100 кВА включительно</t>
  </si>
  <si>
    <t>строительство комплектной двухтрансформаторной подстанции в металлической оболочке мощностью от 100 до 250 кВА включительно</t>
  </si>
  <si>
    <t>строительство комплектной двухтрансформаторной подстанции в металлической оболочке мощностью от 250 до 500 кВА включительно</t>
  </si>
  <si>
    <t>строительство комплектной двухтрансформаторнойподстанции в металлической оболочке мощностью от 500 до 900 кВА включительно</t>
  </si>
  <si>
    <t>строительство комплектной однотрансформаторной подстанции в оболочке из сэндвич-панелей мощностью от 100 до 250 кВА включительно</t>
  </si>
  <si>
    <t>строительство комплектной однотрансформаторной подстанции в оболочке из сэндвич-панелей мощностью от 250 до 500 кВА включительно</t>
  </si>
  <si>
    <t>строительство комплектной однотрансформаторной подстанции в оболочке из сэндвич-панелей мощностью от 500 до 900 кВА включительно</t>
  </si>
  <si>
    <t>строительство комплектной однотрансформаторной подстанции в оболочке из сэндвич-панелей мощностью свыше 1000 кВА включительно</t>
  </si>
  <si>
    <t>строительство комплектной двухтрансформаторной подстанции в оболочке из сэндвич-панелей мощностью от 100 до 250 кВА включительно</t>
  </si>
  <si>
    <t>строительство комплектной двухтрансформаторной подстанции в оболочке из сэндвич-панелей мощностью от 250 до 500 кВА включительно</t>
  </si>
  <si>
    <t>строительство комплектной двухтрансформаторной подстанции в оболочке из сэндвич-панелей мощностью от 500 до 900 кВА включительно</t>
  </si>
  <si>
    <t>строительство комплектной двухтрансформаторной подстанции в оболочке из сэндвич-панелей мощностью свыше 1000 кВА включительно</t>
  </si>
  <si>
    <t>строительство блочной однотрансформаторной подстанции в бетонной оболочке мощностью от 100 до 250 кВА включительно</t>
  </si>
  <si>
    <t>строительство блочной однотрансформаторной подстанции в бетонной оболочке мощностью от 250 до 500 кВА включительно</t>
  </si>
  <si>
    <t>строительство блочной однотрансформаторной подстанции в бетонной оболочке мощностью от 500 до 900 кВА включительно</t>
  </si>
  <si>
    <t>строительство блочной однотрансформаторной подстанции в бетонной оболочке мощностью свыше 1000 кВА</t>
  </si>
  <si>
    <t>строительство блочной двухтрансформаторной подстанции в бетонной оболочке мощностью от 100 до 250 кВА включительно</t>
  </si>
  <si>
    <t>строительство блочной двухтрансформаторной подстанции в бетонной оболочке мощностью от 250 до 500 кВА включительно</t>
  </si>
  <si>
    <t>строительство блочной двухтрансформаторной подстанции в бетонной оболочке мощностью от 500 до 900 кВА включительно</t>
  </si>
  <si>
    <t>строительство блочной двухтрансформаторной подстанции в бетонной оболочке мощностью свыше 1000 кВА включительно</t>
  </si>
  <si>
    <t>строительство двухтрансформаторной распределительной трансформатороной подстанции в оболочке из сэндвич-панелей мощностью от 250 до 500 кВА включительно</t>
  </si>
  <si>
    <t>строительство двухтрансформаторной распределительной трансформатороной подстанции в оболочке из сэндвич-панелей мощностью от 500 до 900 кВА включительно</t>
  </si>
  <si>
    <t>строительство двухтрансформаторной распределительной трансформатороной подстанции в оболочке из сэндвич-панелей мощностью свыше 1000 кВА</t>
  </si>
  <si>
    <t>строительство двухтрансформаторной распределительной трансформатороной подстанции в бетонной оболочке мощностью от 250 до 500 кВА включительно</t>
  </si>
  <si>
    <t>строительство двухтрансформаторной распределительной трансформатороной подстанции в бетонной оболочке мощностью от 500 до 900 кВА включительно</t>
  </si>
  <si>
    <t>строительство двухтрансформаторной распределительной трансформатороной подстанции в бетонной оболочке мощностью свыше 1000 кВА</t>
  </si>
  <si>
    <t>Стандартизированные тарифные ставки ПТП**</t>
  </si>
  <si>
    <t>1. Стандартизированная тарифная ставка (С1) на покрытие расходов на технологическое присоединение к электрическим сетям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п. 16 (кроме подпункта «б») Методических указаний, исключая потребителей, указанных в пунктах 12, 12(1), 13 и 14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Российской Федерации от 27 декабря 2004 года № 861:</t>
  </si>
  <si>
    <t>2. Стандартизированная тарифная ставка (С1)  на покрытие расходов на технологическое присоединение к электрическим сетям  энергопринимающих устройств потребителей, указанных в пунктах 12, 12(1), 13 и 14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Российской Федерации от  27 декабря 2004 года № 861, по мероприятиям, указанным в п. 16  (кроме подпункта «б») Методических указаний:</t>
  </si>
  <si>
    <t>3. Стандартизированная тарифная ставка (С2) на покрытие расходов сетевой организации на строительство воздушных линий электропередачи на i-м уровне напряжения:</t>
  </si>
  <si>
    <t>строительство воздушных линий на железобетонных опорах сталеалюминиевым изолированным проводом сечением до 25 кв.мм.включительно:</t>
  </si>
  <si>
    <t>строительство воздушных линий на железобетонных опорах сталеалюминиевым изолированным проводом сечением от 25 до 50 кв. мм включительно:</t>
  </si>
  <si>
    <t>строительство воздушных линий на железобетонных опорах сталеалюминиевым изолированным проводом сечением от 50 до 75 кв. мм включительно:</t>
  </si>
  <si>
    <t>строительство воздушных линий на железобетонных опорах сталеалюминиевым изолированным проводом сечением от 75 до 100 кв. мм включительно:</t>
  </si>
  <si>
    <t>строительство воздушных линий на железобетонных опорах алюминиевым изолированным проводом сечением до 25 кв.мм. включительно:</t>
  </si>
  <si>
    <t>строительство воздушных линий  на железобетонных опорах сталеалюминиевым изолированным проводом сечением от 25 до 50 кв. мм включительно:</t>
  </si>
  <si>
    <t>строительство воздушных линий  на железобетонных опорах сталеалюминиевым изолированным проводом сечением от 50 до 75 кв. мм включительно:</t>
  </si>
  <si>
    <t>строительство воздушных линий  на железобетонных опорах сталеалюминиевым изолированным проводом сечением от 75 до 100 кв. мм включительно:</t>
  </si>
  <si>
    <t>строительство воздушных линий  на железобетонных опорах сталеалюминиевым изолированным проводом сечением от 100 до 200 кв. мм включительно:</t>
  </si>
  <si>
    <t>строительство воздушных линий  на железобетонных опорах сталеалюминиевым изолированным проводом сечением свыше 200 кв.мм.:</t>
  </si>
  <si>
    <r>
      <t xml:space="preserve">4. Стандартизированная тарифная ставка (С3) на покрытие расходов сетевой организации на строительство кабельных линий электропередачи на i-м уровне напряжения </t>
    </r>
    <r>
      <rPr>
        <b/>
        <vertAlign val="superscript"/>
        <sz val="11"/>
        <rFont val="Times New Roman"/>
        <family val="1"/>
        <charset val="204"/>
      </rPr>
      <t>(*)</t>
    </r>
    <r>
      <rPr>
        <b/>
        <sz val="11"/>
        <rFont val="Times New Roman"/>
        <family val="1"/>
        <charset val="204"/>
      </rPr>
      <t>:</t>
    </r>
  </si>
  <si>
    <t>строительство многожильных кабельных линий в траншеях с резиновой и пластмассовой изоляцией сечением от 25 до 50 кв. мм включительно (два кабеля в траншее)</t>
  </si>
  <si>
    <t>строительство многожильных кабельных линий в траншеях с резиновой и пластмассовой изоляцией сечением от 75 до 100 кв. мм включительно 
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</si>
  <si>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до 25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</si>
  <si>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25 до 50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</si>
  <si>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50 до 75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</si>
  <si>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75 до 100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</si>
  <si>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100 до 200 кв. мм включительно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</si>
  <si>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до 25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</si>
  <si>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25 до 50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</si>
  <si>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50 до 75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</si>
  <si>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75 до 100 кв. мм включительно (два кабеля в траншее)</t>
  </si>
  <si>
    <t>строительство многожильных кабельных линий методом горизонтально-направленного бурения с резиновой и пластмассовой изоляцией сечением 
от 100 до 200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</si>
  <si>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
от 25 до 50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</si>
  <si>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
от 50 до 75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</si>
  <si>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
от 75 до 100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</si>
  <si>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
от 100 до 200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</si>
  <si>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
свыше 200 кв. мм включительно</t>
  </si>
  <si>
    <t>строительство многожильных кабельных линий методом горизонтально-направленного бурения с бумажной изоляцией сечением  
от 25 до 50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</si>
  <si>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
от 50 до 75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</si>
  <si>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
от 75 до 100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</si>
  <si>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
от 100 до 200 кв. мм включительно (два кабеля в траншее)</t>
  </si>
  <si>
    <t>строительство многожильных кабельных линий методом горизонтально-направленного бурения с бумажной изоляцией сечением 
свыше 200 кв. мм (два кабеля в траншее)</t>
  </si>
  <si>
    <r>
      <rPr>
        <b/>
        <sz val="11"/>
        <rFont val="Times New Roman"/>
        <family val="1"/>
        <charset val="204"/>
      </rPr>
      <t xml:space="preserve">Примечание: </t>
    </r>
    <r>
      <rPr>
        <sz val="11"/>
        <rFont val="Times New Roman"/>
        <family val="1"/>
        <charset val="204"/>
      </rPr>
      <t xml:space="preserve">
</t>
    </r>
    <r>
      <rPr>
        <vertAlign val="superscript"/>
        <sz val="11"/>
        <rFont val="Times New Roman"/>
        <family val="1"/>
        <charset val="204"/>
      </rPr>
      <t>(*)</t>
    </r>
    <r>
      <rPr>
        <sz val="11"/>
        <rFont val="Times New Roman"/>
        <family val="1"/>
        <charset val="204"/>
      </rPr>
      <t xml:space="preserve"> 1) в случае строительства кабельной линии открытым способом в несколько линий в одной траншее к утвержденной ставке на строительство кабельной линии в одноцепном исполнении (в случае отсутствия утвержденной ставки в двухцепном исполнении) или в двухцепном исполнении (при ее наличии) применяется коэффициент 1,70 необходимое количество раз в зависимости от количества дополнительно прокладываемых нитей кабеля в траншее; 
    2) в случае строительства кабельной линии способом горизонтального направленного бурения в несколько линий в одном футляре к утвержденной ставке на строительство кабельной линии в одноцепном исполнении (в случае отсутствия утвержденной ставки в двухцепном исполнении) или в двухцепном исполнении (при ее наличии) применяется коэффициент 1,20 необходимое количество раз в зависимости от количества дополнительно прокладываемых нитей кабеля в футляре</t>
    </r>
  </si>
  <si>
    <t>5.  Стандартизированная тарифная ставка (С4) на покрытие расходов сетевой организации на строительство пунктов секционирования (реклоузеров, распределительных пунктов, переключательных пунктов) на  i-м уровне напряжения:</t>
  </si>
  <si>
    <t>Строительство реклоузера</t>
  </si>
  <si>
    <t>6(10) кВ</t>
  </si>
  <si>
    <t>6. Стандартизированная тарифная ставка (С5) на покрытие расходов сетевой организации на строительство трансформаторных подстанций (ТП), за исключением распределительных трансформаторных подстанций (РТП), с уровнем напряжения до 35 кВ:</t>
  </si>
  <si>
    <t>строительство столбовой трансформаторной подстанции мощностью до 25 кВА включительно</t>
  </si>
  <si>
    <t>строительство столбовой трансформаторной подстанции мощностью 
от 25 до 100 включительно</t>
  </si>
  <si>
    <t>7.  Стандартизированная тарифная ставка (С6) на покрытие расходов сетевой организации на строительство распределительных трансформаторных подстанций (РТП) с уровнем напряжения до 35 кВ:</t>
  </si>
  <si>
    <t>филиал ПАО "МРСК Центра" - "Курскэнерго"</t>
  </si>
  <si>
    <t>(ставки по мероприятиям "последней мили" установлены в текущих ценах)</t>
  </si>
  <si>
    <r>
      <t xml:space="preserve">** В соответствии с пунктом 2 статьи 23.2 Федерального закона от 26 марта 2003 года № 35-ФЗ "Об электроэнергетике" </t>
    </r>
    <r>
      <rPr>
        <b/>
        <sz val="11"/>
        <color rgb="FF000000"/>
        <rFont val="Times New Roman"/>
        <family val="1"/>
        <charset val="204"/>
      </rPr>
      <t>с 1 октября 2017 года в состав платы за технологическое присоединение</t>
    </r>
    <r>
      <rPr>
        <sz val="11"/>
        <color rgb="FF000000"/>
        <rFont val="Times New Roman"/>
        <family val="1"/>
        <charset val="204"/>
      </rPr>
      <t xml:space="preserve"> энергопринимающих устройств максимальной мощностью </t>
    </r>
    <r>
      <rPr>
        <b/>
        <sz val="11"/>
        <color rgb="FF000000"/>
        <rFont val="Times New Roman"/>
        <family val="1"/>
        <charset val="204"/>
      </rPr>
      <t>не более, чем 150 кВт не включаются расходы, связанные со строительством</t>
    </r>
    <r>
      <rPr>
        <sz val="11"/>
        <color rgb="FF000000"/>
        <rFont val="Times New Roman"/>
        <family val="1"/>
        <charset val="204"/>
      </rPr>
      <t xml:space="preserve">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</t>
    </r>
  </si>
  <si>
    <t>Выполнение сетевой организацией мероприятий, связанных со строительством "последней мили":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</si>
  <si>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кВ:</t>
  </si>
  <si>
    <t>строительство трансформаторной подстанции 6-10/0,4 кВ киоскового типа с одним силовым трансформатором мощностью 400 кВА</t>
  </si>
  <si>
    <t>строительство трансформаторной подстанции 6-10/0,4 кВ киоскового типа с одним силовым трансформатором мощностью 630 кВА</t>
  </si>
  <si>
    <t>строительство трансформаторной подстанции 6-10/0,4 кВ киоскового типа с одним силовым трансформатором мощностью 1000 кВА</t>
  </si>
  <si>
    <t>строительство трансформаторной подстанции 6-10/0,4 кВ киоскового типа с двумя силовыми трансформаторами мощностью 2х250 кВА</t>
  </si>
  <si>
    <t>строительство трансформаторной подстанции 6-10/0,4 кВ киоскового типа с двумя силовыми трансформаторами мощностью 2х400 кВА</t>
  </si>
  <si>
    <t>строительство трансформаторной подстанции 6-10/0,4 кВ киоскового типа с двумя силовыми трансформаторами мощностью 2х630 кВА</t>
  </si>
  <si>
    <t>строительство трансформаторной подстанции 6-10/0,4 кВ киоскового типа с двумя силовыми трансформаторами мощностью 2х1000 кВА</t>
  </si>
  <si>
    <t>строительство трансформаторной подстанции 6-10/0,4 кВ киоскового типа с двумя силовыми трансформаторами мощностью 2х1600 кВА</t>
  </si>
  <si>
    <t>строительство пунктов секционирования:</t>
  </si>
  <si>
    <t>строительство распределительной  трансформаторной  подстанции 6-10 кВ с количеством ячеек до 7 шт. с трансформаторами 2х250 кВА</t>
  </si>
  <si>
    <t>строительство распределительной  трансформаторной  подстанции 6-10 кВ с количеством ячеек до 7 шт. с трансформаторами 2х400 кВА</t>
  </si>
  <si>
    <t>строительство распределительной  трансформаторной  подстанции 6-10 кВ с количеством ячеек до 7 шт. с трансформаторами 2х630кВА</t>
  </si>
  <si>
    <t>строительство распределительной  трансформаторной  подстанции 6-10 кВ с количеством ячеек до 7 шт. с трансформаторами 2х1000 кВА</t>
  </si>
  <si>
    <t>строительство распределительной  трансформаторной  подстанции 6-10 кВ с количеством ячеек до 7 шт. с трансформаторами 2х1250 кВА</t>
  </si>
  <si>
    <t>строительство трансформаторной подстанции 6-10/0,4 кВ киоскового типа с двумя силовыми трансформаторами мощностью 2х250 кВА*</t>
  </si>
  <si>
    <t>строительство трансформаторной подстанции 6-10/0,4 кВ киоскового типа с двумя силовыми трансформаторами мощностью 2х400 кВА*</t>
  </si>
  <si>
    <t>строительство трансформаторной подстанции 6-10/0,4 кВ киоскового типа с двумя силовыми трансформаторами мощностью 2х630 кВА*</t>
  </si>
  <si>
    <t>строительство трансформаторной подстанции 6-10/0,4 кВ киоскового типа с двумя силовыми трансформаторами мощностью 2х1000 кВА*</t>
  </si>
  <si>
    <t>строительство трансформаторной подстанции 6-10/0,4 кВ киоскового типа с двумя силовыми трансформаторами мощностью 2х1600 кВА*</t>
  </si>
  <si>
    <t>С2i Стандаризированная тарифная ставка на покрытие расходов на строительство воздушных линий электропередачи в расчете на 1 км линии:</t>
  </si>
  <si>
    <t>свыше 150 кВт</t>
  </si>
  <si>
    <t>С3i Стандартизированная тарифная ставка на покрытие расходов  на строительство кабельных линий электропередачи в расчете на 1 км линии:</t>
  </si>
  <si>
    <t>С5 Стандаризированная тарифная ставка на покрытие расходов  на строительство подстанций:</t>
  </si>
  <si>
    <t>С5i Стандаризированная тарифная ставка на покрытие расходов  на строительство распределительных трансформаторных подстанций (РТП), с уровнем напряжения до 35 кВ</t>
  </si>
  <si>
    <t>35</t>
  </si>
  <si>
    <t>строительство одноцепной воздушной линии электропередачи 35 кВ</t>
  </si>
  <si>
    <t>строительство двухцепной воздушной линии электропередачи 35 кВ</t>
  </si>
  <si>
    <t xml:space="preserve">строительство кабельной линии электропередачи 35 кВ  методом прокладки в траншее </t>
  </si>
  <si>
    <t>строительство кабельной линии электропередачи 35 кВ  методом прокладки горизонтально-направленного бурения (ГНБ) с сечением до 240 мм2</t>
  </si>
  <si>
    <t xml:space="preserve">монтаж линейной ячейки 35 кВ </t>
  </si>
  <si>
    <t>установка реклоузера 35 кВ</t>
  </si>
  <si>
    <t>С7i Стандаризированная тарифная ставка на покрытие расходов  на строительство подстанций (ПС) 35 кВ и выше</t>
  </si>
  <si>
    <t>строительство трансформаторной  подстанции 35/10 кВ с одним  силовым трансформатором  1х6,3 МВА (  с одним выключателем 35 кВ, количество ячеек 10 кВ до 5 штук)</t>
  </si>
  <si>
    <t>строительство трансформаторной  подстанции 35/10 кВ с одним  силовым трансформатором  1х10 МВА (  с одним выключателем 35 кВ, количество ячеек 10 кВ до 5 штук)</t>
  </si>
  <si>
    <t>строительство трансформаторной  подстанции 35/10 кВ сдвумя  силовыми трансформаторами  2х6,3 МВА (  с двумя выключателями 35 кВ, количество ячеек 10 кВ до 10 штук)</t>
  </si>
  <si>
    <t>строительство трансформаторной  подстанции 35/10 кВ сдвумя  силовыми трансформаторами  2х10 МВА (  с двумя выключателями 35 кВ, количество ячеек 10 кВ до 10 штук)</t>
  </si>
  <si>
    <t>110</t>
  </si>
  <si>
    <t>С5i Стандаризированная тарифная ставка на покрытие расходов  на строительство подстанций:</t>
  </si>
  <si>
    <t xml:space="preserve">монтаж  линейной ячейки 35 кВ </t>
  </si>
  <si>
    <t>*при расчёте платы за технологическое присоединение потребителей первой и второй категории надежности указанные ставки применяются в соответствии с выданными сетевой организацией техническими условиями</t>
  </si>
  <si>
    <t>Форма № 2.18</t>
  </si>
  <si>
    <t>филиал ПАО "МРСК Центра" - "Липецкэнерго"</t>
  </si>
  <si>
    <t>С1 Ставка на покрытие расходов на технологическое присоединение энергопринимающих устройств Заявителя, не включающая в себя строительство объектов электростевого хозяйства, в том числе:</t>
  </si>
  <si>
    <t>по постоянной схеме электроснабжения:</t>
  </si>
  <si>
    <t>до 15 кВт (включительно)</t>
  </si>
  <si>
    <t xml:space="preserve">свыше 15 кВт </t>
  </si>
  <si>
    <t>по временной схеме электроснабжения, в том числе для обеспечения электрической энергией передвижных энергопринимающих устройств с максимальной мощностью до 150 кВт включительно (с учетом мощности ранее присоединенных в данной точке присоединения энергопринимающих устройств):</t>
  </si>
  <si>
    <t>С1.1 Подготовка и выдача СО технических условий Заявителю (ТУ)</t>
  </si>
  <si>
    <t>С1.2 Проверка сетевой организацией выполнения Заявителем ТУ</t>
  </si>
  <si>
    <t>С2  Строительство воздушных линий электропередач</t>
  </si>
  <si>
    <t>0,22-0,38 кВ</t>
  </si>
  <si>
    <t>С3 Строительство кабельных линий электропередач, в том числе:</t>
  </si>
  <si>
    <t>прокладка кабельной линии в траншеях, в галереях и эстакадах</t>
  </si>
  <si>
    <t>прокладка кабельной линии методом горизонтально-направленного бурения</t>
  </si>
  <si>
    <t>С5 Строительсво трансформаторных подстанций (ТП), за исключением распределительных подстанций (РТП), с уровнем напряжения до 35 кВ, в том числе:</t>
  </si>
  <si>
    <t>однотрансформаторные</t>
  </si>
  <si>
    <t>до 100 кВА (включительно)</t>
  </si>
  <si>
    <t>от 100 до 250 кВА (включительно)</t>
  </si>
  <si>
    <t>от 250 до 500 кВА (включительно)</t>
  </si>
  <si>
    <t>от 500 до 900 кВА (включительно)</t>
  </si>
  <si>
    <t>свыше 900 кВА</t>
  </si>
  <si>
    <t>двухтрансформаторные подстанции мощностью каждого трансформатора в диапазоне:</t>
  </si>
  <si>
    <t xml:space="preserve"> 6-10 кВ</t>
  </si>
  <si>
    <t>С4 Строительство пунктов секционирования (реклоузеров, распределительных пунктов (РП)), в том числе:</t>
  </si>
  <si>
    <t>реклоузер</t>
  </si>
  <si>
    <t>распределительный пункт (РП)</t>
  </si>
  <si>
    <t>С6 Строительство распределительных трансформаторных подстанций (РТП), с уровнем напряжения до 35  кВ, в том числе:</t>
  </si>
  <si>
    <t>распределительная трансформаторная подстанция (РТП)</t>
  </si>
  <si>
    <t>С1 Стандартизированная тарифная ставка на покрытие расходов на технологическое присоединение энергопринимающих устройств Заявителя, не включающая в себя строительство объектов электростевого хозяйства, в том числе:</t>
  </si>
  <si>
    <t>С2 Стандаризированная тарифная ставка на покрытие расходов на строительство воздушных линий электропередачи по виду используемого материала  в расчете на 1 км линии, в том числе:</t>
  </si>
  <si>
    <t>сечение провода до 50 мм2 (включительно)</t>
  </si>
  <si>
    <t>сечение провода от 50 мм2 до 100 мм2 (включительно)</t>
  </si>
  <si>
    <t>сечение провода свыше 100 мм2</t>
  </si>
  <si>
    <t>С3 Стандартизированная тарифная ставка на покрытие расходов  на строительство кабельных линий электропередачи по виду используемого материала и способа выполнения работ в расчете на 1 км линии, в том числе:</t>
  </si>
  <si>
    <t>многожильный кабель  в траншеях, галереях и эстакадах:</t>
  </si>
  <si>
    <t>сечение кабеля до 50 мм2 (включительно)</t>
  </si>
  <si>
    <t>сечение кабеля от 50 мм2 до 100 мм2 (включительно)</t>
  </si>
  <si>
    <t>сечение кабеля от 100 мм2 до 200 мм2 (включительно)</t>
  </si>
  <si>
    <t>сечение кабеля свыше 200 мм2 (включительно)</t>
  </si>
  <si>
    <t>С5 Стандартизированная тарифная ставка на покрытие расходов  на строительство трансформаторных подстанций (ТП), за исключением распределительных трансформаторных подстанций (РТП), с уровнем напряжения до 35 кВ, в том числе:</t>
  </si>
  <si>
    <t>одножильный кабель  в траншеях, галереях и эстакадах:</t>
  </si>
  <si>
    <t>сечение кабеля до 100 мм2 (включительно)</t>
  </si>
  <si>
    <t>свыше 200 мм2</t>
  </si>
  <si>
    <t>С2 Стандаризированная тарифная ставка на покрытие расходов на строительство воздушных линий электропередачи по виду используемого материала  в расчете на 1 км линии</t>
  </si>
  <si>
    <t xml:space="preserve"> 35 кВ</t>
  </si>
  <si>
    <t>С7 Стандартизированная тарифная ставка на покрытие расходов  на строительство подстанций  уровнем напряжения  35 кВ и выше (ПС)</t>
  </si>
  <si>
    <t xml:space="preserve"> 110 кВ</t>
  </si>
  <si>
    <t>филиал ПАО "МРСК Центра" - "Орёлэнерго"</t>
  </si>
  <si>
    <t>Подготовка и выдача сетевой организацией технических условий Заявителю (ТУ)
(для постоянной и временной схемы электроснабжения)</t>
  </si>
  <si>
    <t>до 35</t>
  </si>
  <si>
    <t>Проверка сетевой организацией выполнения Заявителем ТУ
(для постоянной и временной схемы электроснабжения)</t>
  </si>
  <si>
    <t>строительство воздушных линий</t>
  </si>
  <si>
    <t>свыше 150 кВт до 670 кВт включительно</t>
  </si>
  <si>
    <t>свыше 670 кВт до 8900 кВт включительно</t>
  </si>
  <si>
    <t>строительство пунктов секционирования</t>
  </si>
  <si>
    <t>Строительство комплектных трансформаторных подстанций (КТП), за исключением распределительных трансформаторных подстанций (РТП), с уровнем напряжения до 35 кВ</t>
  </si>
  <si>
    <t>10/0,4</t>
  </si>
  <si>
    <t>двухтрансформаторные</t>
  </si>
  <si>
    <t>свыше 670 кВт</t>
  </si>
  <si>
    <t>Филиал ПАО "МРСК Центра" - "Тамбовэнерго"</t>
  </si>
  <si>
    <t>до 15 кВт, включительно</t>
  </si>
  <si>
    <t>свыше 15 кВт до 150 кВт, включительно</t>
  </si>
  <si>
    <t>свыше 150 кВт до 670 кВт, включительно</t>
  </si>
  <si>
    <t xml:space="preserve">свыше 670 кВт до 8900 кВт, включительно </t>
  </si>
  <si>
    <t>Строительство воздушных линий, (руб./кВт)</t>
  </si>
  <si>
    <t>Строительство кабельных линий, (руб./кВт), в том числе:</t>
  </si>
  <si>
    <t>открытым способом (1 кабель в траншее)</t>
  </si>
  <si>
    <t>открытым способом (2 кабелья в траншее)</t>
  </si>
  <si>
    <t>Ставки за единицу максимальной мощности ( руб./кВт) для определения платы за технологическое присоединение к электрическим сетям на уровне напряжения ниже 35 кВ и мощности менее 8900 кВт на осуществление мероприятий по строительству трансформаторных подстанций (ТП), за исключением распределительных трансформаторных подстанций (РТП)</t>
  </si>
  <si>
    <t xml:space="preserve"> 6-10/0,4</t>
  </si>
  <si>
    <t xml:space="preserve"> КТП ( с одним трансформатором)</t>
  </si>
  <si>
    <t>КТП 6-10/0,4 кВ с номинальной мощностью трансформатора 16 кВА</t>
  </si>
  <si>
    <t>КТП 6-10/0,4 кВ с номинальной мощностью трансформатора 25 кВА</t>
  </si>
  <si>
    <t>КТП 6-10/0,4 кВ с номинальной мощностью трансформатора 40 кВА</t>
  </si>
  <si>
    <t>КТП 6-10/0,4 кВ с номинальной мощностью трансформатора 63 кВА</t>
  </si>
  <si>
    <t>КТП 6-10/0,4 кВ с номинальной мощностью трансформатора 100 кВА</t>
  </si>
  <si>
    <t>КТП 6-10/0,4 кВ с номинальной мощностью трансформатора 160 кВА</t>
  </si>
  <si>
    <t>КТП 6-10/0,4 кВ с номинальной мощностью трансформатора 250 кВА</t>
  </si>
  <si>
    <t>КТП 6-10/0,4 кВ с номинальной мощностью трансформатора 400 кВА</t>
  </si>
  <si>
    <t>КТП 6-10/0,4 кВ с номинальной мощностью трансформатора 630 кВА</t>
  </si>
  <si>
    <t xml:space="preserve">КТП 6-10/0,4 кВ с номинальной мощностью трансформатора 1000 кВА </t>
  </si>
  <si>
    <t>КТП киоскового типа ( с двумя трансформаторами)</t>
  </si>
  <si>
    <t>КТП 6-10/0,4 кВ с номинальной мощностью трансформатора 2х160 кВА</t>
  </si>
  <si>
    <t>КТП 6-10/0,4 кВ с номинальной мощностью трансформатора 2х250 кВА</t>
  </si>
  <si>
    <t>КТП 6-10/0,4 кВ с номинальной мощностью трансформатора 2х400 кВА</t>
  </si>
  <si>
    <t>КТП 6-10/0,4 кВ с номинальной мощностью трансформатора 2х630 кВА</t>
  </si>
  <si>
    <t>КТП 6-10/0,4 кВ с номинальной мощностью трансформатора 2х1000 кВА</t>
  </si>
  <si>
    <t>КТП 6-10/0,4 кВ с номинальной мощностью трансформатора 2х2500 кВА</t>
  </si>
  <si>
    <t>КТП блочного типа ( бетонные, сэндвич-панели) ( с двумя трансформаторами)</t>
  </si>
  <si>
    <t>КТП 6-10/0,4 кВ с номинальной мощностью трансформатора 2х1600 кВА</t>
  </si>
  <si>
    <t>неизолированным проводом</t>
  </si>
  <si>
    <t>изолированным проводом</t>
  </si>
  <si>
    <t>открытым способом (1 кабеля в траншее)</t>
  </si>
  <si>
    <t>до 185 мм2</t>
  </si>
  <si>
    <t>185 мм2-300мм2</t>
  </si>
  <si>
    <t>открытым способом (2 кабеля в траншее)</t>
  </si>
  <si>
    <t>Прокладка кабеля с устройством специального перехода через препятствия</t>
  </si>
  <si>
    <t>С1 Стандартизированная тарифная ставка платы на технологическое присоединение энергопринимающих устройств заявителя, не включающих в себя строительство объектов электросетевого хозяйства
(для постоянной и временной схемы электроснабжения)</t>
  </si>
  <si>
    <t>до 1</t>
  </si>
  <si>
    <t>на уровне напряжения до 1 кВ</t>
  </si>
  <si>
    <t>открытым способом (1 кабель в траншее), руб./км</t>
  </si>
  <si>
    <t>открытым способом (2 кабель в траншее), руб./км</t>
  </si>
  <si>
    <t>С5i Стандартизированная тарифная ставка на покрытие расходов на строительство трансформаторных подстанций, за исключением  распределительных трансформаторных подстанций (РТП), с уровнем напряжения до 35 кВ, (руб./кВт)</t>
  </si>
  <si>
    <t>КТП 6-10/0,4 кВ с номинальной мощностью трансформатора 1 000 кВА</t>
  </si>
  <si>
    <t>КТП 6-10/0,4 кВ с номинальной мощностью трансформатора 2х1 000 кВА</t>
  </si>
  <si>
    <t>на уровне напряжения 1-10 кВ</t>
  </si>
  <si>
    <t>185 мм2-300 мм2</t>
  </si>
  <si>
    <t>Прокладка кабеля с устройством специального перехода через препятствия, руб./км</t>
  </si>
  <si>
    <t>** при прокладке более одного кабеля в траншее применять коэффициент 1,34 на каждый последующий</t>
  </si>
  <si>
    <t xml:space="preserve"> Тарифное меню по ТП по Тверской области на 2020 год</t>
  </si>
  <si>
    <t>Форма 2.18</t>
  </si>
  <si>
    <t>филиал ПАО "МРСК Центра" - "Тверьэнерго"</t>
  </si>
  <si>
    <t>Приказ ГУ РЭК Тверской области 
№ 600-нп от 31.12.19 (опубликован на сайте http://publication.pravo.gov.ru/Document/View/6901201912310018)</t>
  </si>
  <si>
    <t>руб./ присоединение</t>
  </si>
  <si>
    <t>Приказ ГУ РЭК Тверской области 
№ 249-нп от 12.12.19 (опубликован на сайте http://publication.pravo.gov.ru/Document/View/6901201912120016)</t>
  </si>
  <si>
    <t>(ставки по мероприятиям "последней мили" установлены в ценах периода регулирования для мощности свыше 150 кВт 
едиными для городских населенных пунктов и территорий, не относящихся к территориям городских населенных пунктов)</t>
  </si>
  <si>
    <t>С1 Ставка за единицу максимальной мощности на покрытие расходов на технологиическое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за исключением расходов по разработке проектной документации и выполнения миероприятий, связанных со стороительством "последней мили" (руб./кВт)</t>
  </si>
  <si>
    <t>до 35 (включительно)</t>
  </si>
  <si>
    <t>подготовка и выдача СО технических условий Заявителю (ТУ)</t>
  </si>
  <si>
    <t>проверка сетевой организацией выполнения Заявителем ТУ</t>
  </si>
  <si>
    <t>от 15 до 150 кВт (включительно)</t>
  </si>
  <si>
    <t>от 150 до 670 кВт (включительно)</t>
  </si>
  <si>
    <t>подготовка и выдача сетевой организацией технических условий Заявителю (ТУ)</t>
  </si>
  <si>
    <t>0,4</t>
  </si>
  <si>
    <t>С2 Ставка за единицу максимальной мощности на покрытие расходов сетевой организации на строительство воздушных линий электропередачи в расчете на 1 км линий (руб./кВт) на территории городских населенных пунктов и территории, не относящейся к территории городских населенных пунктов</t>
  </si>
  <si>
    <t xml:space="preserve">ВЛ-0,4 кВ  с проводом СИП                          </t>
  </si>
  <si>
    <t xml:space="preserve">ВЛ-0,4 кВ с проводом СИП двухцепные                             </t>
  </si>
  <si>
    <t>С3 Ставка за единицу максимальной мощности на покрытие расходов сетевой организации на строительство кабельных линий электропередачи в расчете на 1 км линий на территории городских населенных пунктов и территории, не относящейся к территории городских населенных пунктов</t>
  </si>
  <si>
    <t xml:space="preserve">КЛ 0,4 кВ </t>
  </si>
  <si>
    <t>С4 Ставка за единицу максимальной мощности на покрытие расходов сетевой организации на строительство пунктов секционирования (реклоузеров, распределительных пунктов, переключательных пунктов) на территории городских населенных пунктов и территории, не относящейся к территории городских населенных пунктов</t>
  </si>
  <si>
    <t xml:space="preserve">РП </t>
  </si>
  <si>
    <t>С5 Ставка за единицу максимальной мощности на покрытие расходов сетевой организации на строительство трансформаторных подстанций (ТП), 
с уровнем непряжения до 35кВ на территории городских населенных пунктов и территории, не относящейся к территории городских населенных пунктов</t>
  </si>
  <si>
    <t>0,4-6(10)</t>
  </si>
  <si>
    <t>СТП 63 кВА</t>
  </si>
  <si>
    <t>КТП до 63 кВА включительно</t>
  </si>
  <si>
    <t>КТП 100 кВА</t>
  </si>
  <si>
    <t>КТП 160 кВА</t>
  </si>
  <si>
    <t>КТП 250 кВА</t>
  </si>
  <si>
    <t>КТП 400 кВА</t>
  </si>
  <si>
    <t>КТП 630 кВА</t>
  </si>
  <si>
    <t>КТП 1000 кВА</t>
  </si>
  <si>
    <t>КТП 2х100 кВА</t>
  </si>
  <si>
    <t>КТП 2х160 кВА</t>
  </si>
  <si>
    <t>КТП 2х250 кВА</t>
  </si>
  <si>
    <t>КТП 2х400 кВА</t>
  </si>
  <si>
    <t>КТП 2х1250 кВА</t>
  </si>
  <si>
    <t>БКТП 2х250 кВА</t>
  </si>
  <si>
    <t>БКТП 2х400 кВА</t>
  </si>
  <si>
    <t>БКТП 2х630 кВА</t>
  </si>
  <si>
    <t>БКТП 2х1000 кВА</t>
  </si>
  <si>
    <t>БКТП 2х2500 кВА</t>
  </si>
  <si>
    <t>С2 Ставка за единицу максимальной мощности на покрытие расходов сетевой организации на строительство воздушных линий электропередачи в расчете на 1 км линий на территории городских населенных пунктов и территории, не относящейся к территории городских населенных пунктов</t>
  </si>
  <si>
    <t>ВЛ-10 кВ с проводом  СИП-3</t>
  </si>
  <si>
    <t>ВЛ-10 кВ с проводом  СИП-3 двухцепные</t>
  </si>
  <si>
    <t xml:space="preserve">КЛ-10 </t>
  </si>
  <si>
    <t>Реклоузер (автоматический пункт секционирования сети)</t>
  </si>
  <si>
    <t>ячейка распределительного устройства типа КРУН с монтажом фундамента</t>
  </si>
  <si>
    <t>ячейка распределительного устройства типа КРУ</t>
  </si>
  <si>
    <t>ячейка распределительного устройства типа КСО (с вакуумным выключателем)</t>
  </si>
  <si>
    <t>ячейка распределительного устройства типа КСО (с выключателем нагрузки)</t>
  </si>
  <si>
    <t>линейный разъединитель</t>
  </si>
  <si>
    <t>С1 Стандартизированная тарифная ставка на покрытие расходов на технологиическое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за исключением расходов по разработке проектной документации и выполнения миероприятий, связанных со стороительством "последней мили" (руб./присоединение)</t>
  </si>
  <si>
    <t>Итого:</t>
  </si>
  <si>
    <t>Подготовка и выдача СО технических условий Заявителю (ТУ)</t>
  </si>
  <si>
    <t>С2 Стандаризированная тарифная ставка на покрытие расходов на строительство воздушных линий электропередачи в расчете на 1 км линии (руб./км) на территории городских населенных пунктов и территории, не относящейся к территории городских населенных пунктов</t>
  </si>
  <si>
    <t xml:space="preserve">ВЛ-0,4 кВ  с проводом СИП сечением до 16 кв.мм,  включительно                                    </t>
  </si>
  <si>
    <t xml:space="preserve">ВЛ-0,4 кВ с проводом СИП сечением  25 кв.мм                                     </t>
  </si>
  <si>
    <t xml:space="preserve">ВЛ-0,4 кВ с проводом СИП сечением 35 кв.мм                                     </t>
  </si>
  <si>
    <t xml:space="preserve">ВЛ-0,4 кВ с проводом СИП сечением 50 кв.мм                                     </t>
  </si>
  <si>
    <t xml:space="preserve">ВЛ-0,4 кВ  с проводом СИП сечением 70 кв.мм                                     </t>
  </si>
  <si>
    <t xml:space="preserve">ВЛ-0,4 кВ  с проводом СИП сечением 95 кв.мм                                     </t>
  </si>
  <si>
    <t xml:space="preserve">ВЛ-0,4 кВ с проводом СИП сечением  120 кв.мм                                     </t>
  </si>
  <si>
    <t>ВЛ-0,4 кВ двухцепная с проводом СИП сечением до 50 кв.мм, включительно</t>
  </si>
  <si>
    <t>ВЛ-0,4 кВ двухцепная с проводом СИП сечением  70 кв.мм</t>
  </si>
  <si>
    <t>ВЛ-0,4 кВ двухцепная с проводом СИП сечением  95 кв.мм</t>
  </si>
  <si>
    <t>ВЛ-0,4 кВ двухцепная с проводом СИП сечением  120 кв.мм</t>
  </si>
  <si>
    <t>С3 Стандартизированная тарифная ставка на покрытие расходов  на строительство кабельных линий электропередачи в расчете на 1 км линии (руб./км) на территории городских населенных пунктов и территории, не относящейся к территории городских населенных пунктов</t>
  </si>
  <si>
    <t>КЛ-0,4 в траншее сечением до  4х50 кв.мм,  включительно</t>
  </si>
  <si>
    <t>КЛ-0,4 в траншее сечением  4х70 кв.мм </t>
  </si>
  <si>
    <t>КЛ-0,4 в траншее сечением  4х95 кв.мм  </t>
  </si>
  <si>
    <t>КЛ-0,4 в траншее сечением 4х120 кв.кмм</t>
  </si>
  <si>
    <t>КЛ-0,4 в траншее сечением 4х150 кв.мм </t>
  </si>
  <si>
    <t>КЛ-0,4 в траншее сечением 4х185 кв.мм</t>
  </si>
  <si>
    <t>КЛ-0,4 в траншее сечением 4х240 кв.мм </t>
  </si>
  <si>
    <t>С4 Стандартизированная тарифная ставка на покрытие расходов сетевой организации на строительство пунктов секционирования (реклоузеров, распределительных пунктов, переключательных пунктов) руб./шт. на территории городских населенных пунктов и территории, не относящейся к территории городских населенных пунктов</t>
  </si>
  <si>
    <t>С5 Стандаризированная тарифная ставка на покрытие расходов  на строительство комплектных трансформаторных подстанций (ТП), с уровнем напряжения до 35 кВ, (руб./кВт) на территории городских населенных пунктов и территории, не относящейся к территории городских населенных пунктов</t>
  </si>
  <si>
    <t>ВЛ-10 кВ с проводом  СИП-3 сечением до 1х35 кв.мм включительно</t>
  </si>
  <si>
    <t>ВЛ-10 кВ с проводом  СИП-3 1х50 кв.мм</t>
  </si>
  <si>
    <t>ВЛ-10 кВ  с проводом СИП-3 1х70 кв.мм</t>
  </si>
  <si>
    <t>ВЛ-10 кВ с проводом  СИП-3 1х95 кв.мм</t>
  </si>
  <si>
    <t>ВЛ-10 кВ с проводом  СИП-3 1х120 кв.мм</t>
  </si>
  <si>
    <t>ВЛ-10 кВ двухцепная с проводом  СИП-3 сечением до 1х50 кв.мм включительно</t>
  </si>
  <si>
    <t>ВЛ-10 кВ двухцепная с проводом  СИП-3 1х70 кв.мм</t>
  </si>
  <si>
    <t>ВЛ-10 кВ двухцепная с проводом  СИП-3 1х95 кв.мм</t>
  </si>
  <si>
    <t>ВЛ-10 кВ двухцепная с проводом  СИП-3 1х120 кв.мм</t>
  </si>
  <si>
    <t>С2 Стандаризированная тарифная ставка на покрытие расходов на строительство воздушных линий электропередачи напряжением 110 кВ сечением провода  до 150 кв. мм  на территории, не относящейся к территории городских населенных пунктов, в расчете на 1 км линии (руб./км)</t>
  </si>
  <si>
    <t xml:space="preserve">ВЛ-110 кВ с проводом сечением до 150 кв.мм одноцепная </t>
  </si>
  <si>
    <t xml:space="preserve">ВЛ-110 кВ с проводом сечением до 150 кв.мм двухцепная </t>
  </si>
  <si>
    <t>КЛ-10 в траншее сечением до 3х50 кв.мм, включительно</t>
  </si>
  <si>
    <t>КЛ-10 в траншее сечением до 3х70 кв.мм</t>
  </si>
  <si>
    <t>КЛ-10 в траншее сечением 3х95 кв.мм </t>
  </si>
  <si>
    <t>КЛ-10 в траншее сечением 3х120 кв.мм </t>
  </si>
  <si>
    <t>КЛ-10 в траншее сечением 3х150 кв.мм</t>
  </si>
  <si>
    <t>КЛ-10 в траншее сечением 3х185 кв.мм</t>
  </si>
  <si>
    <t>КЛ-10 в траншее сечением 3х240 кв.мм</t>
  </si>
  <si>
    <t>КЛ-10 методом горизонтально-направленного бурения сечением до 3х70 кв.мм </t>
  </si>
  <si>
    <t>Прокладка кабеля методом горизонтально-направленного бурения 3х120 кв.мм </t>
  </si>
  <si>
    <t>Прокладка кабеля методом горизонтально-направленного бурения 3х150 кв.мм </t>
  </si>
  <si>
    <t>Прокладка кабеля методом горизонтально-направленного бурения 3х240 кв.мм </t>
  </si>
  <si>
    <t>реклоузер (автоматический пункт секционирования сети)</t>
  </si>
  <si>
    <t xml:space="preserve">ячейка распределительного устройства типа КСО с вакуумным выключателем </t>
  </si>
  <si>
    <t>ячейка распределительного устройства типа КСО с выключателем нагрузки</t>
  </si>
  <si>
    <t>С7 Стандаризированная тарифная ставка на покрытие расходов  на строительство подстанций (ПС) уровнем напряжения 35 кВ и выше</t>
  </si>
  <si>
    <t>Строительство ПС 110/10 кВ 2х2,5 МВА</t>
  </si>
  <si>
    <t>Ставки для расчёта платы за технологическое присоединение с применением временной схемы электроснабжения</t>
  </si>
  <si>
    <t xml:space="preserve">С1 Ставка платы на покрытие расходов на технологиическое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за исключением расходов по разработке проектной документации и выполнения миероприятий, связанных со строительством "последней мили", с применением временной схемы энергоснабжения к распредсетям  </t>
  </si>
  <si>
    <t>0,4-10</t>
  </si>
  <si>
    <t>Стартизированная тарифная ставка, руб./присоединение</t>
  </si>
  <si>
    <r>
      <t>7.</t>
    </r>
    <r>
      <rPr>
        <b/>
        <sz val="11"/>
        <color rgb="FF000000"/>
        <rFont val="Times New Roman"/>
        <family val="1"/>
        <charset val="204"/>
      </rPr>
      <t>  Ставки за единицу максимальной мощности  (С6 (maxN)) для определения платы за технологическое присоединение к электрическим сетям на уровне напряжения ниже 35 кВ и мощности менее  8 900 кВт на осуществление мероприятий по строительству распределительных трансформаторных подстанций (РТП) с уровнем напряжения до 35 кВ:</t>
    </r>
  </si>
  <si>
    <t>12 ячеек 2*630 кВА</t>
  </si>
  <si>
    <t>12 ячеек 2*1000 кВА</t>
  </si>
  <si>
    <t>0,4-6-10</t>
  </si>
  <si>
    <t>С7 Ставка за единицу максимальной мощности на покрытие расходов на строительство подстанций (ПС) уровнем напряжения 35 кВ и выше (ПС), (руб./кВт)</t>
  </si>
  <si>
    <t>свыше 15 до 150 кВт (включительно), в том числе:</t>
  </si>
  <si>
    <t>до 15 кВт (включительно), в том числе:</t>
  </si>
  <si>
    <t>Ставка за единицу максимальной мощности, руб./кВт</t>
  </si>
  <si>
    <t>филиал ПАО "МРСК Центра" - "Смоленскэнерго"</t>
  </si>
  <si>
    <t>Постановление  ДЭЭТП СО № 336 от 29.10.2013 
(опубликовано в газете "Рабочий путь" от 07.11.2013  №244)</t>
  </si>
  <si>
    <r>
      <rPr>
        <sz val="10"/>
        <color rgb="FF0000FF"/>
        <rFont val="Arial Cyr"/>
        <charset val="204"/>
      </rPr>
      <t>в ред.</t>
    </r>
    <r>
      <rPr>
        <u/>
        <sz val="10"/>
        <color rgb="FF0000FF"/>
        <rFont val="Arial Cyr"/>
        <charset val="204"/>
      </rPr>
      <t xml:space="preserve">
Постановление  ДЭЭТП СО № 36 от 27.04.2017 
(опубликовано в "Смоленской газете" №17 от 17.05.2017  
и на официальном сайте ДЭЭТП http://rek.admin-smolensk.ru )</t>
    </r>
  </si>
  <si>
    <r>
      <rPr>
        <sz val="10"/>
        <color rgb="FF0000FF"/>
        <rFont val="Arial Cyr"/>
        <charset val="204"/>
      </rPr>
      <t>в ред.</t>
    </r>
    <r>
      <rPr>
        <u/>
        <sz val="10"/>
        <color rgb="FF0000FF"/>
        <rFont val="Arial Cyr"/>
        <charset val="204"/>
      </rPr>
      <t xml:space="preserve">
Постановление  ДЭЭТП СО № 14 от 08.02.2019
(опубликовано в «Смоленской газете» № 5 (1291) от 13.02.2019
и на официальном сайте ДЭЭТП http://rek.admin-smolensk.ru 08.02.2019)</t>
    </r>
  </si>
  <si>
    <t>Постановление ДЭЭТП СО №358 от 24.12.2019 (опубликовано на официальном сайте ДЭЭТП https://rek.admin-smolensk.ru/files/376/post_2019_0358.pdf)</t>
  </si>
  <si>
    <t>Подготовка и выдача СО технических условий Заявителю (ТУ)
(для постоянной и временной схемы электроснабжения)</t>
  </si>
  <si>
    <r>
      <t xml:space="preserve">строительство воздушных линий
</t>
    </r>
    <r>
      <rPr>
        <sz val="11"/>
        <rFont val="Times New Roman"/>
        <family val="1"/>
        <charset val="204"/>
      </rPr>
      <t>(тип провода - изолированный провод, 
материал провода - сталеалюминиевый, алюминиевый 
материал опоры - железобетонные):</t>
    </r>
  </si>
  <si>
    <t>сечение провода - 50 мм2</t>
  </si>
  <si>
    <t>сечение провода - 70 мм2</t>
  </si>
  <si>
    <t>сечение провода - 95 мм2</t>
  </si>
  <si>
    <r>
      <t xml:space="preserve">строительство кабельных линий </t>
    </r>
    <r>
      <rPr>
        <sz val="11"/>
        <rFont val="Times New Roman"/>
        <family val="1"/>
        <charset val="204"/>
      </rPr>
      <t xml:space="preserve">
(способ прокладки кабельных линий - в траншеях, кабели с резиновой и пластмассовой изоляцией, бумажной изоляцией):</t>
    </r>
  </si>
  <si>
    <t>сечение провода до 50 мм2</t>
  </si>
  <si>
    <t>сечение провода от 50 мм2 до 100 мм2</t>
  </si>
  <si>
    <t>сечение провода от 100 мм2 до 200 мм2</t>
  </si>
  <si>
    <t>сечение провода от 200 мм2 до 500 мм2</t>
  </si>
  <si>
    <t>строительство кабельных линий методом горизонтольно-направленного бурения</t>
  </si>
  <si>
    <t>строительство однотрансформаторных подстанций (КТП) 6(10)/0,4кВ</t>
  </si>
  <si>
    <t>6(10)/0,4</t>
  </si>
  <si>
    <t>трансформаторная мощность 
от 100 кВА до 250 кВА включительно</t>
  </si>
  <si>
    <t>трансформаторная мощность 
от 250 кВА до 500 кВА включительно</t>
  </si>
  <si>
    <t>трансформаторная мощность 
от 500 кВА до 900 кВА включительно</t>
  </si>
  <si>
    <t xml:space="preserve">   строительство двухтрансформаторных подстанций (КТП) 6(10)/0,4кВ</t>
  </si>
  <si>
    <t>трансформаторная мощность 
от 500 кВА  до 900 кВА включительно</t>
  </si>
  <si>
    <t>строительство двухтрансформаторных подстанций (БКТП) 6(10)/0,4кВ</t>
  </si>
  <si>
    <t xml:space="preserve">трансформаторная мощность 
от 500 кВА до 900 кВА включительно </t>
  </si>
  <si>
    <t xml:space="preserve">трансформаторная мощность 
от 1000 кВА до 1250 кВА включительно </t>
  </si>
  <si>
    <t>свыше 1 до 35</t>
  </si>
  <si>
    <r>
      <t xml:space="preserve">строительство воздушных линий
</t>
    </r>
    <r>
      <rPr>
        <sz val="11"/>
        <rFont val="Times New Roman"/>
        <family val="1"/>
        <charset val="204"/>
      </rPr>
      <t>(тип провода - изолированный провод, 
материал провода - сталеалюминиевый, алюминиевый 
материал опоры - железобетонные)</t>
    </r>
  </si>
  <si>
    <t>сечение токопроводящих жил 50-70 мм2</t>
  </si>
  <si>
    <r>
      <t xml:space="preserve">строительство кабельных линий 
</t>
    </r>
    <r>
      <rPr>
        <sz val="11"/>
        <rFont val="Times New Roman"/>
        <family val="1"/>
        <charset val="204"/>
      </rPr>
      <t>(способ прокладки кабельных линий - в траншеях, кабели с резиновой и пластмассовой изоляцией, бумажной изоляцией):</t>
    </r>
  </si>
  <si>
    <t>сечение провода до 100 мм2 включительно</t>
  </si>
  <si>
    <t>сечение провода - от 100 до 200 мм2 включительно</t>
  </si>
  <si>
    <t>сечение провода - от 200 до 500 мм2 включительно</t>
  </si>
  <si>
    <t>при переходе под автомобильной дорогой</t>
  </si>
  <si>
    <t>при переходе под железной дорогой</t>
  </si>
  <si>
    <t>при переходе под рекой</t>
  </si>
  <si>
    <t>С 1.1. Подготовка и выдача СО технических условий заявителю</t>
  </si>
  <si>
    <r>
      <t xml:space="preserve">С2i Стандаризированная тарифная ставка на покрытие расходов на строительство воздушных линий электропередачи в расчете на 1 км линии
</t>
    </r>
    <r>
      <rPr>
        <sz val="11"/>
        <rFont val="Times New Roman"/>
        <family val="1"/>
        <charset val="204"/>
      </rPr>
      <t>(тип провода - изолированный провод, 
материал провода - сталеалюминиевый, алюминиевый 
материал опоры - железобетонные):</t>
    </r>
  </si>
  <si>
    <r>
      <t xml:space="preserve">С3i Стандартизированная тарифная ставка на покрытие расходов  на строительство кабельных линий электропередачи в расчете на 1 км линии
</t>
    </r>
    <r>
      <rPr>
        <sz val="11"/>
        <rFont val="Times New Roman"/>
        <family val="1"/>
        <charset val="204"/>
      </rPr>
      <t>(способ прокладки кабельных линий - в траншеях, кабели с резиновой и пластмассовой изоляцией, бумажной изоляцией):</t>
    </r>
  </si>
  <si>
    <t>С3i Стандартизированная тарифная ставка на покрытие расходов  на строительство кабельных линий электропередачи методом горизонтольно-направленного бурения в расчете на 1 км линии</t>
  </si>
  <si>
    <t>С5i Стандаризированная тарифная ставка на покрытие расходов  на строительство  однотрансформаторных подстанций 
(КТП) 6(10)/0,4кВ</t>
  </si>
  <si>
    <t>С5i Стандаризированная тарифная ставка на покрытие расходов  на строительство двухтрансформаторных подстанций (КТП) 6(10)/0,4кВ</t>
  </si>
  <si>
    <t>С5i Стандаризированная тарифная ставка на покрытие расходов  на строительство двухтрансформаторных подстанций (БКТП) 6(10)/0,4кВ</t>
  </si>
  <si>
    <r>
      <t xml:space="preserve">С2i Стандаризированная тарифная ставка на покрытие расходов на строительство воздушных линий электропередачи в расчете на 1 км линии
</t>
    </r>
    <r>
      <rPr>
        <sz val="11"/>
        <rFont val="Times New Roman"/>
        <family val="1"/>
        <charset val="204"/>
      </rPr>
      <t>(тип провода - изолированный провод, 
материал провода - сталеалюминиевый, алюминиевый 
материал опоры - железобетонные)</t>
    </r>
  </si>
  <si>
    <t>сечение провода 50-70 мм2</t>
  </si>
  <si>
    <t>филиал ПАО "МРСК Центра" - "Ярэнерго"</t>
  </si>
  <si>
    <t>На территориях ГОРОДСКИХ  населенных пунктов и на территориях НЕ ОТНОСЯЩИХСЯ К ГОРОДСКИМ   населенным пунктам</t>
  </si>
  <si>
    <t>строительство воздушных линий на опорах сталеалюминиевым изолированным проводом сечением:</t>
  </si>
  <si>
    <t>до 50 квадратных мм включительно</t>
  </si>
  <si>
    <t>свыше 50 до 100 квадратных мм включительно</t>
  </si>
  <si>
    <t>свыше 100 квадратных мм включительно</t>
  </si>
  <si>
    <t>строительство одно-, трех-, четырехжильных кабельных линий в траншеях с резиновой, пластмассовой и бумажной изоляцией  сечением:</t>
  </si>
  <si>
    <t>свыше 100 до 200 квадратных мм включительно</t>
  </si>
  <si>
    <t>свыше 200 квадратных мм включительно</t>
  </si>
  <si>
    <t>строительство одно-, трех-, четырехжильных кабельных линий методом горизонтально направленного бурения с резиновой, пластмассовой и бумажной изоляцией  сечением:</t>
  </si>
  <si>
    <t>6(10)</t>
  </si>
  <si>
    <t>реклоузеры</t>
  </si>
  <si>
    <t>установка линейного разъединителя</t>
  </si>
  <si>
    <t>строительство РП с количеством ячеек до 7 шт.</t>
  </si>
  <si>
    <t>строительство РП с количеством ячеек свыше 7 до 14 шт.</t>
  </si>
  <si>
    <t>строительство РП с количеством ячеек свыше 14 до 28 шт.и более</t>
  </si>
  <si>
    <t>установка новой линейной ячейки 6-10 кВ номинальным током до 1000А включительно</t>
  </si>
  <si>
    <t>установка новой линейной ячейки 6-10 кВ номинальным током от 1000А и выше</t>
  </si>
  <si>
    <t>строительство трансформаторных подстанций, за исключением распределительных трансформаторных подстанций (РТП), с уровнем напряжения до 35 кВ</t>
  </si>
  <si>
    <t>комплектные однотрансформаторные подстанции</t>
  </si>
  <si>
    <t>до 25 кВА включительно</t>
  </si>
  <si>
    <t>от 25 кВА  до 100 кВА включительно</t>
  </si>
  <si>
    <t>от 100 кВА  до 250 кВА включительно</t>
  </si>
  <si>
    <t>от 250 кВА  до 500 кВА включительно</t>
  </si>
  <si>
    <t>от 500 кВА и более</t>
  </si>
  <si>
    <t>комплектные двухтрансформаторные подстанции</t>
  </si>
  <si>
    <t>до 2*250 кВА включительно</t>
  </si>
  <si>
    <t xml:space="preserve">от 2*250 кВА до 2*500 кВА </t>
  </si>
  <si>
    <t xml:space="preserve">от 2*500 кВА до 2*1000 кВА </t>
  </si>
  <si>
    <t xml:space="preserve">свыше 2*1000 кВА </t>
  </si>
  <si>
    <t>комплектные двухтрансформаторные подстанции блочного типа</t>
  </si>
  <si>
    <t>строительство распределительных трансформаторных подстанций (РТП) с уровнем напряжения до 35 кВ</t>
  </si>
  <si>
    <t>БРТП 6-10 кВ с количеством ячеек 
до 7 шт. с трансформаторами 2*250 кВА</t>
  </si>
  <si>
    <t>БРТП 6-10 кВ с количеством ячеек 
до 7 шт. с трансформаторами 2*400 кВА</t>
  </si>
  <si>
    <t>БРТП 6-10 кВ с количеством ячеек 
до 7 шт. с трансформаторами 2*630 кВА</t>
  </si>
  <si>
    <t>БРТП 6-10 кВ с количеством ячеек 
до 7 шт. с трансформаторами 2*1000 кВА</t>
  </si>
  <si>
    <t>БРТП 6-10 кВ с количеством ячеек 
до 7 шт. с трансформаторами 2*1250 кВА</t>
  </si>
  <si>
    <t>С1 Стандартизированная тарифная ставка платы на технологическое присоединение энергопринимающих устройств заявителя, не включающих в себя строительство объектов электросетевого хозяйства (для постоянной и временной схемы электроснабжения)</t>
  </si>
  <si>
    <t>С2 Стандаризированная тарифная ставка на покрытие расходов на строительство воздушных линий электропередачи в расчете на 1 км линии</t>
  </si>
  <si>
    <t>свыше 100 квадратных мм</t>
  </si>
  <si>
    <t>С3 Стандартизированная тарифная ставка на покрытие расходов  на строительство кабельных линий электропередачи в расчете на 1 км линии</t>
  </si>
  <si>
    <t>С3 (гнб) Стандаризированная тарифная ставка С3гнб на покрытие расходов на строительство кабельных линий электропередачи методом горизонтально направленного бурения в расчете на 10 м линий</t>
  </si>
  <si>
    <t>руб./10 м.</t>
  </si>
  <si>
    <t>C3 (гнб) Стандаризированная тарифная ставка С3гнб на покрытие расходов на строительство кабельных линий электропередачи методом горизонтально направленного бурения в расчете на 10 м линий</t>
  </si>
  <si>
    <t>С4 Стандаризированная тарифная ставка на покрытие расходов  на строительство пунктов секционирования</t>
  </si>
  <si>
    <t>С5 Стандаризированная тарифная ставка на покрытие расходов  на строительство трансформаторных подстанций, за исключением распределительных трансформаторных подстанций (РТП), с уровнем напряжения до 35 кВ</t>
  </si>
  <si>
    <t>от 25 кВА до 100 кВА</t>
  </si>
  <si>
    <t>от 100 кВА до 250 кВА</t>
  </si>
  <si>
    <t>от 250 кВА до 500 кВА</t>
  </si>
  <si>
    <t>С6 Стандаризированная тарифная ставка на покрытие расходов  на строительство распределительных трансформаторных подстанций (РТП) с уровнем напряжения до 35 кВ</t>
  </si>
  <si>
    <t>трансформаторная мощность 1600 кВА</t>
  </si>
  <si>
    <t xml:space="preserve">  строительство пунктов секционирования (реклоузеры, распределительные пункты, переключательные пункты)</t>
  </si>
  <si>
    <t>строительство пунктов секционирования (реклоузеров)</t>
  </si>
  <si>
    <t>С4i Стандаризированная тарифная ставка на покрытие расходов  на строительство пунктов секционирования (реклоузеры, распределительные пункты, переключательные пункты)</t>
  </si>
  <si>
    <r>
      <rPr>
        <u/>
        <sz val="11"/>
        <color rgb="FF0000FF"/>
        <rFont val="Arial Cyr"/>
        <charset val="204"/>
      </rPr>
      <t>Постановление КТиЦ Курской области от  № 107 от 22.12.2017г.
(опубликовано  в газете "Курск" №52 от 27.12.2017г.), на итернет-портале КТиЦ Курской области http://tarifkursk.ru)</t>
    </r>
    <r>
      <rPr>
        <u/>
        <sz val="11"/>
        <color theme="10"/>
        <rFont val="Arial Cyr"/>
        <charset val="204"/>
      </rPr>
      <t xml:space="preserve">
</t>
    </r>
  </si>
  <si>
    <t>строительство трансформаторной подстанции 6-10/0,4 кВ киоскового типа с одним силовым трансформатором мощностью до 250 кВА включительно</t>
  </si>
  <si>
    <t>строительство трансформаторной подстанции 6-10/0,4 кВ киоскового типа с одним силовым трансформатором мощностью до250 кВА включительно</t>
  </si>
  <si>
    <r>
      <rPr>
        <sz val="10"/>
        <color rgb="FF0000FF"/>
        <rFont val="Arial Cyr"/>
        <charset val="204"/>
      </rPr>
      <t>в ред.</t>
    </r>
    <r>
      <rPr>
        <u/>
        <sz val="10"/>
        <color rgb="FF0000FF"/>
        <rFont val="Arial Cyr"/>
        <charset val="204"/>
      </rPr>
      <t xml:space="preserve">
Постановление  ДЭЭТП СО № 4 от 07.02.2020
(опубликовано в "Смоленской газете" № 6 (1341) от 19.02.2020
https://ru.calameo.com/read/0003237304eff8900c140)</t>
    </r>
  </si>
  <si>
    <r>
      <rPr>
        <sz val="10"/>
        <color rgb="FF0000FF"/>
        <rFont val="Arial Cyr"/>
        <charset val="204"/>
      </rPr>
      <t>в ред.</t>
    </r>
    <r>
      <rPr>
        <u/>
        <sz val="10"/>
        <color rgb="FF0000FF"/>
        <rFont val="Arial Cyr"/>
        <charset val="204"/>
      </rPr>
      <t xml:space="preserve">
Постановление  ДЭЭТП СО № 14 от 03.04.2020 (опубликовано в "Смоленской газете №14 (1349) от 15.04.2020 https://ru.calameo.com/read/0003237303e0799c991db)</t>
    </r>
  </si>
  <si>
    <t>Приказ УРТ Тамбовской области 
№ 207-э от 20.12.2019
(опубликован на официальном сайте 
УРТ Тамбовской области 
https://www.kt.tmbreg.ru
в ред.</t>
  </si>
  <si>
    <t>Приказ УРТ Тамбовской области 
№ 6-э от 16.03.2020
(опубликован на официальном сайте 
УРТ Тамбовской области 
https://www.kt.tmbreg.ru
в ред.</t>
  </si>
  <si>
    <t>Приказ УРТ Тамбовской области 
№ 14-э от 24.04.2020
(опубликован на официальном сайте 
УРТ Тамбовской области 
https://www.kt.tmbreg.ru
в ред.</t>
  </si>
  <si>
    <t>С4i Стандаризированная тарифная ставка на покрытие расходов  на строительство пунктов секуионирования (реклоузеров, распределительных пунктов, переключательных пунктов) (руб./шт.)</t>
  </si>
  <si>
    <t>Распределительный пункт (КРУН-6(10) кВ на 3 ячейки с выключателями нагрузки)</t>
  </si>
  <si>
    <t>Автоматический вакуумный реклоузер 6(10) кВ с односторонним питанием, оборудованный устройством телеметрии с передачей информации на диспетчерский пункт и установкой железобетонной опоры с соединительными проводами (для заявителей, максимальная мощность присоединяемых энергопринимающих устройств которых составляет свыше 670 кВт)</t>
  </si>
  <si>
    <t>Приказ УРТ Тамбовской области 
№ 20-э от 10.06.2020
(опубликован на официальном сайте 
УРТ Тамбовской области
https://www.kt.tmbreg.ru
в ред.</t>
  </si>
  <si>
    <t>Приказ УГРТ Брянской области № 16/1-пэ от 30.06.2020 (опубликовано на официальном интернет-портале правовой информации http://publication.pravo.gov.ru/Document/View/3201202006300003?index=0&amp;rangeSize=1)</t>
  </si>
  <si>
    <t xml:space="preserve">С8i Обеспечение средствами коммерческого учета электрической энергии (мощности) </t>
  </si>
  <si>
    <t>Средства коммерческого учета электрической энергии (мощности) однофазные прямого включения без ТТ</t>
  </si>
  <si>
    <t>Средства коммерческого учета электрической энергии (мощности) трехфазные прямого включения без ТТ</t>
  </si>
  <si>
    <t>Средства коммерческого учета электрической энергии (мощности) трехфазные полукосвенного включения с ТТ</t>
  </si>
  <si>
    <t>Средства коммерческого учета электрической энергии (мощности) трехфазные косвенного включения</t>
  </si>
  <si>
    <t>Приказ УГРТ Брянской области № 11/1-пэ от 07.05.2020 (опубликовано на официальном интернет-портале правовой информации http://publication.pravo.gov.ru/Document/View/3201202005080006)</t>
  </si>
  <si>
    <t>установка цифрового реклоузера</t>
  </si>
  <si>
    <t>Приказ УТиЦП №534-т от 26.12.2019 (опубликовано 30.12.2019 на портале Орловской области https://orel-region.ru)</t>
  </si>
  <si>
    <t>Приказ УТиЦП №226-т от 26.06.2020 (опубликовано 30.06.2020 на портале Орловской области https://orel-region.ru)</t>
  </si>
  <si>
    <t>Приказ УРТ Тамбовской области 
№ 30-э от 31.07.2020
(опубликован на официальном сайте 
УРТ Тамбовской области
https://www.kt.tmbreg.ru
в ред.</t>
  </si>
  <si>
    <t>1-110</t>
  </si>
  <si>
    <t>на уровне напряжения 110 кВ</t>
  </si>
  <si>
    <t>одноцепная ВЛ 110кВ</t>
  </si>
  <si>
    <t>Трёхфазная КЛ 110кВ в лотках (одножильная по каждой фазе) сечением жилы кабеля 185 мм2 с изоляцией из сшитого полиэтилена</t>
  </si>
  <si>
    <t xml:space="preserve">С 8.1.1. (0,4 кВ и ниже без ТТ) средства коммерческого учета электрической энергии (мощности) однофазные прямого включения </t>
  </si>
  <si>
    <t>0,4 кВ и ниже</t>
  </si>
  <si>
    <t xml:space="preserve">руб/точка учета </t>
  </si>
  <si>
    <t>С 8.2.1 (0,4 кВ и ниже без ТТ) средства коммерческого учета электрической энергии (мощности) трехфазные прямого включения</t>
  </si>
  <si>
    <t>С 8.2.1 (1-20 кВ) средства коммерческого учета электрической энергии (мощности) трехфазные прямого включения</t>
  </si>
  <si>
    <t>1-20 кВ</t>
  </si>
  <si>
    <t>С 8.2.2 (0,4 кВ и ниже с ТТ) средства коммерческого учета электрической энергии (мощности) трехфазные полукосвенного включения</t>
  </si>
  <si>
    <t>С 8.2.3 (1-20 кВ) средства коммерческого учета электрической энергии (мощности) трехфазные косвенного включения</t>
  </si>
  <si>
    <t>** 8.  Стандартизированная тарифная ставка (С8) на покрытие расходов сетевой организации на обеспечение средствами коммерческого учета электрической энергии (мощности) (рублей за точку учета):</t>
  </si>
  <si>
    <r>
      <t>8.</t>
    </r>
    <r>
      <rPr>
        <b/>
        <sz val="11"/>
        <color rgb="FF000000"/>
        <rFont val="Times New Roman"/>
        <family val="1"/>
        <charset val="204"/>
      </rPr>
      <t>  Ставки за единицу максимальной мощности (С8 (maх N)) для определения платы за технологическое присоединение к электрическим сетям на уровне напряжения 20 кВ и менее и мощности менее 670 кВт на обеспечение средствами коммерческого учета электрической энергии (мощности) с дифференциацией по уровням напряжения (s):</t>
    </r>
  </si>
  <si>
    <t>С8.1.1 (maх N) (0,4 кВ и ниже без ТТ) средства коммерческого учета электрической энергии (мощности) однофазные прямого включения</t>
  </si>
  <si>
    <t>С8.2.1 (maх N) (0,4 кВ и ниже без ТТ) средства коммерческого учета электрической энергии (мощности) трехфазные прямого включения</t>
  </si>
  <si>
    <t>С8.2.1 (maх N) (1-20 кВ) средства коммерческого учета электрической энергии (мощности) трехфазные прямого включения</t>
  </si>
  <si>
    <t>С8.2.2 (maх N) (0,4 кВ и ниже с ТТ) средства коммерческого учета электрической энергии (мощности) трехфазные полукосвенного включения</t>
  </si>
  <si>
    <r>
      <rPr>
        <b/>
        <sz val="11"/>
        <rFont val="Times New Roman"/>
        <family val="1"/>
        <charset val="204"/>
      </rPr>
      <t xml:space="preserve">Примечание: </t>
    </r>
    <r>
      <rPr>
        <sz val="11"/>
        <rFont val="Times New Roman"/>
        <family val="1"/>
        <charset val="204"/>
      </rPr>
      <t xml:space="preserve">
 стандартизированные тарифные ставки на обеспечение средствами коммерческого учета электрической энергии (мощности) для территорий городских населенных пунктов и для территорий,не относящихся к территориям городских населенных пунктов, установлены на одном уровне.</t>
    </r>
  </si>
  <si>
    <r>
      <rPr>
        <b/>
        <sz val="11"/>
        <rFont val="Times New Roman"/>
        <family val="1"/>
        <charset val="204"/>
      </rPr>
      <t xml:space="preserve">Примечание: </t>
    </r>
    <r>
      <rPr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ставки за единицу максимальной мощности на обеспечение средствами коммерческого учета электрической энергии (мощности) для территорий городских населенных пунктов и для территорий, не относящихся к территориям городских населенных пунктов, установлены на одном уровне.</t>
    </r>
  </si>
  <si>
    <t>Постановление департамента государственного регулирования цен и тарифов Костромской области от 04.08.2020 №20/97 (опубликовано на официальном сайте Администрации Костромской области http://pravo.adm44.ru/view.aspx?id=5650)</t>
  </si>
  <si>
    <t>С2.2. Воздушные линии электропередачи, выполненные изолированным проводом</t>
  </si>
  <si>
    <t>С2.3. Воздушные линииэлектропередачи, выполненные неизолированным проводом</t>
  </si>
  <si>
    <t xml:space="preserve">С3.3. строительство методом ГНБ </t>
  </si>
  <si>
    <t xml:space="preserve">С3.2. 1 кабель в 1 траншее </t>
  </si>
  <si>
    <t xml:space="preserve">С3.4. строительство методом ГНБ </t>
  </si>
  <si>
    <t xml:space="preserve">С3.5. строительство методом ГНБ </t>
  </si>
  <si>
    <t>С7 Стандартизированная тарифная ставка на покрытие расходов  на строительство подстанций уровнем напряжения 35 кВ и выше (ПС)</t>
  </si>
  <si>
    <t>35 кВ и выше</t>
  </si>
  <si>
    <t>С7.1. строительство подстанций уровнем напряжения 110кВ с установкой силового трансформатора 4 МВА</t>
  </si>
  <si>
    <r>
      <t xml:space="preserve">Обеспечение средствами коммерческого учета, С8 </t>
    </r>
    <r>
      <rPr>
        <b/>
        <vertAlign val="superscript"/>
        <sz val="11"/>
        <rFont val="Times New Roman"/>
        <family val="1"/>
        <charset val="204"/>
      </rPr>
      <t>maxN***</t>
    </r>
    <r>
      <rPr>
        <b/>
        <sz val="11"/>
        <rFont val="Times New Roman"/>
        <family val="1"/>
        <charset val="204"/>
      </rPr>
      <t>:</t>
    </r>
  </si>
  <si>
    <t>средства коммерческого учета электрической энергии (мощности) однофазные прямого включения</t>
  </si>
  <si>
    <t>0,4 и ниже</t>
  </si>
  <si>
    <t>СmaxN8.1.1 город 0,4 кВ и ниже без ТТ</t>
  </si>
  <si>
    <t xml:space="preserve">СmaxN8.1.1 не город 0,4 кВ и ниже без ТТ </t>
  </si>
  <si>
    <t>средства коммерческого учета электрической энергии (мощности) трехфазные прямого включения</t>
  </si>
  <si>
    <t>СmaxN8.2.1 город 0,4 кВ и ниже без ТТ</t>
  </si>
  <si>
    <t xml:space="preserve">СmaxN8.2.1 не город 0,4 кВ и ниже без ТТ </t>
  </si>
  <si>
    <t>средства коммерческого учета электрической энергии (мощности) трехфазные полукосвенного включения</t>
  </si>
  <si>
    <t>СmaxN8.2.2 город 0,4 кВ и ниже с ТТ</t>
  </si>
  <si>
    <t xml:space="preserve">СmaxN8.2.2 не город 0,4 кВ и ниже с ТТ </t>
  </si>
  <si>
    <t>1 - 20</t>
  </si>
  <si>
    <t>СmaxN8.2.1 город 1-20 кВ</t>
  </si>
  <si>
    <t>СmaxN8.2.1 не город 1-20 кВ</t>
  </si>
  <si>
    <t>средства коммерческого учета электрической энергии (мощности) трехфазные косвенного включения</t>
  </si>
  <si>
    <t>СmaxN8.2.3 город 1-20 кВ</t>
  </si>
  <si>
    <t>СmaxN8.2.3 не город 1-20 кВ</t>
  </si>
  <si>
    <t>Обеспечение средствами коммерческого учета, С8,i:</t>
  </si>
  <si>
    <t>С8.1.1 город 0,4 кВ и ниже без ТТ</t>
  </si>
  <si>
    <t xml:space="preserve">С8.1.1 не город 0,4 кВ и ниже без ТТ </t>
  </si>
  <si>
    <t>С8.2.1 город 0,4 кВ и ниже без ТТ</t>
  </si>
  <si>
    <t xml:space="preserve">С8.2.1 не город 0,4 кВ и ниже без ТТ </t>
  </si>
  <si>
    <t>С8.2.2 город 0,4 кВ и ниже с ТТ</t>
  </si>
  <si>
    <t xml:space="preserve">С8.2.2 не город 0,4 кВ и ниже с ТТ </t>
  </si>
  <si>
    <t>С8.2.1 город 1-20 кВ</t>
  </si>
  <si>
    <t>С8.2.1 не город 1-20 кВ</t>
  </si>
  <si>
    <t>С8.2.3 город 1-20 кВ</t>
  </si>
  <si>
    <t>С8.2.3 не город 1-20 кВ</t>
  </si>
  <si>
    <t>***при ТП энергопринимающих устройств максимальной мощностью менее 670 кВт и на уровне напряжения 20 кВ и менее</t>
  </si>
  <si>
    <t>Приказ КГРЦиТ в Белгородской области 
№ 38/3 от 26.12.2019
(опубликован в "Вестнике нормативных правовых актов Белгородской области" 30.12.2019)
Приказ КГРЦиТ в Белгородской области 
№ 15/2 от 18.08.2020
(опубликован в "Вестнике нормативных правовых актов Белгородской области" 19.08.2020)</t>
  </si>
  <si>
    <t>С8 Ставка за единицу максимальной мощности на покрытие расходов сетевой организации на обеспечение средствами коммерческого учета электрической энергии (мощности)</t>
  </si>
  <si>
    <t>Средства коммерческого учета электрической энергии (мощности) однофазные прямого включения 0,4 кВ и ниже без ТТ</t>
  </si>
  <si>
    <t>Средства коммерческого учета электрической энергии (мощности) трехфазные прямого включения 0,4 кВ и ниже без ТТ</t>
  </si>
  <si>
    <t>Средства коммерческого учета электрической энергии (мощности) трехфазные полукосвенного включения 0,4 кВ и ниже с ТТ</t>
  </si>
  <si>
    <t>Средства коммерческого учета электрической энергии (мощности) трехфазные прямого включения 1-20 кВ</t>
  </si>
  <si>
    <t>Средства коммерческого учета электрической энергии (мощности) трехфазные косвенного включения 1-20 кВ</t>
  </si>
  <si>
    <t>руб./точка учета</t>
  </si>
  <si>
    <t>Ставка платы</t>
  </si>
  <si>
    <t>Постановление КТиЦ Курской области от  № 87 от 25.12.2019г.
(опубликовано  в газете "Курская правда" №156 от 27.12.2019г.), Постановление КТиЦ Курской области от  № 2 от 27.03.2020г., Постановление КТиЦ Курской области от  № 10 от 14.08.2020г. на итернет-портале КТиЦ Курской области http://tarifkursk.ru)</t>
  </si>
  <si>
    <t xml:space="preserve"> С1. Расходы на технологическое присоединение потребителей, за исключением расходов на «последнюю милю».  Максимальная мощность до 670 кВт включительно. Итого (для постоянной и временной схем электроснабжения), в т.ч.</t>
  </si>
  <si>
    <t xml:space="preserve"> С1.1 Подготовка и выдача сетевой организацией технических условий Заявителю (ТУ).  Максимальная мощность до 670 кВт включительно</t>
  </si>
  <si>
    <t>С1.2 Проверка сетевой организацией выполнения Заявителем ТУ.  Максимальная мощность до 670 кВт включительно</t>
  </si>
  <si>
    <t>строительство воздушной линии электропередачи 0,4 кВ и ниже</t>
  </si>
  <si>
    <t>строительство кабельной линии электропередачи 0,4 кВ  и ниже методом прокладки в траншее</t>
  </si>
  <si>
    <t>строительство кабельной линии электропередачи 0,4 кВ и ниже методом горизонтально-направленного бурения (ГНБ)</t>
  </si>
  <si>
    <t>средства коммерческого учета электрической энергии (мощности) однофазные прямого включения без ТТ 0,4 кВ и ниже. Максимальная мощность до 670 кВт включительно</t>
  </si>
  <si>
    <t>средства коммерческого учета электрической энергии (мощности) трехфазные прямого включения без ТТ 0,4 кВ и ниже. Максимальная мощность до 670 кВт включительно.</t>
  </si>
  <si>
    <t>средства коммерческого учета электрической энергии (мощности) трехфазные полукосвенного включения с ТТ 0,4 кВ и ниже.  Максимальная мощность до 670 кВт включительно.</t>
  </si>
  <si>
    <t>средства коммерческого учета электрической энергии (мощности) трехфазный косвенного включения 0,4 кВ и ниже, 1-20 кВ. Максимальная мощность до 670 кВт включительно.</t>
  </si>
  <si>
    <t>строительство воздушной линии электропередачи 1-20 кВ</t>
  </si>
  <si>
    <t>строительство кабельной линии электропередачи  1-20 кВ  методом прокладки в траншее</t>
  </si>
  <si>
    <t xml:space="preserve">строительство кабельной линии электропередачи  1-20 кВ  методом горизонтально-направленного бурения (ГНБ) </t>
  </si>
  <si>
    <t>строительство кабельной линии электропередачи  1-20 кВ  методом горизонтально-направленного бурения (ГНБ) сечением до 240 мм2 с пересечением газопровода и с необходимостью согласования данного пересечения</t>
  </si>
  <si>
    <t>строительство кабельной линии электропередачи  1-20 кВ  методом горизонтально-направленного бурения (ГНБ) сечением до 240 мм2 с пересечением железнодорожных путей и с необходимостью согласования данного пересечения</t>
  </si>
  <si>
    <t xml:space="preserve">монтаж линейного разъединителя  1-20 кВ </t>
  </si>
  <si>
    <t>установка реклоузера 1-20 кВ</t>
  </si>
  <si>
    <t>установка новой линейной ячейки  1-20 кВ с вакуумными выключателями</t>
  </si>
  <si>
    <t>строительство распределительного пункта  1-20 кВ с количеством ячеек 8 шт.</t>
  </si>
  <si>
    <t>средства коммерческого учета электрической энергии (мощности) трехфазный прямого включения 1-20 кВ. Максимальная мощность до 670 кВт включительно.</t>
  </si>
  <si>
    <t xml:space="preserve">строительство кабельной линии электропередачи 0,4 кВ и ниже методом прокладки в траншее </t>
  </si>
  <si>
    <t xml:space="preserve">строительство кабельной линии электропередачи 0,4 кВ и ниже методом горизонтально-направленного бурения (ГНБ) </t>
  </si>
  <si>
    <t>строительство кабельной линии электропередачи 1-20  кВ  методом прокладки в траншее</t>
  </si>
  <si>
    <t xml:space="preserve">строительство кабельной линии электропередачи 1-20 кВ  методом горизонтально-направленного бурения (ГНБ) </t>
  </si>
  <si>
    <t>строительство кабельной линии электропередачи 1-20 кВ  методом горизонтально-направленного бурения (ГНБ) сечением до 240 мм2 с пересечением газопровода и с необходимостью согласования данного пересечения</t>
  </si>
  <si>
    <t>строительство кабельной линии электропередачи 1-20 кВ  методом горизонтально-направленного бурения (ГНБ) сечением до 240 мм2 с пересечением железнодорожных путей и с необходимостью согласования данного пересечения</t>
  </si>
  <si>
    <t xml:space="preserve">установка новой линейной ячейки 1-20 кВ с вакуумными выключателями </t>
  </si>
  <si>
    <t>строительство распределительного пункта 1-20 кВ с количеством ячеек 8 шт.</t>
  </si>
  <si>
    <t xml:space="preserve">монтаж линейного разъединителя 1-20 кВ </t>
  </si>
  <si>
    <t>0,4 кВ и ниже -110 кВ и выше</t>
  </si>
  <si>
    <t>С1. расходы на технологическое присоединение потребителей, за исключением расходов на «последнюю милю» (для постоянной и временной схем электроснабжения)</t>
  </si>
  <si>
    <t>С 1.1. подготовка и выдача сетевой организацией технических условий заявителю</t>
  </si>
  <si>
    <t>С 1.2. проверка сетевой организацией выполнения заявителем ТУ</t>
  </si>
  <si>
    <t xml:space="preserve"> С8i Стандаризированная тарифная ставка на обеспечение средствами коммерческого учета электрической энергии (мощности) (руб. за точку учета)</t>
  </si>
  <si>
    <t xml:space="preserve">средства коммерческого учета электрической энергии (мощности) однофазные прямого включения без ТТ 0,4 кВ и ниже. </t>
  </si>
  <si>
    <t>руб. за точку учёта</t>
  </si>
  <si>
    <t xml:space="preserve">средства коммерческого учета электрической энергии (мощности) трехфазные прямого включения без ТТ 0,4 кВ и ниже. </t>
  </si>
  <si>
    <t xml:space="preserve">средства коммерческого учета электрической энергии (мощности) трехфазные полукосвенного включения с ТТ 0,4 кВ и ниже.  </t>
  </si>
  <si>
    <t xml:space="preserve">средства коммерческого учета электрической энергии (мощности) трехфазный косвенного включения 0,4 кВ и ниже, 1-20 кВ. </t>
  </si>
  <si>
    <t xml:space="preserve">строительство кабельной линии электропередачи 1-20 кВ  методом прокладки в траншее </t>
  </si>
  <si>
    <t>средства коммерческого учета электрической энергии (мощности) трехфазный прямого включения 1-20 кВ.</t>
  </si>
  <si>
    <t>средства коммерческого учета электрической энергии (мощности) трехфазный косвенного включения 0,4 кВ и ниже, 1-20 кВ.</t>
  </si>
  <si>
    <t>35 кВ</t>
  </si>
  <si>
    <t>110 кВ и выше</t>
  </si>
  <si>
    <t>строительство одноцепной воздушной линии электропередачи 110 кВ и выше</t>
  </si>
  <si>
    <t>строительство двухцепной воздушной линии электропередачи 110 кВ и выше</t>
  </si>
  <si>
    <t xml:space="preserve">строительство кабельной линии электропередачи 110 кВ и выше  методом прокладки в траншее </t>
  </si>
  <si>
    <t>монтаж  линейной ячейки 110 кВ и выше</t>
  </si>
  <si>
    <t>Строительство трансформаторной  подстанции 110/10 кВ сдвумя  силовыми трансформаторами  2х10 МВА (  с двумя выключателями 110 кВ и выше, количество ячеек 10 кВ до 12 штук)</t>
  </si>
  <si>
    <t>Строительство трансформаторной  подстанции 110/10 кВ сдвумя  силовыми трансформаторами  2х16 МВА (  с двумя выключателями 110 кВ и выше, количество ячеек 10 кВ до 14 штук)</t>
  </si>
  <si>
    <t>0,4 кВ и ниже-110 кВ и выше</t>
  </si>
  <si>
    <t>строительство воздушной линии электропередачи 0,4 кВ  и ниже</t>
  </si>
  <si>
    <t xml:space="preserve">строительство кабельной линии электропередачи 110 кВ  и выше методом прокладки в траншее </t>
  </si>
  <si>
    <t>С4i Стандартизированная тарифная ставка на покрытие расходов  на строительство пунктов секционирования (реклоузеров, распределительных пунктов, переключательных пунктов) (руб./шт.)</t>
  </si>
  <si>
    <t>на уровне напряжения 35 кВ</t>
  </si>
  <si>
    <t>воздушные линии на железобетонных опорах неизолированным сталеалюминиевым проводом сечением от 50 до 100 квадратных мм включительно</t>
  </si>
  <si>
    <t>реклоузеры номинальным током до 100 А включительно</t>
  </si>
  <si>
    <t>С7i Стандартизированная тарифная ставка на покрытие расходов  на строительство подстанций уровнем напряжения 35 кВ и выше (ПС), (руб./кВт)</t>
  </si>
  <si>
    <t xml:space="preserve">Приказ УРТ Воронежской области от 26.12.2019г. №59/8   
(опубликовано на официальном интернет-портале 28.12.2019г  № опубликования 3606201917855)
</t>
  </si>
  <si>
    <t xml:space="preserve">http://pravo.govvrn.ru/?q=node/18253 </t>
  </si>
  <si>
    <t xml:space="preserve">с учетом изменений внесенных Приказом УРТ Воронежской области от 30.07.2020 №29/1 (Приказ опубликован 05.08.2020г. </t>
  </si>
  <si>
    <t>https://pravo.govvrn.ru/?q=node/19744</t>
  </si>
  <si>
    <t xml:space="preserve"> с учетом изменений внесенных Приказом ДГРТ Воронежской области от 27.08.2020 №34/1 Приказ опубликован 02.09.2020 </t>
  </si>
  <si>
    <t>https://pravo.govvrn.ru/?q=node/19914</t>
  </si>
  <si>
    <t>Выполнение сетевой организацией мероприятий, связанных с обеспечением средствами коммерческого учета электрической энергии (мощности)</t>
  </si>
  <si>
    <t xml:space="preserve"> средства коммерческого учета электрической энергии (мощности) однофазные прямого включения.</t>
  </si>
  <si>
    <t xml:space="preserve"> средства коммерческого учета электрической энергии (мощности) трехфазные прямого включения.</t>
  </si>
  <si>
    <t xml:space="preserve"> средства коммерческого учета электрической энергии (мощности) трехфазные полукосвенного включения.</t>
  </si>
  <si>
    <t xml:space="preserve"> средства коммерческого учета электрической энергии (мощности) трехфазные косвенного включения.</t>
  </si>
  <si>
    <t xml:space="preserve">С8 Стандартизированная тарифная ставка на покрытие расходов сетевой организации на обеспечение средствами коммерческого учета электрической энергии (мощности). </t>
  </si>
  <si>
    <t>0.4 и ниже</t>
  </si>
  <si>
    <t>руб.за точку учета</t>
  </si>
  <si>
    <t>С8.1. однофазные прямого включения</t>
  </si>
  <si>
    <t>С8.2. трехфазные прямого включения</t>
  </si>
  <si>
    <t>С8.3. трехфазные полукосвенного включения</t>
  </si>
  <si>
    <t>С8.4. трехфазные прямого включения</t>
  </si>
  <si>
    <t>С8.5. трехфазные косвенного включения</t>
  </si>
  <si>
    <t xml:space="preserve">С8i Стандартизированная тарифная ставка на покрытие расходов сетевой организации на обеспечение средствами коммерческого учета электрической энергии (мощности) </t>
  </si>
  <si>
    <t>Средства коммерческого учета электрической энергии (мощности) однофазные прямого включения</t>
  </si>
  <si>
    <t>Средства коммерческого учета электрической энергии (мощности) трехфазные прямого включения</t>
  </si>
  <si>
    <t>Средства коммерческого учета электрической энергии (мощности) трехфазные полукосвенного включения</t>
  </si>
  <si>
    <t>Приказ УРТ Тамбовской области 
№ 31-э от 12.08.2020
(опубликован на официальном сайте УРТ Тамбовской области https://www.kt.tmbreg.ru)
 в ред.</t>
  </si>
  <si>
    <t>Приказ УРТ Тамбовской области 
№ 35-э от 03.09.2020
(опубликован на официальном сайте УРТ Тамбовской области https://www.kt.tmbreg.ru)
 в ред.</t>
  </si>
  <si>
    <t>С3i Стандаризированная тарифная ставка на покрытие расходов  на строительство кабельных линий  в расчете на 1 км линий, (руб./км)</t>
  </si>
  <si>
    <t>руб./
 точку учета</t>
  </si>
  <si>
    <t>С3i Стандаризированная тарифная ставка на покрытие расходов  на строительство кабельных линий электропередачи  в расчете на 1 км линий, (руб./км)</t>
  </si>
  <si>
    <t>Постановление УЭиТ Липецкой области от 25.12.2013 № 49/6
(опубликовано на официальном сайте  http://energy48.ru/ 29.11.2013)</t>
  </si>
  <si>
    <t>Постановление УЭиТ Липецкой области от 25.12.2019 № 51/2
 (опубликовано на официальном сайте http://energy48.ru/usr/all/resolution/2019/51/51_2.pdf и в "Липецкой газете" № 249 от 27.12.2019 );
Постановление УЭиТ Липецкой области о ЕКТ от 25.12.2019 № 51/3 (опубликовано на официальном сайте http://energy48.ru/usr/all/resolution/2019/51/51_3.pdf и в "Липецкой газете" № 249 от 27.12.2019 )
Постановление УЭиТ Липецкой области от 26.08.2020 № 22 "О внесении изменений в постановление УЭиТ Липецкой области  от 25.12.2019 № 51/2 "(опубликовано на официальном сайте http://energy48.ru/usr/all/resolution/2020/22/22.pdf  и в "Липецкой газете" № 104 от 28.08.2020)</t>
  </si>
  <si>
    <t>С8 Ставка за единицу мощности на покрытие расходов на обеспечение средствами коммерческого учета электрической энергии (мощности),  в том числе:</t>
  </si>
  <si>
    <t>однофазные прямого включения</t>
  </si>
  <si>
    <t>трехфазные прямого включения</t>
  </si>
  <si>
    <t>трехфазные полукосвенного включения</t>
  </si>
  <si>
    <t>трехфазные косвенного включения (применяются при установке в КТП, ЗТП, РП 6-10 кВ)</t>
  </si>
  <si>
    <t>трехфазные косвенного включения (применяются при установке на ЛЭП 6-10 кВ)</t>
  </si>
  <si>
    <t>С8 Стандартизированная тарифная ставка на покрытие расходов  на обеспечение средствами коммерческого учета электрической энергии (мощности) за точку учета (руб.), в том числе:</t>
  </si>
  <si>
    <t>руб./точ. учета</t>
  </si>
  <si>
    <t>Приказ Главного управления "Региональная энергетическая комиссия" Тверской области от 17.09.2020 № 56-нп "О внесении изменений в приказ ГУ РЭК Тверской области от 12.12.2019 № 249-нп"</t>
  </si>
  <si>
    <t>С8 Стандартизированные тарифные ставки на покрытие расходов на обеспечение средствами коммерческого учета электрической энергии (мощности)</t>
  </si>
  <si>
    <t xml:space="preserve">средства коммерческого учета электрической энергии (мощности) однофазные прямого включения, напряжением 0,4 кВ и ниже, для территорий городских населённых пунктов и не относящихся к таковым </t>
  </si>
  <si>
    <t>руб./точку учёта</t>
  </si>
  <si>
    <t>средства коммерческого учета электрической энергии (мощности) трехфазные прямого включения, напряжением 0,4 кВ и ниже, для территорий городских населённых пунктов и не относящихся к таковым</t>
  </si>
  <si>
    <t>средства коммерческого учета электрической энергии (мощности) трехфазные полукосвенного включения, напряжением 0,4 кВ и ниже, для территорий городских населённых пунктов и не относящихся к таковым</t>
  </si>
  <si>
    <t>средства коммерческого учета электрической энергии (мощности) трехфазные косвенного включения, напряжением от 1 кВ до 20 кВ включительно, для территорий городских населённых пунктов и не относящихся к таковым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</si>
  <si>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</si>
  <si>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</si>
  <si>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</si>
  <si>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Приказ УТиЦП №301-т от 01.10.2020 (опубликовано 06.10.2020 на портале Орловской области https://orel-region.ru)</t>
  </si>
  <si>
    <t>Обеспечение средствами коммерческого учета электрической энергии (мощности)</t>
  </si>
  <si>
    <t>однофазные прямого включения (без ТТ)</t>
  </si>
  <si>
    <t>трехфазные прямого включения (без ТТ)</t>
  </si>
  <si>
    <t xml:space="preserve">трехфазные прямого включения </t>
  </si>
  <si>
    <t>1-20</t>
  </si>
  <si>
    <t>трехфазные полукосвенного включения (с ТТ)</t>
  </si>
  <si>
    <t xml:space="preserve">трехфазные косвенного включения </t>
  </si>
  <si>
    <t>руб./ точка 
учета</t>
  </si>
  <si>
    <t>Приказ ДЖКХЭиРТ №485-стс от 31.12.2019</t>
  </si>
  <si>
    <t>Приказ ДЖКХЭиРТ №42-ви от 22.09.2020</t>
  </si>
  <si>
    <t>обеспечение средствами коммерческого учета электрической энергии (мощности)</t>
  </si>
  <si>
    <t>Средства коммерческого учета электрической энергии (мощности) однофазные прямого включения без трансформаторов тока</t>
  </si>
  <si>
    <t>в ред.
Постановление  ДЭЭТП СО № 41 от 07.08.2020 (опубликовано в "Смоленской газете" №32 (1367) от 19.08.2020
https://ru.calameo.com/read/000323730b6f3adc1c925)</t>
  </si>
  <si>
    <t>трансформаторная мощность 
от 250 кВА до 400 кВА включительно:
СmaxN5.2.4 город 6(10)/0,4 кВ / СmaxN5.2.4 не город 6(10)/0,4 кВ</t>
  </si>
  <si>
    <t>трансформаторная мощность 
от 250 кВА до 400 кВА включительно:
С5.2.4 город, 6(10)/0,4 кВ / С5.2.4 не город, 6(10)/0,4 кВ</t>
  </si>
  <si>
    <t>Приказ УРТ Тамбовской области 
№ 41-э от 12.10.2020
(опубликован на Официальном интернет-портале правовой информации http://publication.pravo.gov.ru/Document/View/6801202010140006)</t>
  </si>
  <si>
    <t>на уровне напряжения 1-20 кВ</t>
  </si>
  <si>
    <t xml:space="preserve"> с учетом изменений внесенных Приказом ДГРТ Воронежской области от 23.11.2020 №50/1 Приказ опубликован 01.12.2020 </t>
  </si>
  <si>
    <t>https://pravo.govvrn.ru/?q=node/20509</t>
  </si>
  <si>
    <t>С2.4. Воздушные линии электропередачи</t>
  </si>
  <si>
    <t>С2.5. Воздушные линии электропередачи</t>
  </si>
  <si>
    <t xml:space="preserve">С7.2. строительство двухтрансформаторной подстанции  уровнем напряжения 35/6(10) кВ </t>
  </si>
  <si>
    <t>в ред.
Постановление  ДЭЭТП СО № 58 от 06.10.2020
(опубликовано в "Смоленской газете" №40 (1375) 14.10.2020 https://ru.calameo.com/read/00032373017d62b6a44d0)</t>
  </si>
  <si>
    <t>С8.2.1 город 35 кВ</t>
  </si>
  <si>
    <t>С8.2.1 не город 35 кВ</t>
  </si>
  <si>
    <t>в ред.
Постановление  ДЭЭТП СО № 262 от 18.12.2020
(опубликовано на сайте Департамента Смоленской области по энергетике, энергоэффективности, тарифной политике https://rek.admin-smolensk.ru/files/388/post_2020_0262.pdf)
(опубликовано в «Смоленской газете» № 50-51 (1385-1386) 23.12.2020 https://ru.calameo.com/read/0003237303abcd409da22)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</si>
</sst>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);[Red]\(#,##0\)"/>
    <numFmt numFmtId="166" formatCode="#,##0.000"/>
    <numFmt numFmtId="167" formatCode="#,##0.0"/>
    <numFmt numFmtId="168" formatCode="_-* #,##0.00&quot;р.&quot;_-;\-* #,##0.00&quot;р.&quot;_-;_-* &quot;-&quot;??&quot;р.&quot;_-;_-@_-"/>
  </numFmts>
  <fonts count="5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u/>
      <sz val="10"/>
      <color theme="10"/>
      <name val="Arial Cyr"/>
      <charset val="204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rgb="FF0000FF"/>
      <name val="Arial Cyr"/>
      <charset val="204"/>
    </font>
    <font>
      <b/>
      <sz val="12"/>
      <color theme="0"/>
      <name val="Times New Roman"/>
      <family val="1"/>
      <charset val="204"/>
    </font>
    <font>
      <u/>
      <sz val="11"/>
      <color theme="10"/>
      <name val="Arial Cyr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i/>
      <sz val="13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u/>
      <sz val="10"/>
      <color rgb="FFFF0000"/>
      <name val="Arial Cyr"/>
      <charset val="204"/>
    </font>
    <font>
      <sz val="10"/>
      <color theme="1"/>
      <name val="Arial Cyr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FF0000"/>
      <name val="Arial Cyr"/>
      <charset val="204"/>
    </font>
    <font>
      <sz val="10"/>
      <color rgb="FF0000FF"/>
      <name val="Arial Cyr"/>
      <charset val="204"/>
    </font>
    <font>
      <u/>
      <sz val="11"/>
      <color rgb="FF0000FF"/>
      <name val="Arial Cyr"/>
      <charset val="204"/>
    </font>
    <font>
      <b/>
      <i/>
      <sz val="14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0"/>
      <name val="Arial Cyr"/>
      <charset val="204"/>
    </font>
    <font>
      <sz val="11"/>
      <color rgb="FF00B05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9">
    <xf numFmtId="0" fontId="0" fillId="0" borderId="0"/>
    <xf numFmtId="164" fontId="2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Border="0">
      <alignment horizontal="center" vertical="center" wrapText="1"/>
    </xf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26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27" fillId="0" borderId="0">
      <alignment vertical="top"/>
    </xf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9" fillId="0" borderId="5" applyProtection="0">
      <alignment horizontal="center"/>
    </xf>
    <xf numFmtId="0" fontId="49" fillId="0" borderId="5" applyProtection="0">
      <alignment horizontal="center"/>
    </xf>
    <xf numFmtId="168" fontId="10" fillId="0" borderId="0" applyFont="0" applyFill="0" applyBorder="0" applyAlignment="0" applyProtection="0"/>
    <xf numFmtId="0" fontId="49" fillId="0" borderId="0" applyProtection="0">
      <alignment horizontal="right" vertical="top" wrapText="1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49" fillId="0" borderId="5" applyProtection="0">
      <alignment horizontal="center"/>
    </xf>
    <xf numFmtId="0" fontId="57" fillId="0" borderId="0"/>
    <xf numFmtId="0" fontId="2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23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9" fillId="0" borderId="5" applyProtection="0">
      <alignment horizontal="center"/>
    </xf>
    <xf numFmtId="0" fontId="58" fillId="0" borderId="0"/>
    <xf numFmtId="0" fontId="49" fillId="0" borderId="0" applyProtection="0">
      <alignment horizontal="center"/>
    </xf>
    <xf numFmtId="0" fontId="49" fillId="0" borderId="0" applyProtection="0">
      <alignment horizontal="left" vertical="top"/>
    </xf>
    <xf numFmtId="0" fontId="49" fillId="0" borderId="0" applyProtection="0"/>
    <xf numFmtId="0" fontId="1" fillId="0" borderId="0"/>
  </cellStyleXfs>
  <cellXfs count="1032">
    <xf numFmtId="0" fontId="0" fillId="0" borderId="0" xfId="0"/>
    <xf numFmtId="0" fontId="11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wrapText="1"/>
    </xf>
    <xf numFmtId="4" fontId="12" fillId="0" borderId="6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/>
    <xf numFmtId="4" fontId="19" fillId="0" borderId="6" xfId="1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 applyProtection="1">
      <alignment horizontal="left" vertical="center" wrapText="1"/>
      <protection locked="0"/>
    </xf>
    <xf numFmtId="0" fontId="13" fillId="4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left" vertical="center" wrapText="1" indent="1"/>
    </xf>
    <xf numFmtId="0" fontId="12" fillId="4" borderId="5" xfId="0" applyFont="1" applyFill="1" applyBorder="1" applyAlignment="1">
      <alignment horizontal="left" vertical="center" wrapText="1" indent="2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/>
    <xf numFmtId="0" fontId="21" fillId="0" borderId="5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left" wrapText="1" indent="1"/>
    </xf>
    <xf numFmtId="0" fontId="13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 indent="1"/>
    </xf>
    <xf numFmtId="4" fontId="12" fillId="0" borderId="6" xfId="0" applyNumberFormat="1" applyFont="1" applyFill="1" applyBorder="1" applyAlignment="1">
      <alignment horizontal="left" vertical="center" wrapText="1" indent="1"/>
    </xf>
    <xf numFmtId="0" fontId="12" fillId="0" borderId="0" xfId="0" applyFont="1" applyFill="1" applyAlignment="1">
      <alignment horizontal="left" indent="1"/>
    </xf>
    <xf numFmtId="4" fontId="12" fillId="0" borderId="9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23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2" fillId="4" borderId="11" xfId="0" applyFont="1" applyFill="1" applyBorder="1" applyAlignment="1">
      <alignment horizontal="right" vertical="center" wrapText="1"/>
    </xf>
    <xf numFmtId="3" fontId="12" fillId="0" borderId="0" xfId="0" applyNumberFormat="1" applyFont="1" applyFill="1"/>
    <xf numFmtId="3" fontId="12" fillId="0" borderId="0" xfId="0" applyNumberFormat="1" applyFont="1" applyFill="1" applyAlignment="1">
      <alignment horizontal="left" inden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12" fillId="0" borderId="5" xfId="0" applyFont="1" applyFill="1" applyBorder="1" applyAlignment="1">
      <alignment horizontal="left" vertical="top" wrapText="1"/>
    </xf>
    <xf numFmtId="0" fontId="19" fillId="0" borderId="5" xfId="0" applyFont="1" applyFill="1" applyBorder="1" applyAlignment="1" applyProtection="1">
      <alignment vertical="center" wrapText="1"/>
      <protection locked="0"/>
    </xf>
    <xf numFmtId="0" fontId="12" fillId="0" borderId="5" xfId="0" applyFont="1" applyFill="1" applyBorder="1" applyAlignment="1" applyProtection="1">
      <protection locked="0"/>
    </xf>
    <xf numFmtId="0" fontId="12" fillId="5" borderId="21" xfId="0" applyFont="1" applyFill="1" applyBorder="1" applyAlignment="1" applyProtection="1">
      <alignment horizontal="right" vertical="center" wrapText="1"/>
      <protection locked="0"/>
    </xf>
    <xf numFmtId="0" fontId="12" fillId="5" borderId="26" xfId="0" applyFont="1" applyFill="1" applyBorder="1" applyAlignment="1" applyProtection="1">
      <alignment horizontal="right" vertical="center" wrapText="1"/>
      <protection locked="0"/>
    </xf>
    <xf numFmtId="0" fontId="14" fillId="4" borderId="21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Protection="1">
      <protection locked="0"/>
    </xf>
    <xf numFmtId="0" fontId="12" fillId="4" borderId="21" xfId="0" applyFont="1" applyFill="1" applyBorder="1" applyAlignment="1" applyProtection="1">
      <alignment horizontal="left" vertical="center" wrapText="1"/>
      <protection locked="0"/>
    </xf>
    <xf numFmtId="0" fontId="12" fillId="4" borderId="5" xfId="0" applyFont="1" applyFill="1" applyBorder="1" applyAlignment="1" applyProtection="1">
      <alignment horizontal="left" vertical="center" wrapText="1"/>
      <protection locked="0"/>
    </xf>
    <xf numFmtId="0" fontId="12" fillId="4" borderId="5" xfId="0" applyFont="1" applyFill="1" applyBorder="1" applyAlignment="1" applyProtection="1">
      <alignment horizontal="right" vertical="center" wrapText="1"/>
      <protection locked="0"/>
    </xf>
    <xf numFmtId="0" fontId="12" fillId="5" borderId="0" xfId="0" applyFont="1" applyFill="1"/>
    <xf numFmtId="0" fontId="16" fillId="5" borderId="26" xfId="2" applyFill="1" applyBorder="1" applyAlignment="1" applyProtection="1">
      <alignment vertical="top" wrapText="1"/>
      <protection locked="0"/>
    </xf>
    <xf numFmtId="4" fontId="12" fillId="0" borderId="19" xfId="0" applyNumberFormat="1" applyFont="1" applyFill="1" applyBorder="1" applyAlignment="1">
      <alignment horizontal="center" vertical="center" wrapText="1"/>
    </xf>
    <xf numFmtId="166" fontId="19" fillId="0" borderId="6" xfId="18" applyNumberFormat="1" applyFont="1" applyFill="1" applyBorder="1" applyAlignment="1" applyProtection="1">
      <alignment horizontal="center" vertical="center" wrapText="1"/>
      <protection locked="0"/>
    </xf>
    <xf numFmtId="4" fontId="19" fillId="0" borderId="6" xfId="18" applyNumberFormat="1" applyFont="1" applyFill="1" applyBorder="1" applyAlignment="1" applyProtection="1">
      <alignment horizontal="center" vertical="center" wrapText="1"/>
      <protection locked="0"/>
    </xf>
    <xf numFmtId="0" fontId="12" fillId="4" borderId="5" xfId="6" applyFont="1" applyFill="1" applyBorder="1" applyAlignment="1" applyProtection="1">
      <alignment horizontal="left" vertical="center" wrapText="1" indent="1"/>
      <protection locked="0"/>
    </xf>
    <xf numFmtId="0" fontId="12" fillId="4" borderId="5" xfId="6" applyFont="1" applyFill="1" applyBorder="1" applyAlignment="1" applyProtection="1">
      <alignment horizontal="right" vertical="center" wrapText="1"/>
      <protection locked="0"/>
    </xf>
    <xf numFmtId="166" fontId="19" fillId="0" borderId="29" xfId="18" applyNumberFormat="1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left" wrapText="1"/>
      <protection locked="0"/>
    </xf>
    <xf numFmtId="0" fontId="19" fillId="0" borderId="5" xfId="6" applyFont="1" applyFill="1" applyBorder="1" applyAlignment="1" applyProtection="1">
      <alignment horizontal="left" vertical="center" wrapText="1" indent="1"/>
      <protection locked="0"/>
    </xf>
    <xf numFmtId="0" fontId="21" fillId="0" borderId="5" xfId="6" applyFont="1" applyFill="1" applyBorder="1" applyAlignment="1" applyProtection="1">
      <alignment horizontal="left" vertical="center" wrapText="1"/>
      <protection locked="0"/>
    </xf>
    <xf numFmtId="0" fontId="13" fillId="0" borderId="5" xfId="6" applyFont="1" applyFill="1" applyBorder="1" applyAlignment="1" applyProtection="1">
      <alignment horizontal="left" vertical="center" wrapText="1"/>
      <protection locked="0"/>
    </xf>
    <xf numFmtId="4" fontId="12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center" wrapText="1"/>
    </xf>
    <xf numFmtId="0" fontId="31" fillId="0" borderId="0" xfId="0" applyFont="1" applyFill="1"/>
    <xf numFmtId="0" fontId="16" fillId="0" borderId="0" xfId="2" applyFill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/>
    </xf>
    <xf numFmtId="0" fontId="31" fillId="0" borderId="4" xfId="0" applyFont="1" applyFill="1" applyBorder="1" applyAlignment="1">
      <alignment horizontal="center" wrapText="1"/>
    </xf>
    <xf numFmtId="0" fontId="31" fillId="0" borderId="5" xfId="0" applyFont="1" applyFill="1" applyBorder="1" applyAlignment="1">
      <alignment horizontal="center" wrapText="1"/>
    </xf>
    <xf numFmtId="0" fontId="31" fillId="0" borderId="5" xfId="0" applyFont="1" applyFill="1" applyBorder="1" applyAlignment="1">
      <alignment horizontal="center" vertical="center" wrapText="1"/>
    </xf>
    <xf numFmtId="4" fontId="31" fillId="0" borderId="6" xfId="0" applyNumberFormat="1" applyFont="1" applyFill="1" applyBorder="1" applyAlignment="1">
      <alignment horizontal="center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vertical="center" wrapText="1"/>
    </xf>
    <xf numFmtId="4" fontId="31" fillId="0" borderId="6" xfId="0" applyNumberFormat="1" applyFont="1" applyFill="1" applyBorder="1" applyAlignment="1">
      <alignment horizontal="center" vertical="center" wrapText="1"/>
    </xf>
    <xf numFmtId="2" fontId="31" fillId="0" borderId="0" xfId="0" applyNumberFormat="1" applyFont="1" applyFill="1" applyAlignment="1">
      <alignment vertical="center"/>
    </xf>
    <xf numFmtId="0" fontId="31" fillId="0" borderId="5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wrapText="1"/>
    </xf>
    <xf numFmtId="4" fontId="31" fillId="0" borderId="6" xfId="0" applyNumberFormat="1" applyFont="1" applyFill="1" applyBorder="1" applyAlignment="1">
      <alignment wrapText="1"/>
    </xf>
    <xf numFmtId="0" fontId="13" fillId="4" borderId="5" xfId="0" applyFont="1" applyFill="1" applyBorder="1" applyAlignment="1">
      <alignment vertical="center" wrapText="1"/>
    </xf>
    <xf numFmtId="0" fontId="31" fillId="0" borderId="5" xfId="0" applyFont="1" applyFill="1" applyBorder="1" applyAlignment="1"/>
    <xf numFmtId="4" fontId="12" fillId="0" borderId="6" xfId="1" applyNumberFormat="1" applyFont="1" applyFill="1" applyBorder="1" applyAlignment="1">
      <alignment horizontal="center" vertical="center" wrapText="1"/>
    </xf>
    <xf numFmtId="0" fontId="31" fillId="0" borderId="5" xfId="0" applyFont="1" applyFill="1" applyBorder="1"/>
    <xf numFmtId="4" fontId="31" fillId="0" borderId="5" xfId="1" applyNumberFormat="1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left" vertical="center" wrapText="1" indent="1"/>
    </xf>
    <xf numFmtId="0" fontId="12" fillId="0" borderId="12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/>
    <xf numFmtId="4" fontId="12" fillId="0" borderId="29" xfId="1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/>
    <xf numFmtId="4" fontId="12" fillId="0" borderId="15" xfId="1" applyNumberFormat="1" applyFont="1" applyFill="1" applyBorder="1" applyAlignment="1">
      <alignment horizontal="center" vertical="center" wrapText="1"/>
    </xf>
    <xf numFmtId="4" fontId="12" fillId="0" borderId="5" xfId="1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 wrapText="1" indent="1"/>
    </xf>
    <xf numFmtId="0" fontId="12" fillId="0" borderId="28" xfId="0" applyFont="1" applyFill="1" applyBorder="1" applyAlignment="1"/>
    <xf numFmtId="0" fontId="39" fillId="0" borderId="6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/>
    <xf numFmtId="4" fontId="39" fillId="0" borderId="6" xfId="0" applyNumberFormat="1" applyFont="1" applyFill="1" applyBorder="1" applyAlignment="1">
      <alignment horizontal="center" vertical="center" wrapText="1"/>
    </xf>
    <xf numFmtId="0" fontId="31" fillId="0" borderId="6" xfId="0" applyFont="1" applyFill="1" applyBorder="1"/>
    <xf numFmtId="4" fontId="31" fillId="0" borderId="6" xfId="1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/>
    <xf numFmtId="4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left" vertical="center" wrapText="1" indent="3"/>
    </xf>
    <xf numFmtId="0" fontId="14" fillId="4" borderId="11" xfId="0" applyFont="1" applyFill="1" applyBorder="1" applyAlignment="1">
      <alignment horizontal="left" vertical="center" wrapText="1" indent="1"/>
    </xf>
    <xf numFmtId="0" fontId="12" fillId="4" borderId="5" xfId="0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12" fillId="0" borderId="6" xfId="0" applyFont="1" applyFill="1" applyBorder="1"/>
    <xf numFmtId="0" fontId="12" fillId="0" borderId="37" xfId="0" applyFont="1" applyFill="1" applyBorder="1" applyAlignment="1"/>
    <xf numFmtId="49" fontId="31" fillId="0" borderId="0" xfId="0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Alignment="1">
      <alignment horizontal="left"/>
    </xf>
    <xf numFmtId="0" fontId="31" fillId="0" borderId="0" xfId="0" applyFont="1" applyFill="1" applyAlignment="1">
      <alignment horizontal="center" vertical="center" wrapText="1"/>
    </xf>
    <xf numFmtId="4" fontId="31" fillId="0" borderId="0" xfId="0" applyNumberFormat="1" applyFont="1" applyFill="1"/>
    <xf numFmtId="0" fontId="13" fillId="0" borderId="0" xfId="0" applyFont="1" applyFill="1" applyAlignment="1">
      <alignment horizontal="center" vertical="center" wrapText="1"/>
    </xf>
    <xf numFmtId="0" fontId="12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 vertical="center"/>
    </xf>
    <xf numFmtId="4" fontId="45" fillId="0" borderId="6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 indent="1"/>
    </xf>
    <xf numFmtId="4" fontId="45" fillId="0" borderId="6" xfId="1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vertical="center" wrapText="1"/>
    </xf>
    <xf numFmtId="49" fontId="19" fillId="0" borderId="5" xfId="0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/>
    </xf>
    <xf numFmtId="0" fontId="21" fillId="0" borderId="5" xfId="0" applyFont="1" applyFill="1" applyBorder="1" applyAlignment="1" applyProtection="1">
      <alignment horizontal="left" vertical="center" wrapText="1"/>
      <protection locked="0"/>
    </xf>
    <xf numFmtId="0" fontId="19" fillId="0" borderId="5" xfId="0" applyFont="1" applyFill="1" applyBorder="1" applyAlignment="1" applyProtection="1">
      <alignment vertical="center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31" fillId="0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9" fillId="0" borderId="5" xfId="0" applyFont="1" applyFill="1" applyBorder="1" applyAlignment="1">
      <alignment horizontal="right" wrapText="1"/>
    </xf>
    <xf numFmtId="0" fontId="12" fillId="9" borderId="0" xfId="0" applyFont="1" applyFill="1"/>
    <xf numFmtId="4" fontId="45" fillId="0" borderId="6" xfId="0" applyNumberFormat="1" applyFont="1" applyFill="1" applyBorder="1" applyAlignment="1">
      <alignment vertical="center" wrapText="1"/>
    </xf>
    <xf numFmtId="4" fontId="45" fillId="0" borderId="6" xfId="0" applyNumberFormat="1" applyFont="1" applyFill="1" applyBorder="1" applyAlignment="1">
      <alignment horizontal="center" vertical="center" wrapText="1"/>
    </xf>
    <xf numFmtId="16" fontId="19" fillId="0" borderId="5" xfId="0" applyNumberFormat="1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16" fontId="19" fillId="0" borderId="5" xfId="0" applyNumberFormat="1" applyFont="1" applyFill="1" applyBorder="1" applyAlignment="1">
      <alignment vertical="center" wrapText="1"/>
    </xf>
    <xf numFmtId="16" fontId="19" fillId="0" borderId="11" xfId="0" applyNumberFormat="1" applyFont="1" applyFill="1" applyBorder="1" applyAlignment="1">
      <alignment vertical="center" wrapText="1"/>
    </xf>
    <xf numFmtId="4" fontId="45" fillId="0" borderId="15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16" fontId="19" fillId="0" borderId="8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1" fillId="5" borderId="0" xfId="0" applyFont="1" applyFill="1" applyAlignment="1"/>
    <xf numFmtId="0" fontId="12" fillId="5" borderId="0" xfId="0" applyFont="1" applyFill="1" applyAlignment="1">
      <alignment horizontal="left"/>
    </xf>
    <xf numFmtId="4" fontId="12" fillId="5" borderId="0" xfId="0" applyNumberFormat="1" applyFont="1" applyFill="1"/>
    <xf numFmtId="0" fontId="13" fillId="5" borderId="0" xfId="0" applyFont="1" applyFill="1" applyAlignment="1">
      <alignment wrapText="1"/>
    </xf>
    <xf numFmtId="0" fontId="12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/>
    </xf>
    <xf numFmtId="0" fontId="13" fillId="5" borderId="6" xfId="0" applyNumberFormat="1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/>
    </xf>
    <xf numFmtId="0" fontId="12" fillId="5" borderId="5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horizontal="center" vertical="center" wrapText="1"/>
    </xf>
    <xf numFmtId="4" fontId="12" fillId="5" borderId="6" xfId="0" applyNumberFormat="1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4" fontId="12" fillId="5" borderId="5" xfId="0" applyNumberFormat="1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wrapText="1"/>
    </xf>
    <xf numFmtId="4" fontId="12" fillId="5" borderId="6" xfId="0" applyNumberFormat="1" applyFont="1" applyFill="1" applyBorder="1" applyAlignment="1">
      <alignment wrapText="1"/>
    </xf>
    <xf numFmtId="0" fontId="13" fillId="5" borderId="5" xfId="0" applyFont="1" applyFill="1" applyBorder="1" applyAlignment="1" applyProtection="1">
      <alignment vertical="center" wrapText="1"/>
      <protection locked="0"/>
    </xf>
    <xf numFmtId="0" fontId="12" fillId="5" borderId="5" xfId="0" applyFont="1" applyFill="1" applyBorder="1" applyAlignment="1" applyProtection="1">
      <alignment vertical="center" wrapText="1"/>
      <protection locked="0"/>
    </xf>
    <xf numFmtId="0" fontId="19" fillId="5" borderId="5" xfId="0" applyFont="1" applyFill="1" applyBorder="1" applyAlignment="1" applyProtection="1">
      <alignment vertical="center" wrapText="1"/>
      <protection locked="0"/>
    </xf>
    <xf numFmtId="0" fontId="12" fillId="5" borderId="5" xfId="0" applyFont="1" applyFill="1" applyBorder="1" applyAlignment="1" applyProtection="1">
      <protection locked="0"/>
    </xf>
    <xf numFmtId="4" fontId="19" fillId="5" borderId="6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right" vertical="center" wrapText="1"/>
      <protection locked="0"/>
    </xf>
    <xf numFmtId="0" fontId="14" fillId="5" borderId="5" xfId="0" applyFont="1" applyFill="1" applyBorder="1" applyAlignment="1" applyProtection="1">
      <alignment horizontal="left" vertical="center" wrapText="1"/>
      <protection locked="0"/>
    </xf>
    <xf numFmtId="0" fontId="13" fillId="5" borderId="5" xfId="0" applyFont="1" applyFill="1" applyBorder="1" applyAlignment="1" applyProtection="1">
      <alignment horizontal="left" vertical="center" wrapText="1"/>
      <protection locked="0"/>
    </xf>
    <xf numFmtId="0" fontId="12" fillId="5" borderId="5" xfId="0" applyFont="1" applyFill="1" applyBorder="1" applyProtection="1">
      <protection locked="0"/>
    </xf>
    <xf numFmtId="0" fontId="12" fillId="5" borderId="5" xfId="0" applyFont="1" applyFill="1" applyBorder="1" applyAlignment="1" applyProtection="1">
      <alignment horizontal="left" vertical="center" wrapText="1" indent="1"/>
      <protection locked="0"/>
    </xf>
    <xf numFmtId="0" fontId="12" fillId="5" borderId="5" xfId="0" applyFont="1" applyFill="1" applyBorder="1" applyAlignment="1" applyProtection="1">
      <alignment vertical="center"/>
      <protection locked="0"/>
    </xf>
    <xf numFmtId="164" fontId="12" fillId="0" borderId="5" xfId="1" applyFont="1" applyFill="1" applyBorder="1" applyAlignment="1">
      <alignment wrapText="1"/>
    </xf>
    <xf numFmtId="164" fontId="12" fillId="0" borderId="6" xfId="1" applyFont="1" applyFill="1" applyBorder="1" applyAlignment="1">
      <alignment wrapText="1"/>
    </xf>
    <xf numFmtId="164" fontId="21" fillId="0" borderId="5" xfId="1" applyFont="1" applyFill="1" applyBorder="1" applyAlignment="1" applyProtection="1">
      <alignment horizontal="center" vertical="center" wrapText="1"/>
      <protection locked="0"/>
    </xf>
    <xf numFmtId="164" fontId="21" fillId="0" borderId="6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/>
    <xf numFmtId="164" fontId="19" fillId="0" borderId="5" xfId="1" applyFont="1" applyFill="1" applyBorder="1" applyAlignment="1" applyProtection="1">
      <alignment vertical="center" wrapText="1"/>
      <protection locked="0"/>
    </xf>
    <xf numFmtId="164" fontId="12" fillId="0" borderId="5" xfId="1" applyFont="1" applyFill="1" applyBorder="1" applyAlignment="1" applyProtection="1">
      <protection locked="0"/>
    </xf>
    <xf numFmtId="164" fontId="19" fillId="0" borderId="6" xfId="1" applyFont="1" applyFill="1" applyBorder="1" applyAlignment="1" applyProtection="1">
      <alignment horizontal="center" vertical="center" wrapText="1"/>
      <protection locked="0"/>
    </xf>
    <xf numFmtId="164" fontId="13" fillId="0" borderId="5" xfId="1" applyFont="1" applyFill="1" applyBorder="1" applyAlignment="1" applyProtection="1">
      <alignment horizontal="center" vertical="center"/>
      <protection locked="0"/>
    </xf>
    <xf numFmtId="164" fontId="13" fillId="0" borderId="5" xfId="1" applyFont="1" applyFill="1" applyBorder="1" applyAlignment="1" applyProtection="1">
      <alignment horizontal="center"/>
      <protection locked="0"/>
    </xf>
    <xf numFmtId="164" fontId="12" fillId="0" borderId="5" xfId="1" applyFont="1" applyFill="1" applyBorder="1" applyAlignment="1" applyProtection="1">
      <alignment horizontal="center"/>
      <protection locked="0"/>
    </xf>
    <xf numFmtId="164" fontId="19" fillId="0" borderId="11" xfId="1" applyFont="1" applyFill="1" applyBorder="1" applyAlignment="1" applyProtection="1">
      <alignment vertical="center" wrapText="1"/>
      <protection locked="0"/>
    </xf>
    <xf numFmtId="164" fontId="12" fillId="0" borderId="11" xfId="1" applyFont="1" applyFill="1" applyBorder="1" applyAlignment="1" applyProtection="1">
      <protection locked="0"/>
    </xf>
    <xf numFmtId="164" fontId="19" fillId="0" borderId="15" xfId="1" applyFont="1" applyFill="1" applyBorder="1" applyAlignment="1" applyProtection="1">
      <alignment horizontal="center" vertical="center" wrapText="1"/>
      <protection locked="0"/>
    </xf>
    <xf numFmtId="164" fontId="21" fillId="0" borderId="13" xfId="1" applyFont="1" applyFill="1" applyBorder="1" applyAlignment="1" applyProtection="1">
      <alignment horizontal="center" vertical="center" wrapText="1"/>
      <protection locked="0"/>
    </xf>
    <xf numFmtId="164" fontId="13" fillId="0" borderId="13" xfId="1" applyFont="1" applyFill="1" applyBorder="1" applyAlignment="1" applyProtection="1">
      <alignment horizontal="center"/>
      <protection locked="0"/>
    </xf>
    <xf numFmtId="164" fontId="21" fillId="0" borderId="29" xfId="1" applyFont="1" applyFill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vertical="center" wrapText="1"/>
      <protection locked="0"/>
    </xf>
    <xf numFmtId="164" fontId="12" fillId="0" borderId="13" xfId="1" applyFont="1" applyFill="1" applyBorder="1" applyProtection="1">
      <protection locked="0"/>
    </xf>
    <xf numFmtId="164" fontId="19" fillId="0" borderId="29" xfId="1" applyFont="1" applyFill="1" applyBorder="1" applyAlignment="1" applyProtection="1">
      <alignment horizontal="center" vertical="center" wrapText="1"/>
      <protection locked="0"/>
    </xf>
    <xf numFmtId="164" fontId="12" fillId="0" borderId="5" xfId="1" applyFont="1" applyFill="1" applyBorder="1" applyProtection="1">
      <protection locked="0"/>
    </xf>
    <xf numFmtId="0" fontId="21" fillId="0" borderId="21" xfId="0" applyFont="1" applyFill="1" applyBorder="1" applyAlignment="1" applyProtection="1">
      <alignment horizontal="left" vertical="center" wrapText="1"/>
      <protection locked="0"/>
    </xf>
    <xf numFmtId="0" fontId="21" fillId="0" borderId="21" xfId="0" applyFont="1" applyFill="1" applyBorder="1" applyAlignment="1" applyProtection="1">
      <alignment horizontal="left" wrapText="1"/>
      <protection locked="0"/>
    </xf>
    <xf numFmtId="0" fontId="13" fillId="0" borderId="21" xfId="0" applyFont="1" applyFill="1" applyBorder="1" applyAlignment="1" applyProtection="1">
      <alignment horizontal="left" vertical="center" wrapText="1"/>
      <protection locked="0"/>
    </xf>
    <xf numFmtId="0" fontId="12" fillId="4" borderId="21" xfId="0" applyFont="1" applyFill="1" applyBorder="1" applyAlignment="1" applyProtection="1">
      <alignment horizontal="left" vertical="center" wrapText="1" indent="4"/>
      <protection locked="0"/>
    </xf>
    <xf numFmtId="0" fontId="46" fillId="0" borderId="43" xfId="2" applyFont="1" applyBorder="1" applyAlignment="1">
      <alignment horizontal="center" vertical="center" wrapText="1"/>
    </xf>
    <xf numFmtId="0" fontId="47" fillId="5" borderId="24" xfId="2" applyFont="1" applyFill="1" applyBorder="1" applyAlignment="1">
      <alignment horizontal="center" vertical="center" wrapText="1"/>
    </xf>
    <xf numFmtId="0" fontId="16" fillId="5" borderId="24" xfId="2" applyFill="1" applyBorder="1" applyAlignment="1">
      <alignment vertical="center" wrapText="1"/>
    </xf>
    <xf numFmtId="0" fontId="16" fillId="5" borderId="24" xfId="2" applyFill="1" applyBorder="1" applyAlignment="1">
      <alignment vertical="top" wrapText="1"/>
    </xf>
    <xf numFmtId="167" fontId="19" fillId="0" borderId="6" xfId="18" applyNumberFormat="1" applyFont="1" applyFill="1" applyBorder="1" applyAlignment="1" applyProtection="1">
      <alignment horizontal="center" vertical="center" wrapText="1"/>
      <protection locked="0"/>
    </xf>
    <xf numFmtId="0" fontId="28" fillId="5" borderId="14" xfId="2" applyFont="1" applyFill="1" applyBorder="1" applyAlignment="1">
      <alignment horizontal="center" vertical="center" wrapText="1"/>
    </xf>
    <xf numFmtId="0" fontId="28" fillId="5" borderId="16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28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4" fontId="12" fillId="0" borderId="28" xfId="0" applyNumberFormat="1" applyFont="1" applyFill="1" applyBorder="1" applyAlignment="1">
      <alignment horizontal="center" vertical="center" wrapText="1"/>
    </xf>
    <xf numFmtId="4" fontId="12" fillId="0" borderId="28" xfId="0" applyNumberFormat="1" applyFont="1" applyFill="1" applyBorder="1" applyAlignment="1">
      <alignment wrapText="1"/>
    </xf>
    <xf numFmtId="4" fontId="19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right" vertical="center" wrapText="1"/>
      <protection locked="0"/>
    </xf>
    <xf numFmtId="4" fontId="1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left" vertical="center" wrapText="1"/>
      <protection locked="0"/>
    </xf>
    <xf numFmtId="0" fontId="12" fillId="4" borderId="5" xfId="0" applyFont="1" applyFill="1" applyBorder="1" applyAlignment="1" applyProtection="1">
      <alignment horizontal="left" vertical="center" wrapText="1" indent="1"/>
      <protection locked="0"/>
    </xf>
    <xf numFmtId="0" fontId="13" fillId="3" borderId="5" xfId="0" applyFont="1" applyFill="1" applyBorder="1" applyAlignment="1" applyProtection="1">
      <alignment horizontal="left" vertical="center" wrapText="1"/>
      <protection locked="0"/>
    </xf>
    <xf numFmtId="0" fontId="13" fillId="3" borderId="5" xfId="0" applyFont="1" applyFill="1" applyBorder="1" applyAlignment="1" applyProtection="1">
      <alignment vertical="center" wrapText="1"/>
      <protection locked="0"/>
    </xf>
    <xf numFmtId="0" fontId="12" fillId="5" borderId="5" xfId="0" applyFont="1" applyFill="1" applyBorder="1"/>
    <xf numFmtId="0" fontId="16" fillId="0" borderId="24" xfId="2" applyBorder="1" applyAlignment="1">
      <alignment vertical="top" wrapText="1"/>
    </xf>
    <xf numFmtId="0" fontId="12" fillId="0" borderId="5" xfId="0" applyFont="1" applyFill="1" applyBorder="1" applyAlignment="1">
      <alignment horizontal="right" vertical="center" wrapText="1"/>
    </xf>
    <xf numFmtId="0" fontId="12" fillId="10" borderId="0" xfId="0" applyFont="1" applyFill="1"/>
    <xf numFmtId="4" fontId="49" fillId="0" borderId="6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 wrapText="1"/>
    </xf>
    <xf numFmtId="3" fontId="19" fillId="0" borderId="0" xfId="1" applyNumberFormat="1" applyFont="1" applyFill="1" applyBorder="1" applyAlignment="1">
      <alignment horizontal="center" vertical="center" wrapText="1"/>
    </xf>
    <xf numFmtId="0" fontId="13" fillId="0" borderId="46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64" fontId="12" fillId="0" borderId="2" xfId="1" applyFont="1" applyFill="1" applyBorder="1" applyAlignment="1">
      <alignment vertical="center" wrapText="1"/>
    </xf>
    <xf numFmtId="164" fontId="12" fillId="0" borderId="2" xfId="1" applyFont="1" applyFill="1" applyBorder="1" applyAlignment="1">
      <alignment horizontal="center" vertical="center" wrapText="1"/>
    </xf>
    <xf numFmtId="164" fontId="12" fillId="0" borderId="3" xfId="1" applyFont="1" applyFill="1" applyBorder="1" applyAlignment="1">
      <alignment horizontal="center" vertical="center" wrapText="1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2" fillId="4" borderId="5" xfId="0" applyFont="1" applyFill="1" applyBorder="1" applyAlignment="1" applyProtection="1">
      <alignment horizontal="left" vertical="center" wrapText="1" indent="4"/>
      <protection locked="0"/>
    </xf>
    <xf numFmtId="0" fontId="12" fillId="4" borderId="5" xfId="0" applyFont="1" applyFill="1" applyBorder="1" applyAlignment="1" applyProtection="1">
      <alignment horizontal="left" vertical="center" wrapText="1" indent="2"/>
      <protection locked="0"/>
    </xf>
    <xf numFmtId="0" fontId="0" fillId="0" borderId="43" xfId="0" applyBorder="1" applyAlignment="1">
      <alignment wrapText="1"/>
    </xf>
    <xf numFmtId="0" fontId="13" fillId="4" borderId="5" xfId="0" applyFont="1" applyFill="1" applyBorder="1" applyAlignment="1" applyProtection="1">
      <alignment horizontal="left" vertical="center" wrapText="1" indent="2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 indent="2"/>
      <protection locked="0"/>
    </xf>
    <xf numFmtId="0" fontId="0" fillId="0" borderId="24" xfId="0" applyBorder="1" applyAlignment="1"/>
    <xf numFmtId="0" fontId="13" fillId="4" borderId="21" xfId="0" applyFont="1" applyFill="1" applyBorder="1" applyAlignment="1" applyProtection="1">
      <alignment horizontal="left" vertical="center" wrapText="1" indent="2"/>
      <protection locked="0"/>
    </xf>
    <xf numFmtId="0" fontId="12" fillId="4" borderId="21" xfId="0" applyFont="1" applyFill="1" applyBorder="1" applyAlignment="1" applyProtection="1">
      <alignment horizontal="left" vertical="center" wrapText="1" indent="8"/>
      <protection locked="0"/>
    </xf>
    <xf numFmtId="0" fontId="13" fillId="0" borderId="21" xfId="0" applyFont="1" applyFill="1" applyBorder="1" applyAlignment="1" applyProtection="1">
      <alignment horizontal="left" vertical="center" wrapText="1" indent="4"/>
      <protection locked="0"/>
    </xf>
    <xf numFmtId="0" fontId="19" fillId="0" borderId="21" xfId="0" applyFont="1" applyFill="1" applyBorder="1" applyAlignment="1" applyProtection="1">
      <alignment horizontal="left" wrapText="1" indent="2"/>
      <protection locked="0"/>
    </xf>
    <xf numFmtId="0" fontId="12" fillId="0" borderId="21" xfId="0" applyFont="1" applyFill="1" applyBorder="1" applyAlignment="1" applyProtection="1">
      <alignment horizontal="left" vertical="center" wrapText="1" indent="8"/>
      <protection locked="0"/>
    </xf>
    <xf numFmtId="0" fontId="12" fillId="0" borderId="21" xfId="0" applyFont="1" applyFill="1" applyBorder="1" applyAlignment="1" applyProtection="1">
      <alignment horizontal="left" vertical="center" wrapText="1" indent="2"/>
      <protection locked="0"/>
    </xf>
    <xf numFmtId="0" fontId="19" fillId="5" borderId="12" xfId="0" applyFont="1" applyFill="1" applyBorder="1" applyAlignment="1" applyProtection="1">
      <alignment horizontal="center" vertical="center" wrapText="1"/>
      <protection locked="0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left" vertical="center" wrapText="1" indent="8"/>
      <protection locked="0"/>
    </xf>
    <xf numFmtId="0" fontId="19" fillId="5" borderId="14" xfId="0" applyFont="1" applyFill="1" applyBorder="1" applyAlignment="1" applyProtection="1">
      <alignment vertical="center" wrapText="1"/>
      <protection locked="0"/>
    </xf>
    <xf numFmtId="0" fontId="12" fillId="5" borderId="21" xfId="0" applyFont="1" applyFill="1" applyBorder="1" applyAlignment="1">
      <alignment horizontal="left" vertical="center" wrapText="1"/>
    </xf>
    <xf numFmtId="4" fontId="31" fillId="5" borderId="19" xfId="0" applyNumberFormat="1" applyFont="1" applyFill="1" applyBorder="1" applyAlignment="1">
      <alignment horizontal="center" vertical="center" wrapText="1"/>
    </xf>
    <xf numFmtId="0" fontId="19" fillId="5" borderId="22" xfId="0" applyFont="1" applyFill="1" applyBorder="1" applyAlignment="1" applyProtection="1">
      <alignment vertical="center" wrapText="1"/>
      <protection locked="0"/>
    </xf>
    <xf numFmtId="0" fontId="12" fillId="5" borderId="21" xfId="0" applyFont="1" applyFill="1" applyBorder="1" applyAlignment="1" applyProtection="1">
      <alignment horizontal="left" vertical="center" wrapText="1" indent="1"/>
      <protection locked="0"/>
    </xf>
    <xf numFmtId="4" fontId="31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12" fillId="5" borderId="6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21" xfId="0" applyFont="1" applyFill="1" applyBorder="1" applyAlignment="1" applyProtection="1">
      <alignment vertical="center" wrapText="1"/>
      <protection locked="0"/>
    </xf>
    <xf numFmtId="0" fontId="13" fillId="5" borderId="21" xfId="0" applyFont="1" applyFill="1" applyBorder="1" applyAlignment="1" applyProtection="1">
      <alignment vertical="center" wrapText="1"/>
      <protection locked="0"/>
    </xf>
    <xf numFmtId="0" fontId="14" fillId="5" borderId="21" xfId="0" applyFont="1" applyFill="1" applyBorder="1" applyAlignment="1" applyProtection="1">
      <alignment horizontal="left" vertical="center" wrapText="1"/>
      <protection locked="0"/>
    </xf>
    <xf numFmtId="0" fontId="12" fillId="5" borderId="21" xfId="0" applyFont="1" applyFill="1" applyBorder="1" applyAlignment="1" applyProtection="1">
      <alignment horizontal="left" vertical="center" wrapText="1" indent="2"/>
      <protection locked="0"/>
    </xf>
    <xf numFmtId="0" fontId="12" fillId="5" borderId="21" xfId="0" applyFont="1" applyFill="1" applyBorder="1" applyAlignment="1" applyProtection="1">
      <alignment horizontal="right" vertical="center" wrapText="1" indent="1"/>
      <protection locked="0"/>
    </xf>
    <xf numFmtId="0" fontId="12" fillId="5" borderId="21" xfId="0" applyFont="1" applyFill="1" applyBorder="1" applyAlignment="1" applyProtection="1">
      <alignment horizontal="left" vertical="center" wrapText="1"/>
      <protection locked="0"/>
    </xf>
    <xf numFmtId="0" fontId="19" fillId="5" borderId="21" xfId="0" applyFont="1" applyFill="1" applyBorder="1" applyAlignment="1" applyProtection="1">
      <alignment horizontal="left" vertical="center" wrapText="1"/>
      <protection locked="0"/>
    </xf>
    <xf numFmtId="0" fontId="19" fillId="5" borderId="21" xfId="0" applyFont="1" applyFill="1" applyBorder="1" applyAlignment="1" applyProtection="1">
      <alignment horizontal="left" wrapText="1" indent="1"/>
      <protection locked="0"/>
    </xf>
    <xf numFmtId="0" fontId="19" fillId="5" borderId="21" xfId="0" applyFont="1" applyFill="1" applyBorder="1" applyAlignment="1" applyProtection="1">
      <alignment horizontal="left" wrapText="1"/>
      <protection locked="0"/>
    </xf>
    <xf numFmtId="4" fontId="19" fillId="5" borderId="28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5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5" xfId="1" applyNumberFormat="1" applyFont="1" applyFill="1" applyBorder="1" applyAlignment="1" applyProtection="1">
      <alignment horizontal="center" vertical="center" wrapText="1"/>
      <protection locked="0"/>
    </xf>
    <xf numFmtId="4" fontId="12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1" xfId="0" applyFont="1" applyFill="1" applyBorder="1" applyAlignment="1" applyProtection="1">
      <alignment horizontal="left" vertical="center" wrapText="1" indent="1"/>
      <protection locked="0"/>
    </xf>
    <xf numFmtId="0" fontId="54" fillId="5" borderId="20" xfId="2" applyFont="1" applyFill="1" applyBorder="1" applyAlignment="1">
      <alignment horizontal="center" vertical="center" wrapText="1"/>
    </xf>
    <xf numFmtId="0" fontId="12" fillId="5" borderId="22" xfId="2" applyFont="1" applyFill="1" applyBorder="1" applyAlignment="1" applyProtection="1">
      <alignment horizontal="center" vertical="top" wrapText="1"/>
      <protection locked="0"/>
    </xf>
    <xf numFmtId="0" fontId="54" fillId="5" borderId="22" xfId="2" applyFont="1" applyFill="1" applyBorder="1" applyAlignment="1" applyProtection="1">
      <alignment vertical="top" wrapText="1"/>
      <protection locked="0"/>
    </xf>
    <xf numFmtId="0" fontId="54" fillId="5" borderId="23" xfId="2" applyFont="1" applyFill="1" applyBorder="1" applyAlignment="1" applyProtection="1">
      <alignment vertical="top" wrapText="1"/>
      <protection locked="0"/>
    </xf>
    <xf numFmtId="0" fontId="54" fillId="5" borderId="12" xfId="2" applyFont="1" applyFill="1" applyBorder="1" applyAlignment="1" applyProtection="1">
      <alignment vertical="top" wrapText="1"/>
      <protection locked="0"/>
    </xf>
    <xf numFmtId="0" fontId="54" fillId="5" borderId="13" xfId="2" applyFont="1" applyFill="1" applyBorder="1" applyAlignment="1" applyProtection="1">
      <alignment vertical="top" wrapText="1"/>
      <protection locked="0"/>
    </xf>
    <xf numFmtId="0" fontId="13" fillId="5" borderId="5" xfId="0" applyNumberFormat="1" applyFont="1" applyFill="1" applyBorder="1" applyAlignment="1">
      <alignment horizontal="center" vertical="center" wrapText="1"/>
    </xf>
    <xf numFmtId="0" fontId="16" fillId="5" borderId="5" xfId="2" applyFill="1" applyBorder="1" applyAlignment="1" applyProtection="1">
      <alignment vertical="top" wrapText="1"/>
      <protection locked="0"/>
    </xf>
    <xf numFmtId="4" fontId="12" fillId="5" borderId="5" xfId="0" applyNumberFormat="1" applyFont="1" applyFill="1" applyBorder="1" applyAlignment="1">
      <alignment wrapText="1"/>
    </xf>
    <xf numFmtId="0" fontId="12" fillId="0" borderId="5" xfId="0" applyFont="1" applyFill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vertical="center" wrapText="1"/>
    </xf>
    <xf numFmtId="0" fontId="16" fillId="0" borderId="39" xfId="2" applyBorder="1" applyAlignment="1">
      <alignment vertical="top" wrapText="1"/>
    </xf>
    <xf numFmtId="4" fontId="39" fillId="0" borderId="15" xfId="0" applyNumberFormat="1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vertical="center" wrapText="1"/>
    </xf>
    <xf numFmtId="0" fontId="12" fillId="0" borderId="35" xfId="0" applyFont="1" applyFill="1" applyBorder="1" applyAlignment="1"/>
    <xf numFmtId="4" fontId="39" fillId="0" borderId="50" xfId="0" applyNumberFormat="1" applyFont="1" applyFill="1" applyBorder="1" applyAlignment="1">
      <alignment horizontal="center" vertical="center" wrapText="1"/>
    </xf>
    <xf numFmtId="4" fontId="19" fillId="0" borderId="5" xfId="18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2" fillId="4" borderId="0" xfId="0" applyFont="1" applyFill="1" applyBorder="1" applyAlignment="1">
      <alignment horizontal="right" vertical="center" wrapText="1"/>
    </xf>
    <xf numFmtId="0" fontId="49" fillId="0" borderId="0" xfId="0" applyFont="1" applyBorder="1" applyAlignment="1">
      <alignment horizontal="center" vertical="center"/>
    </xf>
    <xf numFmtId="4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4" borderId="8" xfId="0" applyFont="1" applyFill="1" applyBorder="1" applyAlignment="1">
      <alignment horizontal="left" vertical="center" wrapText="1" indent="2"/>
    </xf>
    <xf numFmtId="0" fontId="11" fillId="0" borderId="0" xfId="33" applyFont="1" applyFill="1" applyBorder="1" applyAlignment="1"/>
    <xf numFmtId="0" fontId="12" fillId="0" borderId="0" xfId="33" applyFont="1" applyFill="1" applyBorder="1" applyAlignment="1">
      <alignment horizontal="left" wrapText="1"/>
    </xf>
    <xf numFmtId="0" fontId="12" fillId="0" borderId="0" xfId="33" applyFont="1" applyFill="1" applyBorder="1"/>
    <xf numFmtId="4" fontId="12" fillId="0" borderId="0" xfId="33" applyNumberFormat="1" applyFont="1" applyFill="1" applyBorder="1"/>
    <xf numFmtId="0" fontId="13" fillId="0" borderId="0" xfId="33" applyFont="1" applyFill="1" applyBorder="1" applyAlignment="1">
      <alignment wrapText="1"/>
    </xf>
    <xf numFmtId="0" fontId="12" fillId="0" borderId="0" xfId="33" applyFont="1" applyFill="1" applyBorder="1" applyAlignment="1">
      <alignment horizontal="left" vertical="center" wrapText="1"/>
    </xf>
    <xf numFmtId="0" fontId="12" fillId="0" borderId="0" xfId="33" applyFont="1" applyFill="1" applyBorder="1" applyAlignment="1">
      <alignment horizontal="center" vertical="center"/>
    </xf>
    <xf numFmtId="0" fontId="13" fillId="0" borderId="5" xfId="33" applyFont="1" applyFill="1" applyBorder="1" applyAlignment="1">
      <alignment horizontal="center" vertical="center" wrapText="1"/>
    </xf>
    <xf numFmtId="0" fontId="13" fillId="0" borderId="4" xfId="33" applyFont="1" applyFill="1" applyBorder="1" applyAlignment="1">
      <alignment horizontal="center" vertical="center" wrapText="1"/>
    </xf>
    <xf numFmtId="0" fontId="13" fillId="0" borderId="6" xfId="33" applyNumberFormat="1" applyFont="1" applyFill="1" applyBorder="1" applyAlignment="1">
      <alignment horizontal="center" vertical="center" wrapText="1"/>
    </xf>
    <xf numFmtId="0" fontId="41" fillId="0" borderId="0" xfId="33" applyFont="1" applyFill="1" applyBorder="1" applyAlignment="1">
      <alignment horizontal="center"/>
    </xf>
    <xf numFmtId="0" fontId="12" fillId="0" borderId="5" xfId="33" applyFont="1" applyFill="1" applyBorder="1" applyAlignment="1">
      <alignment horizontal="left" vertical="top" wrapText="1"/>
    </xf>
    <xf numFmtId="0" fontId="12" fillId="0" borderId="5" xfId="33" applyFont="1" applyFill="1" applyBorder="1" applyAlignment="1">
      <alignment vertical="center" wrapText="1"/>
    </xf>
    <xf numFmtId="0" fontId="12" fillId="0" borderId="5" xfId="33" applyFont="1" applyFill="1" applyBorder="1" applyAlignment="1">
      <alignment horizontal="center" vertical="center" wrapText="1"/>
    </xf>
    <xf numFmtId="4" fontId="12" fillId="0" borderId="6" xfId="33" applyNumberFormat="1" applyFont="1" applyFill="1" applyBorder="1" applyAlignment="1">
      <alignment horizontal="center" vertical="center" wrapText="1"/>
    </xf>
    <xf numFmtId="0" fontId="12" fillId="0" borderId="5" xfId="33" applyFont="1" applyFill="1" applyBorder="1" applyAlignment="1">
      <alignment horizontal="left" vertical="center" wrapText="1"/>
    </xf>
    <xf numFmtId="4" fontId="12" fillId="0" borderId="5" xfId="33" applyNumberFormat="1" applyFont="1" applyFill="1" applyBorder="1" applyAlignment="1">
      <alignment horizontal="center" vertical="center" wrapText="1"/>
    </xf>
    <xf numFmtId="0" fontId="12" fillId="0" borderId="5" xfId="33" applyFont="1" applyFill="1" applyBorder="1" applyAlignment="1">
      <alignment wrapText="1"/>
    </xf>
    <xf numFmtId="4" fontId="12" fillId="0" borderId="6" xfId="33" applyNumberFormat="1" applyFont="1" applyFill="1" applyBorder="1" applyAlignment="1">
      <alignment wrapText="1"/>
    </xf>
    <xf numFmtId="0" fontId="13" fillId="11" borderId="53" xfId="33" applyFont="1" applyFill="1" applyBorder="1" applyAlignment="1" applyProtection="1">
      <alignment vertical="center" wrapText="1"/>
      <protection locked="0"/>
    </xf>
    <xf numFmtId="0" fontId="12" fillId="4" borderId="57" xfId="33" applyFont="1" applyFill="1" applyBorder="1" applyAlignment="1" applyProtection="1">
      <alignment vertical="center" wrapText="1"/>
      <protection locked="0"/>
    </xf>
    <xf numFmtId="0" fontId="39" fillId="0" borderId="1" xfId="33" applyFont="1" applyFill="1" applyBorder="1" applyAlignment="1" applyProtection="1">
      <alignment horizontal="center" vertical="center" wrapText="1"/>
      <protection locked="0"/>
    </xf>
    <xf numFmtId="0" fontId="39" fillId="0" borderId="2" xfId="33" applyFont="1" applyFill="1" applyBorder="1" applyAlignment="1" applyProtection="1">
      <alignment horizontal="center" vertical="center" wrapText="1"/>
      <protection locked="0"/>
    </xf>
    <xf numFmtId="4" fontId="39" fillId="5" borderId="3" xfId="33" applyNumberFormat="1" applyFont="1" applyFill="1" applyBorder="1" applyAlignment="1" applyProtection="1">
      <alignment horizontal="center" vertical="center" wrapText="1"/>
      <protection locked="0"/>
    </xf>
    <xf numFmtId="0" fontId="12" fillId="8" borderId="57" xfId="33" applyFont="1" applyFill="1" applyBorder="1" applyAlignment="1" applyProtection="1">
      <alignment vertical="center" wrapText="1"/>
      <protection locked="0"/>
    </xf>
    <xf numFmtId="0" fontId="39" fillId="0" borderId="4" xfId="33" applyFont="1" applyFill="1" applyBorder="1" applyAlignment="1" applyProtection="1">
      <alignment vertical="center" wrapText="1"/>
      <protection locked="0"/>
    </xf>
    <xf numFmtId="0" fontId="39" fillId="0" borderId="5" xfId="33" applyFont="1" applyFill="1" applyBorder="1" applyAlignment="1" applyProtection="1">
      <alignment vertical="center" wrapText="1"/>
      <protection locked="0"/>
    </xf>
    <xf numFmtId="0" fontId="12" fillId="0" borderId="5" xfId="33" applyFont="1" applyFill="1" applyBorder="1" applyAlignment="1" applyProtection="1">
      <protection locked="0"/>
    </xf>
    <xf numFmtId="4" fontId="19" fillId="5" borderId="6" xfId="34" applyNumberFormat="1" applyFont="1" applyFill="1" applyBorder="1" applyAlignment="1" applyProtection="1">
      <alignment horizontal="center" vertical="center" wrapText="1"/>
      <protection locked="0"/>
    </xf>
    <xf numFmtId="4" fontId="39" fillId="5" borderId="6" xfId="34" applyNumberFormat="1" applyFont="1" applyFill="1" applyBorder="1" applyAlignment="1" applyProtection="1">
      <alignment horizontal="center" vertical="center" wrapText="1"/>
      <protection locked="0"/>
    </xf>
    <xf numFmtId="0" fontId="14" fillId="4" borderId="57" xfId="33" applyFont="1" applyFill="1" applyBorder="1" applyAlignment="1" applyProtection="1">
      <alignment horizontal="left" vertical="center" wrapText="1"/>
      <protection locked="0"/>
    </xf>
    <xf numFmtId="4" fontId="39" fillId="0" borderId="6" xfId="34" applyNumberFormat="1" applyFont="1" applyFill="1" applyBorder="1" applyAlignment="1" applyProtection="1">
      <alignment horizontal="center" vertical="center" wrapText="1"/>
      <protection locked="0"/>
    </xf>
    <xf numFmtId="0" fontId="12" fillId="8" borderId="57" xfId="33" applyFont="1" applyFill="1" applyBorder="1" applyAlignment="1" applyProtection="1">
      <alignment horizontal="left" vertical="center" wrapText="1" indent="1"/>
      <protection locked="0"/>
    </xf>
    <xf numFmtId="0" fontId="12" fillId="8" borderId="57" xfId="33" applyFont="1" applyFill="1" applyBorder="1" applyAlignment="1" applyProtection="1">
      <alignment horizontal="right" vertical="center" wrapText="1"/>
      <protection locked="0"/>
    </xf>
    <xf numFmtId="0" fontId="12" fillId="8" borderId="57" xfId="33" applyFont="1" applyFill="1" applyBorder="1" applyAlignment="1" applyProtection="1">
      <alignment horizontal="left" vertical="center" wrapText="1" indent="2"/>
      <protection locked="0"/>
    </xf>
    <xf numFmtId="0" fontId="12" fillId="8" borderId="60" xfId="33" applyFont="1" applyFill="1" applyBorder="1" applyAlignment="1" applyProtection="1">
      <alignment horizontal="left" vertical="center" wrapText="1" indent="2"/>
      <protection locked="0"/>
    </xf>
    <xf numFmtId="0" fontId="39" fillId="0" borderId="7" xfId="33" applyFont="1" applyFill="1" applyBorder="1" applyAlignment="1" applyProtection="1">
      <alignment vertical="center" wrapText="1"/>
      <protection locked="0"/>
    </xf>
    <xf numFmtId="0" fontId="39" fillId="0" borderId="8" xfId="33" applyFont="1" applyFill="1" applyBorder="1" applyAlignment="1" applyProtection="1">
      <alignment vertical="center" wrapText="1"/>
      <protection locked="0"/>
    </xf>
    <xf numFmtId="0" fontId="12" fillId="0" borderId="8" xfId="33" applyFont="1" applyFill="1" applyBorder="1" applyAlignment="1" applyProtection="1">
      <protection locked="0"/>
    </xf>
    <xf numFmtId="4" fontId="39" fillId="5" borderId="9" xfId="34" applyNumberFormat="1" applyFont="1" applyFill="1" applyBorder="1" applyAlignment="1" applyProtection="1">
      <alignment horizontal="center" vertical="center" wrapText="1"/>
      <protection locked="0"/>
    </xf>
    <xf numFmtId="0" fontId="12" fillId="4" borderId="53" xfId="33" applyFont="1" applyFill="1" applyBorder="1" applyAlignment="1" applyProtection="1">
      <alignment vertical="center" wrapText="1"/>
      <protection locked="0"/>
    </xf>
    <xf numFmtId="0" fontId="39" fillId="0" borderId="1" xfId="33" applyFont="1" applyFill="1" applyBorder="1" applyAlignment="1" applyProtection="1">
      <alignment vertical="center" wrapText="1"/>
      <protection locked="0"/>
    </xf>
    <xf numFmtId="0" fontId="39" fillId="0" borderId="2" xfId="33" applyFont="1" applyFill="1" applyBorder="1" applyAlignment="1" applyProtection="1">
      <alignment vertical="center" wrapText="1"/>
      <protection locked="0"/>
    </xf>
    <xf numFmtId="0" fontId="12" fillId="0" borderId="2" xfId="33" applyFont="1" applyFill="1" applyBorder="1" applyAlignment="1" applyProtection="1">
      <protection locked="0"/>
    </xf>
    <xf numFmtId="0" fontId="12" fillId="0" borderId="5" xfId="33" applyFont="1" applyFill="1" applyBorder="1" applyProtection="1">
      <protection locked="0"/>
    </xf>
    <xf numFmtId="0" fontId="12" fillId="8" borderId="57" xfId="33" applyFont="1" applyFill="1" applyBorder="1" applyAlignment="1" applyProtection="1">
      <alignment horizontal="left" vertical="center" wrapText="1"/>
      <protection locked="0"/>
    </xf>
    <xf numFmtId="0" fontId="12" fillId="8" borderId="62" xfId="33" applyFont="1" applyFill="1" applyBorder="1" applyAlignment="1" applyProtection="1">
      <alignment horizontal="left" vertical="center" wrapText="1" indent="1"/>
      <protection locked="0"/>
    </xf>
    <xf numFmtId="0" fontId="12" fillId="0" borderId="8" xfId="33" applyFont="1" applyFill="1" applyBorder="1" applyProtection="1">
      <protection locked="0"/>
    </xf>
    <xf numFmtId="0" fontId="13" fillId="11" borderId="63" xfId="33" applyFont="1" applyFill="1" applyBorder="1" applyAlignment="1" applyProtection="1">
      <alignment vertical="center" wrapText="1"/>
      <protection locked="0"/>
    </xf>
    <xf numFmtId="0" fontId="12" fillId="8" borderId="62" xfId="33" applyFont="1" applyFill="1" applyBorder="1" applyAlignment="1" applyProtection="1">
      <alignment horizontal="left" vertical="center" wrapText="1" indent="2"/>
      <protection locked="0"/>
    </xf>
    <xf numFmtId="0" fontId="13" fillId="11" borderId="64" xfId="33" applyFont="1" applyFill="1" applyBorder="1" applyAlignment="1" applyProtection="1">
      <alignment vertical="center" wrapText="1"/>
      <protection locked="0"/>
    </xf>
    <xf numFmtId="0" fontId="13" fillId="0" borderId="48" xfId="33" applyFont="1" applyFill="1" applyBorder="1" applyAlignment="1" applyProtection="1">
      <alignment horizontal="left" vertical="center" wrapText="1"/>
      <protection locked="0"/>
    </xf>
    <xf numFmtId="0" fontId="39" fillId="0" borderId="13" xfId="33" applyFont="1" applyFill="1" applyBorder="1" applyAlignment="1" applyProtection="1">
      <alignment horizontal="center" vertical="center" wrapText="1"/>
      <protection locked="0"/>
    </xf>
    <xf numFmtId="4" fontId="39" fillId="5" borderId="29" xfId="33" applyNumberFormat="1" applyFont="1" applyFill="1" applyBorder="1" applyAlignment="1" applyProtection="1">
      <alignment horizontal="center" vertical="center" wrapText="1"/>
      <protection locked="0"/>
    </xf>
    <xf numFmtId="0" fontId="12" fillId="0" borderId="28" xfId="33" applyFont="1" applyFill="1" applyBorder="1" applyAlignment="1" applyProtection="1">
      <alignment horizontal="left" wrapText="1" indent="1"/>
      <protection locked="0"/>
    </xf>
    <xf numFmtId="0" fontId="39" fillId="0" borderId="5" xfId="33" applyFont="1" applyFill="1" applyBorder="1" applyAlignment="1" applyProtection="1">
      <alignment horizontal="center" vertical="center" wrapText="1"/>
      <protection locked="0"/>
    </xf>
    <xf numFmtId="4" fontId="39" fillId="5" borderId="6" xfId="33" applyNumberFormat="1" applyFont="1" applyFill="1" applyBorder="1" applyAlignment="1" applyProtection="1">
      <alignment horizontal="center" vertical="center" wrapText="1"/>
      <protection locked="0"/>
    </xf>
    <xf numFmtId="0" fontId="12" fillId="0" borderId="37" xfId="33" applyFont="1" applyFill="1" applyBorder="1" applyAlignment="1" applyProtection="1">
      <alignment horizontal="left" wrapText="1" indent="1"/>
      <protection locked="0"/>
    </xf>
    <xf numFmtId="0" fontId="39" fillId="0" borderId="11" xfId="33" applyFont="1" applyFill="1" applyBorder="1" applyAlignment="1" applyProtection="1">
      <alignment horizontal="center" vertical="center" wrapText="1"/>
      <protection locked="0"/>
    </xf>
    <xf numFmtId="4" fontId="39" fillId="5" borderId="15" xfId="33" applyNumberFormat="1" applyFont="1" applyFill="1" applyBorder="1" applyAlignment="1" applyProtection="1">
      <alignment horizontal="center" vertical="center" wrapText="1"/>
      <protection locked="0"/>
    </xf>
    <xf numFmtId="0" fontId="13" fillId="0" borderId="53" xfId="33" applyFont="1" applyFill="1" applyBorder="1" applyAlignment="1" applyProtection="1">
      <alignment horizontal="left" wrapText="1"/>
      <protection locked="0"/>
    </xf>
    <xf numFmtId="0" fontId="39" fillId="0" borderId="33" xfId="33" applyFont="1" applyFill="1" applyBorder="1" applyAlignment="1" applyProtection="1">
      <alignment horizontal="center" vertical="center" wrapText="1"/>
      <protection locked="0"/>
    </xf>
    <xf numFmtId="4" fontId="39" fillId="0" borderId="3" xfId="33" applyNumberFormat="1" applyFont="1" applyFill="1" applyBorder="1" applyAlignment="1" applyProtection="1">
      <alignment horizontal="center" vertical="center" wrapText="1"/>
      <protection locked="0"/>
    </xf>
    <xf numFmtId="0" fontId="39" fillId="0" borderId="57" xfId="33" applyFont="1" applyFill="1" applyBorder="1" applyAlignment="1" applyProtection="1">
      <alignment horizontal="left" vertical="center" wrapText="1" indent="1"/>
      <protection locked="0"/>
    </xf>
    <xf numFmtId="0" fontId="39" fillId="0" borderId="21" xfId="33" applyFont="1" applyFill="1" applyBorder="1" applyAlignment="1" applyProtection="1">
      <alignment horizontal="center" vertical="center" wrapText="1"/>
      <protection locked="0"/>
    </xf>
    <xf numFmtId="4" fontId="39" fillId="0" borderId="6" xfId="33" applyNumberFormat="1" applyFont="1" applyFill="1" applyBorder="1" applyAlignment="1" applyProtection="1">
      <alignment horizontal="center" vertical="center" wrapText="1"/>
      <protection locked="0"/>
    </xf>
    <xf numFmtId="0" fontId="13" fillId="0" borderId="57" xfId="33" applyFont="1" applyFill="1" applyBorder="1" applyAlignment="1" applyProtection="1">
      <alignment horizontal="left" wrapText="1"/>
      <protection locked="0"/>
    </xf>
    <xf numFmtId="0" fontId="13" fillId="0" borderId="57" xfId="33" applyFont="1" applyFill="1" applyBorder="1" applyAlignment="1" applyProtection="1">
      <alignment horizontal="left" vertical="center" wrapText="1"/>
      <protection locked="0"/>
    </xf>
    <xf numFmtId="0" fontId="13" fillId="0" borderId="67" xfId="33" applyFont="1" applyFill="1" applyBorder="1" applyAlignment="1" applyProtection="1">
      <alignment horizontal="left" wrapText="1"/>
      <protection locked="0"/>
    </xf>
    <xf numFmtId="0" fontId="37" fillId="0" borderId="59" xfId="33" applyFont="1" applyFill="1" applyBorder="1" applyAlignment="1" applyProtection="1">
      <alignment horizontal="center" vertical="center" wrapText="1"/>
      <protection locked="0"/>
    </xf>
    <xf numFmtId="0" fontId="39" fillId="0" borderId="63" xfId="33" applyFont="1" applyFill="1" applyBorder="1" applyAlignment="1" applyProtection="1">
      <alignment horizontal="center" vertical="center" wrapText="1"/>
      <protection locked="0"/>
    </xf>
    <xf numFmtId="0" fontId="55" fillId="0" borderId="59" xfId="0" applyFont="1" applyBorder="1" applyAlignment="1">
      <alignment horizontal="center" vertical="center" wrapText="1"/>
    </xf>
    <xf numFmtId="0" fontId="39" fillId="0" borderId="21" xfId="33" applyFont="1" applyFill="1" applyBorder="1" applyAlignment="1" applyProtection="1">
      <alignment vertical="center" wrapText="1"/>
      <protection locked="0"/>
    </xf>
    <xf numFmtId="0" fontId="55" fillId="0" borderId="61" xfId="0" applyFont="1" applyBorder="1" applyAlignment="1">
      <alignment horizontal="center" vertical="center" wrapText="1"/>
    </xf>
    <xf numFmtId="0" fontId="39" fillId="0" borderId="68" xfId="33" applyFont="1" applyFill="1" applyBorder="1" applyAlignment="1" applyProtection="1">
      <alignment vertical="center" wrapText="1"/>
      <protection locked="0"/>
    </xf>
    <xf numFmtId="0" fontId="12" fillId="8" borderId="17" xfId="33" applyFont="1" applyFill="1" applyBorder="1" applyAlignment="1" applyProtection="1">
      <alignment horizontal="left" vertical="center" wrapText="1" indent="1"/>
      <protection locked="0"/>
    </xf>
    <xf numFmtId="0" fontId="12" fillId="8" borderId="17" xfId="33" applyFont="1" applyFill="1" applyBorder="1" applyAlignment="1" applyProtection="1">
      <alignment horizontal="right" vertical="center" wrapText="1"/>
      <protection locked="0"/>
    </xf>
    <xf numFmtId="0" fontId="13" fillId="0" borderId="17" xfId="33" applyFont="1" applyFill="1" applyBorder="1" applyAlignment="1" applyProtection="1">
      <alignment horizontal="left" wrapText="1"/>
      <protection locked="0"/>
    </xf>
    <xf numFmtId="0" fontId="12" fillId="8" borderId="17" xfId="33" applyFont="1" applyFill="1" applyBorder="1" applyAlignment="1" applyProtection="1">
      <alignment horizontal="left" vertical="center" wrapText="1"/>
      <protection locked="0"/>
    </xf>
    <xf numFmtId="0" fontId="21" fillId="0" borderId="17" xfId="33" applyFont="1" applyFill="1" applyBorder="1" applyAlignment="1" applyProtection="1">
      <alignment horizontal="left" vertical="center" wrapText="1"/>
      <protection locked="0"/>
    </xf>
    <xf numFmtId="0" fontId="12" fillId="8" borderId="17" xfId="33" applyFont="1" applyFill="1" applyBorder="1" applyAlignment="1" applyProtection="1">
      <alignment horizontal="left" vertical="center" wrapText="1" indent="2"/>
      <protection locked="0"/>
    </xf>
    <xf numFmtId="0" fontId="13" fillId="0" borderId="17" xfId="33" applyFont="1" applyFill="1" applyBorder="1" applyAlignment="1" applyProtection="1">
      <alignment horizontal="left" vertical="center" wrapText="1"/>
      <protection locked="0"/>
    </xf>
    <xf numFmtId="0" fontId="39" fillId="0" borderId="27" xfId="33" applyFont="1" applyFill="1" applyBorder="1" applyAlignment="1" applyProtection="1">
      <alignment horizontal="center" vertical="center" wrapText="1"/>
      <protection locked="0"/>
    </xf>
    <xf numFmtId="0" fontId="12" fillId="8" borderId="56" xfId="33" applyFont="1" applyFill="1" applyBorder="1" applyAlignment="1" applyProtection="1">
      <alignment horizontal="left" vertical="center" wrapText="1" indent="1"/>
      <protection locked="0"/>
    </xf>
    <xf numFmtId="4" fontId="39" fillId="0" borderId="3" xfId="34" applyNumberFormat="1" applyFont="1" applyFill="1" applyBorder="1" applyAlignment="1" applyProtection="1">
      <alignment horizontal="center" vertical="center" wrapText="1"/>
      <protection locked="0"/>
    </xf>
    <xf numFmtId="4" fontId="12" fillId="0" borderId="6" xfId="33" applyNumberFormat="1" applyFont="1" applyFill="1" applyBorder="1" applyAlignment="1" applyProtection="1">
      <alignment horizontal="center" vertical="center" wrapText="1"/>
      <protection locked="0"/>
    </xf>
    <xf numFmtId="4" fontId="12" fillId="5" borderId="6" xfId="33" applyNumberFormat="1" applyFont="1" applyFill="1" applyBorder="1" applyAlignment="1" applyProtection="1">
      <alignment horizontal="center" vertical="center" wrapText="1"/>
      <protection locked="0"/>
    </xf>
    <xf numFmtId="0" fontId="12" fillId="8" borderId="56" xfId="33" applyFont="1" applyFill="1" applyBorder="1" applyAlignment="1" applyProtection="1">
      <alignment horizontal="right" vertical="center" wrapText="1"/>
      <protection locked="0"/>
    </xf>
    <xf numFmtId="4" fontId="12" fillId="5" borderId="9" xfId="33" applyNumberFormat="1" applyFont="1" applyFill="1" applyBorder="1" applyAlignment="1" applyProtection="1">
      <alignment horizontal="center" vertical="center" wrapText="1"/>
      <protection locked="0"/>
    </xf>
    <xf numFmtId="4" fontId="12" fillId="0" borderId="3" xfId="33" applyNumberFormat="1" applyFont="1" applyFill="1" applyBorder="1" applyAlignment="1" applyProtection="1">
      <alignment horizontal="center" vertical="center" wrapText="1"/>
      <protection locked="0"/>
    </xf>
    <xf numFmtId="0" fontId="13" fillId="11" borderId="1" xfId="33" applyFont="1" applyFill="1" applyBorder="1" applyAlignment="1" applyProtection="1">
      <alignment vertical="center" wrapText="1"/>
      <protection locked="0"/>
    </xf>
    <xf numFmtId="0" fontId="13" fillId="0" borderId="4" xfId="33" applyFont="1" applyFill="1" applyBorder="1" applyAlignment="1" applyProtection="1">
      <alignment horizontal="left" vertical="center" wrapText="1"/>
      <protection locked="0"/>
    </xf>
    <xf numFmtId="0" fontId="12" fillId="0" borderId="4" xfId="33" applyFont="1" applyFill="1" applyBorder="1" applyAlignment="1" applyProtection="1">
      <alignment horizontal="left" wrapText="1" indent="1"/>
      <protection locked="0"/>
    </xf>
    <xf numFmtId="0" fontId="12" fillId="0" borderId="7" xfId="33" applyFont="1" applyFill="1" applyBorder="1" applyAlignment="1" applyProtection="1">
      <alignment horizontal="left" wrapText="1" indent="1"/>
      <protection locked="0"/>
    </xf>
    <xf numFmtId="0" fontId="39" fillId="0" borderId="8" xfId="33" applyFont="1" applyFill="1" applyBorder="1" applyAlignment="1" applyProtection="1">
      <alignment horizontal="center" vertical="center" wrapText="1"/>
      <protection locked="0"/>
    </xf>
    <xf numFmtId="4" fontId="39" fillId="5" borderId="9" xfId="33" applyNumberFormat="1" applyFont="1" applyFill="1" applyBorder="1" applyAlignment="1" applyProtection="1">
      <alignment horizontal="center" vertical="center" wrapText="1"/>
      <protection locked="0"/>
    </xf>
    <xf numFmtId="4" fontId="39" fillId="0" borderId="29" xfId="33" applyNumberFormat="1" applyFont="1" applyFill="1" applyBorder="1" applyAlignment="1" applyProtection="1">
      <alignment horizontal="center" vertical="center" wrapText="1"/>
      <protection locked="0"/>
    </xf>
    <xf numFmtId="0" fontId="39" fillId="0" borderId="30" xfId="33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>
      <alignment horizontal="left" vertical="center" wrapText="1" indent="1"/>
    </xf>
    <xf numFmtId="4" fontId="19" fillId="0" borderId="5" xfId="1" applyNumberFormat="1" applyFont="1" applyFill="1" applyBorder="1" applyAlignment="1">
      <alignment horizontal="center" vertical="center" wrapText="1"/>
    </xf>
    <xf numFmtId="164" fontId="19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0" xfId="9" applyFont="1" applyFill="1" applyAlignment="1"/>
    <xf numFmtId="0" fontId="12" fillId="0" borderId="0" xfId="9" applyFont="1" applyFill="1" applyAlignment="1">
      <alignment horizontal="left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9" applyFont="1" applyFill="1" applyAlignment="1">
      <alignment wrapText="1"/>
    </xf>
    <xf numFmtId="0" fontId="12" fillId="0" borderId="0" xfId="9" applyFont="1" applyFill="1" applyBorder="1" applyAlignment="1">
      <alignment horizontal="left" vertical="center"/>
    </xf>
    <xf numFmtId="0" fontId="12" fillId="0" borderId="0" xfId="9" applyFont="1" applyFill="1" applyBorder="1" applyAlignment="1">
      <alignment horizontal="center" vertical="center"/>
    </xf>
    <xf numFmtId="0" fontId="13" fillId="0" borderId="4" xfId="9" applyFont="1" applyFill="1" applyBorder="1" applyAlignment="1">
      <alignment horizontal="center" vertical="center" wrapText="1"/>
    </xf>
    <xf numFmtId="0" fontId="13" fillId="0" borderId="6" xfId="9" applyNumberFormat="1" applyFont="1" applyFill="1" applyBorder="1" applyAlignment="1">
      <alignment horizontal="center" vertical="center" wrapText="1"/>
    </xf>
    <xf numFmtId="0" fontId="29" fillId="0" borderId="0" xfId="9" applyFont="1" applyFill="1" applyAlignment="1">
      <alignment horizontal="center"/>
    </xf>
    <xf numFmtId="0" fontId="12" fillId="0" borderId="5" xfId="9" applyFont="1" applyFill="1" applyBorder="1" applyAlignment="1">
      <alignment horizontal="left" vertical="top" wrapText="1"/>
    </xf>
    <xf numFmtId="0" fontId="12" fillId="0" borderId="5" xfId="9" applyFont="1" applyFill="1" applyBorder="1" applyAlignment="1">
      <alignment vertical="center" wrapText="1"/>
    </xf>
    <xf numFmtId="0" fontId="12" fillId="0" borderId="5" xfId="9" applyFont="1" applyFill="1" applyBorder="1" applyAlignment="1">
      <alignment horizontal="center" vertical="center" wrapText="1"/>
    </xf>
    <xf numFmtId="4" fontId="12" fillId="0" borderId="6" xfId="9" applyNumberFormat="1" applyFont="1" applyFill="1" applyBorder="1" applyAlignment="1">
      <alignment horizontal="center" vertical="center" wrapText="1"/>
    </xf>
    <xf numFmtId="0" fontId="28" fillId="5" borderId="27" xfId="2" applyFont="1" applyFill="1" applyBorder="1" applyAlignment="1" applyProtection="1">
      <alignment vertical="center" wrapText="1"/>
      <protection locked="0"/>
    </xf>
    <xf numFmtId="0" fontId="12" fillId="0" borderId="5" xfId="9" applyFont="1" applyFill="1" applyBorder="1" applyAlignment="1">
      <alignment horizontal="left" vertical="center" wrapText="1"/>
    </xf>
    <xf numFmtId="4" fontId="12" fillId="0" borderId="5" xfId="9" applyNumberFormat="1" applyFont="1" applyFill="1" applyBorder="1" applyAlignment="1">
      <alignment horizontal="center" vertical="center" wrapText="1"/>
    </xf>
    <xf numFmtId="4" fontId="12" fillId="0" borderId="19" xfId="9" applyNumberFormat="1" applyFont="1" applyFill="1" applyBorder="1" applyAlignment="1">
      <alignment horizontal="center" vertical="center" wrapText="1"/>
    </xf>
    <xf numFmtId="0" fontId="12" fillId="0" borderId="5" xfId="9" applyFont="1" applyFill="1" applyBorder="1" applyAlignment="1">
      <alignment wrapText="1"/>
    </xf>
    <xf numFmtId="4" fontId="12" fillId="0" borderId="6" xfId="9" applyNumberFormat="1" applyFont="1" applyFill="1" applyBorder="1" applyAlignment="1">
      <alignment wrapText="1"/>
    </xf>
    <xf numFmtId="0" fontId="51" fillId="5" borderId="27" xfId="2" applyFont="1" applyFill="1" applyBorder="1" applyAlignment="1" applyProtection="1">
      <alignment vertical="center" wrapText="1"/>
      <protection locked="0"/>
    </xf>
    <xf numFmtId="0" fontId="16" fillId="5" borderId="27" xfId="2" applyFill="1" applyBorder="1" applyAlignment="1" applyProtection="1">
      <alignment vertical="center" wrapText="1"/>
      <protection locked="0"/>
    </xf>
    <xf numFmtId="0" fontId="12" fillId="4" borderId="5" xfId="9" applyFont="1" applyFill="1" applyBorder="1" applyAlignment="1" applyProtection="1">
      <alignment vertical="center" wrapText="1"/>
      <protection locked="0"/>
    </xf>
    <xf numFmtId="0" fontId="19" fillId="0" borderId="5" xfId="9" applyFont="1" applyFill="1" applyBorder="1" applyAlignment="1" applyProtection="1">
      <alignment vertical="center" wrapText="1"/>
      <protection locked="0"/>
    </xf>
    <xf numFmtId="0" fontId="12" fillId="0" borderId="5" xfId="9" applyFont="1" applyFill="1" applyBorder="1" applyAlignment="1" applyProtection="1">
      <protection locked="0"/>
    </xf>
    <xf numFmtId="0" fontId="14" fillId="4" borderId="5" xfId="9" applyFont="1" applyFill="1" applyBorder="1" applyAlignment="1" applyProtection="1">
      <alignment horizontal="left" vertical="center" wrapText="1"/>
      <protection locked="0"/>
    </xf>
    <xf numFmtId="4" fontId="19" fillId="0" borderId="29" xfId="18" applyNumberFormat="1" applyFont="1" applyFill="1" applyBorder="1" applyAlignment="1" applyProtection="1">
      <alignment horizontal="center" vertical="center" wrapText="1"/>
      <protection locked="0"/>
    </xf>
    <xf numFmtId="0" fontId="12" fillId="4" borderId="5" xfId="6" applyFont="1" applyFill="1" applyBorder="1" applyAlignment="1" applyProtection="1">
      <alignment horizontal="left" vertical="center" wrapText="1"/>
      <protection locked="0"/>
    </xf>
    <xf numFmtId="0" fontId="12" fillId="4" borderId="8" xfId="6" applyFont="1" applyFill="1" applyBorder="1" applyAlignment="1" applyProtection="1">
      <alignment horizontal="left" vertical="center" wrapText="1"/>
      <protection locked="0"/>
    </xf>
    <xf numFmtId="0" fontId="19" fillId="0" borderId="8" xfId="9" applyFont="1" applyFill="1" applyBorder="1" applyAlignment="1" applyProtection="1">
      <alignment vertical="center" wrapText="1"/>
      <protection locked="0"/>
    </xf>
    <xf numFmtId="0" fontId="12" fillId="0" borderId="8" xfId="9" applyFont="1" applyFill="1" applyBorder="1" applyAlignment="1" applyProtection="1">
      <protection locked="0"/>
    </xf>
    <xf numFmtId="4" fontId="19" fillId="0" borderId="72" xfId="18" applyNumberFormat="1" applyFont="1" applyFill="1" applyBorder="1" applyAlignment="1" applyProtection="1">
      <alignment horizontal="center" vertical="center" wrapText="1"/>
      <protection locked="0"/>
    </xf>
    <xf numFmtId="0" fontId="19" fillId="0" borderId="13" xfId="9" applyFont="1" applyFill="1" applyBorder="1" applyAlignment="1" applyProtection="1">
      <alignment vertical="center" wrapText="1"/>
      <protection locked="0"/>
    </xf>
    <xf numFmtId="0" fontId="12" fillId="0" borderId="13" xfId="9" applyFont="1" applyFill="1" applyBorder="1" applyProtection="1">
      <protection locked="0"/>
    </xf>
    <xf numFmtId="0" fontId="12" fillId="0" borderId="5" xfId="9" applyFont="1" applyFill="1" applyBorder="1" applyProtection="1">
      <protection locked="0"/>
    </xf>
    <xf numFmtId="0" fontId="21" fillId="0" borderId="5" xfId="9" applyFont="1" applyFill="1" applyBorder="1" applyAlignment="1" applyProtection="1">
      <alignment horizontal="left" wrapText="1"/>
      <protection locked="0"/>
    </xf>
    <xf numFmtId="0" fontId="28" fillId="5" borderId="70" xfId="2" applyFont="1" applyFill="1" applyBorder="1" applyAlignment="1" applyProtection="1">
      <alignment vertical="center" wrapText="1"/>
      <protection locked="0"/>
    </xf>
    <xf numFmtId="4" fontId="19" fillId="0" borderId="8" xfId="18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55" fillId="0" borderId="24" xfId="0" applyFont="1" applyBorder="1" applyAlignment="1"/>
    <xf numFmtId="164" fontId="13" fillId="0" borderId="6" xfId="1" applyFont="1" applyFill="1" applyBorder="1" applyAlignment="1" applyProtection="1">
      <alignment horizontal="center" vertical="center" wrapText="1"/>
      <protection locked="0"/>
    </xf>
    <xf numFmtId="164" fontId="12" fillId="0" borderId="6" xfId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 indent="4"/>
      <protection locked="0"/>
    </xf>
    <xf numFmtId="0" fontId="12" fillId="0" borderId="18" xfId="0" applyFont="1" applyFill="1" applyBorder="1" applyAlignment="1" applyProtection="1">
      <alignment horizontal="left" vertical="center" wrapText="1" indent="8"/>
      <protection locked="0"/>
    </xf>
    <xf numFmtId="0" fontId="12" fillId="0" borderId="21" xfId="0" applyFont="1" applyFill="1" applyBorder="1" applyAlignment="1" applyProtection="1">
      <alignment vertical="center" wrapText="1"/>
      <protection locked="0"/>
    </xf>
    <xf numFmtId="164" fontId="19" fillId="0" borderId="26" xfId="1" applyFont="1" applyFill="1" applyBorder="1" applyAlignment="1" applyProtection="1">
      <alignment vertical="center" wrapText="1"/>
      <protection locked="0"/>
    </xf>
    <xf numFmtId="0" fontId="0" fillId="0" borderId="39" xfId="0" applyBorder="1" applyAlignment="1"/>
    <xf numFmtId="0" fontId="19" fillId="0" borderId="4" xfId="0" applyFont="1" applyFill="1" applyBorder="1" applyAlignment="1" applyProtection="1">
      <alignment vertical="center" wrapText="1"/>
      <protection locked="0"/>
    </xf>
    <xf numFmtId="0" fontId="52" fillId="0" borderId="4" xfId="2" applyFont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0" fontId="16" fillId="0" borderId="4" xfId="2" applyFill="1" applyBorder="1" applyAlignment="1">
      <alignment vertical="top"/>
    </xf>
    <xf numFmtId="0" fontId="13" fillId="0" borderId="11" xfId="0" applyFont="1" applyFill="1" applyBorder="1" applyAlignment="1">
      <alignment horizontal="left" vertical="center" wrapText="1"/>
    </xf>
    <xf numFmtId="0" fontId="16" fillId="0" borderId="0" xfId="2" applyFill="1" applyBorder="1" applyAlignment="1">
      <alignment vertical="top"/>
    </xf>
    <xf numFmtId="0" fontId="13" fillId="0" borderId="0" xfId="0" applyFont="1" applyFill="1" applyBorder="1" applyAlignment="1">
      <alignment horizontal="left" vertical="center" wrapText="1"/>
    </xf>
    <xf numFmtId="16" fontId="19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 applyProtection="1">
      <alignment horizontal="center" vertical="center" wrapText="1"/>
      <protection locked="0"/>
    </xf>
    <xf numFmtId="49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center" vertical="center"/>
      <protection locked="0"/>
    </xf>
    <xf numFmtId="0" fontId="11" fillId="0" borderId="0" xfId="36" applyFont="1" applyFill="1" applyBorder="1" applyAlignment="1"/>
    <xf numFmtId="0" fontId="12" fillId="0" borderId="0" xfId="36" applyFont="1" applyFill="1" applyAlignment="1">
      <alignment horizontal="left"/>
    </xf>
    <xf numFmtId="0" fontId="12" fillId="0" borderId="0" xfId="36" applyFont="1" applyFill="1"/>
    <xf numFmtId="0" fontId="12" fillId="0" borderId="0" xfId="36" applyFont="1" applyFill="1" applyBorder="1"/>
    <xf numFmtId="0" fontId="13" fillId="0" borderId="0" xfId="36" applyFont="1" applyFill="1" applyAlignment="1">
      <alignment wrapText="1"/>
    </xf>
    <xf numFmtId="4" fontId="13" fillId="0" borderId="0" xfId="36" applyNumberFormat="1" applyFont="1" applyFill="1" applyAlignment="1">
      <alignment horizontal="center" vertical="center" wrapText="1"/>
    </xf>
    <xf numFmtId="4" fontId="19" fillId="0" borderId="0" xfId="36" applyNumberFormat="1" applyFont="1" applyFill="1"/>
    <xf numFmtId="0" fontId="12" fillId="0" borderId="42" xfId="36" applyFont="1" applyFill="1" applyBorder="1"/>
    <xf numFmtId="0" fontId="12" fillId="0" borderId="0" xfId="36" applyFont="1" applyFill="1" applyBorder="1" applyAlignment="1">
      <alignment horizontal="left" vertical="center"/>
    </xf>
    <xf numFmtId="0" fontId="12" fillId="0" borderId="0" xfId="36" applyFont="1" applyFill="1" applyBorder="1" applyAlignment="1">
      <alignment horizontal="center" vertical="center"/>
    </xf>
    <xf numFmtId="0" fontId="13" fillId="0" borderId="5" xfId="36" applyFont="1" applyFill="1" applyBorder="1" applyAlignment="1">
      <alignment horizontal="center" vertical="center" wrapText="1"/>
    </xf>
    <xf numFmtId="4" fontId="13" fillId="0" borderId="5" xfId="36" applyNumberFormat="1" applyFont="1" applyFill="1" applyBorder="1" applyAlignment="1">
      <alignment horizontal="center" vertical="center" wrapText="1"/>
    </xf>
    <xf numFmtId="0" fontId="12" fillId="0" borderId="4" xfId="36" applyFont="1" applyFill="1" applyBorder="1" applyAlignment="1">
      <alignment horizontal="center" vertical="center" wrapText="1"/>
    </xf>
    <xf numFmtId="0" fontId="12" fillId="0" borderId="5" xfId="36" applyFont="1" applyFill="1" applyBorder="1" applyAlignment="1">
      <alignment horizontal="center" vertical="center" wrapText="1"/>
    </xf>
    <xf numFmtId="3" fontId="12" fillId="0" borderId="5" xfId="36" applyNumberFormat="1" applyFont="1" applyFill="1" applyBorder="1" applyAlignment="1">
      <alignment horizontal="center" vertical="center" wrapText="1"/>
    </xf>
    <xf numFmtId="3" fontId="19" fillId="0" borderId="6" xfId="36" applyNumberFormat="1" applyFont="1" applyFill="1" applyBorder="1" applyAlignment="1">
      <alignment horizontal="center" vertical="center" wrapText="1"/>
    </xf>
    <xf numFmtId="0" fontId="29" fillId="0" borderId="0" xfId="36" applyFont="1" applyFill="1" applyAlignment="1">
      <alignment horizontal="center"/>
    </xf>
    <xf numFmtId="0" fontId="21" fillId="0" borderId="5" xfId="36" applyFont="1" applyFill="1" applyBorder="1" applyAlignment="1">
      <alignment horizontal="left" vertical="center" wrapText="1"/>
    </xf>
    <xf numFmtId="0" fontId="19" fillId="0" borderId="5" xfId="36" applyFont="1" applyFill="1" applyBorder="1" applyAlignment="1">
      <alignment vertical="center" wrapText="1"/>
    </xf>
    <xf numFmtId="4" fontId="12" fillId="0" borderId="5" xfId="36" applyNumberFormat="1" applyFont="1" applyFill="1" applyBorder="1" applyAlignment="1">
      <alignment horizontal="center" vertical="center"/>
    </xf>
    <xf numFmtId="4" fontId="19" fillId="0" borderId="6" xfId="37" applyNumberFormat="1" applyFont="1" applyFill="1" applyBorder="1" applyAlignment="1">
      <alignment horizontal="center" vertical="center" wrapText="1"/>
    </xf>
    <xf numFmtId="0" fontId="12" fillId="0" borderId="5" xfId="36" applyFont="1" applyFill="1" applyBorder="1" applyAlignment="1">
      <alignment vertical="center"/>
    </xf>
    <xf numFmtId="0" fontId="12" fillId="0" borderId="0" xfId="36" applyFont="1" applyFill="1" applyAlignment="1">
      <alignment vertical="center"/>
    </xf>
    <xf numFmtId="0" fontId="12" fillId="0" borderId="5" xfId="36" applyFont="1" applyFill="1" applyBorder="1" applyAlignment="1">
      <alignment horizontal="right" vertical="center" wrapText="1"/>
    </xf>
    <xf numFmtId="0" fontId="12" fillId="0" borderId="5" xfId="36" applyFont="1" applyFill="1" applyBorder="1" applyAlignment="1">
      <alignment horizontal="center"/>
    </xf>
    <xf numFmtId="0" fontId="12" fillId="0" borderId="5" xfId="36" applyFont="1" applyFill="1" applyBorder="1"/>
    <xf numFmtId="4" fontId="19" fillId="0" borderId="6" xfId="36" applyNumberFormat="1" applyFont="1" applyFill="1" applyBorder="1"/>
    <xf numFmtId="0" fontId="18" fillId="0" borderId="5" xfId="36" applyFont="1" applyFill="1" applyBorder="1" applyAlignment="1">
      <alignment horizontal="left" vertical="center" wrapText="1"/>
    </xf>
    <xf numFmtId="4" fontId="19" fillId="0" borderId="6" xfId="36" applyNumberFormat="1" applyFont="1" applyFill="1" applyBorder="1" applyAlignment="1">
      <alignment horizontal="center"/>
    </xf>
    <xf numFmtId="0" fontId="21" fillId="0" borderId="5" xfId="36" applyFont="1" applyFill="1" applyBorder="1" applyAlignment="1">
      <alignment horizontal="right" vertical="center" wrapText="1"/>
    </xf>
    <xf numFmtId="4" fontId="21" fillId="0" borderId="6" xfId="36" applyNumberFormat="1" applyFont="1" applyFill="1" applyBorder="1" applyAlignment="1">
      <alignment horizontal="center"/>
    </xf>
    <xf numFmtId="0" fontId="12" fillId="0" borderId="5" xfId="36" applyFont="1" applyFill="1" applyBorder="1" applyAlignment="1">
      <alignment horizontal="left" vertical="center" wrapText="1"/>
    </xf>
    <xf numFmtId="49" fontId="19" fillId="0" borderId="13" xfId="36" applyNumberFormat="1" applyFont="1" applyFill="1" applyBorder="1" applyAlignment="1">
      <alignment horizontal="center" vertical="center" wrapText="1"/>
    </xf>
    <xf numFmtId="0" fontId="12" fillId="0" borderId="13" xfId="36" applyFont="1" applyFill="1" applyBorder="1" applyAlignment="1">
      <alignment horizontal="center" vertical="center"/>
    </xf>
    <xf numFmtId="0" fontId="19" fillId="0" borderId="13" xfId="36" applyFont="1" applyFill="1" applyBorder="1" applyAlignment="1">
      <alignment vertical="center" wrapText="1"/>
    </xf>
    <xf numFmtId="4" fontId="12" fillId="0" borderId="13" xfId="36" applyNumberFormat="1" applyFont="1" applyFill="1" applyBorder="1" applyAlignment="1">
      <alignment horizontal="center" vertical="center"/>
    </xf>
    <xf numFmtId="4" fontId="21" fillId="0" borderId="29" xfId="37" applyNumberFormat="1" applyFont="1" applyFill="1" applyBorder="1" applyAlignment="1">
      <alignment horizontal="center" vertical="center" wrapText="1"/>
    </xf>
    <xf numFmtId="49" fontId="19" fillId="0" borderId="5" xfId="36" applyNumberFormat="1" applyFont="1" applyFill="1" applyBorder="1" applyAlignment="1">
      <alignment horizontal="center" vertical="center" wrapText="1"/>
    </xf>
    <xf numFmtId="0" fontId="12" fillId="0" borderId="5" xfId="36" applyFont="1" applyFill="1" applyBorder="1" applyAlignment="1">
      <alignment horizontal="center" vertical="center"/>
    </xf>
    <xf numFmtId="0" fontId="14" fillId="4" borderId="5" xfId="36" applyFont="1" applyFill="1" applyBorder="1" applyAlignment="1" applyProtection="1">
      <alignment horizontal="left" vertical="center" wrapText="1"/>
      <protection locked="0"/>
    </xf>
    <xf numFmtId="0" fontId="13" fillId="0" borderId="5" xfId="36" applyFont="1" applyFill="1" applyBorder="1" applyAlignment="1">
      <alignment horizontal="left" vertical="center" wrapText="1"/>
    </xf>
    <xf numFmtId="0" fontId="12" fillId="0" borderId="5" xfId="36" applyFont="1" applyFill="1" applyBorder="1" applyAlignment="1">
      <alignment horizontal="left" vertical="top" wrapText="1"/>
    </xf>
    <xf numFmtId="4" fontId="12" fillId="0" borderId="5" xfId="36" applyNumberFormat="1" applyFont="1" applyFill="1" applyBorder="1" applyAlignment="1">
      <alignment horizontal="center" vertical="center" wrapText="1"/>
    </xf>
    <xf numFmtId="0" fontId="13" fillId="0" borderId="5" xfId="36" applyFont="1" applyFill="1" applyBorder="1" applyAlignment="1">
      <alignment horizontal="left" vertical="top" wrapText="1"/>
    </xf>
    <xf numFmtId="4" fontId="12" fillId="0" borderId="5" xfId="37" applyNumberFormat="1" applyFont="1" applyFill="1" applyBorder="1" applyAlignment="1">
      <alignment horizontal="center" vertical="center" wrapText="1"/>
    </xf>
    <xf numFmtId="0" fontId="12" fillId="0" borderId="5" xfId="36" applyFont="1" applyFill="1" applyBorder="1" applyAlignment="1">
      <alignment horizontal="left"/>
    </xf>
    <xf numFmtId="0" fontId="12" fillId="0" borderId="5" xfId="36" applyFont="1" applyFill="1" applyBorder="1" applyAlignment="1">
      <alignment horizontal="left" wrapText="1"/>
    </xf>
    <xf numFmtId="0" fontId="12" fillId="0" borderId="5" xfId="36" applyFont="1" applyFill="1" applyBorder="1" applyAlignment="1">
      <alignment horizontal="right"/>
    </xf>
    <xf numFmtId="0" fontId="23" fillId="5" borderId="5" xfId="36" applyFont="1" applyFill="1" applyBorder="1" applyAlignment="1">
      <alignment horizontal="left" vertical="center" wrapText="1"/>
    </xf>
    <xf numFmtId="4" fontId="48" fillId="0" borderId="19" xfId="38" applyNumberFormat="1" applyFont="1" applyFill="1" applyBorder="1" applyAlignment="1">
      <alignment horizontal="center" vertical="center" wrapText="1"/>
    </xf>
    <xf numFmtId="0" fontId="19" fillId="0" borderId="5" xfId="36" applyFont="1" applyFill="1" applyBorder="1" applyAlignment="1">
      <alignment horizontal="center" vertical="center" wrapText="1"/>
    </xf>
    <xf numFmtId="0" fontId="12" fillId="0" borderId="5" xfId="36" applyFont="1" applyFill="1" applyBorder="1" applyAlignment="1">
      <alignment horizontal="right" vertical="center"/>
    </xf>
    <xf numFmtId="43" fontId="19" fillId="0" borderId="6" xfId="39" applyFont="1" applyFill="1" applyBorder="1"/>
    <xf numFmtId="0" fontId="12" fillId="0" borderId="8" xfId="36" applyFont="1" applyFill="1" applyBorder="1" applyAlignment="1">
      <alignment horizontal="left" vertical="center" wrapText="1"/>
    </xf>
    <xf numFmtId="0" fontId="19" fillId="0" borderId="8" xfId="36" applyFont="1" applyFill="1" applyBorder="1" applyAlignment="1">
      <alignment vertical="center" wrapText="1"/>
    </xf>
    <xf numFmtId="4" fontId="12" fillId="0" borderId="8" xfId="36" applyNumberFormat="1" applyFont="1" applyFill="1" applyBorder="1" applyAlignment="1">
      <alignment horizontal="center" vertical="center"/>
    </xf>
    <xf numFmtId="4" fontId="19" fillId="0" borderId="9" xfId="36" applyNumberFormat="1" applyFont="1" applyFill="1" applyBorder="1" applyAlignment="1">
      <alignment horizontal="center"/>
    </xf>
    <xf numFmtId="164" fontId="19" fillId="0" borderId="5" xfId="37" applyFont="1" applyFill="1" applyBorder="1" applyAlignment="1">
      <alignment vertical="center" wrapText="1"/>
    </xf>
    <xf numFmtId="0" fontId="12" fillId="0" borderId="5" xfId="36" applyFont="1" applyFill="1" applyBorder="1" applyAlignment="1">
      <alignment horizontal="left" vertical="center"/>
    </xf>
    <xf numFmtId="0" fontId="19" fillId="0" borderId="5" xfId="36" applyFont="1" applyFill="1" applyBorder="1" applyAlignment="1">
      <alignment horizontal="left" vertical="center" wrapText="1"/>
    </xf>
    <xf numFmtId="0" fontId="19" fillId="0" borderId="12" xfId="36" applyFont="1" applyFill="1" applyBorder="1" applyAlignment="1">
      <alignment horizontal="center" vertical="center" wrapText="1"/>
    </xf>
    <xf numFmtId="0" fontId="12" fillId="0" borderId="12" xfId="36" applyFont="1" applyFill="1" applyBorder="1" applyAlignment="1">
      <alignment horizontal="center" vertical="center"/>
    </xf>
    <xf numFmtId="0" fontId="49" fillId="5" borderId="5" xfId="36" applyFont="1" applyFill="1" applyBorder="1" applyAlignment="1">
      <alignment horizontal="left" vertical="center" wrapText="1"/>
    </xf>
    <xf numFmtId="0" fontId="12" fillId="0" borderId="11" xfId="36" applyFont="1" applyFill="1" applyBorder="1" applyAlignment="1">
      <alignment horizontal="left" vertical="center" wrapText="1"/>
    </xf>
    <xf numFmtId="0" fontId="19" fillId="0" borderId="11" xfId="36" applyFont="1" applyFill="1" applyBorder="1" applyAlignment="1">
      <alignment vertical="center" wrapText="1"/>
    </xf>
    <xf numFmtId="4" fontId="12" fillId="0" borderId="11" xfId="37" applyNumberFormat="1" applyFont="1" applyFill="1" applyBorder="1" applyAlignment="1">
      <alignment horizontal="center" vertical="center" wrapText="1"/>
    </xf>
    <xf numFmtId="43" fontId="19" fillId="0" borderId="15" xfId="39" applyFont="1" applyFill="1" applyBorder="1"/>
    <xf numFmtId="0" fontId="13" fillId="0" borderId="2" xfId="36" applyFont="1" applyFill="1" applyBorder="1" applyAlignment="1">
      <alignment horizontal="left" vertical="center" wrapText="1"/>
    </xf>
    <xf numFmtId="49" fontId="19" fillId="0" borderId="2" xfId="36" applyNumberFormat="1" applyFont="1" applyFill="1" applyBorder="1" applyAlignment="1">
      <alignment horizontal="center" vertical="center" wrapText="1"/>
    </xf>
    <xf numFmtId="0" fontId="12" fillId="0" borderId="2" xfId="36" applyFont="1" applyFill="1" applyBorder="1" applyAlignment="1">
      <alignment horizontal="center" vertical="center"/>
    </xf>
    <xf numFmtId="0" fontId="19" fillId="0" borderId="2" xfId="36" applyFont="1" applyFill="1" applyBorder="1" applyAlignment="1">
      <alignment vertical="center" wrapText="1"/>
    </xf>
    <xf numFmtId="4" fontId="12" fillId="0" borderId="2" xfId="37" applyNumberFormat="1" applyFont="1" applyFill="1" applyBorder="1" applyAlignment="1">
      <alignment horizontal="center" vertical="center" wrapText="1"/>
    </xf>
    <xf numFmtId="43" fontId="19" fillId="0" borderId="3" xfId="39" applyFont="1" applyFill="1" applyBorder="1"/>
    <xf numFmtId="0" fontId="19" fillId="0" borderId="5" xfId="36" applyFont="1" applyBorder="1" applyAlignment="1">
      <alignment wrapText="1"/>
    </xf>
    <xf numFmtId="43" fontId="19" fillId="0" borderId="6" xfId="39" applyFont="1" applyFill="1" applyBorder="1" applyAlignment="1">
      <alignment vertical="center"/>
    </xf>
    <xf numFmtId="49" fontId="19" fillId="0" borderId="8" xfId="36" applyNumberFormat="1" applyFont="1" applyFill="1" applyBorder="1" applyAlignment="1">
      <alignment horizontal="center" vertical="center" wrapText="1"/>
    </xf>
    <xf numFmtId="0" fontId="12" fillId="0" borderId="8" xfId="36" applyFont="1" applyFill="1" applyBorder="1" applyAlignment="1">
      <alignment horizontal="center" vertical="center"/>
    </xf>
    <xf numFmtId="4" fontId="12" fillId="0" borderId="8" xfId="37" applyNumberFormat="1" applyFont="1" applyFill="1" applyBorder="1" applyAlignment="1">
      <alignment horizontal="center" vertical="center" wrapText="1"/>
    </xf>
    <xf numFmtId="43" fontId="19" fillId="0" borderId="9" xfId="39" applyFont="1" applyFill="1" applyBorder="1" applyAlignment="1">
      <alignment vertical="center"/>
    </xf>
    <xf numFmtId="0" fontId="16" fillId="5" borderId="0" xfId="2" applyFill="1" applyBorder="1" applyAlignment="1">
      <alignment vertical="center" wrapText="1"/>
    </xf>
    <xf numFmtId="0" fontId="12" fillId="0" borderId="0" xfId="36" applyFont="1" applyFill="1" applyBorder="1" applyAlignment="1">
      <alignment horizontal="left" vertical="center" wrapText="1"/>
    </xf>
    <xf numFmtId="49" fontId="19" fillId="0" borderId="0" xfId="36" applyNumberFormat="1" applyFont="1" applyFill="1" applyBorder="1" applyAlignment="1">
      <alignment horizontal="center" vertical="center" wrapText="1"/>
    </xf>
    <xf numFmtId="0" fontId="19" fillId="0" borderId="0" xfId="36" applyFont="1" applyFill="1" applyBorder="1" applyAlignment="1">
      <alignment vertical="center" wrapText="1"/>
    </xf>
    <xf numFmtId="4" fontId="12" fillId="0" borderId="0" xfId="37" applyNumberFormat="1" applyFont="1" applyFill="1" applyBorder="1" applyAlignment="1">
      <alignment horizontal="center" vertical="center" wrapText="1"/>
    </xf>
    <xf numFmtId="43" fontId="19" fillId="0" borderId="0" xfId="39" applyFont="1" applyFill="1" applyBorder="1"/>
    <xf numFmtId="0" fontId="12" fillId="0" borderId="0" xfId="36" applyFont="1" applyFill="1" applyBorder="1" applyAlignment="1">
      <alignment horizontal="left"/>
    </xf>
    <xf numFmtId="0" fontId="12" fillId="0" borderId="0" xfId="36" applyFont="1" applyFill="1" applyBorder="1" applyAlignment="1">
      <alignment horizontal="center"/>
    </xf>
    <xf numFmtId="4" fontId="12" fillId="0" borderId="0" xfId="36" applyNumberFormat="1" applyFont="1" applyFill="1" applyBorder="1" applyAlignment="1">
      <alignment horizontal="center" vertical="center"/>
    </xf>
    <xf numFmtId="4" fontId="19" fillId="0" borderId="0" xfId="36" applyNumberFormat="1" applyFont="1" applyFill="1" applyBorder="1"/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0" fillId="10" borderId="5" xfId="2" applyFont="1" applyFill="1" applyBorder="1" applyAlignment="1" applyProtection="1">
      <alignment vertical="center" wrapText="1"/>
      <protection locked="0"/>
    </xf>
    <xf numFmtId="0" fontId="14" fillId="3" borderId="5" xfId="0" applyFont="1" applyFill="1" applyBorder="1" applyAlignment="1" applyProtection="1">
      <alignment horizontal="left" vertical="center" wrapText="1"/>
      <protection locked="0"/>
    </xf>
    <xf numFmtId="0" fontId="21" fillId="3" borderId="5" xfId="0" applyFont="1" applyFill="1" applyBorder="1" applyAlignment="1" applyProtection="1">
      <alignment horizontal="left" vertical="center" wrapText="1"/>
      <protection locked="0"/>
    </xf>
    <xf numFmtId="0" fontId="13" fillId="0" borderId="4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49" fontId="19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1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right" vertical="center" wrapText="1"/>
    </xf>
    <xf numFmtId="0" fontId="49" fillId="0" borderId="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right" vertical="center" wrapText="1"/>
    </xf>
    <xf numFmtId="0" fontId="19" fillId="0" borderId="13" xfId="0" applyFont="1" applyFill="1" applyBorder="1" applyAlignment="1">
      <alignment vertical="center" wrapText="1"/>
    </xf>
    <xf numFmtId="0" fontId="12" fillId="0" borderId="13" xfId="0" applyFont="1" applyFill="1" applyBorder="1"/>
    <xf numFmtId="4" fontId="19" fillId="0" borderId="29" xfId="1" applyNumberFormat="1" applyFont="1" applyFill="1" applyBorder="1" applyAlignment="1">
      <alignment horizontal="center" vertical="center" wrapText="1"/>
    </xf>
    <xf numFmtId="0" fontId="13" fillId="0" borderId="5" xfId="9" applyFont="1" applyFill="1" applyBorder="1" applyAlignment="1">
      <alignment horizontal="center" vertical="center" wrapText="1"/>
    </xf>
    <xf numFmtId="0" fontId="12" fillId="0" borderId="21" xfId="0" applyFont="1" applyFill="1" applyBorder="1" applyAlignment="1" applyProtection="1">
      <alignment horizontal="left" vertical="center" wrapText="1" indent="4"/>
      <protection locked="0"/>
    </xf>
    <xf numFmtId="0" fontId="12" fillId="0" borderId="21" xfId="0" applyFont="1" applyFill="1" applyBorder="1" applyAlignment="1" applyProtection="1">
      <alignment horizontal="left" vertical="center" wrapText="1"/>
      <protection locked="0"/>
    </xf>
    <xf numFmtId="164" fontId="19" fillId="0" borderId="74" xfId="1" applyFont="1" applyFill="1" applyBorder="1" applyAlignment="1" applyProtection="1">
      <alignment horizontal="center" vertical="center" wrapText="1"/>
      <protection locked="0"/>
    </xf>
    <xf numFmtId="164" fontId="21" fillId="0" borderId="21" xfId="1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left" vertical="center" wrapText="1" indent="6"/>
      <protection locked="0"/>
    </xf>
    <xf numFmtId="164" fontId="12" fillId="0" borderId="19" xfId="1" applyFont="1" applyFill="1" applyBorder="1" applyAlignment="1" applyProtection="1">
      <alignment horizontal="center" vertical="center" wrapText="1"/>
      <protection locked="0"/>
    </xf>
    <xf numFmtId="0" fontId="13" fillId="13" borderId="5" xfId="0" applyFont="1" applyFill="1" applyBorder="1" applyAlignment="1" applyProtection="1">
      <alignment horizontal="left" vertical="center" wrapText="1" indent="4"/>
      <protection locked="0"/>
    </xf>
    <xf numFmtId="0" fontId="12" fillId="13" borderId="21" xfId="0" applyFont="1" applyFill="1" applyBorder="1" applyAlignment="1" applyProtection="1">
      <alignment horizontal="left" vertical="center" wrapText="1" indent="6"/>
      <protection locked="0"/>
    </xf>
    <xf numFmtId="164" fontId="12" fillId="13" borderId="74" xfId="1" applyFont="1" applyFill="1" applyBorder="1" applyAlignment="1" applyProtection="1">
      <alignment horizontal="center" vertical="center" wrapText="1"/>
      <protection locked="0"/>
    </xf>
    <xf numFmtId="0" fontId="1" fillId="0" borderId="0" xfId="68" applyAlignment="1">
      <alignment wrapText="1"/>
    </xf>
    <xf numFmtId="0" fontId="14" fillId="4" borderId="5" xfId="68" applyFont="1" applyFill="1" applyBorder="1" applyAlignment="1" applyProtection="1">
      <alignment horizontal="left" vertical="center" wrapText="1"/>
      <protection locked="0"/>
    </xf>
    <xf numFmtId="0" fontId="19" fillId="0" borderId="1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28" fillId="5" borderId="24" xfId="2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 wrapText="1"/>
    </xf>
    <xf numFmtId="0" fontId="12" fillId="0" borderId="11" xfId="0" applyFont="1" applyFill="1" applyBorder="1"/>
    <xf numFmtId="4" fontId="19" fillId="0" borderId="15" xfId="1" applyNumberFormat="1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left" vertical="center" wrapText="1"/>
    </xf>
    <xf numFmtId="49" fontId="19" fillId="10" borderId="5" xfId="0" applyNumberFormat="1" applyFont="1" applyFill="1" applyBorder="1" applyAlignment="1">
      <alignment horizontal="center" vertical="center" wrapText="1"/>
    </xf>
    <xf numFmtId="0" fontId="49" fillId="10" borderId="5" xfId="0" applyFont="1" applyFill="1" applyBorder="1" applyAlignment="1">
      <alignment horizontal="center" vertical="center"/>
    </xf>
    <xf numFmtId="0" fontId="12" fillId="10" borderId="5" xfId="0" applyFont="1" applyFill="1" applyBorder="1"/>
    <xf numFmtId="4" fontId="19" fillId="10" borderId="5" xfId="1" applyNumberFormat="1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right" vertical="center" wrapText="1"/>
    </xf>
    <xf numFmtId="0" fontId="19" fillId="10" borderId="11" xfId="0" applyFont="1" applyFill="1" applyBorder="1" applyAlignment="1">
      <alignment vertical="center" wrapText="1"/>
    </xf>
    <xf numFmtId="0" fontId="12" fillId="10" borderId="11" xfId="0" applyFont="1" applyFill="1" applyBorder="1"/>
    <xf numFmtId="4" fontId="19" fillId="10" borderId="15" xfId="1" applyNumberFormat="1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right" vertical="center" wrapText="1"/>
    </xf>
    <xf numFmtId="0" fontId="12" fillId="10" borderId="8" xfId="0" applyFont="1" applyFill="1" applyBorder="1" applyAlignment="1">
      <alignment horizontal="right" vertical="center" wrapText="1"/>
    </xf>
    <xf numFmtId="0" fontId="19" fillId="10" borderId="8" xfId="0" applyFont="1" applyFill="1" applyBorder="1" applyAlignment="1">
      <alignment vertical="center" wrapText="1"/>
    </xf>
    <xf numFmtId="0" fontId="12" fillId="10" borderId="8" xfId="0" applyFont="1" applyFill="1" applyBorder="1"/>
    <xf numFmtId="4" fontId="19" fillId="10" borderId="9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  <protection locked="0"/>
    </xf>
    <xf numFmtId="0" fontId="17" fillId="3" borderId="6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8" fillId="3" borderId="6" xfId="0" applyFont="1" applyFill="1" applyBorder="1" applyAlignment="1" applyProtection="1">
      <alignment horizontal="center" vertical="center" wrapText="1"/>
      <protection locked="0"/>
    </xf>
    <xf numFmtId="0" fontId="19" fillId="3" borderId="5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8" xfId="0" applyNumberFormat="1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 applyProtection="1">
      <alignment horizontal="center" vertical="center" wrapText="1"/>
      <protection locked="0"/>
    </xf>
    <xf numFmtId="0" fontId="19" fillId="5" borderId="12" xfId="0" applyFont="1" applyFill="1" applyBorder="1" applyAlignment="1" applyProtection="1">
      <alignment horizontal="center" vertical="center" wrapText="1"/>
      <protection locked="0"/>
    </xf>
    <xf numFmtId="0" fontId="19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1" xfId="2" applyFont="1" applyFill="1" applyBorder="1" applyAlignment="1" applyProtection="1">
      <alignment horizontal="center" vertical="top" wrapText="1"/>
      <protection locked="0"/>
    </xf>
    <xf numFmtId="0" fontId="12" fillId="5" borderId="13" xfId="2" applyFont="1" applyFill="1" applyBorder="1" applyAlignment="1" applyProtection="1">
      <alignment horizontal="center" vertical="top" wrapText="1"/>
      <protection locked="0"/>
    </xf>
    <xf numFmtId="0" fontId="19" fillId="5" borderId="5" xfId="0" applyFont="1" applyFill="1" applyBorder="1" applyAlignment="1" applyProtection="1">
      <alignment horizontal="center" vertical="center" wrapText="1"/>
      <protection locked="0"/>
    </xf>
    <xf numFmtId="49" fontId="19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2" xfId="0" applyFont="1" applyFill="1" applyBorder="1" applyAlignment="1" applyProtection="1">
      <alignment horizontal="center"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53" fillId="5" borderId="21" xfId="0" applyFont="1" applyFill="1" applyBorder="1" applyAlignment="1" applyProtection="1">
      <alignment horizontal="center" vertical="center" wrapText="1"/>
      <protection locked="0"/>
    </xf>
    <xf numFmtId="0" fontId="53" fillId="5" borderId="5" xfId="0" applyFont="1" applyFill="1" applyBorder="1" applyAlignment="1" applyProtection="1">
      <alignment horizontal="center" vertical="center" wrapText="1"/>
      <protection locked="0"/>
    </xf>
    <xf numFmtId="0" fontId="53" fillId="5" borderId="6" xfId="0" applyFont="1" applyFill="1" applyBorder="1" applyAlignment="1" applyProtection="1">
      <alignment horizontal="center" vertical="center" wrapText="1"/>
      <protection locked="0"/>
    </xf>
    <xf numFmtId="0" fontId="18" fillId="5" borderId="18" xfId="0" applyFont="1" applyFill="1" applyBorder="1" applyAlignment="1" applyProtection="1">
      <alignment horizontal="center" vertical="center" wrapText="1"/>
      <protection locked="0"/>
    </xf>
    <xf numFmtId="0" fontId="18" fillId="5" borderId="19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 applyProtection="1">
      <alignment horizontal="center" vertical="center" wrapText="1"/>
      <protection locked="0"/>
    </xf>
    <xf numFmtId="0" fontId="19" fillId="5" borderId="19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5" borderId="12" xfId="0" applyFont="1" applyFill="1" applyBorder="1" applyAlignment="1" applyProtection="1">
      <alignment horizontal="center" vertical="center"/>
      <protection locked="0"/>
    </xf>
    <xf numFmtId="0" fontId="12" fillId="5" borderId="13" xfId="0" applyFont="1" applyFill="1" applyBorder="1" applyAlignment="1" applyProtection="1">
      <alignment horizontal="center" vertical="center"/>
      <protection locked="0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54" fillId="5" borderId="22" xfId="2" applyFont="1" applyFill="1" applyBorder="1" applyAlignment="1" applyProtection="1">
      <alignment horizontal="center" vertical="top" wrapText="1"/>
      <protection locked="0"/>
    </xf>
    <xf numFmtId="0" fontId="17" fillId="5" borderId="21" xfId="0" applyFont="1" applyFill="1" applyBorder="1" applyAlignment="1" applyProtection="1">
      <alignment horizontal="center" vertical="center" wrapText="1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0" fontId="17" fillId="5" borderId="6" xfId="0" applyFont="1" applyFill="1" applyBorder="1" applyAlignment="1" applyProtection="1">
      <alignment horizontal="center" vertical="center" wrapText="1"/>
      <protection locked="0"/>
    </xf>
    <xf numFmtId="0" fontId="54" fillId="5" borderId="23" xfId="2" applyFont="1" applyFill="1" applyBorder="1" applyAlignment="1" applyProtection="1">
      <alignment horizontal="center" vertical="top" wrapText="1"/>
      <protection locked="0"/>
    </xf>
    <xf numFmtId="0" fontId="54" fillId="5" borderId="24" xfId="2" applyFont="1" applyFill="1" applyBorder="1" applyAlignment="1" applyProtection="1">
      <alignment horizontal="center" vertical="top" wrapText="1"/>
      <protection locked="0"/>
    </xf>
    <xf numFmtId="0" fontId="54" fillId="5" borderId="25" xfId="2" applyFont="1" applyFill="1" applyBorder="1" applyAlignment="1" applyProtection="1">
      <alignment horizontal="center" vertical="top" wrapText="1"/>
      <protection locked="0"/>
    </xf>
    <xf numFmtId="0" fontId="54" fillId="5" borderId="11" xfId="2" applyFont="1" applyFill="1" applyBorder="1" applyAlignment="1" applyProtection="1">
      <alignment horizontal="center" vertical="top" wrapText="1"/>
      <protection locked="0"/>
    </xf>
    <xf numFmtId="0" fontId="54" fillId="5" borderId="12" xfId="2" applyFont="1" applyFill="1" applyBorder="1" applyAlignment="1" applyProtection="1">
      <alignment horizontal="center" vertical="top" wrapText="1"/>
      <protection locked="0"/>
    </xf>
    <xf numFmtId="0" fontId="54" fillId="5" borderId="13" xfId="2" applyFont="1" applyFill="1" applyBorder="1" applyAlignment="1" applyProtection="1">
      <alignment horizontal="center" vertical="top" wrapText="1"/>
      <protection locked="0"/>
    </xf>
    <xf numFmtId="0" fontId="14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4" fontId="13" fillId="5" borderId="3" xfId="0" applyNumberFormat="1" applyFont="1" applyFill="1" applyBorder="1" applyAlignment="1">
      <alignment horizontal="center" vertical="center" wrapText="1"/>
    </xf>
    <xf numFmtId="4" fontId="13" fillId="5" borderId="6" xfId="0" applyNumberFormat="1" applyFont="1" applyFill="1" applyBorder="1" applyAlignment="1">
      <alignment horizontal="center" vertical="center" wrapText="1"/>
    </xf>
    <xf numFmtId="0" fontId="14" fillId="0" borderId="0" xfId="9" applyFont="1" applyFill="1" applyBorder="1" applyAlignment="1">
      <alignment horizontal="center" vertical="center"/>
    </xf>
    <xf numFmtId="0" fontId="13" fillId="0" borderId="0" xfId="9" applyFont="1" applyFill="1" applyBorder="1" applyAlignment="1">
      <alignment horizontal="center" vertical="center"/>
    </xf>
    <xf numFmtId="0" fontId="13" fillId="0" borderId="10" xfId="9" applyFont="1" applyFill="1" applyBorder="1" applyAlignment="1">
      <alignment horizontal="center" vertical="center" wrapText="1"/>
    </xf>
    <xf numFmtId="0" fontId="13" fillId="0" borderId="16" xfId="9" applyFont="1" applyFill="1" applyBorder="1" applyAlignment="1">
      <alignment horizontal="center" vertical="center" wrapText="1"/>
    </xf>
    <xf numFmtId="0" fontId="13" fillId="0" borderId="2" xfId="9" applyFont="1" applyFill="1" applyBorder="1" applyAlignment="1">
      <alignment horizontal="center" vertical="center" wrapText="1"/>
    </xf>
    <xf numFmtId="0" fontId="13" fillId="0" borderId="5" xfId="9" applyFont="1" applyFill="1" applyBorder="1" applyAlignment="1">
      <alignment horizontal="center" vertical="center" wrapText="1"/>
    </xf>
    <xf numFmtId="4" fontId="13" fillId="0" borderId="3" xfId="9" applyNumberFormat="1" applyFont="1" applyFill="1" applyBorder="1" applyAlignment="1">
      <alignment horizontal="center" vertical="center" wrapText="1"/>
    </xf>
    <xf numFmtId="4" fontId="13" fillId="0" borderId="6" xfId="9" applyNumberFormat="1" applyFont="1" applyFill="1" applyBorder="1" applyAlignment="1">
      <alignment horizontal="center" vertical="center" wrapText="1"/>
    </xf>
    <xf numFmtId="0" fontId="19" fillId="0" borderId="11" xfId="9" applyFont="1" applyFill="1" applyBorder="1" applyAlignment="1" applyProtection="1">
      <alignment horizontal="center" vertical="center" wrapText="1"/>
      <protection locked="0"/>
    </xf>
    <xf numFmtId="0" fontId="19" fillId="0" borderId="12" xfId="9" applyFont="1" applyFill="1" applyBorder="1" applyAlignment="1" applyProtection="1">
      <alignment horizontal="center" vertical="center" wrapText="1"/>
      <protection locked="0"/>
    </xf>
    <xf numFmtId="0" fontId="19" fillId="0" borderId="13" xfId="9" applyFont="1" applyFill="1" applyBorder="1" applyAlignment="1" applyProtection="1">
      <alignment horizontal="center" vertical="center" wrapText="1"/>
      <protection locked="0"/>
    </xf>
    <xf numFmtId="0" fontId="15" fillId="2" borderId="17" xfId="9" applyFont="1" applyFill="1" applyBorder="1" applyAlignment="1">
      <alignment horizontal="center" vertical="center" wrapText="1"/>
    </xf>
    <xf numFmtId="0" fontId="15" fillId="2" borderId="18" xfId="9" applyFont="1" applyFill="1" applyBorder="1" applyAlignment="1">
      <alignment horizontal="center" vertical="center" wrapText="1"/>
    </xf>
    <xf numFmtId="0" fontId="15" fillId="2" borderId="19" xfId="9" applyFont="1" applyFill="1" applyBorder="1" applyAlignment="1">
      <alignment horizontal="center" vertical="center" wrapText="1"/>
    </xf>
    <xf numFmtId="0" fontId="17" fillId="3" borderId="5" xfId="9" applyFont="1" applyFill="1" applyBorder="1" applyAlignment="1" applyProtection="1">
      <alignment horizontal="center" vertical="center" wrapText="1"/>
      <protection locked="0"/>
    </xf>
    <xf numFmtId="0" fontId="17" fillId="3" borderId="6" xfId="9" applyFont="1" applyFill="1" applyBorder="1" applyAlignment="1" applyProtection="1">
      <alignment horizontal="center" vertical="center" wrapText="1"/>
      <protection locked="0"/>
    </xf>
    <xf numFmtId="0" fontId="18" fillId="3" borderId="28" xfId="9" applyFont="1" applyFill="1" applyBorder="1" applyAlignment="1" applyProtection="1">
      <alignment horizontal="center" vertical="center" wrapText="1"/>
      <protection locked="0"/>
    </xf>
    <xf numFmtId="0" fontId="18" fillId="3" borderId="18" xfId="9" applyFont="1" applyFill="1" applyBorder="1" applyAlignment="1" applyProtection="1">
      <alignment horizontal="center" vertical="center" wrapText="1"/>
      <protection locked="0"/>
    </xf>
    <xf numFmtId="0" fontId="18" fillId="3" borderId="19" xfId="9" applyFont="1" applyFill="1" applyBorder="1" applyAlignment="1" applyProtection="1">
      <alignment horizontal="center" vertical="center" wrapText="1"/>
      <protection locked="0"/>
    </xf>
    <xf numFmtId="0" fontId="19" fillId="3" borderId="28" xfId="9" applyFont="1" applyFill="1" applyBorder="1" applyAlignment="1" applyProtection="1">
      <alignment horizontal="center" vertical="center" wrapText="1"/>
      <protection locked="0"/>
    </xf>
    <xf numFmtId="0" fontId="19" fillId="3" borderId="18" xfId="9" applyFont="1" applyFill="1" applyBorder="1" applyAlignment="1" applyProtection="1">
      <alignment horizontal="center" vertical="center" wrapText="1"/>
      <protection locked="0"/>
    </xf>
    <xf numFmtId="0" fontId="19" fillId="3" borderId="19" xfId="9" applyFont="1" applyFill="1" applyBorder="1" applyAlignment="1" applyProtection="1">
      <alignment horizontal="center" vertical="center" wrapText="1"/>
      <protection locked="0"/>
    </xf>
    <xf numFmtId="0" fontId="19" fillId="0" borderId="38" xfId="9" applyFont="1" applyFill="1" applyBorder="1" applyAlignment="1" applyProtection="1">
      <alignment horizontal="center" vertical="center" wrapText="1"/>
      <protection locked="0"/>
    </xf>
    <xf numFmtId="0" fontId="12" fillId="0" borderId="11" xfId="9" applyFont="1" applyFill="1" applyBorder="1" applyAlignment="1" applyProtection="1">
      <alignment horizontal="center" vertical="center"/>
      <protection locked="0"/>
    </xf>
    <xf numFmtId="0" fontId="12" fillId="0" borderId="12" xfId="9" applyFont="1" applyFill="1" applyBorder="1" applyAlignment="1" applyProtection="1">
      <alignment horizontal="center" vertical="center"/>
      <protection locked="0"/>
    </xf>
    <xf numFmtId="0" fontId="12" fillId="0" borderId="38" xfId="9" applyFont="1" applyFill="1" applyBorder="1" applyAlignment="1" applyProtection="1">
      <alignment horizontal="center" vertical="center"/>
      <protection locked="0"/>
    </xf>
    <xf numFmtId="49" fontId="19" fillId="0" borderId="34" xfId="9" applyNumberFormat="1" applyFont="1" applyFill="1" applyBorder="1" applyAlignment="1" applyProtection="1">
      <alignment horizontal="center" vertical="center" wrapText="1"/>
      <protection locked="0"/>
    </xf>
    <xf numFmtId="49" fontId="19" fillId="0" borderId="12" xfId="9" applyNumberFormat="1" applyFont="1" applyFill="1" applyBorder="1" applyAlignment="1" applyProtection="1">
      <alignment horizontal="center" vertical="center" wrapText="1"/>
      <protection locked="0"/>
    </xf>
    <xf numFmtId="49" fontId="19" fillId="0" borderId="13" xfId="9" applyNumberFormat="1" applyFont="1" applyFill="1" applyBorder="1" applyAlignment="1" applyProtection="1">
      <alignment horizontal="center" vertical="center" wrapText="1"/>
      <protection locked="0"/>
    </xf>
    <xf numFmtId="0" fontId="12" fillId="0" borderId="34" xfId="9" applyFont="1" applyFill="1" applyBorder="1" applyAlignment="1" applyProtection="1">
      <alignment horizontal="center" vertical="center"/>
      <protection locked="0"/>
    </xf>
    <xf numFmtId="0" fontId="12" fillId="0" borderId="13" xfId="9" applyFont="1" applyFill="1" applyBorder="1" applyAlignment="1" applyProtection="1">
      <alignment horizontal="center" vertical="center"/>
      <protection locked="0"/>
    </xf>
    <xf numFmtId="0" fontId="17" fillId="3" borderId="13" xfId="9" applyFont="1" applyFill="1" applyBorder="1" applyAlignment="1" applyProtection="1">
      <alignment horizontal="center" vertical="center" wrapText="1"/>
      <protection locked="0"/>
    </xf>
    <xf numFmtId="0" fontId="17" fillId="3" borderId="29" xfId="9" applyFont="1" applyFill="1" applyBorder="1" applyAlignment="1" applyProtection="1">
      <alignment horizontal="center" vertical="center" wrapText="1"/>
      <protection locked="0"/>
    </xf>
    <xf numFmtId="0" fontId="19" fillId="0" borderId="5" xfId="9" applyFont="1" applyFill="1" applyBorder="1" applyAlignment="1" applyProtection="1">
      <alignment horizontal="center" vertical="center" wrapText="1"/>
      <protection locked="0"/>
    </xf>
    <xf numFmtId="49" fontId="19" fillId="0" borderId="11" xfId="9" applyNumberFormat="1" applyFont="1" applyFill="1" applyBorder="1" applyAlignment="1" applyProtection="1">
      <alignment horizontal="center" vertical="center" wrapText="1"/>
      <protection locked="0"/>
    </xf>
    <xf numFmtId="49" fontId="19" fillId="0" borderId="38" xfId="9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9" applyNumberFormat="1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4" fontId="13" fillId="0" borderId="36" xfId="0" applyNumberFormat="1" applyFont="1" applyFill="1" applyBorder="1" applyAlignment="1">
      <alignment horizontal="center" vertical="center" wrapText="1"/>
    </xf>
    <xf numFmtId="4" fontId="13" fillId="0" borderId="29" xfId="0" applyNumberFormat="1" applyFont="1" applyFill="1" applyBorder="1" applyAlignment="1">
      <alignment horizontal="center" vertical="center" wrapText="1"/>
    </xf>
    <xf numFmtId="0" fontId="18" fillId="3" borderId="28" xfId="0" applyFont="1" applyFill="1" applyBorder="1" applyAlignment="1" applyProtection="1">
      <alignment horizontal="center" vertical="center" wrapText="1"/>
      <protection locked="0"/>
    </xf>
    <xf numFmtId="0" fontId="18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 applyProtection="1">
      <alignment horizontal="center" vertical="center" wrapText="1"/>
      <protection locked="0"/>
    </xf>
    <xf numFmtId="0" fontId="12" fillId="3" borderId="2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horizontal="center" vertical="center" wrapText="1"/>
    </xf>
    <xf numFmtId="0" fontId="28" fillId="0" borderId="14" xfId="2" applyFont="1" applyFill="1" applyBorder="1" applyAlignment="1">
      <alignment horizontal="center" vertical="top" wrapText="1"/>
    </xf>
    <xf numFmtId="0" fontId="28" fillId="0" borderId="24" xfId="2" applyFont="1" applyFill="1" applyBorder="1" applyAlignment="1">
      <alignment horizontal="center" vertical="top" wrapText="1"/>
    </xf>
    <xf numFmtId="0" fontId="35" fillId="3" borderId="28" xfId="0" applyFont="1" applyFill="1" applyBorder="1" applyAlignment="1">
      <alignment horizontal="center" vertical="center" wrapText="1"/>
    </xf>
    <xf numFmtId="0" fontId="35" fillId="3" borderId="18" xfId="0" applyFont="1" applyFill="1" applyBorder="1" applyAlignment="1">
      <alignment horizontal="center" vertical="center" wrapText="1"/>
    </xf>
    <xf numFmtId="0" fontId="35" fillId="3" borderId="19" xfId="0" applyFont="1" applyFill="1" applyBorder="1" applyAlignment="1">
      <alignment horizontal="center" vertical="center" wrapText="1"/>
    </xf>
    <xf numFmtId="0" fontId="35" fillId="3" borderId="48" xfId="0" applyFont="1" applyFill="1" applyBorder="1" applyAlignment="1">
      <alignment horizontal="center" vertical="center" wrapText="1"/>
    </xf>
    <xf numFmtId="0" fontId="35" fillId="3" borderId="47" xfId="0" applyFont="1" applyFill="1" applyBorder="1" applyAlignment="1">
      <alignment horizontal="center" vertical="center" wrapText="1"/>
    </xf>
    <xf numFmtId="0" fontId="35" fillId="3" borderId="49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6" fillId="0" borderId="10" xfId="2" applyBorder="1" applyAlignment="1">
      <alignment horizontal="center" vertical="top" wrapText="1"/>
    </xf>
    <xf numFmtId="0" fontId="16" fillId="0" borderId="24" xfId="2" applyBorder="1" applyAlignment="1">
      <alignment horizontal="center" vertical="top" wrapText="1"/>
    </xf>
    <xf numFmtId="0" fontId="16" fillId="0" borderId="39" xfId="2" applyBorder="1" applyAlignment="1">
      <alignment horizontal="center" vertical="top" wrapText="1"/>
    </xf>
    <xf numFmtId="0" fontId="16" fillId="0" borderId="14" xfId="2" applyBorder="1" applyAlignment="1">
      <alignment horizontal="center" vertical="top" wrapText="1"/>
    </xf>
    <xf numFmtId="0" fontId="12" fillId="4" borderId="51" xfId="0" applyFont="1" applyFill="1" applyBorder="1" applyAlignment="1">
      <alignment horizontal="left" vertical="center" wrapText="1"/>
    </xf>
    <xf numFmtId="0" fontId="12" fillId="4" borderId="31" xfId="0" applyFont="1" applyFill="1" applyBorder="1" applyAlignment="1">
      <alignment horizontal="left" vertical="center" wrapText="1"/>
    </xf>
    <xf numFmtId="0" fontId="12" fillId="4" borderId="52" xfId="0" applyFont="1" applyFill="1" applyBorder="1" applyAlignment="1">
      <alignment horizontal="left" vertical="center" wrapText="1"/>
    </xf>
    <xf numFmtId="0" fontId="16" fillId="0" borderId="4" xfId="2" applyBorder="1" applyAlignment="1">
      <alignment horizontal="center" vertical="top" wrapText="1"/>
    </xf>
    <xf numFmtId="0" fontId="14" fillId="0" borderId="0" xfId="33" applyFont="1" applyFill="1" applyBorder="1" applyAlignment="1">
      <alignment horizontal="center" vertical="center"/>
    </xf>
    <xf numFmtId="0" fontId="13" fillId="0" borderId="0" xfId="33" applyFont="1" applyFill="1" applyBorder="1" applyAlignment="1">
      <alignment horizontal="center" vertical="center"/>
    </xf>
    <xf numFmtId="0" fontId="13" fillId="0" borderId="1" xfId="33" applyFont="1" applyFill="1" applyBorder="1" applyAlignment="1">
      <alignment horizontal="center" vertical="center" wrapText="1"/>
    </xf>
    <xf numFmtId="0" fontId="13" fillId="0" borderId="4" xfId="33" applyFont="1" applyFill="1" applyBorder="1" applyAlignment="1">
      <alignment horizontal="center" vertical="center" wrapText="1"/>
    </xf>
    <xf numFmtId="0" fontId="13" fillId="0" borderId="2" xfId="33" applyFont="1" applyFill="1" applyBorder="1" applyAlignment="1">
      <alignment horizontal="center" vertical="center" wrapText="1"/>
    </xf>
    <xf numFmtId="0" fontId="13" fillId="0" borderId="5" xfId="33" applyFont="1" applyFill="1" applyBorder="1" applyAlignment="1">
      <alignment horizontal="center" vertical="center" wrapText="1"/>
    </xf>
    <xf numFmtId="4" fontId="13" fillId="0" borderId="3" xfId="33" applyNumberFormat="1" applyFont="1" applyFill="1" applyBorder="1" applyAlignment="1">
      <alignment horizontal="center" vertical="center" wrapText="1"/>
    </xf>
    <xf numFmtId="4" fontId="13" fillId="0" borderId="6" xfId="33" applyNumberFormat="1" applyFont="1" applyFill="1" applyBorder="1" applyAlignment="1">
      <alignment horizontal="center" vertical="center" wrapText="1"/>
    </xf>
    <xf numFmtId="0" fontId="42" fillId="6" borderId="4" xfId="33" applyFont="1" applyFill="1" applyBorder="1" applyAlignment="1">
      <alignment horizontal="center" vertical="center" wrapText="1"/>
    </xf>
    <xf numFmtId="0" fontId="42" fillId="6" borderId="5" xfId="33" applyFont="1" applyFill="1" applyBorder="1" applyAlignment="1">
      <alignment horizontal="center" vertical="center" wrapText="1"/>
    </xf>
    <xf numFmtId="0" fontId="42" fillId="6" borderId="6" xfId="33" applyFont="1" applyFill="1" applyBorder="1" applyAlignment="1">
      <alignment horizontal="center" vertical="center" wrapText="1"/>
    </xf>
    <xf numFmtId="0" fontId="30" fillId="0" borderId="14" xfId="3" applyFont="1" applyFill="1" applyBorder="1" applyAlignment="1" applyProtection="1">
      <alignment horizontal="center" vertical="top" wrapText="1"/>
      <protection locked="0"/>
    </xf>
    <xf numFmtId="0" fontId="30" fillId="0" borderId="24" xfId="3" applyFont="1" applyFill="1" applyBorder="1" applyAlignment="1" applyProtection="1">
      <alignment horizontal="center" vertical="top" wrapText="1"/>
      <protection locked="0"/>
    </xf>
    <xf numFmtId="0" fontId="30" fillId="0" borderId="16" xfId="3" applyFont="1" applyFill="1" applyBorder="1" applyAlignment="1" applyProtection="1">
      <alignment horizontal="center" vertical="top" wrapText="1"/>
      <protection locked="0"/>
    </xf>
    <xf numFmtId="0" fontId="16" fillId="0" borderId="26" xfId="2" applyBorder="1" applyAlignment="1">
      <alignment horizontal="center" vertical="top" wrapText="1"/>
    </xf>
    <xf numFmtId="0" fontId="16" fillId="0" borderId="27" xfId="2" applyBorder="1" applyAlignment="1">
      <alignment horizontal="center" vertical="top" wrapText="1"/>
    </xf>
    <xf numFmtId="0" fontId="16" fillId="0" borderId="0" xfId="2" applyBorder="1" applyAlignment="1">
      <alignment horizontal="center" vertical="top" wrapText="1"/>
    </xf>
    <xf numFmtId="0" fontId="43" fillId="12" borderId="5" xfId="33" applyFont="1" applyFill="1" applyBorder="1" applyAlignment="1" applyProtection="1">
      <alignment horizontal="center" vertical="center" wrapText="1"/>
      <protection locked="0"/>
    </xf>
    <xf numFmtId="0" fontId="43" fillId="12" borderId="6" xfId="33" applyFont="1" applyFill="1" applyBorder="1" applyAlignment="1" applyProtection="1">
      <alignment horizontal="center" vertical="center" wrapText="1"/>
      <protection locked="0"/>
    </xf>
    <xf numFmtId="0" fontId="44" fillId="7" borderId="5" xfId="33" applyFont="1" applyFill="1" applyBorder="1" applyAlignment="1" applyProtection="1">
      <alignment horizontal="center" vertical="center" wrapText="1"/>
      <protection locked="0"/>
    </xf>
    <xf numFmtId="0" fontId="44" fillId="7" borderId="6" xfId="33" applyFont="1" applyFill="1" applyBorder="1" applyAlignment="1" applyProtection="1">
      <alignment horizontal="center" vertical="center" wrapText="1"/>
      <protection locked="0"/>
    </xf>
    <xf numFmtId="0" fontId="39" fillId="7" borderId="11" xfId="33" applyFont="1" applyFill="1" applyBorder="1" applyAlignment="1" applyProtection="1">
      <alignment horizontal="center" vertical="center" wrapText="1"/>
      <protection locked="0"/>
    </xf>
    <xf numFmtId="0" fontId="39" fillId="7" borderId="5" xfId="33" applyFont="1" applyFill="1" applyBorder="1" applyAlignment="1" applyProtection="1">
      <alignment horizontal="center" vertical="center" wrapText="1"/>
      <protection locked="0"/>
    </xf>
    <xf numFmtId="0" fontId="39" fillId="7" borderId="6" xfId="33" applyFont="1" applyFill="1" applyBorder="1" applyAlignment="1" applyProtection="1">
      <alignment horizontal="center" vertical="center" wrapText="1"/>
      <protection locked="0"/>
    </xf>
    <xf numFmtId="0" fontId="37" fillId="0" borderId="54" xfId="33" applyFont="1" applyFill="1" applyBorder="1" applyAlignment="1" applyProtection="1">
      <alignment horizontal="center" vertical="center" wrapText="1"/>
      <protection locked="0"/>
    </xf>
    <xf numFmtId="0" fontId="37" fillId="0" borderId="58" xfId="33" applyFont="1" applyFill="1" applyBorder="1" applyAlignment="1" applyProtection="1">
      <alignment horizontal="center" vertical="center" wrapText="1"/>
      <protection locked="0"/>
    </xf>
    <xf numFmtId="0" fontId="55" fillId="0" borderId="58" xfId="0" applyFont="1" applyBorder="1" applyAlignment="1">
      <alignment horizontal="center" vertical="center" wrapText="1"/>
    </xf>
    <xf numFmtId="0" fontId="55" fillId="0" borderId="52" xfId="0" applyFont="1" applyBorder="1" applyAlignment="1">
      <alignment horizontal="center" vertical="center" wrapText="1"/>
    </xf>
    <xf numFmtId="0" fontId="12" fillId="0" borderId="55" xfId="33" applyFont="1" applyFill="1" applyBorder="1" applyAlignment="1" applyProtection="1">
      <alignment horizontal="center" vertical="center"/>
      <protection locked="0"/>
    </xf>
    <xf numFmtId="0" fontId="12" fillId="0" borderId="59" xfId="33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39" fillId="11" borderId="56" xfId="33" applyFont="1" applyFill="1" applyBorder="1" applyAlignment="1" applyProtection="1">
      <alignment horizontal="center" vertical="center" wrapText="1"/>
      <protection locked="0"/>
    </xf>
    <xf numFmtId="0" fontId="0" fillId="11" borderId="40" xfId="0" applyFill="1" applyBorder="1" applyAlignment="1">
      <alignment horizontal="center" vertical="center" wrapText="1"/>
    </xf>
    <xf numFmtId="0" fontId="0" fillId="11" borderId="41" xfId="0" applyFill="1" applyBorder="1" applyAlignment="1">
      <alignment horizontal="center" vertical="center" wrapText="1"/>
    </xf>
    <xf numFmtId="49" fontId="37" fillId="0" borderId="55" xfId="33" applyNumberFormat="1" applyFont="1" applyFill="1" applyBorder="1" applyAlignment="1" applyProtection="1">
      <alignment horizontal="center" vertical="center" wrapText="1"/>
      <protection locked="0"/>
    </xf>
    <xf numFmtId="49" fontId="37" fillId="0" borderId="59" xfId="33" applyNumberFormat="1" applyFont="1" applyFill="1" applyBorder="1" applyAlignment="1" applyProtection="1">
      <alignment horizontal="center" vertical="center" wrapText="1"/>
      <protection locked="0"/>
    </xf>
    <xf numFmtId="0" fontId="55" fillId="0" borderId="59" xfId="0" applyFont="1" applyBorder="1" applyAlignment="1">
      <alignment horizontal="center" vertical="center" wrapText="1"/>
    </xf>
    <xf numFmtId="0" fontId="55" fillId="0" borderId="61" xfId="0" applyFont="1" applyBorder="1" applyAlignment="1">
      <alignment horizontal="center" vertical="center" wrapText="1"/>
    </xf>
    <xf numFmtId="0" fontId="37" fillId="0" borderId="55" xfId="33" applyFont="1" applyFill="1" applyBorder="1" applyAlignment="1" applyProtection="1">
      <alignment horizontal="center" vertical="center" wrapText="1"/>
      <protection locked="0"/>
    </xf>
    <xf numFmtId="0" fontId="37" fillId="0" borderId="59" xfId="33" applyFont="1" applyFill="1" applyBorder="1" applyAlignment="1" applyProtection="1">
      <alignment horizontal="center" vertical="center" wrapText="1"/>
      <protection locked="0"/>
    </xf>
    <xf numFmtId="0" fontId="39" fillId="11" borderId="64" xfId="33" applyFont="1" applyFill="1" applyBorder="1" applyAlignment="1" applyProtection="1">
      <alignment horizontal="center" vertical="center" wrapText="1"/>
      <protection locked="0"/>
    </xf>
    <xf numFmtId="0" fontId="0" fillId="11" borderId="65" xfId="0" applyFill="1" applyBorder="1" applyAlignment="1">
      <alignment horizontal="center" vertical="center" wrapText="1"/>
    </xf>
    <xf numFmtId="0" fontId="0" fillId="11" borderId="66" xfId="0" applyFill="1" applyBorder="1" applyAlignment="1">
      <alignment horizontal="center" vertical="center" wrapText="1"/>
    </xf>
    <xf numFmtId="0" fontId="43" fillId="12" borderId="13" xfId="33" applyFont="1" applyFill="1" applyBorder="1" applyAlignment="1" applyProtection="1">
      <alignment horizontal="center" vertical="center" wrapText="1"/>
      <protection locked="0"/>
    </xf>
    <xf numFmtId="0" fontId="43" fillId="12" borderId="29" xfId="33" applyFont="1" applyFill="1" applyBorder="1" applyAlignment="1" applyProtection="1">
      <alignment horizontal="center" vertical="center" wrapText="1"/>
      <protection locked="0"/>
    </xf>
    <xf numFmtId="0" fontId="39" fillId="7" borderId="15" xfId="33" applyFont="1" applyFill="1" applyBorder="1" applyAlignment="1" applyProtection="1">
      <alignment horizontal="center" vertical="center" wrapText="1"/>
      <protection locked="0"/>
    </xf>
    <xf numFmtId="0" fontId="37" fillId="0" borderId="61" xfId="33" applyFont="1" applyFill="1" applyBorder="1" applyAlignment="1" applyProtection="1">
      <alignment horizontal="center" vertical="center" wrapText="1"/>
      <protection locked="0"/>
    </xf>
    <xf numFmtId="0" fontId="19" fillId="11" borderId="65" xfId="33" applyFont="1" applyFill="1" applyBorder="1" applyAlignment="1" applyProtection="1">
      <alignment vertical="center" wrapText="1"/>
      <protection locked="0"/>
    </xf>
    <xf numFmtId="0" fontId="0" fillId="11" borderId="65" xfId="0" applyFill="1" applyBorder="1" applyAlignment="1">
      <alignment vertical="center" wrapText="1"/>
    </xf>
    <xf numFmtId="0" fontId="0" fillId="11" borderId="66" xfId="0" applyFill="1" applyBorder="1" applyAlignment="1">
      <alignment vertical="center" wrapText="1"/>
    </xf>
    <xf numFmtId="0" fontId="19" fillId="0" borderId="27" xfId="33" applyFont="1" applyFill="1" applyBorder="1" applyAlignment="1" applyProtection="1">
      <alignment horizontal="center" vertical="center" wrapText="1"/>
      <protection locked="0"/>
    </xf>
    <xf numFmtId="0" fontId="39" fillId="0" borderId="55" xfId="33" applyFont="1" applyFill="1" applyBorder="1" applyAlignment="1" applyProtection="1">
      <alignment horizontal="center" vertical="center" wrapText="1"/>
      <protection locked="0"/>
    </xf>
    <xf numFmtId="0" fontId="39" fillId="0" borderId="59" xfId="33" applyFont="1" applyFill="1" applyBorder="1" applyAlignment="1" applyProtection="1">
      <alignment horizontal="center" vertical="center" wrapText="1"/>
      <protection locked="0"/>
    </xf>
    <xf numFmtId="0" fontId="39" fillId="0" borderId="63" xfId="33" applyFont="1" applyFill="1" applyBorder="1" applyAlignment="1" applyProtection="1">
      <alignment horizontal="center" vertical="center" wrapText="1"/>
      <protection locked="0"/>
    </xf>
    <xf numFmtId="0" fontId="39" fillId="0" borderId="60" xfId="33" applyFont="1" applyFill="1" applyBorder="1" applyAlignment="1" applyProtection="1">
      <alignment horizontal="center" vertical="center" wrapText="1"/>
      <protection locked="0"/>
    </xf>
    <xf numFmtId="0" fontId="0" fillId="0" borderId="57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9" fillId="0" borderId="69" xfId="33" applyFont="1" applyFill="1" applyBorder="1" applyAlignment="1" applyProtection="1">
      <alignment horizontal="center" vertical="center" wrapText="1"/>
      <protection locked="0"/>
    </xf>
    <xf numFmtId="0" fontId="39" fillId="0" borderId="27" xfId="33" applyFont="1" applyFill="1" applyBorder="1" applyAlignment="1" applyProtection="1">
      <alignment horizontal="center" vertical="center" wrapText="1"/>
      <protection locked="0"/>
    </xf>
    <xf numFmtId="0" fontId="39" fillId="0" borderId="30" xfId="33" applyFont="1" applyFill="1" applyBorder="1" applyAlignment="1" applyProtection="1">
      <alignment horizontal="center" vertical="center" wrapText="1"/>
      <protection locked="0"/>
    </xf>
    <xf numFmtId="0" fontId="39" fillId="0" borderId="26" xfId="33" applyFont="1" applyFill="1" applyBorder="1" applyAlignment="1" applyProtection="1">
      <alignment horizontal="center" vertical="center" wrapText="1"/>
      <protection locked="0"/>
    </xf>
    <xf numFmtId="0" fontId="0" fillId="0" borderId="70" xfId="0" applyBorder="1" applyAlignment="1">
      <alignment horizontal="center" vertical="center" wrapText="1"/>
    </xf>
    <xf numFmtId="49" fontId="37" fillId="0" borderId="61" xfId="33" applyNumberFormat="1" applyFont="1" applyFill="1" applyBorder="1" applyAlignment="1" applyProtection="1">
      <alignment horizontal="center" vertical="center" wrapText="1"/>
      <protection locked="0"/>
    </xf>
    <xf numFmtId="0" fontId="39" fillId="0" borderId="70" xfId="33" applyFont="1" applyFill="1" applyBorder="1" applyAlignment="1" applyProtection="1">
      <alignment horizontal="center" vertical="center" wrapText="1"/>
      <protection locked="0"/>
    </xf>
    <xf numFmtId="0" fontId="37" fillId="0" borderId="71" xfId="33" applyFont="1" applyFill="1" applyBorder="1" applyAlignment="1" applyProtection="1">
      <alignment horizontal="center" vertical="center" wrapText="1"/>
      <protection locked="0"/>
    </xf>
    <xf numFmtId="0" fontId="37" fillId="0" borderId="12" xfId="33" applyFont="1" applyFill="1" applyBorder="1" applyAlignment="1" applyProtection="1">
      <alignment horizontal="center" vertical="center" wrapText="1"/>
      <protection locked="0"/>
    </xf>
    <xf numFmtId="0" fontId="37" fillId="0" borderId="38" xfId="33" applyFont="1" applyFill="1" applyBorder="1" applyAlignment="1" applyProtection="1">
      <alignment horizontal="center" vertical="center" wrapText="1"/>
      <protection locked="0"/>
    </xf>
    <xf numFmtId="0" fontId="19" fillId="11" borderId="64" xfId="33" applyFont="1" applyFill="1" applyBorder="1" applyAlignment="1" applyProtection="1">
      <alignment vertical="center" wrapText="1"/>
      <protection locked="0"/>
    </xf>
    <xf numFmtId="0" fontId="19" fillId="0" borderId="12" xfId="33" applyFont="1" applyFill="1" applyBorder="1" applyAlignment="1" applyProtection="1">
      <alignment horizontal="center" vertical="center" wrapText="1"/>
      <protection locked="0"/>
    </xf>
    <xf numFmtId="0" fontId="19" fillId="0" borderId="38" xfId="33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13" fillId="0" borderId="0" xfId="33" applyFont="1" applyFill="1" applyBorder="1" applyAlignment="1">
      <alignment horizontal="center" wrapText="1"/>
    </xf>
    <xf numFmtId="0" fontId="16" fillId="0" borderId="26" xfId="2" applyFill="1" applyBorder="1" applyAlignment="1">
      <alignment horizontal="center" vertical="top" wrapText="1"/>
    </xf>
    <xf numFmtId="0" fontId="16" fillId="0" borderId="27" xfId="2" applyFill="1" applyBorder="1" applyAlignment="1">
      <alignment horizontal="center" vertical="top" wrapText="1"/>
    </xf>
    <xf numFmtId="0" fontId="16" fillId="0" borderId="70" xfId="2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/>
    </xf>
    <xf numFmtId="4" fontId="13" fillId="5" borderId="5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5" borderId="11" xfId="2" applyFill="1" applyBorder="1" applyAlignment="1" applyProtection="1">
      <alignment horizontal="center" vertical="center" wrapText="1"/>
      <protection locked="0"/>
    </xf>
    <xf numFmtId="0" fontId="16" fillId="5" borderId="12" xfId="2" applyFill="1" applyBorder="1" applyAlignment="1" applyProtection="1">
      <alignment horizontal="center" vertical="center" wrapText="1"/>
      <protection locked="0"/>
    </xf>
    <xf numFmtId="0" fontId="16" fillId="5" borderId="13" xfId="2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center" vertical="center"/>
      <protection locked="0"/>
    </xf>
    <xf numFmtId="49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16" fillId="5" borderId="5" xfId="2" applyFill="1" applyBorder="1" applyAlignment="1" applyProtection="1">
      <alignment horizontal="center" vertical="center" wrapText="1"/>
      <protection locked="0"/>
    </xf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38" xfId="0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9" fillId="3" borderId="28" xfId="0" applyFont="1" applyFill="1" applyBorder="1" applyAlignment="1" applyProtection="1">
      <alignment horizontal="center" vertical="center" wrapText="1"/>
      <protection locked="0"/>
    </xf>
    <xf numFmtId="0" fontId="19" fillId="3" borderId="18" xfId="0" applyFont="1" applyFill="1" applyBorder="1" applyAlignment="1" applyProtection="1">
      <alignment horizontal="center" vertical="center" wrapText="1"/>
      <protection locked="0"/>
    </xf>
    <xf numFmtId="0" fontId="19" fillId="3" borderId="19" xfId="0" applyFont="1" applyFill="1" applyBorder="1" applyAlignment="1" applyProtection="1">
      <alignment horizontal="center" vertical="center" wrapText="1"/>
      <protection locked="0"/>
    </xf>
    <xf numFmtId="0" fontId="49" fillId="0" borderId="12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4" xfId="0" applyFill="1" applyBorder="1" applyAlignment="1">
      <alignment horizontal="center" vertical="top" wrapText="1"/>
    </xf>
    <xf numFmtId="0" fontId="0" fillId="10" borderId="24" xfId="0" applyFont="1" applyFill="1" applyBorder="1" applyAlignment="1">
      <alignment horizontal="center" vertical="top" wrapText="1"/>
    </xf>
    <xf numFmtId="0" fontId="0" fillId="0" borderId="24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16" fillId="5" borderId="14" xfId="2" applyFill="1" applyBorder="1" applyAlignment="1">
      <alignment horizontal="center" vertical="top" wrapText="1"/>
    </xf>
    <xf numFmtId="0" fontId="28" fillId="5" borderId="24" xfId="2" applyFont="1" applyFill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4" fontId="12" fillId="0" borderId="11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Fill="1" applyBorder="1" applyAlignment="1">
      <alignment horizontal="center" vertical="center" wrapText="1"/>
    </xf>
    <xf numFmtId="4" fontId="12" fillId="0" borderId="13" xfId="0" applyNumberFormat="1" applyFont="1" applyFill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 wrapText="1"/>
    </xf>
    <xf numFmtId="4" fontId="12" fillId="0" borderId="45" xfId="0" applyNumberFormat="1" applyFont="1" applyFill="1" applyBorder="1" applyAlignment="1">
      <alignment horizontal="center" vertical="center" wrapText="1"/>
    </xf>
    <xf numFmtId="4" fontId="12" fillId="0" borderId="29" xfId="0" applyNumberFormat="1" applyFont="1" applyFill="1" applyBorder="1" applyAlignment="1">
      <alignment horizontal="center" vertical="center" wrapText="1"/>
    </xf>
    <xf numFmtId="0" fontId="12" fillId="0" borderId="75" xfId="0" applyFont="1" applyFill="1" applyBorder="1" applyAlignment="1" applyProtection="1">
      <alignment horizontal="left" vertical="center" wrapText="1"/>
      <protection locked="0"/>
    </xf>
    <xf numFmtId="0" fontId="12" fillId="0" borderId="40" xfId="0" applyFont="1" applyFill="1" applyBorder="1" applyAlignment="1" applyProtection="1">
      <alignment horizontal="left" vertical="center" wrapText="1"/>
      <protection locked="0"/>
    </xf>
    <xf numFmtId="0" fontId="12" fillId="0" borderId="41" xfId="0" applyFont="1" applyFill="1" applyBorder="1" applyAlignment="1" applyProtection="1">
      <alignment horizontal="left" vertical="center" wrapText="1"/>
      <protection locked="0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12" xfId="0" applyFont="1" applyFill="1" applyBorder="1" applyAlignment="1" applyProtection="1">
      <alignment horizontal="center" vertical="center" wrapText="1"/>
      <protection locked="0"/>
    </xf>
    <xf numFmtId="0" fontId="19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49" fontId="19" fillId="0" borderId="73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1" xfId="1" applyFont="1" applyFill="1" applyBorder="1" applyAlignment="1" applyProtection="1">
      <alignment horizontal="center" vertical="center" wrapText="1"/>
      <protection locked="0"/>
    </xf>
    <xf numFmtId="164" fontId="19" fillId="0" borderId="12" xfId="1" applyFont="1" applyFill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7" fillId="3" borderId="28" xfId="0" applyFont="1" applyFill="1" applyBorder="1" applyAlignment="1" applyProtection="1">
      <alignment horizontal="center" vertical="center" wrapText="1"/>
      <protection locked="0"/>
    </xf>
    <xf numFmtId="0" fontId="17" fillId="3" borderId="18" xfId="0" applyFont="1" applyFill="1" applyBorder="1" applyAlignment="1" applyProtection="1">
      <alignment horizontal="center" vertical="center" wrapText="1"/>
      <protection locked="0"/>
    </xf>
    <xf numFmtId="0" fontId="17" fillId="3" borderId="19" xfId="0" applyFont="1" applyFill="1" applyBorder="1" applyAlignment="1" applyProtection="1">
      <alignment horizontal="center" vertical="center" wrapText="1"/>
      <protection locked="0"/>
    </xf>
    <xf numFmtId="0" fontId="16" fillId="0" borderId="24" xfId="2" applyBorder="1" applyAlignment="1">
      <alignment horizontal="left" vertical="top" wrapText="1"/>
    </xf>
    <xf numFmtId="0" fontId="12" fillId="0" borderId="24" xfId="0" applyFont="1" applyFill="1" applyBorder="1" applyAlignment="1">
      <alignment horizontal="left" wrapText="1"/>
    </xf>
    <xf numFmtId="49" fontId="19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64" xfId="0" applyFont="1" applyFill="1" applyBorder="1" applyAlignment="1">
      <alignment horizontal="center" vertical="center" wrapText="1"/>
    </xf>
    <xf numFmtId="0" fontId="15" fillId="2" borderId="65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6" fillId="0" borderId="10" xfId="2" applyBorder="1" applyAlignment="1">
      <alignment horizontal="left" vertical="center" wrapText="1"/>
    </xf>
    <xf numFmtId="0" fontId="16" fillId="0" borderId="24" xfId="2" applyBorder="1" applyAlignment="1">
      <alignment horizontal="left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6" fillId="0" borderId="24" xfId="2" applyBorder="1" applyAlignment="1">
      <alignment horizontal="left" wrapText="1"/>
    </xf>
    <xf numFmtId="0" fontId="13" fillId="0" borderId="55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61" xfId="0" applyNumberFormat="1" applyFont="1" applyFill="1" applyBorder="1" applyAlignment="1">
      <alignment horizontal="center" vertical="center" wrapText="1"/>
    </xf>
    <xf numFmtId="49" fontId="19" fillId="0" borderId="11" xfId="36" applyNumberFormat="1" applyFont="1" applyFill="1" applyBorder="1" applyAlignment="1">
      <alignment horizontal="center" vertical="center" wrapText="1"/>
    </xf>
    <xf numFmtId="49" fontId="19" fillId="0" borderId="12" xfId="36" applyNumberFormat="1" applyFont="1" applyFill="1" applyBorder="1" applyAlignment="1">
      <alignment horizontal="center" vertical="center" wrapText="1"/>
    </xf>
    <xf numFmtId="0" fontId="12" fillId="0" borderId="11" xfId="36" applyFont="1" applyFill="1" applyBorder="1" applyAlignment="1">
      <alignment horizontal="center" vertical="center"/>
    </xf>
    <xf numFmtId="0" fontId="12" fillId="0" borderId="12" xfId="36" applyFont="1" applyFill="1" applyBorder="1" applyAlignment="1">
      <alignment horizontal="center" vertical="center"/>
    </xf>
    <xf numFmtId="0" fontId="16" fillId="5" borderId="10" xfId="2" applyFill="1" applyBorder="1" applyAlignment="1">
      <alignment horizontal="center" vertical="center" wrapText="1"/>
    </xf>
    <xf numFmtId="0" fontId="16" fillId="5" borderId="24" xfId="2" applyFill="1" applyBorder="1" applyAlignment="1">
      <alignment horizontal="center" vertical="center" wrapText="1"/>
    </xf>
    <xf numFmtId="0" fontId="16" fillId="5" borderId="39" xfId="2" applyFill="1" applyBorder="1" applyAlignment="1">
      <alignment horizontal="center" vertical="center" wrapText="1"/>
    </xf>
    <xf numFmtId="49" fontId="19" fillId="0" borderId="13" xfId="36" applyNumberFormat="1" applyFont="1" applyFill="1" applyBorder="1" applyAlignment="1">
      <alignment horizontal="center" vertical="center" wrapText="1"/>
    </xf>
    <xf numFmtId="0" fontId="12" fillId="0" borderId="13" xfId="36" applyFont="1" applyFill="1" applyBorder="1" applyAlignment="1">
      <alignment horizontal="center" vertical="center"/>
    </xf>
    <xf numFmtId="0" fontId="19" fillId="0" borderId="11" xfId="36" applyNumberFormat="1" applyFont="1" applyFill="1" applyBorder="1" applyAlignment="1">
      <alignment horizontal="center" vertical="center" wrapText="1"/>
    </xf>
    <xf numFmtId="0" fontId="19" fillId="0" borderId="13" xfId="36" applyNumberFormat="1" applyFont="1" applyFill="1" applyBorder="1" applyAlignment="1">
      <alignment horizontal="center" vertical="center" wrapText="1"/>
    </xf>
    <xf numFmtId="0" fontId="19" fillId="0" borderId="11" xfId="36" applyFont="1" applyFill="1" applyBorder="1" applyAlignment="1">
      <alignment horizontal="center" vertical="center" wrapText="1"/>
    </xf>
    <xf numFmtId="0" fontId="19" fillId="0" borderId="12" xfId="36" applyFont="1" applyFill="1" applyBorder="1" applyAlignment="1">
      <alignment horizontal="center" vertical="center" wrapText="1"/>
    </xf>
    <xf numFmtId="0" fontId="19" fillId="3" borderId="5" xfId="36" applyFont="1" applyFill="1" applyBorder="1" applyAlignment="1" applyProtection="1">
      <alignment horizontal="center" vertical="center" wrapText="1"/>
      <protection locked="0"/>
    </xf>
    <xf numFmtId="0" fontId="19" fillId="3" borderId="6" xfId="36" applyFont="1" applyFill="1" applyBorder="1" applyAlignment="1" applyProtection="1">
      <alignment horizontal="center" vertical="center" wrapText="1"/>
      <protection locked="0"/>
    </xf>
    <xf numFmtId="0" fontId="19" fillId="0" borderId="5" xfId="36" applyFont="1" applyFill="1" applyBorder="1" applyAlignment="1">
      <alignment horizontal="center" vertical="center" wrapText="1"/>
    </xf>
    <xf numFmtId="0" fontId="12" fillId="0" borderId="5" xfId="36" applyFont="1" applyFill="1" applyBorder="1" applyAlignment="1">
      <alignment horizontal="center" vertical="center" wrapText="1"/>
    </xf>
    <xf numFmtId="0" fontId="17" fillId="3" borderId="5" xfId="36" applyFont="1" applyFill="1" applyBorder="1" applyAlignment="1" applyProtection="1">
      <alignment horizontal="center" vertical="center" wrapText="1"/>
      <protection locked="0"/>
    </xf>
    <xf numFmtId="0" fontId="17" fillId="3" borderId="6" xfId="36" applyFont="1" applyFill="1" applyBorder="1" applyAlignment="1" applyProtection="1">
      <alignment horizontal="center" vertical="center" wrapText="1"/>
      <protection locked="0"/>
    </xf>
    <xf numFmtId="0" fontId="12" fillId="0" borderId="5" xfId="36" applyFont="1" applyFill="1" applyBorder="1" applyAlignment="1">
      <alignment horizontal="center" vertical="center"/>
    </xf>
    <xf numFmtId="0" fontId="12" fillId="0" borderId="8" xfId="36" applyFont="1" applyFill="1" applyBorder="1" applyAlignment="1">
      <alignment horizontal="center" vertical="center"/>
    </xf>
    <xf numFmtId="0" fontId="12" fillId="0" borderId="11" xfId="36" applyFont="1" applyFill="1" applyBorder="1" applyAlignment="1">
      <alignment horizontal="center" vertical="center" wrapText="1"/>
    </xf>
    <xf numFmtId="0" fontId="12" fillId="0" borderId="12" xfId="36" applyFont="1" applyFill="1" applyBorder="1" applyAlignment="1">
      <alignment horizontal="center" vertical="center" wrapText="1"/>
    </xf>
    <xf numFmtId="0" fontId="12" fillId="0" borderId="38" xfId="36" applyFont="1" applyFill="1" applyBorder="1" applyAlignment="1">
      <alignment horizontal="center" vertical="center" wrapText="1"/>
    </xf>
    <xf numFmtId="0" fontId="18" fillId="3" borderId="5" xfId="36" applyFont="1" applyFill="1" applyBorder="1" applyAlignment="1" applyProtection="1">
      <alignment horizontal="center" vertical="center" wrapText="1"/>
      <protection locked="0"/>
    </xf>
    <xf numFmtId="0" fontId="18" fillId="3" borderId="6" xfId="36" applyFont="1" applyFill="1" applyBorder="1" applyAlignment="1" applyProtection="1">
      <alignment horizontal="center" vertical="center" wrapText="1"/>
      <protection locked="0"/>
    </xf>
    <xf numFmtId="0" fontId="12" fillId="0" borderId="13" xfId="36" applyFont="1" applyFill="1" applyBorder="1" applyAlignment="1">
      <alignment horizontal="center" vertical="center" wrapText="1"/>
    </xf>
    <xf numFmtId="49" fontId="19" fillId="0" borderId="5" xfId="36" applyNumberFormat="1" applyFont="1" applyFill="1" applyBorder="1" applyAlignment="1">
      <alignment horizontal="center" vertical="center" wrapText="1"/>
    </xf>
    <xf numFmtId="0" fontId="16" fillId="5" borderId="14" xfId="2" applyFill="1" applyBorder="1" applyAlignment="1">
      <alignment horizontal="center" vertical="center" wrapText="1"/>
    </xf>
    <xf numFmtId="0" fontId="50" fillId="5" borderId="24" xfId="2" applyFont="1" applyFill="1" applyBorder="1" applyAlignment="1">
      <alignment horizontal="center" vertical="center" wrapText="1"/>
    </xf>
    <xf numFmtId="0" fontId="46" fillId="5" borderId="24" xfId="2" applyFont="1" applyFill="1" applyBorder="1" applyAlignment="1">
      <alignment horizontal="center" vertical="center" wrapText="1"/>
    </xf>
    <xf numFmtId="0" fontId="15" fillId="2" borderId="4" xfId="36" applyFont="1" applyFill="1" applyBorder="1" applyAlignment="1">
      <alignment horizontal="center" vertical="center" wrapText="1"/>
    </xf>
    <xf numFmtId="0" fontId="15" fillId="2" borderId="5" xfId="36" applyFont="1" applyFill="1" applyBorder="1" applyAlignment="1">
      <alignment horizontal="center" vertical="center" wrapText="1"/>
    </xf>
    <xf numFmtId="0" fontId="15" fillId="2" borderId="6" xfId="36" applyFont="1" applyFill="1" applyBorder="1" applyAlignment="1">
      <alignment horizontal="center" vertical="center" wrapText="1"/>
    </xf>
    <xf numFmtId="0" fontId="16" fillId="5" borderId="16" xfId="2" applyFill="1" applyBorder="1" applyAlignment="1">
      <alignment horizontal="center" vertical="center" wrapText="1"/>
    </xf>
    <xf numFmtId="4" fontId="56" fillId="0" borderId="11" xfId="36" applyNumberFormat="1" applyFont="1" applyFill="1" applyBorder="1" applyAlignment="1">
      <alignment horizontal="center" vertical="center" wrapText="1"/>
    </xf>
    <xf numFmtId="4" fontId="56" fillId="0" borderId="13" xfId="36" applyNumberFormat="1" applyFont="1" applyFill="1" applyBorder="1" applyAlignment="1">
      <alignment horizontal="center" vertical="center" wrapText="1"/>
    </xf>
    <xf numFmtId="4" fontId="19" fillId="0" borderId="15" xfId="36" applyNumberFormat="1" applyFont="1" applyFill="1" applyBorder="1" applyAlignment="1">
      <alignment horizontal="center" vertical="center" wrapText="1"/>
    </xf>
    <xf numFmtId="4" fontId="19" fillId="0" borderId="29" xfId="36" applyNumberFormat="1" applyFont="1" applyFill="1" applyBorder="1" applyAlignment="1">
      <alignment horizontal="center" vertical="center" wrapText="1"/>
    </xf>
    <xf numFmtId="4" fontId="13" fillId="0" borderId="0" xfId="36" applyNumberFormat="1" applyFont="1" applyFill="1" applyAlignment="1">
      <alignment horizontal="center" vertical="center"/>
    </xf>
    <xf numFmtId="0" fontId="14" fillId="0" borderId="0" xfId="36" applyFont="1" applyFill="1" applyBorder="1" applyAlignment="1">
      <alignment horizontal="center" vertical="center"/>
    </xf>
    <xf numFmtId="0" fontId="13" fillId="0" borderId="0" xfId="36" applyFont="1" applyFill="1" applyBorder="1" applyAlignment="1">
      <alignment horizontal="center" vertical="center"/>
    </xf>
    <xf numFmtId="0" fontId="13" fillId="0" borderId="1" xfId="36" applyFont="1" applyFill="1" applyBorder="1" applyAlignment="1">
      <alignment horizontal="center" vertical="center" wrapText="1"/>
    </xf>
    <xf numFmtId="0" fontId="13" fillId="0" borderId="4" xfId="36" applyFont="1" applyFill="1" applyBorder="1" applyAlignment="1">
      <alignment horizontal="center" vertical="center" wrapText="1"/>
    </xf>
    <xf numFmtId="0" fontId="13" fillId="0" borderId="2" xfId="36" applyFont="1" applyFill="1" applyBorder="1" applyAlignment="1">
      <alignment horizontal="center" vertical="center" wrapText="1"/>
    </xf>
    <xf numFmtId="0" fontId="13" fillId="0" borderId="5" xfId="36" applyFont="1" applyFill="1" applyBorder="1" applyAlignment="1">
      <alignment horizontal="center" vertical="center" wrapText="1"/>
    </xf>
    <xf numFmtId="4" fontId="21" fillId="0" borderId="3" xfId="36" applyNumberFormat="1" applyFont="1" applyFill="1" applyBorder="1" applyAlignment="1">
      <alignment horizontal="center" vertical="center" wrapText="1"/>
    </xf>
    <xf numFmtId="4" fontId="21" fillId="0" borderId="6" xfId="36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1" xfId="2" applyFont="1" applyFill="1" applyBorder="1" applyAlignment="1" applyProtection="1">
      <alignment horizontal="center" vertical="center" wrapText="1"/>
      <protection locked="0"/>
    </xf>
    <xf numFmtId="0" fontId="10" fillId="5" borderId="12" xfId="2" applyFont="1" applyFill="1" applyBorder="1" applyAlignment="1" applyProtection="1">
      <alignment horizontal="center" vertical="center" wrapText="1"/>
      <protection locked="0"/>
    </xf>
    <xf numFmtId="0" fontId="10" fillId="5" borderId="13" xfId="2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15" fillId="2" borderId="2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4" fontId="13" fillId="0" borderId="32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</cellXfs>
  <cellStyles count="69">
    <cellStyle name="Акт" xfId="40"/>
    <cellStyle name="ВедРесурсов" xfId="41"/>
    <cellStyle name="Гиперссылка" xfId="2" builtinId="8"/>
    <cellStyle name="Гиперссылка 2" xfId="3"/>
    <cellStyle name="Денежный 2" xfId="42"/>
    <cellStyle name="ЗаголовокСтолбца" xfId="4"/>
    <cellStyle name="Итоги" xfId="43"/>
    <cellStyle name="ИтогоБазЦ" xfId="44"/>
    <cellStyle name="ИтогоБазЦ 2" xfId="45"/>
    <cellStyle name="ИтогоТекЦ" xfId="46"/>
    <cellStyle name="ИтогоТекЦ 2" xfId="47"/>
    <cellStyle name="ЛокСмета" xfId="48"/>
    <cellStyle name="Обычный" xfId="0" builtinId="0"/>
    <cellStyle name="Обычный 10" xfId="5"/>
    <cellStyle name="Обычный 10 5" xfId="6"/>
    <cellStyle name="Обычный 11" xfId="68"/>
    <cellStyle name="Обычный 115" xfId="7"/>
    <cellStyle name="Обычный 115 2" xfId="21"/>
    <cellStyle name="Обычный 115 2 2" xfId="23"/>
    <cellStyle name="Обычный 115 2 2 2" xfId="27"/>
    <cellStyle name="Обычный 115 2 2 3" xfId="36"/>
    <cellStyle name="Обычный 115 3" xfId="31"/>
    <cellStyle name="Обычный 115 4" xfId="33"/>
    <cellStyle name="Обычный 2" xfId="8"/>
    <cellStyle name="Обычный 2 2" xfId="9"/>
    <cellStyle name="Обычный 2 2 2" xfId="49"/>
    <cellStyle name="Обычный 2 3" xfId="50"/>
    <cellStyle name="Обычный 2 6 2" xfId="10"/>
    <cellStyle name="Обычный 23" xfId="11"/>
    <cellStyle name="Обычный 23 2 2" xfId="25"/>
    <cellStyle name="Обычный 23 2 2 2" xfId="30"/>
    <cellStyle name="Обычный 23 2 2 3" xfId="38"/>
    <cellStyle name="Обычный 3" xfId="12"/>
    <cellStyle name="Обычный 3 2" xfId="51"/>
    <cellStyle name="Обычный 3 3" xfId="52"/>
    <cellStyle name="Обычный 3 4" xfId="53"/>
    <cellStyle name="Обычный 3 5" xfId="54"/>
    <cellStyle name="Обычный 4" xfId="35"/>
    <cellStyle name="Обычный 4 2" xfId="55"/>
    <cellStyle name="Обычный 5" xfId="56"/>
    <cellStyle name="Обычный 6" xfId="57"/>
    <cellStyle name="Обычный 7" xfId="58"/>
    <cellStyle name="Обычный 8" xfId="59"/>
    <cellStyle name="Обычный 9" xfId="13"/>
    <cellStyle name="Обычный 9 2" xfId="14"/>
    <cellStyle name="Обычный 9 3" xfId="15"/>
    <cellStyle name="Обычный 9 3 2" xfId="16"/>
    <cellStyle name="Обычный 9 4" xfId="60"/>
    <cellStyle name="Процентный 2" xfId="61"/>
    <cellStyle name="Процентный 2 2" xfId="62"/>
    <cellStyle name="РесСмета" xfId="63"/>
    <cellStyle name="Стиль 1" xfId="64"/>
    <cellStyle name="Стиль 1 2" xfId="17"/>
    <cellStyle name="Титул" xfId="65"/>
    <cellStyle name="Финансовый" xfId="1" builtinId="3"/>
    <cellStyle name="Финансовый 2" xfId="18"/>
    <cellStyle name="Финансовый 3" xfId="19"/>
    <cellStyle name="Финансовый 3 2" xfId="22"/>
    <cellStyle name="Финансовый 3 2 2" xfId="24"/>
    <cellStyle name="Финансовый 3 2 2 2" xfId="29"/>
    <cellStyle name="Финансовый 3 2 2 3" xfId="37"/>
    <cellStyle name="Финансовый 3 3" xfId="32"/>
    <cellStyle name="Финансовый 3 4" xfId="34"/>
    <cellStyle name="Финансовый 4" xfId="20"/>
    <cellStyle name="Финансовый 5" xfId="26"/>
    <cellStyle name="Финансовый 6" xfId="28"/>
    <cellStyle name="Финансовый 7" xfId="39"/>
    <cellStyle name="Хвост" xfId="66"/>
    <cellStyle name="Экспертиза" xfId="6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158750</xdr:colOff>
      <xdr:row>7</xdr:row>
      <xdr:rowOff>338666</xdr:rowOff>
    </xdr:from>
    <xdr:ext cx="184731" cy="264560"/>
    <xdr:sp macro="" textlink="">
      <xdr:nvSpPr>
        <xdr:cNvPr id="2" name="TextBox 1"/>
        <xdr:cNvSpPr txBox="1"/>
      </xdr:nvSpPr>
      <xdr:spPr>
        <a:xfrm>
          <a:off x="14979650" y="33580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8;&#1077;&#1093;&#1087;&#1088;&#1080;&#1089;&#1086;&#1077;&#1076;&#1080;&#1085;&#1077;&#1085;&#1080;&#1077;\&#1058;&#1072;&#1088;&#1080;&#1092;&#1099;\&#1058;&#1072;&#1088;&#1080;&#1092;%20&#1085;&#1072;%202018%20&#1075;&#1086;&#1076;\&#1055;&#1086;%20&#1085;&#1086;&#1074;&#1086;&#1084;&#1091;%20&#1052;&#1059;\20171121%20&#1057;&#1074;&#1086;&#1076;%202014-2016%20&#1075;&#1075;._&#1076;&#1086;%20&#1080;&#1079;&#1084;&#1077;&#1085;&#1077;&#1085;&#1080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69;&#1080;&#1058;/&#1054;&#1058;/&#1054;&#1058;&#1044;&#1045;&#1051;%20&#1058;&#1040;&#1056;&#1048;&#1060;&#1054;&#1054;&#1041;&#1056;&#1040;&#1047;&#1054;&#1042;&#1040;&#1053;&#1048;&#1071;/&#1058;&#1077;&#1093;&#1087;&#1088;&#1080;&#1089;&#1086;&#1077;&#1076;&#1080;&#1085;&#1077;&#1085;&#1080;&#1077;%202019/&#1058;&#1072;&#1088;&#1080;&#1092;&#1085;&#1072;&#1103;%20&#1082;&#1072;&#1084;&#1087;&#1072;&#1085;&#1080;&#1103;%202019/&#1085;&#1087;_&#1055;&#1088;&#1080;&#1083;&#1086;&#1078;&#1077;&#1085;&#1080;&#1077;%201%20&#1057;&#1057;&#1058;%20&#1086;&#1090;%20&#1050;&#1088;&#1072;&#1089;&#1085;&#1086;&#1087;&#1077;&#1077;&#1074;&#1086;&#1081;%20&#1086;&#1090;%2021.12.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&#1099;/&#1044;&#1077;&#1087;&#1072;&#1088;&#1090;&#1072;&#1084;&#1077;&#1085;&#1090;%20&#1090;&#1072;&#1088;&#1080;&#1092;&#1086;&#1086;&#1073;&#1088;&#1072;&#1079;&#1086;&#1074;&#1072;&#1085;&#1080;&#1103;/2020/26-06%20&#1058;&#1072;&#1088;&#1080;&#1092;&#1085;&#1086;-&#1073;&#1072;&#1083;&#1072;&#1085;&#1089;&#1086;&#1074;&#1099;&#1077;%20&#1088;&#1077;&#1096;&#1077;&#1085;&#1080;&#1103;%20&#1087;&#1086;%20&#1058;&#1055;/(!)%20&#1060;&#1086;&#1088;&#1084;&#1072;&#1090;&#1099;%20&#1087;&#1086;%20&#1089;&#1090;&#1072;&#1085;&#1076;&#1072;&#1088;&#1090;&#1091;/2.18%20-%20&#1058;&#1052;%20&#1055;&#1058;&#1055;%20(&#1075;&#1086;&#1076;&#1086;&#1074;&#1072;&#1103;)/&#1053;&#1072;%20&#1087;&#1086;&#1088;&#1090;&#1072;&#1083;%20&#1058;&#1055;/&#1057;&#1088;&#1072;&#1074;&#1085;&#1077;&#1085;&#1080;&#1077;%20&#1089;&#1090;&#1072;&#1074;&#1086;&#1082;%202020-2019_&#1071;&#1088;&#1101;&#1085;&#1077;&#1088;&#107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_2014"/>
      <sheetName val="Приложение 1_2015"/>
      <sheetName val="Приложение 1_2016"/>
      <sheetName val="Прил. 1 (расчет С2-С7) СТС"/>
      <sheetName val="Прил. 5"/>
      <sheetName val="ИТОГО с анализом СТС и СЕММ"/>
      <sheetName val="Факт 2014-2016"/>
      <sheetName val="для Стандартов раскрытия"/>
      <sheetName val="Расчет ставок"/>
      <sheetName val="Анализ по ТП"/>
      <sheetName val="Свод_общий"/>
      <sheetName val="Лист4"/>
      <sheetName val="Итоговое тарифное меню"/>
      <sheetName val="Расчет ставко по ТП_трансф"/>
      <sheetName val="Анализ по кол-ву кабелей"/>
      <sheetName val="Имена"/>
      <sheetName val="Анализ СТС и СЕММ"/>
      <sheetName val="Тарифное меню"/>
      <sheetName val="Список"/>
      <sheetName val="Лист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F2" t="str">
            <v>Объект электросетевого хозяйства</v>
          </cell>
          <cell r="H2" t="str">
            <v>№ тарифного меню согласно МУ</v>
          </cell>
        </row>
        <row r="3">
          <cell r="F3" t="str">
            <v>Варианты тарифного меню по ВЛ:</v>
          </cell>
        </row>
        <row r="4">
          <cell r="F4" t="str">
            <v>ВЛ-0,4/0,23 кВ</v>
          </cell>
        </row>
        <row r="5">
          <cell r="F5" t="str">
            <v>Строительство воздушных линий 0,4(0,23) кВ на железобетонных опорах сталеалюминиевым изолированным проводом сечением до 25 кв.мм. вкл.</v>
          </cell>
          <cell r="H5" t="str">
            <v>1.1.3.1.3.1</v>
          </cell>
        </row>
        <row r="6">
          <cell r="F6" t="str">
            <v>Строительство воздушных линий 0,4(0,23) кВ на железобетонных опорах сталеалюминиевым изолированным проводом сечением от 25 до 50 кв. мм вкл.</v>
          </cell>
          <cell r="H6" t="str">
            <v>1.1.3.1.3.2</v>
          </cell>
        </row>
        <row r="7">
          <cell r="F7" t="str">
            <v>Строительство воздушных линий 0,4(0,23) кВ на железобетонных опорах сталеалюминиевым изолированным проводом сечением от 50 до 75 кв. мм вкл.</v>
          </cell>
          <cell r="H7" t="str">
            <v>1.1.3.1.3.3</v>
          </cell>
        </row>
        <row r="8">
          <cell r="F8" t="str">
            <v>Строительство воздушных линий 0,4(0,23) кВ на железобетонных опорах сталеалюминиевым изолированным проводом сечением от 75 до 100 кв. мм вкл.</v>
          </cell>
          <cell r="H8" t="str">
            <v>1.1.3.1.3.4</v>
          </cell>
        </row>
        <row r="9">
          <cell r="F9" t="str">
            <v xml:space="preserve">Строительство воздушных линий 0,4(0,23) кВ на железобетонных опорах сталеалюминиевым изолированным проводом сечением от 100 до 200 кв. мм вкл. </v>
          </cell>
          <cell r="H9" t="str">
            <v>1.1.3.1.3.5</v>
          </cell>
        </row>
        <row r="10">
          <cell r="F10" t="str">
            <v>Строительство воздушных линий 0,4(0,23) кВ на железобетонных опорах сталеалюминиевым изолированным проводом сечением свыше 200 кв.мм.</v>
          </cell>
          <cell r="H10" t="str">
            <v>1.1.3.1.3.6</v>
          </cell>
        </row>
        <row r="12">
          <cell r="F12" t="str">
            <v>Строительство воздушных линий 0,4(0,23) кВ на железобетонных опорах алюминиевым изолированным проводом сечением до 25 кв.мм. вкл.</v>
          </cell>
          <cell r="H12" t="str">
            <v>1.1.3.1.4.1</v>
          </cell>
        </row>
        <row r="13">
          <cell r="F13" t="str">
            <v>Строительство воздушных линий 0,4(0,23) кВ на железобетонных опорах алюминиевым изолированным проводом сечением от 25 до 50 кв. мм вкл.</v>
          </cell>
          <cell r="H13" t="str">
            <v>1.1.3.1.4.2</v>
          </cell>
        </row>
        <row r="15">
          <cell r="F15" t="str">
            <v>Строительство воздушных линий 0,4(0,23) кВ по существующим опорам сталеалюминиевым изолированным проводом сечением до 25 кв.мм. вкл.</v>
          </cell>
          <cell r="H15" t="str">
            <v>1.1.4.1.3.1</v>
          </cell>
        </row>
        <row r="16">
          <cell r="F16" t="str">
            <v>Строительство воздушных линий 0,4(0,23) кВ по существующим опорам сталеалюминиевым изолированным проводом сечением от 25 до 50 кв. мм вкл.</v>
          </cell>
          <cell r="H16" t="str">
            <v>1.1.4.1.3.2</v>
          </cell>
        </row>
        <row r="17">
          <cell r="F17" t="str">
            <v>Строительство воздушных линий 0,4(0,23) кВ по существующим опорам сталеалюминиевым изолированным проводом сечением от 50 до 75 кв. мм вкл.</v>
          </cell>
          <cell r="H17" t="str">
            <v>1.1.4.1.3.3</v>
          </cell>
        </row>
        <row r="18">
          <cell r="F18" t="str">
            <v>Строительство воздушных линий 0,4(0,23) кВ по существующим опорам сталеалюминиевым изолированным проводом сечением от 75 до 100 кв. мм вкл.</v>
          </cell>
          <cell r="H18" t="str">
            <v>1.1.4.1.3.4</v>
          </cell>
        </row>
        <row r="19">
          <cell r="F19" t="str">
            <v xml:space="preserve">Строительство воздушных линий 0,4(0,23) кВ по существующим опорам сталеалюминиевым изолированным проводом сечением от 100 до 200 кв. мм вкл. </v>
          </cell>
          <cell r="H19" t="str">
            <v>1.1.4.1.3.5</v>
          </cell>
        </row>
        <row r="20">
          <cell r="F20" t="str">
            <v>Строительство воздушных линий 0,4(0,23) кВ по существующим опорам сталеалюминиевым изолированным проводом сечением свыше 200 кв.мм.</v>
          </cell>
          <cell r="H20" t="str">
            <v>1.1.4.1.3.6</v>
          </cell>
        </row>
        <row r="22">
          <cell r="F22" t="str">
            <v>Строительство воздушных линий 0,4(0,23) кВ по существующим опорам алюминиевым изолированным проводом сечением до 25 кв.мм. вкл.</v>
          </cell>
          <cell r="H22" t="str">
            <v>1.1.4.1.4.1</v>
          </cell>
        </row>
        <row r="23">
          <cell r="F23" t="str">
            <v>Строительство воздушных линий 0,4(0,23) кВ по существующим опорам алюминиевым изолированным проводом сечением от 25 до 50 кв. мм вкл.</v>
          </cell>
          <cell r="H23" t="str">
            <v>1.1.4.1.4.2</v>
          </cell>
        </row>
        <row r="25">
          <cell r="F25" t="str">
            <v>ВЛ-6/10 кВ</v>
          </cell>
        </row>
        <row r="26">
          <cell r="F26" t="str">
            <v>Строительство воздушных линий 6/10 кВ на железобетонных опорах сталеалюминиевым изолированным проводом сечением до 25 кв.мм. вкл.</v>
          </cell>
          <cell r="H26" t="str">
            <v>1.2.3.1.3.1</v>
          </cell>
        </row>
        <row r="27">
          <cell r="F27" t="str">
            <v>Строительство воздушных линий  6/10 кВ на железобетонных опорах сталеалюминиевым изолированным проводом сечением от 25 до 50 кв. мм вкл.</v>
          </cell>
          <cell r="H27" t="str">
            <v>1.2.3.1.3.2</v>
          </cell>
        </row>
        <row r="28">
          <cell r="F28" t="str">
            <v>Строительство воздушных линий  6/10 кВ на железобетонных опорах сталеалюминиевым изолированным проводом сечением от 50 до 75 кв. мм вкл.</v>
          </cell>
          <cell r="H28" t="str">
            <v>1.2.3.1.3.3</v>
          </cell>
        </row>
        <row r="29">
          <cell r="F29" t="str">
            <v>Строительство воздушных линий  6/10 кВ  на железобетонных опорах сталеалюминиевым изолированным проводом сечением от 75 до 100 кв. мм вкл.</v>
          </cell>
          <cell r="H29" t="str">
            <v>1.2.3.1.3.4</v>
          </cell>
        </row>
        <row r="30">
          <cell r="F30" t="str">
            <v xml:space="preserve">Строительство воздушных линий  6/10 кВ  на железобетонных опорах сталеалюминиевым изолированным проводом сечением от 100 до 200 кв. мм вкл. </v>
          </cell>
          <cell r="H30" t="str">
            <v>1.2.3.1.3.5</v>
          </cell>
        </row>
        <row r="31">
          <cell r="F31" t="str">
            <v>Строительство воздушных линий  6/10 кВ  на железобетонных опорах сталеалюминиевым изолированным проводом сечением свыше 200 кв.мм.</v>
          </cell>
          <cell r="H31" t="str">
            <v>1.2.3.1.3.6</v>
          </cell>
        </row>
        <row r="33">
          <cell r="F33" t="str">
            <v>Другое</v>
          </cell>
          <cell r="H33">
            <v>0</v>
          </cell>
        </row>
        <row r="35">
          <cell r="F35" t="str">
            <v>Варианты тарифного меню по КЛ:</v>
          </cell>
        </row>
        <row r="36">
          <cell r="F36" t="str">
            <v>КЛ-0,4 кВ:</v>
          </cell>
        </row>
        <row r="37">
          <cell r="F37" t="str">
            <v>открытый способ:</v>
          </cell>
        </row>
        <row r="38">
          <cell r="F38" t="str">
            <v>Строительство многожильных кабельных линий 0,4 кВ в траншеях с резиновой и пластмассовой изоляцией сечением до 25 кв. мм вкл.</v>
          </cell>
          <cell r="H38" t="str">
            <v>2.1.1.2.1.1.1</v>
          </cell>
        </row>
        <row r="39">
          <cell r="F39" t="str">
            <v>Строительство многожильных кабельных линий 0,4 кВ в траншеях с резиновой и пластмассовой изоляцией сечением от 25 до 50 кв. мм вкл.</v>
          </cell>
          <cell r="H39" t="str">
            <v>2.1.1.2.1.2.1</v>
          </cell>
        </row>
        <row r="40">
          <cell r="F40" t="str">
            <v>Строительство многожильных кабельных линий 0,4 кВ в траншеях с резиновой и пластмассовой изоляцией сечением от 50 до 75 кв. мм вкл.</v>
          </cell>
          <cell r="H40" t="str">
            <v>2.1.1.2.1.3.1</v>
          </cell>
        </row>
        <row r="41">
          <cell r="F41" t="str">
            <v>Строительство многожильных кабельных линий 0,4 кВ в траншеях с резиновой и пластмассовой изоляцией сечением от 75 до 100 кв. мм вкл.</v>
          </cell>
          <cell r="H41" t="str">
            <v>2.1.1.2.1.4.1</v>
          </cell>
        </row>
        <row r="42">
          <cell r="F42" t="str">
            <v>Строительство многожильных кабельных линий 0,4 кВ в траншеях с резиновой и пластмассовой изоляцией сечением от 100 до 200 кв. мм вкл.</v>
          </cell>
          <cell r="H42" t="str">
            <v>2.1.1.2.1.5.1</v>
          </cell>
        </row>
        <row r="43">
          <cell r="F43" t="str">
            <v>Строительство многожильных кабельных линий 0,4 кВ в траншеях с резиновой и пластмассовой изоляцией сечением свыше 200 кв. мм вкл.</v>
          </cell>
          <cell r="H43" t="str">
            <v>2.1.1.2.1.6.1</v>
          </cell>
        </row>
        <row r="45">
          <cell r="F45" t="str">
            <v>Строительство многожильных кабельных линий 0,4 кВ в траншеях с бумажной изоляцией сечением до 25 кв. мм вкл.</v>
          </cell>
          <cell r="H45" t="str">
            <v>2.1.1.2.2.1.1</v>
          </cell>
        </row>
        <row r="46">
          <cell r="F46" t="str">
            <v>Строительство многожильных кабельных линий 0,4 кВ в траншеях с бумажной изоляцией сечением от 25 до 50 кв. мм вкл.</v>
          </cell>
          <cell r="H46" t="str">
            <v>2.1.1.2.2.2.1</v>
          </cell>
        </row>
        <row r="47">
          <cell r="F47" t="str">
            <v>Строительство многожильных кабельных линий 0,4 кВ в траншеях с бумажной изоляцией сечением от 50 до 75 кв. мм вкл.</v>
          </cell>
          <cell r="H47" t="str">
            <v>2.1.1.2.2.3.1</v>
          </cell>
        </row>
        <row r="48">
          <cell r="F48" t="str">
            <v>Строительство многожильных кабельных линий 0,4 кВ в траншеях с бумажной изоляцией сечением от 75 до 100 кв. мм вкл.</v>
          </cell>
          <cell r="H48" t="str">
            <v>2.1.1.2.2.4.1</v>
          </cell>
        </row>
        <row r="49">
          <cell r="F49" t="str">
            <v>Строительство многожильных кабельных линий 0,4 кВ в траншеях с бумажной изоляцией сечением от 100 до 200 кв. мм вкл.</v>
          </cell>
          <cell r="H49" t="str">
            <v>2.1.1.2.2.5.1</v>
          </cell>
        </row>
        <row r="50">
          <cell r="F50" t="str">
            <v>Строительство многожильных кабельных линий 0,4 кВ в траншеях с бумажной изоляцией сечением свыше 200 кв. мм вкл.</v>
          </cell>
          <cell r="H50" t="str">
            <v>2.1.1.2.2.6.1</v>
          </cell>
        </row>
        <row r="52">
          <cell r="F52" t="str">
            <v>Строительство многожильных кабельных линий 0,4 кВ в траншеях с резиновой и пластмассовой изоляцией сечением до 25 кв. мм вкл. (два кабеля в траншее)</v>
          </cell>
          <cell r="H52" t="str">
            <v>2.1.1.2.1.1.2</v>
          </cell>
        </row>
        <row r="53">
          <cell r="F53" t="str">
            <v>Строительство многожильных кабельных линий 0,4 кВ в траншеях с резиновой и пластмассовой изоляцией сечением от 25 до 50 кв. мм вкл. (два кабеля в траншее)</v>
          </cell>
          <cell r="H53" t="str">
            <v>2.1.1.2.1.2.2</v>
          </cell>
        </row>
        <row r="54">
          <cell r="F54" t="str">
            <v>Строительство многожильных кабельных линий 0,4 кВ в траншеях с резиновой и пластмассовой изоляцией сечением от 50 до 75 кв. мм вкл. (два кабеля в траншее)</v>
          </cell>
          <cell r="H54" t="str">
            <v>2.1.1.2.1.3.2</v>
          </cell>
        </row>
        <row r="55">
          <cell r="F55" t="str">
            <v>Строительство многожильных кабельных линий 0,4 кВ в траншеях с резиновой и пластмассовой изоляцией сечением от 75 до 100 кв. мм вкл. (два кабеля в траншее)</v>
          </cell>
          <cell r="H55" t="str">
            <v>2.1.1.2.1.4.2</v>
          </cell>
        </row>
        <row r="56">
          <cell r="F56" t="str">
            <v>Строительство многожильных кабельных линий 0,4 кВ в траншеях с резиновой и пластмассовой изоляцией сечением от 100 до 200 кв. мм вкл. (два кабеля в траншее)</v>
          </cell>
          <cell r="H56" t="str">
            <v>2.1.1.2.1.5.2</v>
          </cell>
        </row>
        <row r="57">
          <cell r="F57" t="str">
            <v>Строительство многожильных кабельных линий 0,4 кВ в траншеях с резиновой и пластмассовой изоляцией сечением свыше 200 кв. мм вкл. (два кабеля в траншее)</v>
          </cell>
          <cell r="H57" t="str">
            <v>2.1.1.2.1.6.2</v>
          </cell>
        </row>
        <row r="59">
          <cell r="F59" t="str">
            <v>Строительство многожильных кабельных линий 0,4 кВ в траншеях с бумажной изоляцией сечением до 25 кв. мм вкл. (два кабеля в траншее)</v>
          </cell>
          <cell r="H59" t="str">
            <v>2.1.1.2.2.1.2</v>
          </cell>
        </row>
        <row r="60">
          <cell r="F60" t="str">
            <v>Строительство многожильных кабельных линий 0,4 кВ в траншеях с бумажной изоляцией сечением от 25 до 50 кв. мм вкл. (два кабеля в траншее)</v>
          </cell>
          <cell r="H60" t="str">
            <v>2.1.1.2.2.2.2</v>
          </cell>
        </row>
        <row r="61">
          <cell r="F61" t="str">
            <v>Строительство многожильных кабельных линий 0,4 кВ в траншеях с бумажной изоляцией сечением от 50 до 75 кв. мм вкл. (два кабеля в траншее)</v>
          </cell>
          <cell r="H61" t="str">
            <v>2.1.1.2.2.3.2</v>
          </cell>
        </row>
        <row r="62">
          <cell r="F62" t="str">
            <v>Строительство многожильных кабельных линий 0,4 кВ в траншеях с бумажной изоляцией сечением от 75 до 100 кв. мм вкл. (два кабеля в траншее)</v>
          </cell>
          <cell r="H62" t="str">
            <v>2.1.1.2.2.4.2</v>
          </cell>
        </row>
        <row r="63">
          <cell r="F63" t="str">
            <v>Строительство многожильных кабельных линий 0,4 кВ в траншеях с бумажной изоляцией сечением от 100 до 200 кв. мм вкл. (два кабеля в траншее)</v>
          </cell>
          <cell r="H63" t="str">
            <v>2.1.1.2.2.5.2</v>
          </cell>
        </row>
        <row r="64">
          <cell r="F64" t="str">
            <v>Строительство многожильных кабельных линий 0,4 кВ в траншеях с бумажной изоляцией сечением свыше 200 кв. мм вкл. (два кабеля в траншее)</v>
          </cell>
          <cell r="H64" t="str">
            <v>2.1.1.2.2.6.2</v>
          </cell>
        </row>
        <row r="65">
          <cell r="F65" t="str">
            <v>ГНБ</v>
          </cell>
        </row>
        <row r="66">
          <cell r="F66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до 25 кв. мм вкл.</v>
          </cell>
          <cell r="H66" t="str">
            <v>2.1.6.2.1.1.1</v>
          </cell>
        </row>
        <row r="67">
          <cell r="F67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25 до 50 кв. мм вкл.</v>
          </cell>
          <cell r="H67" t="str">
            <v>2.1.6.2.1.2.1</v>
          </cell>
        </row>
        <row r="68">
          <cell r="F68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50 до 75 кв. мм вкл.</v>
          </cell>
          <cell r="H68" t="str">
            <v>2.1.6.2.1.3.1</v>
          </cell>
        </row>
        <row r="69">
          <cell r="F69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75 до 100 кв. мм вкл.</v>
          </cell>
          <cell r="H69" t="str">
            <v>2.1.6.2.1.4.1</v>
          </cell>
        </row>
        <row r="70">
          <cell r="F70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100 до 200 кв. мм вкл.</v>
          </cell>
          <cell r="H70" t="str">
            <v>2.1.6.2.1.5.1</v>
          </cell>
        </row>
        <row r="71">
          <cell r="F71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свыше 200 кв. мм вкл.</v>
          </cell>
          <cell r="H71" t="str">
            <v>2.1.6.2.1.6.1</v>
          </cell>
        </row>
        <row r="73">
          <cell r="F73" t="str">
            <v>Строительство многожильных кабельных линий 0,4 кВ методом горизонтально-направленного бурения с бумажной изоляцией сечением до 25 кв. мм вкл.</v>
          </cell>
          <cell r="H73" t="str">
            <v>2.1.6.2.2.1.1</v>
          </cell>
        </row>
        <row r="74">
          <cell r="F74" t="str">
            <v>Строительство многожильных кабельных линий 0,4 кВ методом горизонтально-направленного бурения с бумажной изоляцией сечением от 25 до 50 кв. мм вкл.</v>
          </cell>
          <cell r="H74" t="str">
            <v>2.1.6.2.2.2.1</v>
          </cell>
        </row>
        <row r="75">
          <cell r="F75" t="str">
            <v>Строительство многожильных кабельных линий 0,4 кВ методом горизонтально-направленного бурения с бумажной изоляцией сечением от 50 до 75 кв. мм вкл.</v>
          </cell>
          <cell r="H75" t="str">
            <v>2.1.6.2.2.3.1</v>
          </cell>
        </row>
        <row r="76">
          <cell r="F76" t="str">
            <v>Строительство многожильных кабельных линий 0,4 кВ методом горизонтально-направленного бурения с бумажной изоляцией сечением от 75 до 100 кв. мм вкл.</v>
          </cell>
          <cell r="H76" t="str">
            <v>2.1.6.2.2.4.1</v>
          </cell>
        </row>
        <row r="77">
          <cell r="F77" t="str">
            <v>Строительство многожильных кабельных линий 0,4 кВ методом горизонтально-направленного бурения с бумажной изоляцией сечением от 100 до 200 кв. мм вкл.</v>
          </cell>
          <cell r="H77" t="str">
            <v>2.1.6.2.2.5.1</v>
          </cell>
        </row>
        <row r="78">
          <cell r="F78" t="str">
            <v>Строительство многожильных кабельных линий 0,4 кВ методом горизонтально-направленного бурения с бумажной изоляцией сечением свыше 200 кв. мм вкл.</v>
          </cell>
          <cell r="H78" t="str">
            <v>2.1.6.2.2.6.1</v>
          </cell>
        </row>
        <row r="80">
          <cell r="F80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до 25 кв. мм вкл. (два кабеля в траншее)</v>
          </cell>
          <cell r="H80" t="str">
            <v>2.1.6.2.1.1.2</v>
          </cell>
        </row>
        <row r="81">
          <cell r="F81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25 до 50 кв. мм вкл. (два кабеля в траншее)</v>
          </cell>
          <cell r="H81" t="str">
            <v>2.1.6.2.1.2.2</v>
          </cell>
        </row>
        <row r="82">
          <cell r="F82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50 до 75 кв. мм вкл. (два кабеля в траншее)</v>
          </cell>
          <cell r="H82" t="str">
            <v>2.1.6.2.1.3.2</v>
          </cell>
        </row>
        <row r="83">
          <cell r="F83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75 до 100 кв. мм вкл. (два кабеля в траншее)</v>
          </cell>
          <cell r="H83" t="str">
            <v>2.1.6.2.1.4.2</v>
          </cell>
        </row>
        <row r="84">
          <cell r="F84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от 100 до 200 кв. мм вкл. (два кабеля в траншее)</v>
          </cell>
          <cell r="H84" t="str">
            <v>2.1.6.2.1.5.2</v>
          </cell>
        </row>
        <row r="85">
          <cell r="F85" t="str">
            <v>Строительство многожильных кабельных линий 0,4 кВ методом горизонтально-направленного бурения с резиновой и пластмассовой изоляцией сечением свыше 200 кв. мм вкл. (два кабеля в траншее)</v>
          </cell>
          <cell r="H85" t="str">
            <v>2.1.6.2.1.6.2</v>
          </cell>
        </row>
        <row r="87">
          <cell r="F87" t="str">
            <v>Строительство многожильных кабельных линий 0,4 кВ методом горизонтально-направленного бурения с бумажной изоляцией сечением до 25 кв. мм вкл. (два кабеля в траншее)</v>
          </cell>
          <cell r="H87" t="str">
            <v>2.1.6.2.2.1.2</v>
          </cell>
        </row>
        <row r="88">
          <cell r="F88" t="str">
            <v>Строительство многожильных кабельных линий 0,4 кВ методом горизонтально-направленного бурения с бумажной изоляцией сечением от 25 до 50 кв. мм вкл. (два кабеля в траншее)</v>
          </cell>
          <cell r="H88" t="str">
            <v>2.1.6.2.2.2.2</v>
          </cell>
        </row>
        <row r="89">
          <cell r="F89" t="str">
            <v>Строительство многожильных кабельных линий 0,4 кВ методом горизонтально-направленного бурения с бумажной изоляцией сечением от 50 до 75 кв. мм вкл. (два кабеля в траншее)</v>
          </cell>
          <cell r="H89" t="str">
            <v>2.1.6.2.2.3.2</v>
          </cell>
        </row>
        <row r="90">
          <cell r="F90" t="str">
            <v>Строительство многожильных кабельных линий 0,4 кВ методом горизонтально-направленного бурения с бумажной изоляцией сечением от 75 до 100 кв. мм вкл. (два кабеля в траншее)</v>
          </cell>
          <cell r="H90" t="str">
            <v>2.1.6.2.2.4.2</v>
          </cell>
        </row>
        <row r="91">
          <cell r="F91" t="str">
            <v>Строительство многожильных кабельных линий 0,4 кВ методом горизонтально-направленного бурения с бумажной изоляцией сечением от 100 до 200 кв. мм вкл. (два кабеля в траншее)</v>
          </cell>
          <cell r="H91" t="str">
            <v>2.1.6.2.2.5.2</v>
          </cell>
        </row>
        <row r="92">
          <cell r="F92" t="str">
            <v>Строительство многожильных кабельных линий 0,4 кВ методом горизонтально-направленного бурения с бумажной изоляцией сечением свыше 200 кв. мм вкл. (два кабеля в траншее)</v>
          </cell>
          <cell r="H92" t="str">
            <v>2.1.6.2.2.6.2</v>
          </cell>
        </row>
        <row r="94">
          <cell r="F94" t="str">
            <v>КЛ-6/10 кВ:</v>
          </cell>
        </row>
        <row r="95">
          <cell r="F95" t="str">
            <v>открытый способ:</v>
          </cell>
        </row>
        <row r="96">
          <cell r="F96" t="str">
            <v>Строительство многожильных кабельных линий 6/10 кВ в траншеях с резиновой и пластмассовой изоляцией сечением до 25 кв. мм вкл.</v>
          </cell>
          <cell r="H96" t="str">
            <v>2.2.1.2.1.1.1</v>
          </cell>
        </row>
        <row r="97">
          <cell r="F97" t="str">
            <v>Строительство многожильных кабельных линий 6/10 кВ в траншеях с резиновой и пластмассовой изоляцией сечением от 25 до 50 кв. мм вкл.</v>
          </cell>
          <cell r="H97" t="str">
            <v>2.2.1.2.1.2.1</v>
          </cell>
        </row>
        <row r="98">
          <cell r="F98" t="str">
            <v>Строительство многожильных кабельных линий 6/10 кВ в траншеях с резиновой и пластмассовой изоляцией сечением от 50 до 75 кв. мм вкл.</v>
          </cell>
          <cell r="H98" t="str">
            <v>2.2.1.2.1.3.1</v>
          </cell>
        </row>
        <row r="99">
          <cell r="F99" t="str">
            <v>Строительство многожильных кабельных линий 6/10 кВ в траншеях с резиновой и пластмассовой изоляцией сечением от 75 до 100 кв. мм вкл.</v>
          </cell>
          <cell r="H99" t="str">
            <v>2.2.1.2.1.4.1</v>
          </cell>
        </row>
        <row r="100">
          <cell r="F100" t="str">
            <v>Строительство многожильных кабельных линий 6/10 кВ в траншеях с резиновой и пластмассовой изоляцией сечением от 100 до 200 кв. мм вкл.</v>
          </cell>
          <cell r="H100" t="str">
            <v>2.2.1.2.1.5.1</v>
          </cell>
        </row>
        <row r="101">
          <cell r="F101" t="str">
            <v>Строительство многожильных кабельных линий 6/10 кВ в траншеях с резиновой и пластмассовой изоляцией сечением свыше 200 кв. мм вкл.</v>
          </cell>
          <cell r="H101" t="str">
            <v>2.2.1.2.1.6.1</v>
          </cell>
        </row>
        <row r="103">
          <cell r="F103" t="str">
            <v>Строительство многожильных кабельных линий 6/10 кВ в траншеях с бумажной изоляцией сечением до 25 кв. мм вкл.</v>
          </cell>
          <cell r="H103" t="str">
            <v>2.2.1.2.2.1.1</v>
          </cell>
        </row>
        <row r="104">
          <cell r="F104" t="str">
            <v>Строительство многожильных кабельных линий 6/10 кВ в траншеях с бумажной изоляцией сечением от 25 до 50 кв. мм вкл.</v>
          </cell>
          <cell r="H104" t="str">
            <v>2.2.1.2.2.2.1</v>
          </cell>
        </row>
        <row r="105">
          <cell r="F105" t="str">
            <v>Строительство многожильных кабельных линий 6/10 кВ в траншеях с бумажной изоляцией сечением от 50 до 75 кв. мм вкл.</v>
          </cell>
          <cell r="H105" t="str">
            <v>2.2.1.2.2.3.1</v>
          </cell>
        </row>
        <row r="106">
          <cell r="F106" t="str">
            <v>Строительство многожильных кабельных линий 6/10 кВ в траншеях с бумажной изоляцией сечением от 75 до 100 кв. мм вкл.</v>
          </cell>
          <cell r="H106" t="str">
            <v>2.2.1.2.2.4.1</v>
          </cell>
        </row>
        <row r="107">
          <cell r="F107" t="str">
            <v>Строительство многожильных кабельных линий 6/10 кВ в траншеях с бумажной изоляцией сечением от 100 до 200 кв. мм вкл.</v>
          </cell>
          <cell r="H107" t="str">
            <v>2.2.1.2.2.5.1</v>
          </cell>
        </row>
        <row r="108">
          <cell r="F108" t="str">
            <v>Строительство многожильных кабельных линий 6/10 кВ в траншеях с бумажной изоляцией сечением свыше 200 кв. мм вкл.</v>
          </cell>
          <cell r="H108" t="str">
            <v>2.2.1.2.2.6.1</v>
          </cell>
        </row>
        <row r="110">
          <cell r="F110" t="str">
            <v>Строительство многожильных кабельных линий 6/10 кВ в траншеях с резиновой и пластмассовой изоляцией сечением до 25 кв. мм вкл. (два кабеля в траншее)</v>
          </cell>
          <cell r="H110" t="str">
            <v>2.2.1.2.1.1.2</v>
          </cell>
        </row>
        <row r="111">
          <cell r="F111" t="str">
            <v>Строительство многожильных кабельных линий 6/10 кВ в траншеях с резиновой и пластмассовой изоляцией сечением от 25 до 50 кв. мм вкл. (два кабеля в траншее)</v>
          </cell>
          <cell r="H111" t="str">
            <v>2.2.1.2.1.2.2</v>
          </cell>
        </row>
        <row r="112">
          <cell r="F112" t="str">
            <v>Строительство многожильных кабельных линий 6/10 кВ в траншеях с резиновой и пластмассовой изоляцией сечением от 50 до 75 кв. мм вкл. (два кабеля в траншее)</v>
          </cell>
          <cell r="H112" t="str">
            <v>2.2.1.2.1.3.2</v>
          </cell>
        </row>
        <row r="113">
          <cell r="F113" t="str">
            <v>Строительство многожильных кабельных линий 6/10 кВ в траншеях с резиновой и пластмассовой изоляцией сечением от 75 до 100 кв. мм вкл. (два кабеля в траншее)</v>
          </cell>
          <cell r="H113" t="str">
            <v>2.2.1.2.1.4.2</v>
          </cell>
        </row>
        <row r="114">
          <cell r="F114" t="str">
            <v>Строительство многожильных кабельных линий 6/10 кВ в траншеях с резиновой и пластмассовой изоляцией сечением от 100 до 200 кв. мм вкл. (два кабеля в траншее)</v>
          </cell>
          <cell r="H114" t="str">
            <v>2.2.1.2.1.5.2</v>
          </cell>
        </row>
        <row r="115">
          <cell r="F115" t="str">
            <v>Строительство многожильных кабельных линий 6/10 кВ в траншеях с резиновой и пластмассовой изоляцией сечением свыше 200 кв. мм вкл. (два кабеля в траншее)</v>
          </cell>
          <cell r="H115" t="str">
            <v>2.2.1.2.1.6.2</v>
          </cell>
        </row>
        <row r="117">
          <cell r="F117" t="str">
            <v>Строительство многожильных кабельных линий 6/10 кВ в траншеях с бумажной изоляцией сечением до 25 кв. мм вкл. (два кабеля в траншее)</v>
          </cell>
          <cell r="H117" t="str">
            <v>2.2.1.2.2.1.2</v>
          </cell>
        </row>
        <row r="118">
          <cell r="F118" t="str">
            <v>Строительство многожильных кабельных линий 6/10 кВ в траншеях с бумажной изоляцией сечением от 25 до 50 кв. мм вкл. (два кабеля в траншее)</v>
          </cell>
          <cell r="H118" t="str">
            <v>2.2.1.2.2.2.2</v>
          </cell>
        </row>
        <row r="119">
          <cell r="F119" t="str">
            <v>Строительство многожильных кабельных линий 6/10 кВ в траншеях с бумажной изоляцией сечением от 50 до 75 кв. мм вкл. (два кабеля в траншее)</v>
          </cell>
          <cell r="H119" t="str">
            <v>2.2.1.2.2.3.2</v>
          </cell>
        </row>
        <row r="120">
          <cell r="F120" t="str">
            <v>Строительство многожильных кабельных линий 6/10 кВ в траншеях с бумажной изоляцией сечением от 75 до 100 кв. мм вкл. (два кабеля в траншее)</v>
          </cell>
          <cell r="H120" t="str">
            <v>2.2.1.2.2.4.2</v>
          </cell>
        </row>
        <row r="121">
          <cell r="F121" t="str">
            <v>Строительство многожильных кабельных линий 6/10 кВ в траншеях с бумажной изоляцией сечением от 100 до 200 кв. мм вкл. (два кабеля в траншее)</v>
          </cell>
          <cell r="H121" t="str">
            <v>2.2.1.2.2.5.2</v>
          </cell>
        </row>
        <row r="122">
          <cell r="F122" t="str">
            <v>Строительство многожильных кабельных линий 6/10 кВ в траншеях с бумажной изоляцией сечением свыше 200 кв. мм вкл. (два кабеля в траншее)</v>
          </cell>
          <cell r="H122" t="str">
            <v>2.2.1.2.2.6.2</v>
          </cell>
        </row>
        <row r="123">
          <cell r="F123" t="str">
            <v>ГНБ</v>
          </cell>
        </row>
        <row r="124">
          <cell r="F124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до 25 кв. мм вкл.</v>
          </cell>
          <cell r="H124" t="str">
            <v>2.2.6.2.1.1.1</v>
          </cell>
        </row>
        <row r="125">
          <cell r="F125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25 до 50 кв. мм вкл.</v>
          </cell>
          <cell r="H125" t="str">
            <v>2.2.6.2.1.2.1</v>
          </cell>
        </row>
        <row r="126">
          <cell r="F126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50 до 75 кв. мм вкл.</v>
          </cell>
          <cell r="H126" t="str">
            <v>2.2.6.2.1.3.1</v>
          </cell>
        </row>
        <row r="127">
          <cell r="F127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75 до 100 кв. мм вкл.</v>
          </cell>
          <cell r="H127" t="str">
            <v>2.2.6.2.1.4.1</v>
          </cell>
        </row>
        <row r="128">
          <cell r="F128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100 до 200 кв. мм вкл.</v>
          </cell>
          <cell r="H128" t="str">
            <v>2.2.6.2.1.5.1</v>
          </cell>
        </row>
        <row r="129">
          <cell r="F129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свыше 200 кв. мм вкл.</v>
          </cell>
          <cell r="H129" t="str">
            <v>2.2.6.2.1.6.1</v>
          </cell>
        </row>
        <row r="131">
          <cell r="F131" t="str">
            <v>Строительство многожильных кабельных линий 6/10 кВ методом горизонтально-направленного бурения с бумажной изоляцией сечением до 25 кв. мм вкл.</v>
          </cell>
          <cell r="H131" t="str">
            <v>2.2.6.2.2.1.1</v>
          </cell>
        </row>
        <row r="132">
          <cell r="F132" t="str">
            <v>Строительство многожильных кабельных линий 6/10 кВ методом горизонтально-направленного бурения с бумажной изоляцией сечением от 25 до 50 кв. мм вкл.</v>
          </cell>
          <cell r="H132" t="str">
            <v>2.2.6.2.2.2.1</v>
          </cell>
        </row>
        <row r="133">
          <cell r="F133" t="str">
            <v>Строительство многожильных кабельных линий 6/10 кВ методом горизонтально-направленного бурения с бумажной изоляцией сечением от 50 до 75 кв. мм вкл.</v>
          </cell>
          <cell r="H133" t="str">
            <v>2.2.6.2.2.3.1</v>
          </cell>
        </row>
        <row r="134">
          <cell r="F134" t="str">
            <v>Строительство многожильных кабельных линий 6/10 кВ методом горизонтально-направленного бурения с бумажной изоляцией сечением от 75 до 100 кв. мм вкл.</v>
          </cell>
          <cell r="H134" t="str">
            <v>2.2.6.2.2.4.1</v>
          </cell>
        </row>
        <row r="135">
          <cell r="F135" t="str">
            <v>Строительство многожильных кабельных линий 6/10 кВ методом горизонтально-направленного бурения с бумажной изоляцией сечением от 100 до 200 кв. мм вкл.</v>
          </cell>
          <cell r="H135" t="str">
            <v>2.2.6.2.2.5.1</v>
          </cell>
        </row>
        <row r="136">
          <cell r="F136" t="str">
            <v>Строительство многожильных кабельных линий 6/10 кВ методом горизонтально-направленного бурения с бумажной изоляцией сечением свыше 200 кв. мм вкл.</v>
          </cell>
          <cell r="H136" t="str">
            <v>2.2.6.2.2.6.1</v>
          </cell>
        </row>
        <row r="138">
          <cell r="F138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до 25 кв. мм вкл. (два кабеля в траншее)</v>
          </cell>
          <cell r="H138" t="str">
            <v>2.2.6.2.1.1.2</v>
          </cell>
        </row>
        <row r="139">
          <cell r="F139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25 до 50 кв. мм вкл. (два кабеля в траншее)</v>
          </cell>
          <cell r="H139" t="str">
            <v>2.2.6.2.1.2.2</v>
          </cell>
        </row>
        <row r="140">
          <cell r="F140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50 до 75 кв. мм вкл. (два кабеля в траншее)</v>
          </cell>
          <cell r="H140" t="str">
            <v>2.2.6.2.1.3.2</v>
          </cell>
        </row>
        <row r="141">
          <cell r="F141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75 до 100 кв. мм вкл. (два кабеля в траншее)</v>
          </cell>
          <cell r="H141" t="str">
            <v>2.2.6.2.1.4.2</v>
          </cell>
        </row>
        <row r="142">
          <cell r="F142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от 100 до 200 кв. мм вкл. (два кабеля в траншее)</v>
          </cell>
          <cell r="H142" t="str">
            <v>2.2.6.2.1.5.2</v>
          </cell>
        </row>
        <row r="143">
          <cell r="F143" t="str">
            <v>Строительство многожильных кабельных линий 6/10 кВ методом горизонтально-направленного бурения с резиновой и пластмассовой изоляцией сечением свыше 200 кв. мм вкл. (два кабеля в траншее)</v>
          </cell>
          <cell r="H143" t="str">
            <v>2.2.6.2.1.6.2</v>
          </cell>
        </row>
        <row r="145">
          <cell r="F145" t="str">
            <v>Строительство многожильных кабельных линий 6/10 кВ методом горизонтально-направленного бурения с бумажной изоляцией сечением до 25 кв. мм вкл. (два кабеля в траншее)</v>
          </cell>
          <cell r="H145" t="str">
            <v>2.2.6.2.2.1.2</v>
          </cell>
        </row>
        <row r="146">
          <cell r="F146" t="str">
            <v>Строительство многожильных кабельных линий 6/10 кВ методом горизонтально-направленного бурения с бумажной изоляцией сечением от 25 до 50 кв. мм вкл. (два кабеля в траншее)</v>
          </cell>
          <cell r="H146" t="str">
            <v>2.2.6.2.2.2.2</v>
          </cell>
        </row>
        <row r="147">
          <cell r="F147" t="str">
            <v>Строительство многожильных кабельных линий 6/10 кВ методом горизонтально-направленного бурения с бумажной изоляцией сечением от 50 до 75 кв. мм вкл. (два кабеля в траншее)</v>
          </cell>
          <cell r="H147" t="str">
            <v>2.2.6.2.2.3.2</v>
          </cell>
        </row>
        <row r="148">
          <cell r="F148" t="str">
            <v>Строительство многожильных кабельных линий 6/10 кВ методом горизонтально-направленного бурения с бумажной изоляцией сечением от 75 до 100 кв. мм вкл. (два кабеля в траншее)</v>
          </cell>
          <cell r="H148" t="str">
            <v>2.2.6.2.2.4.2</v>
          </cell>
        </row>
        <row r="149">
          <cell r="F149" t="str">
            <v>Строительство многожильных кабельных линий 6/10 кВ методом горизонтально-направленного бурения с бумажной изоляцией сечением от 100 до 200 кв. мм вкл. (два кабеля в траншее)</v>
          </cell>
          <cell r="H149" t="str">
            <v>2.2.6.2.2.5.2</v>
          </cell>
        </row>
        <row r="150">
          <cell r="F150" t="str">
            <v>Строительство многожильных кабельных линий 6/10 кВ методом горизонтально-направленного бурения с бумажной изоляцией сечением свыше 200 кв. мм вкл. (два кабеля в траншее)</v>
          </cell>
          <cell r="H150" t="str">
            <v>2.2.6.2.2.6.2</v>
          </cell>
        </row>
        <row r="153">
          <cell r="F153" t="str">
            <v>Строительство пунктов секционирования</v>
          </cell>
        </row>
        <row r="154">
          <cell r="F154" t="str">
            <v>Строительство реклоузеров номинальным током до 100 А вкл.</v>
          </cell>
          <cell r="H154" t="str">
            <v>3.1.1</v>
          </cell>
        </row>
        <row r="155">
          <cell r="F155" t="str">
            <v>Строительство реклоузеров номинальным током от 100 до 250 А вкл.</v>
          </cell>
          <cell r="H155" t="str">
            <v>3.1.2</v>
          </cell>
        </row>
        <row r="156">
          <cell r="F156" t="str">
            <v>Строительство реклоузеров номинальным током от 250 до 500 А вкл.</v>
          </cell>
          <cell r="H156" t="str">
            <v>3.1.3</v>
          </cell>
        </row>
        <row r="157">
          <cell r="F157" t="str">
            <v>Строительство реклоузеров номинальным током от 500 до 1000 А вкл.</v>
          </cell>
          <cell r="H157" t="str">
            <v>3.1.4</v>
          </cell>
        </row>
        <row r="158">
          <cell r="F158" t="str">
            <v>Строительство реклоузеров номинальным током свыше 1000 А вкл.</v>
          </cell>
          <cell r="H158" t="str">
            <v>3.1.5</v>
          </cell>
        </row>
        <row r="160">
          <cell r="F160" t="str">
            <v>Строительство распределительного пункта номинальным током до 100 А вкл.</v>
          </cell>
          <cell r="H160" t="str">
            <v>3.2.1</v>
          </cell>
        </row>
        <row r="161">
          <cell r="F161" t="str">
            <v>Строительство распределительного пункта номинальным током от 100 до 250 А вкл.</v>
          </cell>
          <cell r="H161" t="str">
            <v>3.2.2</v>
          </cell>
        </row>
        <row r="162">
          <cell r="F162" t="str">
            <v>Строительство распределительного пункта номинальным током от 250 до 500 А вкл.</v>
          </cell>
          <cell r="H162" t="str">
            <v>3.2.3</v>
          </cell>
        </row>
        <row r="163">
          <cell r="F163" t="str">
            <v>Строительство распределительного пункта номинальным током от 500 до 1000 А вкл.</v>
          </cell>
          <cell r="H163" t="str">
            <v>3.2.4</v>
          </cell>
        </row>
        <row r="164">
          <cell r="F164" t="str">
            <v>Строительство распределительного пункта номинальным током свыше 1000 А вкл.</v>
          </cell>
          <cell r="H164" t="str">
            <v>3.2.5</v>
          </cell>
        </row>
        <row r="166">
          <cell r="F166" t="str">
            <v>Строительство трансформаторных подстанций (ТП), за исключением распределительных трансформаторных подстанций (РТП) с уровнем напряжения до 35 кВ</v>
          </cell>
        </row>
        <row r="167">
          <cell r="F167" t="str">
            <v>Строительство столбовой трансформаторной подстанции мощностью до 25 кВА вкл.</v>
          </cell>
          <cell r="H167" t="str">
            <v>4.1.1.1</v>
          </cell>
        </row>
        <row r="168">
          <cell r="F168" t="str">
            <v>Строительство столбовой трансформаторной подстанции мощностью от 25 до 100 вкл.</v>
          </cell>
          <cell r="H168" t="str">
            <v>4.1.1.2</v>
          </cell>
        </row>
        <row r="169">
          <cell r="F169" t="str">
            <v>Строительство комплектной однотрансформаторной подстанции в металлической оболочке мощностью до 25 кВА вкл.</v>
          </cell>
          <cell r="H169" t="str">
            <v>4.2.1.1</v>
          </cell>
        </row>
        <row r="170">
          <cell r="F170" t="str">
            <v>Строительство комплектной однотрансформаторной подстанции в металлической оболочке мощностью от 25 до 100 кВА вкл.</v>
          </cell>
          <cell r="H170" t="str">
            <v>4.2.1.2</v>
          </cell>
        </row>
        <row r="171">
          <cell r="F171" t="str">
            <v>Строительство комплектной однотрансформаторной подстанции в металлической оболочке мощностью от 100 до 250 кВА вкл.</v>
          </cell>
          <cell r="H171" t="str">
            <v>4.2.1.3</v>
          </cell>
        </row>
        <row r="172">
          <cell r="F172" t="str">
            <v>Строительство комплектной однотрансформаторной подстанции в металлической оболочке мощностью от 250 до 500 кВА вкл.</v>
          </cell>
          <cell r="H172" t="str">
            <v>4.2.1.4</v>
          </cell>
        </row>
        <row r="173">
          <cell r="F173" t="str">
            <v>Строительство комплектной однотрансформаторной подстанции в металлической оболочке мощностью от 500 до 900 кВА вкл.</v>
          </cell>
          <cell r="H173" t="str">
            <v>4.2.1.5</v>
          </cell>
        </row>
        <row r="174">
          <cell r="F174" t="str">
            <v>Строительство комплектной однотрансформаторной подстанции в металлической оболочке мощностью свыше 1000 кВА вкл.</v>
          </cell>
          <cell r="H174" t="str">
            <v>4.2.1.6</v>
          </cell>
        </row>
        <row r="175">
          <cell r="F175" t="str">
            <v>Строительство комплектной двухтрансформаторной подстанции в металлической оболочке мощностью до 25 кВА вкл.</v>
          </cell>
          <cell r="H175" t="str">
            <v>4.2.2.1</v>
          </cell>
        </row>
        <row r="176">
          <cell r="F176" t="str">
            <v>Строительство комплектной двухтрансформаторной подстанции в металлической оболочке мощностью от 25 до 100 кВА вкл.</v>
          </cell>
          <cell r="H176" t="str">
            <v>4.2.2.2</v>
          </cell>
        </row>
        <row r="177">
          <cell r="F177" t="str">
            <v>Строительство комплектной двухтрансформаторной подстанции в металлической оболочке мощностью от 100 до 250 кВА вкл.</v>
          </cell>
          <cell r="H177" t="str">
            <v>4.2.2.3</v>
          </cell>
        </row>
        <row r="178">
          <cell r="F178" t="str">
            <v>Строительство комплектной двухтрансформаторной подстанции в металлической оболочке мощностью от 250 до 500 кВА вкл.</v>
          </cell>
          <cell r="H178" t="str">
            <v>4.2.2.4</v>
          </cell>
        </row>
        <row r="179">
          <cell r="F179" t="str">
            <v>Строительство комплектной двухтрансформаторнойподстанции в металлической оболочке мощностью от 500 до 900 кВА вкл.</v>
          </cell>
          <cell r="H179" t="str">
            <v>4.2.2.5</v>
          </cell>
        </row>
        <row r="180">
          <cell r="F180" t="str">
            <v>Строительство комплектной двухтрансформаторной подстанции в металлической оболочке мощностью свыше 1000 кВА вкл.</v>
          </cell>
          <cell r="H180" t="str">
            <v>4.2.2.6</v>
          </cell>
        </row>
        <row r="181">
          <cell r="F181" t="str">
            <v>Строительство комплектной однотрансформаторной подстанции в оболочке из сэндвич-панелей мощностью от 25 до 100 кВА вкл.</v>
          </cell>
          <cell r="H181" t="str">
            <v>4.3.1.2</v>
          </cell>
        </row>
        <row r="182">
          <cell r="F182" t="str">
            <v>Строительство комплектной однотрансформаторной подстанции в оболочке из сэндвич-панелей мощностью от 100 до 250 кВА вкл.</v>
          </cell>
          <cell r="H182" t="str">
            <v>4.3.1.3</v>
          </cell>
        </row>
        <row r="183">
          <cell r="F183" t="str">
            <v>Строительство комплектной однотрансформаторной подстанции в оболочке из сэндвич-панелей мощностью от 250 до 500 кВА вкл.</v>
          </cell>
          <cell r="H183" t="str">
            <v>4.3.1.4</v>
          </cell>
        </row>
        <row r="184">
          <cell r="F184" t="str">
            <v>Строительство комплектной однотрансформаторной подстанции в оболочке из сэндвич-панелей мощностью от 500 до 900 кВА вкл.</v>
          </cell>
          <cell r="H184" t="str">
            <v>4.3.1.5</v>
          </cell>
        </row>
        <row r="185">
          <cell r="F185" t="str">
            <v>Строительство комплектной однотрансформаторной подстанции в оболочке из сэндвич-панелей мощностью свыше 1000 кВА вкл.</v>
          </cell>
          <cell r="H185" t="str">
            <v>4.3.1.6</v>
          </cell>
        </row>
        <row r="186">
          <cell r="F186" t="str">
            <v>Строительство комплектной двухтрансформаторной подстанции в оболочке из сэндвич-панелей мощностью от 100 до 250 кВА вкл.</v>
          </cell>
          <cell r="H186" t="str">
            <v>4.3.2.3</v>
          </cell>
        </row>
        <row r="187">
          <cell r="F187" t="str">
            <v>Строительство комплектной двухтрансформаторной подстанции в оболочке из сэндвич-панелей мощностью от 250 до 500 кВА вкл.</v>
          </cell>
          <cell r="H187" t="str">
            <v>4.3.2.4</v>
          </cell>
        </row>
        <row r="188">
          <cell r="F188" t="str">
            <v>Строительство комплектной двухтрансформаторной подстанции в оболочке из сэндвич-панелей мощностью от 500 до 900 кВА вкл.</v>
          </cell>
          <cell r="H188" t="str">
            <v>4.3.2.5</v>
          </cell>
        </row>
        <row r="189">
          <cell r="F189" t="str">
            <v>Строительство комплектной двухтрансформаторной подстанции в оболочке из сэндвич-панелей мощностью свыше 1000 кВА вкл.</v>
          </cell>
          <cell r="H189" t="str">
            <v>4.3.2.6</v>
          </cell>
        </row>
        <row r="190">
          <cell r="F190" t="str">
            <v>Строительство блочной однотрансформаторной подстанции в бетонной оболочке мощностью от 100 до 250 кВА вкл.</v>
          </cell>
          <cell r="H190" t="str">
            <v>4.4.1.3</v>
          </cell>
        </row>
        <row r="191">
          <cell r="F191" t="str">
            <v>Строительство блочной однотрансформаторной подстанции в бетонной оболочке мощностью от 250 до 500 кВА вкл.</v>
          </cell>
          <cell r="H191" t="str">
            <v>4.4.1.4</v>
          </cell>
        </row>
        <row r="192">
          <cell r="F192" t="str">
            <v>Строительство блочной однотрансформаторной подстанции в бетонной оболочке мощностью от 500 до 900 кВА вкл.</v>
          </cell>
          <cell r="H192" t="str">
            <v>4.4.1.5</v>
          </cell>
        </row>
        <row r="193">
          <cell r="F193" t="str">
            <v>Строительство блочной однотрансформаторной подстанции в бетонной оболочке мощностью свыше 1000 кВА</v>
          </cell>
          <cell r="H193" t="str">
            <v>4.4.1.6</v>
          </cell>
        </row>
        <row r="194">
          <cell r="F194" t="str">
            <v>Строительство блочной двухтрансформаторной подстанции в бетонной оболочке мощностью от 100 до 250 кВА вкл.</v>
          </cell>
          <cell r="H194" t="str">
            <v>4.4.2.3</v>
          </cell>
        </row>
        <row r="195">
          <cell r="F195" t="str">
            <v>Строительство блочной двухтрансформаторной подстанции в бетонной оболочке мощностью от 250 до 500 кВА вкл.</v>
          </cell>
          <cell r="H195" t="str">
            <v>4.4.2.4</v>
          </cell>
        </row>
        <row r="196">
          <cell r="F196" t="str">
            <v>Строительство блочной двухтрансформаторной подстанции в бетонной оболочке мощностью от 500 до 900 кВА вкл.</v>
          </cell>
          <cell r="H196" t="str">
            <v>4.4.2.5</v>
          </cell>
        </row>
        <row r="197">
          <cell r="F197" t="str">
            <v>Строительство блочной двухтрансформаторной подстанции в бетонной оболочке мощностью свыше 1000 кВА вкл.</v>
          </cell>
          <cell r="H197" t="str">
            <v>4.4.2.6</v>
          </cell>
        </row>
        <row r="198">
          <cell r="F198" t="str">
            <v>Другое</v>
          </cell>
          <cell r="H198">
            <v>0</v>
          </cell>
        </row>
        <row r="201">
          <cell r="F201" t="str">
            <v>Строительство распределительных трансформаторных подстанций (РТП) с уровнем напряжения до 35 кВ</v>
          </cell>
        </row>
        <row r="202">
          <cell r="F202" t="str">
            <v>Строительство двухтрансформаторной распределительной трансформатороной подстанции в оболочке из сэндвич-панелей мощностью от 250 до 500 кВА вкл.</v>
          </cell>
          <cell r="H202" t="str">
            <v>5.1.2.4</v>
          </cell>
        </row>
        <row r="203">
          <cell r="F203" t="str">
            <v>Строительство двухтрансформаторной распределительной трансформатороной подстанции в оболочке из сэндвич-панелей мощностью от 500 до 1000 кВА вкл.</v>
          </cell>
          <cell r="H203" t="str">
            <v>5.1.2.5</v>
          </cell>
        </row>
        <row r="204">
          <cell r="F204" t="str">
            <v>Строительство двухтрансформаторной распределительной трансформатороной подстанции в оболочке из сэндвич-панелей мощностью свыше 1000 кВА</v>
          </cell>
          <cell r="H204" t="str">
            <v>5.1.2.6</v>
          </cell>
        </row>
        <row r="205">
          <cell r="F205" t="str">
            <v>Строительство двухтрансформаторной распределительной трансформатороной подстанции в бетонной оболочке мощностью от 250 до 500 кВА вкл.</v>
          </cell>
          <cell r="H205" t="str">
            <v>5.2.2.4</v>
          </cell>
        </row>
        <row r="206">
          <cell r="F206" t="str">
            <v>Строительство двухтрансформаторной распределительной трансформатороной подстанции в бетонной оболочке мощностью от 500 до 1000 кВА вкл.</v>
          </cell>
          <cell r="H206" t="str">
            <v>5.2.2.5</v>
          </cell>
        </row>
        <row r="207">
          <cell r="F207" t="str">
            <v>Строительство двухтрансформаторной распределительной трансформатороной подстанции в бетонной оболочке мощностью свыше 1000 кВА</v>
          </cell>
          <cell r="H207" t="str">
            <v>5.2.2.6</v>
          </cell>
        </row>
        <row r="208">
          <cell r="F208" t="str">
            <v>Строительство двухтрансформаторной распределительной трансформатороной подстанции в кирпичной оболочке мощностью от 250 до 500 кВА вкл.</v>
          </cell>
          <cell r="H208" t="str">
            <v>5.3.2.4</v>
          </cell>
        </row>
        <row r="209">
          <cell r="F209" t="str">
            <v>Строительство двухтрансформаторной распределительной трансформатороной подстанции в кирпичной оболочке мощностью от 500 до 1000 кВА вкл.</v>
          </cell>
          <cell r="H209" t="str">
            <v>5.3.2.5</v>
          </cell>
        </row>
        <row r="210">
          <cell r="F210" t="str">
            <v>Строительство двухтрансформаторной распределительной трансформатороной подстанции в кирпичной оболочке мощностью свыше 1000 кВА</v>
          </cell>
          <cell r="H210" t="str">
            <v>5.3.2.6</v>
          </cell>
        </row>
      </sheetData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на 21.12.18"/>
      <sheetName val="Лист2"/>
    </sheetNames>
    <sheetDataSet>
      <sheetData sheetId="0" refreshError="1"/>
      <sheetData sheetId="1" refreshError="1">
        <row r="49">
          <cell r="D49">
            <v>2691897.9544309922</v>
          </cell>
        </row>
        <row r="50">
          <cell r="D50">
            <v>2789395.1400117422</v>
          </cell>
        </row>
        <row r="51">
          <cell r="D51">
            <v>2893286.7324230918</v>
          </cell>
        </row>
        <row r="52">
          <cell r="D52">
            <v>2999613.7961397828</v>
          </cell>
        </row>
        <row r="53">
          <cell r="D53">
            <v>3114256.6384814461</v>
          </cell>
        </row>
        <row r="54">
          <cell r="D54">
            <v>3653393.4908331758</v>
          </cell>
        </row>
        <row r="62">
          <cell r="D62">
            <v>7810167.3662058031</v>
          </cell>
        </row>
        <row r="63">
          <cell r="D63">
            <v>8113983.1332265483</v>
          </cell>
        </row>
        <row r="68">
          <cell r="D68">
            <v>1376442.8086980791</v>
          </cell>
        </row>
        <row r="70">
          <cell r="D70">
            <v>19377572.475328196</v>
          </cell>
        </row>
        <row r="72">
          <cell r="D72">
            <v>2089946.5637344338</v>
          </cell>
        </row>
        <row r="73">
          <cell r="D73">
            <v>1588907.0337391258</v>
          </cell>
        </row>
        <row r="74">
          <cell r="D74">
            <v>161231.187241882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ославль_сравнение СТС"/>
      <sheetName val="Ярославль_Сравнение СЕММ "/>
    </sheetNames>
    <sheetDataSet>
      <sheetData sheetId="0">
        <row r="9">
          <cell r="I9">
            <v>7330.53</v>
          </cell>
        </row>
        <row r="10">
          <cell r="I10">
            <v>7520.54</v>
          </cell>
        </row>
        <row r="15">
          <cell r="I15">
            <v>1160769.48</v>
          </cell>
        </row>
        <row r="16">
          <cell r="I16">
            <v>1485830.88</v>
          </cell>
        </row>
        <row r="17">
          <cell r="I17">
            <v>1825668.08</v>
          </cell>
        </row>
        <row r="18">
          <cell r="I18">
            <v>1386030.23</v>
          </cell>
        </row>
        <row r="19">
          <cell r="I19">
            <v>2022703.06</v>
          </cell>
        </row>
        <row r="20">
          <cell r="I20">
            <v>2022703.06</v>
          </cell>
        </row>
        <row r="25">
          <cell r="I25">
            <v>1897678.19</v>
          </cell>
        </row>
        <row r="26">
          <cell r="I26">
            <v>2094325.56</v>
          </cell>
        </row>
        <row r="27">
          <cell r="I27">
            <v>2791046.32</v>
          </cell>
        </row>
        <row r="28">
          <cell r="I28">
            <v>3182180.09</v>
          </cell>
        </row>
        <row r="29">
          <cell r="I29">
            <v>2665527.35</v>
          </cell>
        </row>
        <row r="30">
          <cell r="I30">
            <v>3057726.47</v>
          </cell>
        </row>
        <row r="31">
          <cell r="I31">
            <v>3623947.27</v>
          </cell>
        </row>
        <row r="32">
          <cell r="I32">
            <v>3919762.32</v>
          </cell>
        </row>
        <row r="47">
          <cell r="I47">
            <v>83736.850000000006</v>
          </cell>
        </row>
        <row r="48">
          <cell r="I48">
            <v>84183.84</v>
          </cell>
        </row>
        <row r="49">
          <cell r="I49">
            <v>85207.66</v>
          </cell>
        </row>
        <row r="50">
          <cell r="I50">
            <v>94958.25</v>
          </cell>
        </row>
        <row r="51">
          <cell r="I51">
            <v>83736.850000000006</v>
          </cell>
        </row>
        <row r="52">
          <cell r="I52">
            <v>84183.84</v>
          </cell>
        </row>
        <row r="53">
          <cell r="I53">
            <v>85207.66</v>
          </cell>
        </row>
        <row r="54">
          <cell r="I54">
            <v>94958.25</v>
          </cell>
        </row>
        <row r="67">
          <cell r="I67">
            <v>1616341.35</v>
          </cell>
        </row>
        <row r="68">
          <cell r="I68">
            <v>78476.03</v>
          </cell>
        </row>
        <row r="71">
          <cell r="I71">
            <v>1483939.47</v>
          </cell>
        </row>
        <row r="72">
          <cell r="I72">
            <v>1836187.73</v>
          </cell>
        </row>
        <row r="73">
          <cell r="I73">
            <v>11230972.23</v>
          </cell>
        </row>
        <row r="74">
          <cell r="I74">
            <v>23064151.690000001</v>
          </cell>
        </row>
        <row r="75">
          <cell r="I75">
            <v>46128303.380000003</v>
          </cell>
        </row>
        <row r="78">
          <cell r="I78">
            <v>25707.87</v>
          </cell>
        </row>
        <row r="79">
          <cell r="I79">
            <v>13710.57</v>
          </cell>
        </row>
        <row r="80">
          <cell r="I80">
            <v>6238.26</v>
          </cell>
        </row>
        <row r="81">
          <cell r="I81">
            <v>3810.74</v>
          </cell>
        </row>
        <row r="82">
          <cell r="I82">
            <v>3608.59</v>
          </cell>
        </row>
        <row r="84">
          <cell r="I84">
            <v>15934.12</v>
          </cell>
        </row>
        <row r="85">
          <cell r="I85">
            <v>9023.48</v>
          </cell>
        </row>
        <row r="86">
          <cell r="I86">
            <v>7152.73</v>
          </cell>
        </row>
        <row r="87">
          <cell r="I87">
            <v>4909.04</v>
          </cell>
        </row>
        <row r="89">
          <cell r="I89">
            <v>19599.79</v>
          </cell>
        </row>
        <row r="90">
          <cell r="I90">
            <v>16680.73</v>
          </cell>
        </row>
        <row r="91">
          <cell r="I91">
            <v>11121.76</v>
          </cell>
        </row>
        <row r="92">
          <cell r="I92">
            <v>6395.48</v>
          </cell>
        </row>
        <row r="95">
          <cell r="I95">
            <v>44875.76</v>
          </cell>
        </row>
        <row r="96">
          <cell r="I96">
            <v>28572.17</v>
          </cell>
        </row>
        <row r="97">
          <cell r="I97">
            <v>18671.89</v>
          </cell>
        </row>
        <row r="98">
          <cell r="I98">
            <v>12627.41</v>
          </cell>
        </row>
        <row r="99">
          <cell r="I99">
            <v>10754.18</v>
          </cell>
        </row>
      </sheetData>
      <sheetData sheetId="1">
        <row r="12">
          <cell r="H12">
            <v>7380.54</v>
          </cell>
        </row>
        <row r="13">
          <cell r="H13">
            <v>7751.76</v>
          </cell>
        </row>
        <row r="14">
          <cell r="H14">
            <v>8105.16</v>
          </cell>
        </row>
        <row r="15">
          <cell r="H15">
            <v>6328.15</v>
          </cell>
        </row>
        <row r="16">
          <cell r="H16">
            <v>7849.4</v>
          </cell>
        </row>
        <row r="17">
          <cell r="H17">
            <v>7849.4</v>
          </cell>
        </row>
        <row r="22">
          <cell r="H22">
            <v>9652.31</v>
          </cell>
        </row>
        <row r="23">
          <cell r="H23">
            <v>7422.91</v>
          </cell>
        </row>
        <row r="24">
          <cell r="H24">
            <v>7424.13</v>
          </cell>
        </row>
        <row r="25">
          <cell r="H25">
            <v>6706.97</v>
          </cell>
        </row>
        <row r="26">
          <cell r="H26">
            <v>8881.9</v>
          </cell>
        </row>
        <row r="27">
          <cell r="H27">
            <v>10013.44</v>
          </cell>
        </row>
        <row r="28">
          <cell r="H28">
            <v>7340.81</v>
          </cell>
        </row>
        <row r="29">
          <cell r="H29">
            <v>15479.02</v>
          </cell>
        </row>
        <row r="44">
          <cell r="H44">
            <v>19606.68</v>
          </cell>
        </row>
        <row r="45">
          <cell r="H45">
            <v>13393.34</v>
          </cell>
        </row>
        <row r="46">
          <cell r="H46">
            <v>10641.33</v>
          </cell>
        </row>
        <row r="47">
          <cell r="H47">
            <v>11523.77</v>
          </cell>
        </row>
        <row r="48">
          <cell r="H48">
            <v>19606.68</v>
          </cell>
        </row>
        <row r="49">
          <cell r="H49">
            <v>13393.34</v>
          </cell>
        </row>
        <row r="50">
          <cell r="H50">
            <v>10641.33</v>
          </cell>
        </row>
        <row r="51">
          <cell r="H51">
            <v>11523.77</v>
          </cell>
        </row>
        <row r="64">
          <cell r="H64">
            <v>17380.02</v>
          </cell>
        </row>
        <row r="65">
          <cell r="H65">
            <v>843.83</v>
          </cell>
        </row>
        <row r="68">
          <cell r="H68">
            <v>2967.88</v>
          </cell>
        </row>
        <row r="69">
          <cell r="H69">
            <v>1836.18</v>
          </cell>
        </row>
        <row r="70">
          <cell r="H70">
            <v>5621.29</v>
          </cell>
        </row>
        <row r="71">
          <cell r="H71">
            <v>6046.83</v>
          </cell>
        </row>
        <row r="72">
          <cell r="H72">
            <v>6610.58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..\Content.Outlook\ANHVV2S7\&#1055;&#1088;&#1080;&#1082;&#1072;&#1079;%20&#1043;&#1083;&#1072;&#1074;&#1085;&#1086;&#1075;&#1086;%20&#1091;&#1087;&#1088;&#1072;&#1074;&#1083;&#1077;&#1085;&#1080;&#1103;%20%22&#1056;&#1077;&#1075;&#1080;&#1086;&#1085;&#1072;&#1083;&#1100;&#1085;&#1072;&#1103;%20&#1101;&#1085;&#1077;&#1088;&#1075;&#1077;&#1090;&#1080;&#1095;&#1077;&#1089;&#1082;&#1072;&#1103;%20&#1082;&#1086;&#1084;&#1080;&#1089;&#1089;&#1080;&#1103;%22%20&#1058;&#1074;&#1077;&#1088;&#1089;&#1082;&#1086;&#1081;%20&#1086;&#1073;&#1083;&#1072;&#1089;&#1090;&#1080;%20&#1086;&#1090;%2017.09.2020%20&#8470;%2056-&#1085;&#1087;%20%22&#1054;%20&#1074;&#1085;&#1077;&#1089;&#1077;&#1085;&#1080;&#1080;%20&#1080;&#1079;&#1084;&#1077;&#1085;&#1077;&#1085;&#1080;&#1081;%20&#1074;%20&#1087;&#1088;&#1080;&#1082;&#1072;&#1079;%20&#1043;&#1059;%20&#1056;&#1069;&#1050;%20&#1058;&#1074;&#1077;&#1088;&#1089;&#1082;&#1086;&#1081;%20&#1086;&#1073;&#1083;&#1072;&#1089;&#1090;&#1080;%20&#1086;&#1090;%2012.12.2019%20&#8470;%20249-&#1085;&#1087;%22" TargetMode="External"/><Relationship Id="rId2" Type="http://schemas.openxmlformats.org/officeDocument/2006/relationships/hyperlink" Target="http://publication.pravo.gov.ru/Document/View/6901201912120016" TargetMode="External"/><Relationship Id="rId1" Type="http://schemas.openxmlformats.org/officeDocument/2006/relationships/hyperlink" Target="http://publication.pravo.gov.ru/Document/View/6901201912310018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tion.pravo.gov.ru/Document/View/3201201912230071" TargetMode="External"/><Relationship Id="rId2" Type="http://schemas.openxmlformats.org/officeDocument/2006/relationships/hyperlink" Target="http://publication.pravo.gov.ru/Document/View/3201201912230062" TargetMode="External"/><Relationship Id="rId1" Type="http://schemas.openxmlformats.org/officeDocument/2006/relationships/hyperlink" Target="http://publication.pravo.gov.ru/Document/View/3201201912230062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ravo.govvrn.ru/?q=node/19914" TargetMode="External"/><Relationship Id="rId2" Type="http://schemas.openxmlformats.org/officeDocument/2006/relationships/hyperlink" Target="https://pravo.govvrn.ru/?q=node/19744" TargetMode="External"/><Relationship Id="rId1" Type="http://schemas.openxmlformats.org/officeDocument/2006/relationships/hyperlink" Target="http://pravo.govvrn.ru/?q=node/18253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pravo.govvrn.ru/?q=node/2050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tektarif.ru/i/u/20-97ot04.08.2020.pdf" TargetMode="External"/><Relationship Id="rId1" Type="http://schemas.openxmlformats.org/officeDocument/2006/relationships/hyperlink" Target="http://pravo.adm44.ru/view.aspx?id=5204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tarifkursk.ru/old/attachments/article/7306/2.pdf" TargetMode="External"/><Relationship Id="rId1" Type="http://schemas.openxmlformats.org/officeDocument/2006/relationships/hyperlink" Target="http://tarifkursk.ru/attachments/article/5365/107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nergy48.ru/usr/all/resolution/2013/49/6.doc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orel-region.ru/sendfile.php?id=31003" TargetMode="External"/><Relationship Id="rId3" Type="http://schemas.openxmlformats.org/officeDocument/2006/relationships/hyperlink" Target="https://orel-region.ru/sendfile.php?id=28355/" TargetMode="External"/><Relationship Id="rId7" Type="http://schemas.openxmlformats.org/officeDocument/2006/relationships/hyperlink" Target="https://orel-region.ru/sendfile.php?id=31003" TargetMode="External"/><Relationship Id="rId2" Type="http://schemas.openxmlformats.org/officeDocument/2006/relationships/hyperlink" Target="https://orel-region.ru/sendfile.php?id=28355/" TargetMode="External"/><Relationship Id="rId1" Type="http://schemas.openxmlformats.org/officeDocument/2006/relationships/hyperlink" Target="https://orel-region.ru/sendfile.php?id=30425" TargetMode="External"/><Relationship Id="rId6" Type="http://schemas.openxmlformats.org/officeDocument/2006/relationships/hyperlink" Target="https://orel-region.ru/sendfile.php?id=28355/" TargetMode="External"/><Relationship Id="rId5" Type="http://schemas.openxmlformats.org/officeDocument/2006/relationships/hyperlink" Target="https://orel-region.ru/sendfile.php?id=28355/" TargetMode="External"/><Relationship Id="rId10" Type="http://schemas.openxmlformats.org/officeDocument/2006/relationships/hyperlink" Target="https://orel-region.ru/sendfile.php?id=31003" TargetMode="External"/><Relationship Id="rId4" Type="http://schemas.openxmlformats.org/officeDocument/2006/relationships/hyperlink" Target="https://orel-region.ru/sendfile.php?id=28355/" TargetMode="External"/><Relationship Id="rId9" Type="http://schemas.openxmlformats.org/officeDocument/2006/relationships/hyperlink" Target="https://orel-region.ru/sendfile.php?id=31003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rek.admin-smolensk.ru/files/376/post_2019_0014.pdf" TargetMode="External"/><Relationship Id="rId2" Type="http://schemas.openxmlformats.org/officeDocument/2006/relationships/hyperlink" Target="http://rek.admin-smolensk.ru/files/352/post_2017_0036.pdf" TargetMode="External"/><Relationship Id="rId1" Type="http://schemas.openxmlformats.org/officeDocument/2006/relationships/hyperlink" Target="http://rek.admin-smolensk.ru/deiatelnost/postanovleniya-departamenta-arhiv/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rek.admin-smolensk.ru/files/376/post_2019_0014.pdf" TargetMode="External"/><Relationship Id="rId4" Type="http://schemas.openxmlformats.org/officeDocument/2006/relationships/hyperlink" Target="http://rek.admin-smolensk.ru/files/376/post_2019_0014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kt.tmbreg.ru/tehp/tehp-electro.html" TargetMode="External"/><Relationship Id="rId1" Type="http://schemas.openxmlformats.org/officeDocument/2006/relationships/hyperlink" Target="https://www.kt.tmbreg.ru/tehp/tehp-electr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40"/>
  <sheetViews>
    <sheetView view="pageBreakPreview" zoomScale="75" zoomScaleNormal="100" zoomScaleSheetLayoutView="75" workbookViewId="0">
      <selection activeCell="B18" sqref="B18"/>
    </sheetView>
  </sheetViews>
  <sheetFormatPr defaultRowHeight="15" x14ac:dyDescent="0.25"/>
  <cols>
    <col min="1" max="1" width="41.42578125" style="3" customWidth="1"/>
    <col min="2" max="2" width="61.85546875" style="2" customWidth="1"/>
    <col min="3" max="3" width="21.28515625" style="3" customWidth="1"/>
    <col min="4" max="4" width="15.42578125" style="3" customWidth="1"/>
    <col min="5" max="6" width="9.28515625" style="3" bestFit="1" customWidth="1"/>
    <col min="7" max="7" width="12" style="3" bestFit="1" customWidth="1"/>
    <col min="8" max="8" width="18.28515625" style="3" customWidth="1"/>
    <col min="9" max="9" width="11" style="37" bestFit="1" customWidth="1"/>
    <col min="10" max="10" width="11" style="3" bestFit="1" customWidth="1"/>
    <col min="11" max="16384" width="9.140625" style="3"/>
  </cols>
  <sheetData>
    <row r="1" spans="1:10" ht="18.75" x14ac:dyDescent="0.3">
      <c r="A1" s="1" t="s">
        <v>0</v>
      </c>
      <c r="H1" s="4"/>
    </row>
    <row r="2" spans="1:10" ht="20.25" customHeight="1" x14ac:dyDescent="0.25">
      <c r="C2" s="5"/>
      <c r="D2" s="5"/>
      <c r="E2" s="5"/>
      <c r="F2" s="5"/>
      <c r="G2" s="5"/>
      <c r="H2" s="4"/>
    </row>
    <row r="3" spans="1:10" ht="15.75" thickBot="1" x14ac:dyDescent="0.3">
      <c r="B3" s="6"/>
      <c r="C3" s="7"/>
      <c r="D3" s="7"/>
      <c r="E3" s="7"/>
      <c r="F3" s="7"/>
      <c r="G3" s="646" t="s">
        <v>1</v>
      </c>
      <c r="H3" s="646"/>
    </row>
    <row r="4" spans="1:10" ht="15" customHeight="1" x14ac:dyDescent="0.25">
      <c r="A4" s="647" t="s">
        <v>2</v>
      </c>
      <c r="B4" s="649" t="s">
        <v>3</v>
      </c>
      <c r="C4" s="649"/>
      <c r="D4" s="649" t="s">
        <v>4</v>
      </c>
      <c r="E4" s="649" t="s">
        <v>5</v>
      </c>
      <c r="F4" s="649"/>
      <c r="G4" s="649"/>
      <c r="H4" s="651" t="s">
        <v>6</v>
      </c>
    </row>
    <row r="5" spans="1:10" ht="57" x14ac:dyDescent="0.25">
      <c r="A5" s="648"/>
      <c r="B5" s="313" t="s">
        <v>7</v>
      </c>
      <c r="C5" s="313" t="s">
        <v>8</v>
      </c>
      <c r="D5" s="650"/>
      <c r="E5" s="313" t="s">
        <v>9</v>
      </c>
      <c r="F5" s="313" t="s">
        <v>10</v>
      </c>
      <c r="G5" s="313" t="s">
        <v>11</v>
      </c>
      <c r="H5" s="652"/>
    </row>
    <row r="6" spans="1:10" x14ac:dyDescent="0.25">
      <c r="A6" s="312">
        <v>1</v>
      </c>
      <c r="B6" s="313">
        <v>2</v>
      </c>
      <c r="C6" s="313">
        <v>3</v>
      </c>
      <c r="D6" s="313">
        <f>C6+1</f>
        <v>4</v>
      </c>
      <c r="E6" s="313">
        <f t="shared" ref="E6:H6" si="0">D6+1</f>
        <v>5</v>
      </c>
      <c r="F6" s="313">
        <f t="shared" si="0"/>
        <v>6</v>
      </c>
      <c r="G6" s="313">
        <f t="shared" si="0"/>
        <v>7</v>
      </c>
      <c r="H6" s="8">
        <f t="shared" si="0"/>
        <v>8</v>
      </c>
    </row>
    <row r="7" spans="1:10" ht="27.75" customHeight="1" x14ac:dyDescent="0.25">
      <c r="A7" s="655" t="s">
        <v>12</v>
      </c>
      <c r="B7" s="656"/>
      <c r="C7" s="656"/>
      <c r="D7" s="656"/>
      <c r="E7" s="656"/>
      <c r="F7" s="656"/>
      <c r="G7" s="656"/>
      <c r="H7" s="657"/>
    </row>
    <row r="8" spans="1:10" ht="28.5" customHeight="1" x14ac:dyDescent="0.25">
      <c r="A8" s="658" t="s">
        <v>761</v>
      </c>
      <c r="B8" s="9" t="s">
        <v>13</v>
      </c>
      <c r="C8" s="317" t="s">
        <v>14</v>
      </c>
      <c r="D8" s="317" t="s">
        <v>15</v>
      </c>
      <c r="E8" s="11"/>
      <c r="F8" s="11"/>
      <c r="G8" s="12">
        <f>550/1.2</f>
        <v>458.33333333333337</v>
      </c>
      <c r="H8" s="13"/>
      <c r="J8" s="323"/>
    </row>
    <row r="9" spans="1:10" ht="15" hidden="1" customHeight="1" x14ac:dyDescent="0.25">
      <c r="A9" s="658"/>
      <c r="B9" s="9" t="s">
        <v>16</v>
      </c>
      <c r="C9" s="14"/>
      <c r="D9" s="14"/>
      <c r="E9" s="14"/>
      <c r="F9" s="14"/>
      <c r="G9" s="14"/>
      <c r="H9" s="15"/>
    </row>
    <row r="10" spans="1:10" ht="15" hidden="1" customHeight="1" x14ac:dyDescent="0.25">
      <c r="A10" s="658"/>
      <c r="B10" s="9" t="s">
        <v>17</v>
      </c>
      <c r="C10" s="14"/>
      <c r="D10" s="14"/>
      <c r="E10" s="14"/>
      <c r="F10" s="14"/>
      <c r="G10" s="14"/>
      <c r="H10" s="15"/>
    </row>
    <row r="11" spans="1:10" ht="17.25" customHeight="1" x14ac:dyDescent="0.25">
      <c r="A11" s="658"/>
      <c r="B11" s="653" t="s">
        <v>18</v>
      </c>
      <c r="C11" s="653"/>
      <c r="D11" s="653"/>
      <c r="E11" s="653"/>
      <c r="F11" s="653"/>
      <c r="G11" s="653"/>
      <c r="H11" s="654"/>
    </row>
    <row r="12" spans="1:10" ht="17.25" customHeight="1" x14ac:dyDescent="0.25">
      <c r="A12" s="658"/>
      <c r="B12" s="659" t="s">
        <v>19</v>
      </c>
      <c r="C12" s="659"/>
      <c r="D12" s="659"/>
      <c r="E12" s="659"/>
      <c r="F12" s="659"/>
      <c r="G12" s="659"/>
      <c r="H12" s="660"/>
    </row>
    <row r="13" spans="1:10" ht="69.75" customHeight="1" x14ac:dyDescent="0.25">
      <c r="A13" s="658"/>
      <c r="B13" s="661" t="s">
        <v>20</v>
      </c>
      <c r="C13" s="661"/>
      <c r="D13" s="661"/>
      <c r="E13" s="661"/>
      <c r="F13" s="661"/>
      <c r="G13" s="661"/>
      <c r="H13" s="662"/>
    </row>
    <row r="14" spans="1:10" ht="30" x14ac:dyDescent="0.25">
      <c r="A14" s="658"/>
      <c r="B14" s="16" t="s">
        <v>21</v>
      </c>
      <c r="C14" s="663" t="s">
        <v>56</v>
      </c>
      <c r="D14" s="664" t="s">
        <v>22</v>
      </c>
      <c r="E14" s="17"/>
      <c r="F14" s="17"/>
      <c r="G14" s="18"/>
      <c r="H14" s="19">
        <v>173.56</v>
      </c>
    </row>
    <row r="15" spans="1:10" ht="19.5" customHeight="1" x14ac:dyDescent="0.25">
      <c r="A15" s="658"/>
      <c r="B15" s="16" t="s">
        <v>23</v>
      </c>
      <c r="C15" s="663"/>
      <c r="D15" s="664"/>
      <c r="E15" s="17"/>
      <c r="F15" s="17"/>
      <c r="G15" s="18"/>
      <c r="H15" s="19">
        <v>138.86000000000001</v>
      </c>
    </row>
    <row r="16" spans="1:10" ht="33" customHeight="1" x14ac:dyDescent="0.25">
      <c r="A16" s="658"/>
      <c r="B16" s="20" t="s">
        <v>24</v>
      </c>
      <c r="C16" s="665" t="s">
        <v>25</v>
      </c>
      <c r="D16" s="668" t="s">
        <v>26</v>
      </c>
      <c r="E16" s="17"/>
      <c r="F16" s="17"/>
      <c r="G16" s="18"/>
      <c r="H16" s="19"/>
    </row>
    <row r="17" spans="1:8" ht="20.25" customHeight="1" x14ac:dyDescent="0.25">
      <c r="A17" s="658"/>
      <c r="B17" s="21" t="s">
        <v>27</v>
      </c>
      <c r="C17" s="666"/>
      <c r="D17" s="669"/>
      <c r="E17" s="17"/>
      <c r="F17" s="17"/>
      <c r="G17" s="18"/>
      <c r="H17" s="19"/>
    </row>
    <row r="18" spans="1:8" x14ac:dyDescent="0.25">
      <c r="A18" s="658"/>
      <c r="B18" s="22" t="s">
        <v>28</v>
      </c>
      <c r="C18" s="666"/>
      <c r="D18" s="669"/>
      <c r="E18" s="17"/>
      <c r="F18" s="17"/>
      <c r="G18" s="18"/>
      <c r="H18" s="19" t="s">
        <v>29</v>
      </c>
    </row>
    <row r="19" spans="1:8" x14ac:dyDescent="0.25">
      <c r="A19" s="658"/>
      <c r="B19" s="22" t="s">
        <v>30</v>
      </c>
      <c r="C19" s="666"/>
      <c r="D19" s="669"/>
      <c r="E19" s="17"/>
      <c r="F19" s="17"/>
      <c r="G19" s="18"/>
      <c r="H19" s="19">
        <v>11732</v>
      </c>
    </row>
    <row r="20" spans="1:8" ht="20.25" customHeight="1" x14ac:dyDescent="0.25">
      <c r="A20" s="658"/>
      <c r="B20" s="21" t="s">
        <v>31</v>
      </c>
      <c r="C20" s="666"/>
      <c r="D20" s="669"/>
      <c r="E20" s="17"/>
      <c r="F20" s="17"/>
      <c r="G20" s="18"/>
      <c r="H20" s="19"/>
    </row>
    <row r="21" spans="1:8" x14ac:dyDescent="0.25">
      <c r="A21" s="658"/>
      <c r="B21" s="23" t="s">
        <v>32</v>
      </c>
      <c r="C21" s="666"/>
      <c r="D21" s="669"/>
      <c r="E21" s="17"/>
      <c r="F21" s="17"/>
      <c r="G21" s="18"/>
      <c r="H21" s="19"/>
    </row>
    <row r="22" spans="1:8" x14ac:dyDescent="0.25">
      <c r="A22" s="658"/>
      <c r="B22" s="22" t="s">
        <v>28</v>
      </c>
      <c r="C22" s="666"/>
      <c r="D22" s="669"/>
      <c r="E22" s="17"/>
      <c r="F22" s="17"/>
      <c r="G22" s="18"/>
      <c r="H22" s="19" t="s">
        <v>29</v>
      </c>
    </row>
    <row r="23" spans="1:8" x14ac:dyDescent="0.25">
      <c r="A23" s="658"/>
      <c r="B23" s="22" t="s">
        <v>30</v>
      </c>
      <c r="C23" s="666"/>
      <c r="D23" s="669"/>
      <c r="E23" s="17"/>
      <c r="F23" s="17"/>
      <c r="G23" s="18"/>
      <c r="H23" s="19">
        <v>2633</v>
      </c>
    </row>
    <row r="24" spans="1:8" x14ac:dyDescent="0.25">
      <c r="A24" s="658"/>
      <c r="B24" s="23" t="s">
        <v>69</v>
      </c>
      <c r="C24" s="666"/>
      <c r="D24" s="669"/>
      <c r="E24" s="17"/>
      <c r="F24" s="17"/>
      <c r="G24" s="18"/>
      <c r="H24" s="19"/>
    </row>
    <row r="25" spans="1:8" x14ac:dyDescent="0.25">
      <c r="A25" s="658"/>
      <c r="B25" s="22" t="s">
        <v>28</v>
      </c>
      <c r="C25" s="666"/>
      <c r="D25" s="669"/>
      <c r="E25" s="17"/>
      <c r="F25" s="17"/>
      <c r="G25" s="18"/>
      <c r="H25" s="19" t="s">
        <v>29</v>
      </c>
    </row>
    <row r="26" spans="1:8" x14ac:dyDescent="0.25">
      <c r="A26" s="658"/>
      <c r="B26" s="22" t="s">
        <v>30</v>
      </c>
      <c r="C26" s="666"/>
      <c r="D26" s="669"/>
      <c r="E26" s="17"/>
      <c r="F26" s="17"/>
      <c r="G26" s="18"/>
      <c r="H26" s="19">
        <v>21186</v>
      </c>
    </row>
    <row r="27" spans="1:8" x14ac:dyDescent="0.25">
      <c r="A27" s="658"/>
      <c r="B27" s="21" t="s">
        <v>70</v>
      </c>
      <c r="C27" s="666"/>
      <c r="D27" s="669"/>
      <c r="E27" s="17"/>
      <c r="F27" s="17"/>
      <c r="G27" s="18"/>
      <c r="H27" s="19"/>
    </row>
    <row r="28" spans="1:8" x14ac:dyDescent="0.25">
      <c r="A28" s="658"/>
      <c r="B28" s="23" t="s">
        <v>71</v>
      </c>
      <c r="C28" s="666"/>
      <c r="D28" s="669"/>
      <c r="E28" s="17"/>
      <c r="F28" s="17"/>
      <c r="G28" s="18"/>
      <c r="H28" s="19"/>
    </row>
    <row r="29" spans="1:8" x14ac:dyDescent="0.25">
      <c r="A29" s="658"/>
      <c r="B29" s="22" t="s">
        <v>28</v>
      </c>
      <c r="C29" s="666"/>
      <c r="D29" s="669"/>
      <c r="E29" s="17"/>
      <c r="F29" s="17"/>
      <c r="G29" s="18"/>
      <c r="H29" s="19" t="s">
        <v>29</v>
      </c>
    </row>
    <row r="30" spans="1:8" x14ac:dyDescent="0.25">
      <c r="A30" s="658"/>
      <c r="B30" s="22" t="s">
        <v>30</v>
      </c>
      <c r="C30" s="666"/>
      <c r="D30" s="669"/>
      <c r="E30" s="17"/>
      <c r="F30" s="17"/>
      <c r="G30" s="18"/>
      <c r="H30" s="19">
        <v>2944</v>
      </c>
    </row>
    <row r="31" spans="1:8" x14ac:dyDescent="0.25">
      <c r="A31" s="658"/>
      <c r="B31" s="23" t="s">
        <v>72</v>
      </c>
      <c r="C31" s="666"/>
      <c r="D31" s="669"/>
      <c r="E31" s="17"/>
      <c r="F31" s="17"/>
      <c r="G31" s="18"/>
      <c r="H31" s="19"/>
    </row>
    <row r="32" spans="1:8" x14ac:dyDescent="0.25">
      <c r="A32" s="658"/>
      <c r="B32" s="22" t="s">
        <v>28</v>
      </c>
      <c r="C32" s="666"/>
      <c r="D32" s="669"/>
      <c r="E32" s="17"/>
      <c r="F32" s="17"/>
      <c r="G32" s="18"/>
      <c r="H32" s="19" t="s">
        <v>29</v>
      </c>
    </row>
    <row r="33" spans="1:8" x14ac:dyDescent="0.25">
      <c r="A33" s="658"/>
      <c r="B33" s="22" t="s">
        <v>30</v>
      </c>
      <c r="C33" s="666"/>
      <c r="D33" s="669"/>
      <c r="E33" s="17"/>
      <c r="F33" s="17"/>
      <c r="G33" s="18"/>
      <c r="H33" s="19">
        <v>4916</v>
      </c>
    </row>
    <row r="34" spans="1:8" x14ac:dyDescent="0.25">
      <c r="A34" s="658"/>
      <c r="B34" s="23" t="s">
        <v>73</v>
      </c>
      <c r="C34" s="666"/>
      <c r="D34" s="669"/>
      <c r="E34" s="17"/>
      <c r="F34" s="17"/>
      <c r="G34" s="18"/>
      <c r="H34" s="19"/>
    </row>
    <row r="35" spans="1:8" x14ac:dyDescent="0.25">
      <c r="A35" s="658"/>
      <c r="B35" s="22" t="s">
        <v>28</v>
      </c>
      <c r="C35" s="666"/>
      <c r="D35" s="669"/>
      <c r="E35" s="17"/>
      <c r="F35" s="17"/>
      <c r="G35" s="18"/>
      <c r="H35" s="19" t="s">
        <v>29</v>
      </c>
    </row>
    <row r="36" spans="1:8" x14ac:dyDescent="0.25">
      <c r="A36" s="658"/>
      <c r="B36" s="22" t="s">
        <v>30</v>
      </c>
      <c r="C36" s="666"/>
      <c r="D36" s="669"/>
      <c r="E36" s="17"/>
      <c r="F36" s="17"/>
      <c r="G36" s="18"/>
      <c r="H36" s="19">
        <v>4360</v>
      </c>
    </row>
    <row r="37" spans="1:8" x14ac:dyDescent="0.25">
      <c r="A37" s="658"/>
      <c r="B37" s="23" t="s">
        <v>74</v>
      </c>
      <c r="C37" s="666"/>
      <c r="D37" s="669"/>
      <c r="E37" s="17"/>
      <c r="F37" s="17"/>
      <c r="G37" s="18"/>
      <c r="H37" s="19"/>
    </row>
    <row r="38" spans="1:8" x14ac:dyDescent="0.25">
      <c r="A38" s="658"/>
      <c r="B38" s="22" t="s">
        <v>28</v>
      </c>
      <c r="C38" s="666"/>
      <c r="D38" s="669"/>
      <c r="E38" s="17"/>
      <c r="F38" s="17"/>
      <c r="G38" s="18"/>
      <c r="H38" s="19" t="s">
        <v>29</v>
      </c>
    </row>
    <row r="39" spans="1:8" x14ac:dyDescent="0.25">
      <c r="A39" s="658"/>
      <c r="B39" s="22" t="s">
        <v>30</v>
      </c>
      <c r="C39" s="666"/>
      <c r="D39" s="669"/>
      <c r="E39" s="17"/>
      <c r="F39" s="17"/>
      <c r="G39" s="18"/>
      <c r="H39" s="19">
        <v>792</v>
      </c>
    </row>
    <row r="40" spans="1:8" x14ac:dyDescent="0.25">
      <c r="A40" s="658"/>
      <c r="B40" s="23" t="s">
        <v>75</v>
      </c>
      <c r="C40" s="666"/>
      <c r="D40" s="669"/>
      <c r="E40" s="17"/>
      <c r="F40" s="17"/>
      <c r="G40" s="18"/>
      <c r="H40" s="19"/>
    </row>
    <row r="41" spans="1:8" x14ac:dyDescent="0.25">
      <c r="A41" s="658"/>
      <c r="B41" s="22" t="s">
        <v>28</v>
      </c>
      <c r="C41" s="666"/>
      <c r="D41" s="669"/>
      <c r="E41" s="17"/>
      <c r="F41" s="17"/>
      <c r="G41" s="18"/>
      <c r="H41" s="19" t="s">
        <v>29</v>
      </c>
    </row>
    <row r="42" spans="1:8" x14ac:dyDescent="0.25">
      <c r="A42" s="658"/>
      <c r="B42" s="22" t="s">
        <v>30</v>
      </c>
      <c r="C42" s="667"/>
      <c r="D42" s="670"/>
      <c r="E42" s="17"/>
      <c r="F42" s="17"/>
      <c r="G42" s="18"/>
      <c r="H42" s="19">
        <v>2243</v>
      </c>
    </row>
    <row r="43" spans="1:8" ht="57" x14ac:dyDescent="0.25">
      <c r="A43" s="658"/>
      <c r="B43" s="21" t="s">
        <v>33</v>
      </c>
      <c r="C43" s="663" t="s">
        <v>34</v>
      </c>
      <c r="D43" s="664" t="s">
        <v>26</v>
      </c>
      <c r="E43" s="17"/>
      <c r="F43" s="17"/>
      <c r="G43" s="18"/>
      <c r="H43" s="19"/>
    </row>
    <row r="44" spans="1:8" ht="21.75" customHeight="1" x14ac:dyDescent="0.25">
      <c r="A44" s="658"/>
      <c r="B44" s="23" t="s">
        <v>35</v>
      </c>
      <c r="C44" s="663"/>
      <c r="D44" s="664"/>
      <c r="E44" s="17"/>
      <c r="F44" s="17"/>
      <c r="G44" s="18"/>
      <c r="H44" s="19"/>
    </row>
    <row r="45" spans="1:8" x14ac:dyDescent="0.25">
      <c r="A45" s="658"/>
      <c r="B45" s="24" t="s">
        <v>36</v>
      </c>
      <c r="C45" s="663"/>
      <c r="D45" s="664"/>
      <c r="E45" s="17"/>
      <c r="F45" s="17"/>
      <c r="G45" s="18"/>
      <c r="H45" s="25"/>
    </row>
    <row r="46" spans="1:8" x14ac:dyDescent="0.25">
      <c r="A46" s="658"/>
      <c r="B46" s="22" t="s">
        <v>28</v>
      </c>
      <c r="C46" s="663"/>
      <c r="D46" s="664"/>
      <c r="E46" s="17"/>
      <c r="F46" s="17"/>
      <c r="G46" s="18"/>
      <c r="H46" s="25" t="s">
        <v>29</v>
      </c>
    </row>
    <row r="47" spans="1:8" x14ac:dyDescent="0.25">
      <c r="A47" s="658"/>
      <c r="B47" s="22" t="s">
        <v>30</v>
      </c>
      <c r="C47" s="663"/>
      <c r="D47" s="664"/>
      <c r="E47" s="17"/>
      <c r="F47" s="17"/>
      <c r="G47" s="18"/>
      <c r="H47" s="19">
        <v>15788</v>
      </c>
    </row>
    <row r="48" spans="1:8" ht="30" x14ac:dyDescent="0.25">
      <c r="A48" s="658"/>
      <c r="B48" s="24" t="s">
        <v>37</v>
      </c>
      <c r="C48" s="663"/>
      <c r="D48" s="664"/>
      <c r="E48" s="17"/>
      <c r="F48" s="17"/>
      <c r="G48" s="18"/>
      <c r="H48" s="19"/>
    </row>
    <row r="49" spans="1:8" x14ac:dyDescent="0.25">
      <c r="A49" s="658"/>
      <c r="B49" s="22" t="s">
        <v>28</v>
      </c>
      <c r="C49" s="663"/>
      <c r="D49" s="664"/>
      <c r="E49" s="17"/>
      <c r="F49" s="17"/>
      <c r="G49" s="18"/>
      <c r="H49" s="19" t="s">
        <v>29</v>
      </c>
    </row>
    <row r="50" spans="1:8" x14ac:dyDescent="0.25">
      <c r="A50" s="658"/>
      <c r="B50" s="22" t="s">
        <v>30</v>
      </c>
      <c r="C50" s="663"/>
      <c r="D50" s="664"/>
      <c r="E50" s="17"/>
      <c r="F50" s="17"/>
      <c r="G50" s="18"/>
      <c r="H50" s="19">
        <v>10907</v>
      </c>
    </row>
    <row r="51" spans="1:8" ht="30" x14ac:dyDescent="0.25">
      <c r="A51" s="658"/>
      <c r="B51" s="24" t="s">
        <v>38</v>
      </c>
      <c r="C51" s="663"/>
      <c r="D51" s="664"/>
      <c r="E51" s="17"/>
      <c r="F51" s="17"/>
      <c r="G51" s="18"/>
      <c r="H51" s="19"/>
    </row>
    <row r="52" spans="1:8" x14ac:dyDescent="0.25">
      <c r="A52" s="658"/>
      <c r="B52" s="22" t="s">
        <v>28</v>
      </c>
      <c r="C52" s="663"/>
      <c r="D52" s="664"/>
      <c r="E52" s="17"/>
      <c r="F52" s="17"/>
      <c r="G52" s="18"/>
      <c r="H52" s="19" t="s">
        <v>29</v>
      </c>
    </row>
    <row r="53" spans="1:8" x14ac:dyDescent="0.25">
      <c r="A53" s="658"/>
      <c r="B53" s="22" t="s">
        <v>30</v>
      </c>
      <c r="C53" s="663"/>
      <c r="D53" s="664"/>
      <c r="E53" s="17"/>
      <c r="F53" s="17"/>
      <c r="G53" s="18"/>
      <c r="H53" s="19">
        <v>8420</v>
      </c>
    </row>
    <row r="54" spans="1:8" ht="30" x14ac:dyDescent="0.25">
      <c r="A54" s="658"/>
      <c r="B54" s="24" t="s">
        <v>39</v>
      </c>
      <c r="C54" s="663"/>
      <c r="D54" s="664"/>
      <c r="E54" s="17"/>
      <c r="F54" s="17"/>
      <c r="G54" s="18"/>
      <c r="H54" s="19"/>
    </row>
    <row r="55" spans="1:8" x14ac:dyDescent="0.25">
      <c r="A55" s="658"/>
      <c r="B55" s="22" t="s">
        <v>28</v>
      </c>
      <c r="C55" s="663"/>
      <c r="D55" s="664"/>
      <c r="E55" s="17"/>
      <c r="F55" s="17"/>
      <c r="G55" s="18"/>
      <c r="H55" s="19" t="s">
        <v>29</v>
      </c>
    </row>
    <row r="56" spans="1:8" x14ac:dyDescent="0.25">
      <c r="A56" s="658"/>
      <c r="B56" s="22" t="s">
        <v>30</v>
      </c>
      <c r="C56" s="663"/>
      <c r="D56" s="664"/>
      <c r="E56" s="17"/>
      <c r="F56" s="17"/>
      <c r="G56" s="18"/>
      <c r="H56" s="19">
        <v>6150</v>
      </c>
    </row>
    <row r="57" spans="1:8" ht="30" x14ac:dyDescent="0.25">
      <c r="A57" s="658"/>
      <c r="B57" s="24" t="s">
        <v>40</v>
      </c>
      <c r="C57" s="663"/>
      <c r="D57" s="664"/>
      <c r="E57" s="17"/>
      <c r="F57" s="17"/>
      <c r="G57" s="18"/>
      <c r="H57" s="19"/>
    </row>
    <row r="58" spans="1:8" x14ac:dyDescent="0.25">
      <c r="A58" s="658"/>
      <c r="B58" s="22" t="s">
        <v>28</v>
      </c>
      <c r="C58" s="663"/>
      <c r="D58" s="664"/>
      <c r="E58" s="17"/>
      <c r="F58" s="17"/>
      <c r="G58" s="18"/>
      <c r="H58" s="19" t="s">
        <v>29</v>
      </c>
    </row>
    <row r="59" spans="1:8" x14ac:dyDescent="0.25">
      <c r="A59" s="658"/>
      <c r="B59" s="22" t="s">
        <v>30</v>
      </c>
      <c r="C59" s="663"/>
      <c r="D59" s="664"/>
      <c r="E59" s="17"/>
      <c r="F59" s="17"/>
      <c r="G59" s="18"/>
      <c r="H59" s="19">
        <v>4370</v>
      </c>
    </row>
    <row r="60" spans="1:8" ht="30" x14ac:dyDescent="0.25">
      <c r="A60" s="658"/>
      <c r="B60" s="24" t="s">
        <v>41</v>
      </c>
      <c r="C60" s="663"/>
      <c r="D60" s="664"/>
      <c r="E60" s="17"/>
      <c r="F60" s="17"/>
      <c r="G60" s="18"/>
      <c r="H60" s="19"/>
    </row>
    <row r="61" spans="1:8" x14ac:dyDescent="0.25">
      <c r="A61" s="658"/>
      <c r="B61" s="22" t="s">
        <v>28</v>
      </c>
      <c r="C61" s="663"/>
      <c r="D61" s="664"/>
      <c r="E61" s="17"/>
      <c r="F61" s="17"/>
      <c r="G61" s="18"/>
      <c r="H61" s="19" t="s">
        <v>29</v>
      </c>
    </row>
    <row r="62" spans="1:8" x14ac:dyDescent="0.25">
      <c r="A62" s="658"/>
      <c r="B62" s="22" t="s">
        <v>30</v>
      </c>
      <c r="C62" s="663"/>
      <c r="D62" s="664"/>
      <c r="E62" s="17"/>
      <c r="F62" s="17"/>
      <c r="G62" s="18"/>
      <c r="H62" s="19">
        <v>4531</v>
      </c>
    </row>
    <row r="63" spans="1:8" ht="30" x14ac:dyDescent="0.25">
      <c r="A63" s="658"/>
      <c r="B63" s="24" t="s">
        <v>42</v>
      </c>
      <c r="C63" s="663"/>
      <c r="D63" s="664"/>
      <c r="E63" s="17"/>
      <c r="F63" s="17"/>
      <c r="G63" s="18"/>
      <c r="H63" s="19"/>
    </row>
    <row r="64" spans="1:8" x14ac:dyDescent="0.25">
      <c r="A64" s="658"/>
      <c r="B64" s="22" t="s">
        <v>28</v>
      </c>
      <c r="C64" s="663"/>
      <c r="D64" s="664"/>
      <c r="E64" s="17"/>
      <c r="F64" s="17"/>
      <c r="G64" s="18"/>
      <c r="H64" s="19" t="s">
        <v>29</v>
      </c>
    </row>
    <row r="65" spans="1:8" x14ac:dyDescent="0.25">
      <c r="A65" s="658"/>
      <c r="B65" s="22" t="s">
        <v>30</v>
      </c>
      <c r="C65" s="663"/>
      <c r="D65" s="664"/>
      <c r="E65" s="17"/>
      <c r="F65" s="17"/>
      <c r="G65" s="18"/>
      <c r="H65" s="19">
        <v>4312</v>
      </c>
    </row>
    <row r="66" spans="1:8" ht="30" x14ac:dyDescent="0.25">
      <c r="A66" s="658"/>
      <c r="B66" s="24" t="s">
        <v>43</v>
      </c>
      <c r="C66" s="663"/>
      <c r="D66" s="664"/>
      <c r="E66" s="17"/>
      <c r="F66" s="17"/>
      <c r="G66" s="18"/>
      <c r="H66" s="19"/>
    </row>
    <row r="67" spans="1:8" x14ac:dyDescent="0.25">
      <c r="A67" s="658"/>
      <c r="B67" s="22" t="s">
        <v>28</v>
      </c>
      <c r="C67" s="663"/>
      <c r="D67" s="664"/>
      <c r="E67" s="17"/>
      <c r="F67" s="17"/>
      <c r="G67" s="18"/>
      <c r="H67" s="19" t="s">
        <v>29</v>
      </c>
    </row>
    <row r="68" spans="1:8" x14ac:dyDescent="0.25">
      <c r="A68" s="658"/>
      <c r="B68" s="22" t="s">
        <v>30</v>
      </c>
      <c r="C68" s="663"/>
      <c r="D68" s="664"/>
      <c r="E68" s="17"/>
      <c r="F68" s="17"/>
      <c r="G68" s="18"/>
      <c r="H68" s="19">
        <v>6290</v>
      </c>
    </row>
    <row r="69" spans="1:8" ht="25.5" customHeight="1" x14ac:dyDescent="0.25">
      <c r="A69" s="658"/>
      <c r="B69" s="23" t="s">
        <v>44</v>
      </c>
      <c r="C69" s="663"/>
      <c r="D69" s="664"/>
      <c r="E69" s="17"/>
      <c r="F69" s="17"/>
      <c r="G69" s="18"/>
      <c r="H69" s="19"/>
    </row>
    <row r="70" spans="1:8" ht="30" x14ac:dyDescent="0.25">
      <c r="A70" s="658"/>
      <c r="B70" s="24" t="s">
        <v>45</v>
      </c>
      <c r="C70" s="663"/>
      <c r="D70" s="664"/>
      <c r="E70" s="17"/>
      <c r="F70" s="17"/>
      <c r="G70" s="18"/>
      <c r="H70" s="25"/>
    </row>
    <row r="71" spans="1:8" x14ac:dyDescent="0.25">
      <c r="A71" s="658"/>
      <c r="B71" s="22" t="s">
        <v>28</v>
      </c>
      <c r="C71" s="663"/>
      <c r="D71" s="664"/>
      <c r="E71" s="17"/>
      <c r="F71" s="17"/>
      <c r="G71" s="18"/>
      <c r="H71" s="25" t="s">
        <v>29</v>
      </c>
    </row>
    <row r="72" spans="1:8" x14ac:dyDescent="0.25">
      <c r="A72" s="658"/>
      <c r="B72" s="22" t="s">
        <v>30</v>
      </c>
      <c r="C72" s="663"/>
      <c r="D72" s="664"/>
      <c r="E72" s="17"/>
      <c r="F72" s="17"/>
      <c r="G72" s="18"/>
      <c r="H72" s="19">
        <v>38227</v>
      </c>
    </row>
    <row r="73" spans="1:8" ht="30" x14ac:dyDescent="0.25">
      <c r="A73" s="658"/>
      <c r="B73" s="24" t="s">
        <v>46</v>
      </c>
      <c r="C73" s="663"/>
      <c r="D73" s="664"/>
      <c r="E73" s="17"/>
      <c r="F73" s="17"/>
      <c r="G73" s="18"/>
      <c r="H73" s="19"/>
    </row>
    <row r="74" spans="1:8" x14ac:dyDescent="0.25">
      <c r="A74" s="658"/>
      <c r="B74" s="22" t="s">
        <v>28</v>
      </c>
      <c r="C74" s="663"/>
      <c r="D74" s="664"/>
      <c r="E74" s="17"/>
      <c r="F74" s="17"/>
      <c r="G74" s="18"/>
      <c r="H74" s="19" t="s">
        <v>29</v>
      </c>
    </row>
    <row r="75" spans="1:8" x14ac:dyDescent="0.25">
      <c r="A75" s="658"/>
      <c r="B75" s="22" t="s">
        <v>30</v>
      </c>
      <c r="C75" s="663"/>
      <c r="D75" s="664"/>
      <c r="E75" s="17"/>
      <c r="F75" s="17"/>
      <c r="G75" s="18"/>
      <c r="H75" s="19">
        <v>14557</v>
      </c>
    </row>
    <row r="76" spans="1:8" ht="30" x14ac:dyDescent="0.25">
      <c r="A76" s="658"/>
      <c r="B76" s="24" t="s">
        <v>47</v>
      </c>
      <c r="C76" s="663"/>
      <c r="D76" s="664"/>
      <c r="E76" s="17"/>
      <c r="F76" s="17"/>
      <c r="G76" s="18"/>
      <c r="H76" s="19"/>
    </row>
    <row r="77" spans="1:8" x14ac:dyDescent="0.25">
      <c r="A77" s="658"/>
      <c r="B77" s="22" t="s">
        <v>28</v>
      </c>
      <c r="C77" s="663"/>
      <c r="D77" s="664"/>
      <c r="E77" s="17"/>
      <c r="F77" s="17"/>
      <c r="G77" s="18"/>
      <c r="H77" s="19" t="s">
        <v>29</v>
      </c>
    </row>
    <row r="78" spans="1:8" x14ac:dyDescent="0.25">
      <c r="A78" s="658"/>
      <c r="B78" s="22" t="s">
        <v>30</v>
      </c>
      <c r="C78" s="663"/>
      <c r="D78" s="664"/>
      <c r="E78" s="17"/>
      <c r="F78" s="17"/>
      <c r="G78" s="18"/>
      <c r="H78" s="19">
        <v>8422</v>
      </c>
    </row>
    <row r="79" spans="1:8" ht="30" x14ac:dyDescent="0.25">
      <c r="A79" s="658"/>
      <c r="B79" s="24" t="s">
        <v>48</v>
      </c>
      <c r="C79" s="663"/>
      <c r="D79" s="664"/>
      <c r="E79" s="17"/>
      <c r="F79" s="17"/>
      <c r="G79" s="18"/>
      <c r="H79" s="19"/>
    </row>
    <row r="80" spans="1:8" x14ac:dyDescent="0.25">
      <c r="A80" s="658"/>
      <c r="B80" s="22" t="s">
        <v>28</v>
      </c>
      <c r="C80" s="663"/>
      <c r="D80" s="664"/>
      <c r="E80" s="17"/>
      <c r="F80" s="17"/>
      <c r="G80" s="18"/>
      <c r="H80" s="19" t="s">
        <v>29</v>
      </c>
    </row>
    <row r="81" spans="1:8" x14ac:dyDescent="0.25">
      <c r="A81" s="658"/>
      <c r="B81" s="22" t="s">
        <v>30</v>
      </c>
      <c r="C81" s="663"/>
      <c r="D81" s="664"/>
      <c r="E81" s="17"/>
      <c r="F81" s="17"/>
      <c r="G81" s="18"/>
      <c r="H81" s="19">
        <v>11708</v>
      </c>
    </row>
    <row r="82" spans="1:8" ht="30" x14ac:dyDescent="0.25">
      <c r="A82" s="658"/>
      <c r="B82" s="24" t="s">
        <v>49</v>
      </c>
      <c r="C82" s="663"/>
      <c r="D82" s="664"/>
      <c r="E82" s="17"/>
      <c r="F82" s="17"/>
      <c r="G82" s="18"/>
      <c r="H82" s="19"/>
    </row>
    <row r="83" spans="1:8" x14ac:dyDescent="0.25">
      <c r="A83" s="658"/>
      <c r="B83" s="22" t="s">
        <v>28</v>
      </c>
      <c r="C83" s="663"/>
      <c r="D83" s="664"/>
      <c r="E83" s="17"/>
      <c r="F83" s="17"/>
      <c r="G83" s="18"/>
      <c r="H83" s="19" t="s">
        <v>29</v>
      </c>
    </row>
    <row r="84" spans="1:8" x14ac:dyDescent="0.25">
      <c r="A84" s="658"/>
      <c r="B84" s="22" t="s">
        <v>30</v>
      </c>
      <c r="C84" s="663"/>
      <c r="D84" s="664"/>
      <c r="E84" s="17"/>
      <c r="F84" s="17"/>
      <c r="G84" s="18"/>
      <c r="H84" s="19">
        <v>12416</v>
      </c>
    </row>
    <row r="85" spans="1:8" ht="30" x14ac:dyDescent="0.25">
      <c r="A85" s="658"/>
      <c r="B85" s="24" t="s">
        <v>50</v>
      </c>
      <c r="C85" s="663"/>
      <c r="D85" s="664"/>
      <c r="E85" s="17"/>
      <c r="F85" s="17"/>
      <c r="G85" s="18"/>
      <c r="H85" s="19"/>
    </row>
    <row r="86" spans="1:8" x14ac:dyDescent="0.25">
      <c r="A86" s="658"/>
      <c r="B86" s="22" t="s">
        <v>28</v>
      </c>
      <c r="C86" s="663"/>
      <c r="D86" s="664"/>
      <c r="E86" s="17"/>
      <c r="F86" s="17"/>
      <c r="G86" s="18"/>
      <c r="H86" s="19" t="s">
        <v>29</v>
      </c>
    </row>
    <row r="87" spans="1:8" x14ac:dyDescent="0.25">
      <c r="A87" s="658"/>
      <c r="B87" s="22" t="s">
        <v>30</v>
      </c>
      <c r="C87" s="663"/>
      <c r="D87" s="664"/>
      <c r="E87" s="17"/>
      <c r="F87" s="17"/>
      <c r="G87" s="18"/>
      <c r="H87" s="19">
        <v>13090</v>
      </c>
    </row>
    <row r="88" spans="1:8" ht="30" x14ac:dyDescent="0.25">
      <c r="A88" s="658"/>
      <c r="B88" s="24" t="s">
        <v>51</v>
      </c>
      <c r="C88" s="663"/>
      <c r="D88" s="664"/>
      <c r="E88" s="17"/>
      <c r="F88" s="17"/>
      <c r="G88" s="18"/>
      <c r="H88" s="19"/>
    </row>
    <row r="89" spans="1:8" x14ac:dyDescent="0.25">
      <c r="A89" s="658"/>
      <c r="B89" s="22" t="s">
        <v>28</v>
      </c>
      <c r="C89" s="663"/>
      <c r="D89" s="664"/>
      <c r="E89" s="17"/>
      <c r="F89" s="17"/>
      <c r="G89" s="18"/>
      <c r="H89" s="19" t="s">
        <v>29</v>
      </c>
    </row>
    <row r="90" spans="1:8" x14ac:dyDescent="0.25">
      <c r="A90" s="658"/>
      <c r="B90" s="22" t="s">
        <v>30</v>
      </c>
      <c r="C90" s="663"/>
      <c r="D90" s="664"/>
      <c r="E90" s="17"/>
      <c r="F90" s="17"/>
      <c r="G90" s="18"/>
      <c r="H90" s="19">
        <v>9348</v>
      </c>
    </row>
    <row r="91" spans="1:8" ht="57" x14ac:dyDescent="0.25">
      <c r="A91" s="658"/>
      <c r="B91" s="21" t="s">
        <v>762</v>
      </c>
      <c r="C91" s="665">
        <v>0.4</v>
      </c>
      <c r="D91" s="668" t="s">
        <v>26</v>
      </c>
      <c r="E91" s="17"/>
      <c r="F91" s="17"/>
      <c r="G91" s="18"/>
      <c r="H91" s="19" t="s">
        <v>29</v>
      </c>
    </row>
    <row r="92" spans="1:8" ht="45" x14ac:dyDescent="0.25">
      <c r="A92" s="658"/>
      <c r="B92" s="23" t="s">
        <v>763</v>
      </c>
      <c r="C92" s="666"/>
      <c r="D92" s="669"/>
      <c r="E92" s="17"/>
      <c r="F92" s="17"/>
      <c r="G92" s="18"/>
      <c r="H92" s="19">
        <v>1687.9</v>
      </c>
    </row>
    <row r="93" spans="1:8" ht="45" x14ac:dyDescent="0.25">
      <c r="A93" s="658"/>
      <c r="B93" s="23" t="s">
        <v>764</v>
      </c>
      <c r="C93" s="666"/>
      <c r="D93" s="669"/>
      <c r="E93" s="17"/>
      <c r="F93" s="17"/>
      <c r="G93" s="18"/>
      <c r="H93" s="19">
        <v>1762.28</v>
      </c>
    </row>
    <row r="94" spans="1:8" ht="45" x14ac:dyDescent="0.25">
      <c r="A94" s="658"/>
      <c r="B94" s="23" t="s">
        <v>765</v>
      </c>
      <c r="C94" s="667"/>
      <c r="D94" s="670"/>
      <c r="E94" s="17"/>
      <c r="F94" s="17"/>
      <c r="G94" s="18"/>
      <c r="H94" s="19">
        <v>383.97</v>
      </c>
    </row>
    <row r="95" spans="1:8" x14ac:dyDescent="0.25">
      <c r="A95" s="658"/>
      <c r="B95" s="21" t="s">
        <v>27</v>
      </c>
      <c r="C95" s="671" t="s">
        <v>52</v>
      </c>
      <c r="D95" s="668" t="s">
        <v>26</v>
      </c>
      <c r="E95" s="17"/>
      <c r="F95" s="17"/>
      <c r="G95" s="26"/>
      <c r="H95" s="19"/>
    </row>
    <row r="96" spans="1:8" x14ac:dyDescent="0.25">
      <c r="A96" s="658"/>
      <c r="B96" s="22" t="s">
        <v>28</v>
      </c>
      <c r="C96" s="672"/>
      <c r="D96" s="669"/>
      <c r="E96" s="17"/>
      <c r="F96" s="17"/>
      <c r="G96" s="26"/>
      <c r="H96" s="19" t="s">
        <v>29</v>
      </c>
    </row>
    <row r="97" spans="1:8" x14ac:dyDescent="0.25">
      <c r="A97" s="658"/>
      <c r="B97" s="22" t="s">
        <v>30</v>
      </c>
      <c r="C97" s="672"/>
      <c r="D97" s="669"/>
      <c r="E97" s="17"/>
      <c r="F97" s="17"/>
      <c r="G97" s="26"/>
      <c r="H97" s="19">
        <v>6200</v>
      </c>
    </row>
    <row r="98" spans="1:8" x14ac:dyDescent="0.25">
      <c r="A98" s="658"/>
      <c r="B98" s="21" t="s">
        <v>31</v>
      </c>
      <c r="C98" s="672"/>
      <c r="D98" s="669"/>
      <c r="E98" s="17"/>
      <c r="F98" s="17"/>
      <c r="G98" s="26"/>
      <c r="H98" s="19"/>
    </row>
    <row r="99" spans="1:8" x14ac:dyDescent="0.25">
      <c r="A99" s="658"/>
      <c r="B99" s="23" t="s">
        <v>32</v>
      </c>
      <c r="C99" s="672"/>
      <c r="D99" s="669"/>
      <c r="E99" s="17"/>
      <c r="F99" s="17"/>
      <c r="G99" s="18"/>
      <c r="H99" s="19"/>
    </row>
    <row r="100" spans="1:8" x14ac:dyDescent="0.25">
      <c r="A100" s="658"/>
      <c r="B100" s="22" t="s">
        <v>28</v>
      </c>
      <c r="C100" s="672"/>
      <c r="D100" s="669"/>
      <c r="E100" s="17"/>
      <c r="F100" s="17"/>
      <c r="G100" s="18"/>
      <c r="H100" s="19" t="s">
        <v>29</v>
      </c>
    </row>
    <row r="101" spans="1:8" x14ac:dyDescent="0.25">
      <c r="A101" s="658"/>
      <c r="B101" s="22" t="s">
        <v>30</v>
      </c>
      <c r="C101" s="672"/>
      <c r="D101" s="669"/>
      <c r="E101" s="17"/>
      <c r="F101" s="17"/>
      <c r="G101" s="18"/>
      <c r="H101" s="19">
        <v>5780</v>
      </c>
    </row>
    <row r="102" spans="1:8" x14ac:dyDescent="0.25">
      <c r="A102" s="658"/>
      <c r="B102" s="23" t="s">
        <v>69</v>
      </c>
      <c r="C102" s="672"/>
      <c r="D102" s="669"/>
      <c r="E102" s="17"/>
      <c r="F102" s="17"/>
      <c r="G102" s="18"/>
      <c r="H102" s="19"/>
    </row>
    <row r="103" spans="1:8" x14ac:dyDescent="0.25">
      <c r="A103" s="658"/>
      <c r="B103" s="22" t="s">
        <v>28</v>
      </c>
      <c r="C103" s="672"/>
      <c r="D103" s="669"/>
      <c r="E103" s="17"/>
      <c r="F103" s="17"/>
      <c r="G103" s="18"/>
      <c r="H103" s="19" t="s">
        <v>29</v>
      </c>
    </row>
    <row r="104" spans="1:8" x14ac:dyDescent="0.25">
      <c r="A104" s="658"/>
      <c r="B104" s="22" t="s">
        <v>30</v>
      </c>
      <c r="C104" s="672"/>
      <c r="D104" s="669"/>
      <c r="E104" s="17"/>
      <c r="F104" s="17"/>
      <c r="G104" s="18"/>
      <c r="H104" s="19">
        <v>8424</v>
      </c>
    </row>
    <row r="105" spans="1:8" ht="21" customHeight="1" x14ac:dyDescent="0.25">
      <c r="A105" s="658"/>
      <c r="B105" s="21" t="s">
        <v>70</v>
      </c>
      <c r="C105" s="672"/>
      <c r="D105" s="669"/>
      <c r="E105" s="17"/>
      <c r="F105" s="17"/>
      <c r="G105" s="26"/>
      <c r="H105" s="19"/>
    </row>
    <row r="106" spans="1:8" x14ac:dyDescent="0.25">
      <c r="A106" s="658"/>
      <c r="B106" s="23" t="s">
        <v>71</v>
      </c>
      <c r="C106" s="672"/>
      <c r="D106" s="669"/>
      <c r="E106" s="17"/>
      <c r="F106" s="17"/>
      <c r="G106" s="26"/>
      <c r="H106" s="19"/>
    </row>
    <row r="107" spans="1:8" x14ac:dyDescent="0.25">
      <c r="A107" s="658"/>
      <c r="B107" s="22" t="s">
        <v>28</v>
      </c>
      <c r="C107" s="672"/>
      <c r="D107" s="669"/>
      <c r="E107" s="17"/>
      <c r="F107" s="17"/>
      <c r="G107" s="26"/>
      <c r="H107" s="19" t="s">
        <v>29</v>
      </c>
    </row>
    <row r="108" spans="1:8" x14ac:dyDescent="0.25">
      <c r="A108" s="658"/>
      <c r="B108" s="22" t="s">
        <v>30</v>
      </c>
      <c r="C108" s="672"/>
      <c r="D108" s="669"/>
      <c r="E108" s="17"/>
      <c r="F108" s="17"/>
      <c r="G108" s="26"/>
      <c r="H108" s="19">
        <v>2944</v>
      </c>
    </row>
    <row r="109" spans="1:8" x14ac:dyDescent="0.25">
      <c r="A109" s="658"/>
      <c r="B109" s="23" t="s">
        <v>72</v>
      </c>
      <c r="C109" s="672"/>
      <c r="D109" s="669"/>
      <c r="E109" s="17"/>
      <c r="F109" s="17"/>
      <c r="G109" s="26"/>
      <c r="H109" s="19"/>
    </row>
    <row r="110" spans="1:8" x14ac:dyDescent="0.25">
      <c r="A110" s="658"/>
      <c r="B110" s="22" t="s">
        <v>28</v>
      </c>
      <c r="C110" s="672"/>
      <c r="D110" s="669"/>
      <c r="E110" s="17"/>
      <c r="F110" s="17"/>
      <c r="G110" s="26"/>
      <c r="H110" s="19" t="s">
        <v>29</v>
      </c>
    </row>
    <row r="111" spans="1:8" x14ac:dyDescent="0.25">
      <c r="A111" s="658"/>
      <c r="B111" s="22" t="s">
        <v>30</v>
      </c>
      <c r="C111" s="672"/>
      <c r="D111" s="669"/>
      <c r="E111" s="17"/>
      <c r="F111" s="17"/>
      <c r="G111" s="26"/>
      <c r="H111" s="19">
        <v>4916</v>
      </c>
    </row>
    <row r="112" spans="1:8" x14ac:dyDescent="0.25">
      <c r="A112" s="658"/>
      <c r="B112" s="23" t="s">
        <v>73</v>
      </c>
      <c r="C112" s="672"/>
      <c r="D112" s="669"/>
      <c r="E112" s="17"/>
      <c r="F112" s="17"/>
      <c r="G112" s="26"/>
      <c r="H112" s="19"/>
    </row>
    <row r="113" spans="1:8" x14ac:dyDescent="0.25">
      <c r="A113" s="658"/>
      <c r="B113" s="22" t="s">
        <v>28</v>
      </c>
      <c r="C113" s="672"/>
      <c r="D113" s="669"/>
      <c r="E113" s="17"/>
      <c r="F113" s="17"/>
      <c r="G113" s="26"/>
      <c r="H113" s="19" t="s">
        <v>29</v>
      </c>
    </row>
    <row r="114" spans="1:8" x14ac:dyDescent="0.25">
      <c r="A114" s="658"/>
      <c r="B114" s="22" t="s">
        <v>30</v>
      </c>
      <c r="C114" s="672"/>
      <c r="D114" s="669"/>
      <c r="E114" s="17"/>
      <c r="F114" s="17"/>
      <c r="G114" s="26"/>
      <c r="H114" s="19">
        <v>4360</v>
      </c>
    </row>
    <row r="115" spans="1:8" x14ac:dyDescent="0.25">
      <c r="A115" s="658"/>
      <c r="B115" s="23" t="s">
        <v>74</v>
      </c>
      <c r="C115" s="672"/>
      <c r="D115" s="669"/>
      <c r="E115" s="17"/>
      <c r="F115" s="17"/>
      <c r="G115" s="26"/>
      <c r="H115" s="19"/>
    </row>
    <row r="116" spans="1:8" x14ac:dyDescent="0.25">
      <c r="A116" s="658"/>
      <c r="B116" s="22" t="s">
        <v>28</v>
      </c>
      <c r="C116" s="672"/>
      <c r="D116" s="669"/>
      <c r="E116" s="17"/>
      <c r="F116" s="17"/>
      <c r="G116" s="26"/>
      <c r="H116" s="19" t="s">
        <v>29</v>
      </c>
    </row>
    <row r="117" spans="1:8" x14ac:dyDescent="0.25">
      <c r="A117" s="658"/>
      <c r="B117" s="22" t="s">
        <v>30</v>
      </c>
      <c r="C117" s="672"/>
      <c r="D117" s="669"/>
      <c r="E117" s="17"/>
      <c r="F117" s="17"/>
      <c r="G117" s="26"/>
      <c r="H117" s="19">
        <v>792</v>
      </c>
    </row>
    <row r="118" spans="1:8" x14ac:dyDescent="0.25">
      <c r="A118" s="658"/>
      <c r="B118" s="23" t="s">
        <v>75</v>
      </c>
      <c r="C118" s="672"/>
      <c r="D118" s="669"/>
      <c r="E118" s="17"/>
      <c r="F118" s="17"/>
      <c r="G118" s="26"/>
      <c r="H118" s="19"/>
    </row>
    <row r="119" spans="1:8" x14ac:dyDescent="0.25">
      <c r="A119" s="658"/>
      <c r="B119" s="22" t="s">
        <v>28</v>
      </c>
      <c r="C119" s="672"/>
      <c r="D119" s="669"/>
      <c r="E119" s="17"/>
      <c r="F119" s="17"/>
      <c r="G119" s="26"/>
      <c r="H119" s="19" t="s">
        <v>29</v>
      </c>
    </row>
    <row r="120" spans="1:8" x14ac:dyDescent="0.25">
      <c r="A120" s="658"/>
      <c r="B120" s="22" t="s">
        <v>30</v>
      </c>
      <c r="C120" s="672"/>
      <c r="D120" s="669"/>
      <c r="E120" s="17"/>
      <c r="F120" s="17"/>
      <c r="G120" s="26"/>
      <c r="H120" s="19">
        <v>2243</v>
      </c>
    </row>
    <row r="121" spans="1:8" ht="57" x14ac:dyDescent="0.25">
      <c r="A121" s="658"/>
      <c r="B121" s="21" t="s">
        <v>762</v>
      </c>
      <c r="C121" s="672"/>
      <c r="D121" s="669"/>
      <c r="E121" s="17"/>
      <c r="F121" s="17"/>
      <c r="G121" s="26"/>
      <c r="H121" s="19" t="s">
        <v>29</v>
      </c>
    </row>
    <row r="122" spans="1:8" ht="30" x14ac:dyDescent="0.25">
      <c r="A122" s="658"/>
      <c r="B122" s="23" t="s">
        <v>766</v>
      </c>
      <c r="C122" s="672"/>
      <c r="D122" s="669"/>
      <c r="E122" s="17"/>
      <c r="F122" s="17"/>
      <c r="G122" s="26"/>
      <c r="H122" s="19">
        <v>1742.89</v>
      </c>
    </row>
    <row r="123" spans="1:8" ht="30" x14ac:dyDescent="0.25">
      <c r="A123" s="658"/>
      <c r="B123" s="23" t="s">
        <v>767</v>
      </c>
      <c r="C123" s="673"/>
      <c r="D123" s="670"/>
      <c r="E123" s="17"/>
      <c r="F123" s="17"/>
      <c r="G123" s="26"/>
      <c r="H123" s="19">
        <v>1076.08</v>
      </c>
    </row>
    <row r="124" spans="1:8" ht="22.5" customHeight="1" x14ac:dyDescent="0.25">
      <c r="A124" s="658"/>
      <c r="B124" s="653" t="s">
        <v>53</v>
      </c>
      <c r="C124" s="653"/>
      <c r="D124" s="653"/>
      <c r="E124" s="653"/>
      <c r="F124" s="653"/>
      <c r="G124" s="653"/>
      <c r="H124" s="654"/>
    </row>
    <row r="125" spans="1:8" ht="28.5" customHeight="1" x14ac:dyDescent="0.25">
      <c r="A125" s="658"/>
      <c r="B125" s="659" t="s">
        <v>54</v>
      </c>
      <c r="C125" s="659"/>
      <c r="D125" s="659"/>
      <c r="E125" s="659"/>
      <c r="F125" s="659"/>
      <c r="G125" s="659"/>
      <c r="H125" s="660"/>
    </row>
    <row r="126" spans="1:8" ht="66.75" customHeight="1" x14ac:dyDescent="0.25">
      <c r="A126" s="658"/>
      <c r="B126" s="661" t="s">
        <v>20</v>
      </c>
      <c r="C126" s="661"/>
      <c r="D126" s="661"/>
      <c r="E126" s="661"/>
      <c r="F126" s="661"/>
      <c r="G126" s="661"/>
      <c r="H126" s="662"/>
    </row>
    <row r="127" spans="1:8" ht="57.75" x14ac:dyDescent="0.25">
      <c r="A127" s="658"/>
      <c r="B127" s="27" t="s">
        <v>55</v>
      </c>
      <c r="C127" s="663" t="s">
        <v>56</v>
      </c>
      <c r="D127" s="663" t="s">
        <v>57</v>
      </c>
      <c r="E127" s="17"/>
      <c r="F127" s="17"/>
      <c r="G127" s="17"/>
      <c r="H127" s="19">
        <v>6588</v>
      </c>
    </row>
    <row r="128" spans="1:8" x14ac:dyDescent="0.25">
      <c r="A128" s="658"/>
      <c r="B128" s="28" t="s">
        <v>58</v>
      </c>
      <c r="C128" s="663"/>
      <c r="D128" s="663"/>
      <c r="E128" s="314"/>
      <c r="F128" s="314"/>
      <c r="G128" s="314"/>
      <c r="H128" s="19"/>
    </row>
    <row r="129" spans="1:10" ht="30" x14ac:dyDescent="0.25">
      <c r="A129" s="658"/>
      <c r="B129" s="28" t="s">
        <v>59</v>
      </c>
      <c r="C129" s="663"/>
      <c r="D129" s="663"/>
      <c r="E129" s="314"/>
      <c r="F129" s="314"/>
      <c r="G129" s="314"/>
      <c r="H129" s="19">
        <v>3660</v>
      </c>
    </row>
    <row r="130" spans="1:10" ht="17.25" customHeight="1" x14ac:dyDescent="0.25">
      <c r="A130" s="658"/>
      <c r="B130" s="28" t="s">
        <v>60</v>
      </c>
      <c r="C130" s="663"/>
      <c r="D130" s="663"/>
      <c r="E130" s="314"/>
      <c r="F130" s="314"/>
      <c r="G130" s="314"/>
      <c r="H130" s="19">
        <v>2928</v>
      </c>
    </row>
    <row r="131" spans="1:10" ht="43.5" x14ac:dyDescent="0.25">
      <c r="A131" s="658"/>
      <c r="B131" s="27" t="s">
        <v>61</v>
      </c>
      <c r="C131" s="663" t="s">
        <v>25</v>
      </c>
      <c r="D131" s="665" t="s">
        <v>62</v>
      </c>
      <c r="E131" s="17"/>
      <c r="F131" s="17"/>
      <c r="G131" s="17"/>
      <c r="H131" s="19"/>
    </row>
    <row r="132" spans="1:10" x14ac:dyDescent="0.25">
      <c r="A132" s="658"/>
      <c r="B132" s="22" t="s">
        <v>28</v>
      </c>
      <c r="C132" s="663"/>
      <c r="D132" s="666"/>
      <c r="E132" s="314"/>
      <c r="F132" s="314"/>
      <c r="G132" s="314"/>
      <c r="H132" s="19" t="s">
        <v>29</v>
      </c>
    </row>
    <row r="133" spans="1:10" x14ac:dyDescent="0.25">
      <c r="A133" s="658"/>
      <c r="B133" s="22" t="s">
        <v>30</v>
      </c>
      <c r="C133" s="663"/>
      <c r="D133" s="666"/>
      <c r="E133" s="314"/>
      <c r="F133" s="314"/>
      <c r="G133" s="314"/>
      <c r="H133" s="19">
        <v>1362483</v>
      </c>
      <c r="J133" s="39"/>
    </row>
    <row r="134" spans="1:10" ht="43.5" x14ac:dyDescent="0.25">
      <c r="A134" s="658"/>
      <c r="B134" s="27" t="s">
        <v>63</v>
      </c>
      <c r="C134" s="663"/>
      <c r="D134" s="666"/>
      <c r="E134" s="17"/>
      <c r="F134" s="17"/>
      <c r="G134" s="17"/>
      <c r="H134" s="19"/>
      <c r="J134" s="39"/>
    </row>
    <row r="135" spans="1:10" x14ac:dyDescent="0.25">
      <c r="A135" s="658"/>
      <c r="B135" s="29" t="s">
        <v>32</v>
      </c>
      <c r="C135" s="663"/>
      <c r="D135" s="666"/>
      <c r="E135" s="314"/>
      <c r="F135" s="314"/>
      <c r="G135" s="314"/>
      <c r="H135" s="19"/>
      <c r="J135" s="39"/>
    </row>
    <row r="136" spans="1:10" x14ac:dyDescent="0.25">
      <c r="A136" s="658"/>
      <c r="B136" s="22" t="s">
        <v>28</v>
      </c>
      <c r="C136" s="663"/>
      <c r="D136" s="666"/>
      <c r="E136" s="314"/>
      <c r="F136" s="314"/>
      <c r="G136" s="314"/>
      <c r="H136" s="19" t="s">
        <v>29</v>
      </c>
      <c r="J136" s="39"/>
    </row>
    <row r="137" spans="1:10" x14ac:dyDescent="0.25">
      <c r="A137" s="658"/>
      <c r="B137" s="22" t="s">
        <v>30</v>
      </c>
      <c r="C137" s="663"/>
      <c r="D137" s="666"/>
      <c r="E137" s="314"/>
      <c r="F137" s="314"/>
      <c r="G137" s="314"/>
      <c r="H137" s="19">
        <v>1895987</v>
      </c>
      <c r="J137" s="39"/>
    </row>
    <row r="138" spans="1:10" x14ac:dyDescent="0.25">
      <c r="A138" s="658"/>
      <c r="B138" s="23" t="s">
        <v>69</v>
      </c>
      <c r="C138" s="663"/>
      <c r="D138" s="666"/>
      <c r="E138" s="314"/>
      <c r="F138" s="314"/>
      <c r="G138" s="314"/>
      <c r="H138" s="19"/>
      <c r="J138" s="39"/>
    </row>
    <row r="139" spans="1:10" x14ac:dyDescent="0.25">
      <c r="A139" s="658"/>
      <c r="B139" s="22" t="s">
        <v>28</v>
      </c>
      <c r="C139" s="663"/>
      <c r="D139" s="666"/>
      <c r="E139" s="314"/>
      <c r="F139" s="314"/>
      <c r="G139" s="314"/>
      <c r="H139" s="19" t="s">
        <v>29</v>
      </c>
      <c r="J139" s="39"/>
    </row>
    <row r="140" spans="1:10" x14ac:dyDescent="0.25">
      <c r="A140" s="658"/>
      <c r="B140" s="22" t="s">
        <v>30</v>
      </c>
      <c r="C140" s="663"/>
      <c r="D140" s="667"/>
      <c r="E140" s="314"/>
      <c r="F140" s="314"/>
      <c r="G140" s="314"/>
      <c r="H140" s="19">
        <v>4310921</v>
      </c>
      <c r="J140" s="39"/>
    </row>
    <row r="141" spans="1:10" ht="42.75" x14ac:dyDescent="0.25">
      <c r="A141" s="658"/>
      <c r="B141" s="30" t="s">
        <v>64</v>
      </c>
      <c r="C141" s="663"/>
      <c r="D141" s="663" t="s">
        <v>65</v>
      </c>
      <c r="E141" s="314"/>
      <c r="F141" s="314"/>
      <c r="G141" s="314"/>
      <c r="H141" s="19"/>
      <c r="J141" s="39"/>
    </row>
    <row r="142" spans="1:10" x14ac:dyDescent="0.25">
      <c r="A142" s="658"/>
      <c r="B142" s="23" t="s">
        <v>71</v>
      </c>
      <c r="C142" s="663"/>
      <c r="D142" s="663"/>
      <c r="E142" s="314"/>
      <c r="F142" s="314"/>
      <c r="G142" s="314"/>
      <c r="H142" s="19"/>
      <c r="J142" s="39"/>
    </row>
    <row r="143" spans="1:10" x14ac:dyDescent="0.25">
      <c r="A143" s="658"/>
      <c r="B143" s="22" t="s">
        <v>28</v>
      </c>
      <c r="C143" s="663"/>
      <c r="D143" s="663"/>
      <c r="E143" s="314"/>
      <c r="F143" s="314"/>
      <c r="G143" s="314"/>
      <c r="H143" s="19" t="s">
        <v>29</v>
      </c>
      <c r="J143" s="39"/>
    </row>
    <row r="144" spans="1:10" x14ac:dyDescent="0.25">
      <c r="A144" s="658"/>
      <c r="B144" s="22" t="s">
        <v>30</v>
      </c>
      <c r="C144" s="663"/>
      <c r="D144" s="663"/>
      <c r="E144" s="314"/>
      <c r="F144" s="314"/>
      <c r="G144" s="314"/>
      <c r="H144" s="19">
        <v>2207711</v>
      </c>
      <c r="J144" s="39"/>
    </row>
    <row r="145" spans="1:10" x14ac:dyDescent="0.25">
      <c r="A145" s="658"/>
      <c r="B145" s="23" t="s">
        <v>72</v>
      </c>
      <c r="C145" s="663"/>
      <c r="D145" s="663"/>
      <c r="E145" s="314"/>
      <c r="F145" s="314"/>
      <c r="G145" s="314"/>
      <c r="H145" s="19"/>
      <c r="J145" s="39"/>
    </row>
    <row r="146" spans="1:10" x14ac:dyDescent="0.25">
      <c r="A146" s="658"/>
      <c r="B146" s="22" t="s">
        <v>28</v>
      </c>
      <c r="C146" s="663"/>
      <c r="D146" s="663"/>
      <c r="E146" s="314"/>
      <c r="F146" s="314"/>
      <c r="G146" s="314"/>
      <c r="H146" s="19" t="s">
        <v>29</v>
      </c>
      <c r="J146" s="39"/>
    </row>
    <row r="147" spans="1:10" x14ac:dyDescent="0.25">
      <c r="A147" s="658"/>
      <c r="B147" s="22" t="s">
        <v>30</v>
      </c>
      <c r="C147" s="663"/>
      <c r="D147" s="663"/>
      <c r="E147" s="314"/>
      <c r="F147" s="314"/>
      <c r="G147" s="314"/>
      <c r="H147" s="19">
        <v>410985</v>
      </c>
      <c r="J147" s="39"/>
    </row>
    <row r="148" spans="1:10" x14ac:dyDescent="0.25">
      <c r="A148" s="658"/>
      <c r="B148" s="23" t="s">
        <v>73</v>
      </c>
      <c r="C148" s="663"/>
      <c r="D148" s="663"/>
      <c r="E148" s="314"/>
      <c r="F148" s="314"/>
      <c r="G148" s="314"/>
      <c r="H148" s="19"/>
      <c r="J148" s="39"/>
    </row>
    <row r="149" spans="1:10" x14ac:dyDescent="0.25">
      <c r="A149" s="658"/>
      <c r="B149" s="22" t="s">
        <v>28</v>
      </c>
      <c r="C149" s="663"/>
      <c r="D149" s="663"/>
      <c r="E149" s="314"/>
      <c r="F149" s="314"/>
      <c r="G149" s="314"/>
      <c r="H149" s="19" t="s">
        <v>29</v>
      </c>
      <c r="J149" s="39"/>
    </row>
    <row r="150" spans="1:10" x14ac:dyDescent="0.25">
      <c r="A150" s="658"/>
      <c r="B150" s="22" t="s">
        <v>30</v>
      </c>
      <c r="C150" s="663"/>
      <c r="D150" s="663"/>
      <c r="E150" s="314"/>
      <c r="F150" s="314"/>
      <c r="G150" s="314"/>
      <c r="H150" s="19">
        <v>3292118</v>
      </c>
      <c r="J150" s="39"/>
    </row>
    <row r="151" spans="1:10" x14ac:dyDescent="0.25">
      <c r="A151" s="658"/>
      <c r="B151" s="23" t="s">
        <v>74</v>
      </c>
      <c r="C151" s="663"/>
      <c r="D151" s="663"/>
      <c r="E151" s="314"/>
      <c r="F151" s="314"/>
      <c r="G151" s="314"/>
      <c r="H151" s="19"/>
      <c r="J151" s="39"/>
    </row>
    <row r="152" spans="1:10" x14ac:dyDescent="0.25">
      <c r="A152" s="658"/>
      <c r="B152" s="22" t="s">
        <v>28</v>
      </c>
      <c r="C152" s="663"/>
      <c r="D152" s="663"/>
      <c r="E152" s="314"/>
      <c r="F152" s="314"/>
      <c r="G152" s="314"/>
      <c r="H152" s="19" t="s">
        <v>29</v>
      </c>
      <c r="J152" s="39"/>
    </row>
    <row r="153" spans="1:10" x14ac:dyDescent="0.25">
      <c r="A153" s="658"/>
      <c r="B153" s="22" t="s">
        <v>30</v>
      </c>
      <c r="C153" s="663"/>
      <c r="D153" s="663"/>
      <c r="E153" s="314"/>
      <c r="F153" s="314"/>
      <c r="G153" s="314"/>
      <c r="H153" s="19">
        <v>463338</v>
      </c>
      <c r="J153" s="39"/>
    </row>
    <row r="154" spans="1:10" x14ac:dyDescent="0.25">
      <c r="A154" s="658"/>
      <c r="B154" s="23" t="s">
        <v>75</v>
      </c>
      <c r="C154" s="663"/>
      <c r="D154" s="663"/>
      <c r="E154" s="314"/>
      <c r="F154" s="314"/>
      <c r="G154" s="314"/>
      <c r="H154" s="19"/>
      <c r="J154" s="39"/>
    </row>
    <row r="155" spans="1:10" x14ac:dyDescent="0.25">
      <c r="A155" s="658"/>
      <c r="B155" s="22" t="s">
        <v>28</v>
      </c>
      <c r="C155" s="663"/>
      <c r="D155" s="663"/>
      <c r="E155" s="314"/>
      <c r="F155" s="314"/>
      <c r="G155" s="314"/>
      <c r="H155" s="19" t="s">
        <v>29</v>
      </c>
      <c r="J155" s="39"/>
    </row>
    <row r="156" spans="1:10" x14ac:dyDescent="0.25">
      <c r="A156" s="658"/>
      <c r="B156" s="22" t="s">
        <v>30</v>
      </c>
      <c r="C156" s="663"/>
      <c r="D156" s="663"/>
      <c r="E156" s="314"/>
      <c r="F156" s="314"/>
      <c r="G156" s="314"/>
      <c r="H156" s="19">
        <v>134597</v>
      </c>
      <c r="J156" s="39"/>
    </row>
    <row r="157" spans="1:10" ht="36" customHeight="1" x14ac:dyDescent="0.25">
      <c r="A157" s="658"/>
      <c r="B157" s="30" t="s">
        <v>66</v>
      </c>
      <c r="C157" s="663" t="s">
        <v>34</v>
      </c>
      <c r="D157" s="664" t="s">
        <v>26</v>
      </c>
      <c r="E157" s="17"/>
      <c r="F157" s="17"/>
      <c r="G157" s="17"/>
      <c r="H157" s="19"/>
      <c r="J157" s="39"/>
    </row>
    <row r="158" spans="1:10" x14ac:dyDescent="0.25">
      <c r="A158" s="658"/>
      <c r="B158" s="23" t="s">
        <v>35</v>
      </c>
      <c r="C158" s="663"/>
      <c r="D158" s="664"/>
      <c r="E158" s="17"/>
      <c r="F158" s="17"/>
      <c r="G158" s="17"/>
      <c r="H158" s="19"/>
      <c r="J158" s="39"/>
    </row>
    <row r="159" spans="1:10" x14ac:dyDescent="0.25">
      <c r="A159" s="658"/>
      <c r="B159" s="24" t="s">
        <v>36</v>
      </c>
      <c r="C159" s="663"/>
      <c r="D159" s="664"/>
      <c r="E159" s="17"/>
      <c r="F159" s="17"/>
      <c r="G159" s="17"/>
      <c r="H159" s="25"/>
      <c r="J159" s="39"/>
    </row>
    <row r="160" spans="1:10" x14ac:dyDescent="0.25">
      <c r="A160" s="658"/>
      <c r="B160" s="22" t="s">
        <v>28</v>
      </c>
      <c r="C160" s="663"/>
      <c r="D160" s="664"/>
      <c r="E160" s="17"/>
      <c r="F160" s="17"/>
      <c r="G160" s="17"/>
      <c r="H160" s="25" t="str">
        <f>H46</f>
        <v>х</v>
      </c>
      <c r="J160" s="39"/>
    </row>
    <row r="161" spans="1:10" x14ac:dyDescent="0.25">
      <c r="A161" s="658"/>
      <c r="B161" s="22" t="s">
        <v>30</v>
      </c>
      <c r="C161" s="663"/>
      <c r="D161" s="664"/>
      <c r="E161" s="17"/>
      <c r="F161" s="17"/>
      <c r="G161" s="17"/>
      <c r="H161" s="19">
        <f>H47</f>
        <v>15788</v>
      </c>
      <c r="J161" s="39"/>
    </row>
    <row r="162" spans="1:10" ht="30" x14ac:dyDescent="0.25">
      <c r="A162" s="658"/>
      <c r="B162" s="24" t="s">
        <v>37</v>
      </c>
      <c r="C162" s="663"/>
      <c r="D162" s="664"/>
      <c r="E162" s="17"/>
      <c r="F162" s="17"/>
      <c r="G162" s="17"/>
      <c r="H162" s="19"/>
      <c r="J162" s="39"/>
    </row>
    <row r="163" spans="1:10" x14ac:dyDescent="0.25">
      <c r="A163" s="658"/>
      <c r="B163" s="22" t="s">
        <v>28</v>
      </c>
      <c r="C163" s="663"/>
      <c r="D163" s="664"/>
      <c r="E163" s="17"/>
      <c r="F163" s="17"/>
      <c r="G163" s="17"/>
      <c r="H163" s="25" t="str">
        <f>H49</f>
        <v>х</v>
      </c>
      <c r="J163" s="39"/>
    </row>
    <row r="164" spans="1:10" x14ac:dyDescent="0.25">
      <c r="A164" s="658"/>
      <c r="B164" s="22" t="s">
        <v>30</v>
      </c>
      <c r="C164" s="663"/>
      <c r="D164" s="664"/>
      <c r="E164" s="17"/>
      <c r="F164" s="17"/>
      <c r="G164" s="17"/>
      <c r="H164" s="19">
        <f>H50</f>
        <v>10907</v>
      </c>
      <c r="J164" s="39"/>
    </row>
    <row r="165" spans="1:10" ht="30" x14ac:dyDescent="0.25">
      <c r="A165" s="658"/>
      <c r="B165" s="24" t="s">
        <v>38</v>
      </c>
      <c r="C165" s="663"/>
      <c r="D165" s="664"/>
      <c r="E165" s="17"/>
      <c r="F165" s="17"/>
      <c r="G165" s="17"/>
      <c r="H165" s="19"/>
      <c r="J165" s="39"/>
    </row>
    <row r="166" spans="1:10" x14ac:dyDescent="0.25">
      <c r="A166" s="658"/>
      <c r="B166" s="22" t="s">
        <v>28</v>
      </c>
      <c r="C166" s="663"/>
      <c r="D166" s="664"/>
      <c r="E166" s="17"/>
      <c r="F166" s="17"/>
      <c r="G166" s="17"/>
      <c r="H166" s="25" t="str">
        <f>H52</f>
        <v>х</v>
      </c>
      <c r="J166" s="39"/>
    </row>
    <row r="167" spans="1:10" x14ac:dyDescent="0.25">
      <c r="A167" s="658"/>
      <c r="B167" s="22" t="s">
        <v>30</v>
      </c>
      <c r="C167" s="663"/>
      <c r="D167" s="664"/>
      <c r="E167" s="17"/>
      <c r="F167" s="17"/>
      <c r="G167" s="17"/>
      <c r="H167" s="19">
        <f>H53</f>
        <v>8420</v>
      </c>
      <c r="J167" s="39"/>
    </row>
    <row r="168" spans="1:10" ht="30" x14ac:dyDescent="0.25">
      <c r="A168" s="658"/>
      <c r="B168" s="24" t="s">
        <v>39</v>
      </c>
      <c r="C168" s="663"/>
      <c r="D168" s="664"/>
      <c r="E168" s="17"/>
      <c r="F168" s="17"/>
      <c r="G168" s="17"/>
      <c r="H168" s="19"/>
      <c r="J168" s="39"/>
    </row>
    <row r="169" spans="1:10" x14ac:dyDescent="0.25">
      <c r="A169" s="658"/>
      <c r="B169" s="22" t="s">
        <v>28</v>
      </c>
      <c r="C169" s="663"/>
      <c r="D169" s="664"/>
      <c r="E169" s="17"/>
      <c r="F169" s="17"/>
      <c r="G169" s="17"/>
      <c r="H169" s="25" t="str">
        <f>H55</f>
        <v>х</v>
      </c>
      <c r="J169" s="39"/>
    </row>
    <row r="170" spans="1:10" x14ac:dyDescent="0.25">
      <c r="A170" s="658"/>
      <c r="B170" s="22" t="s">
        <v>30</v>
      </c>
      <c r="C170" s="663"/>
      <c r="D170" s="664"/>
      <c r="E170" s="17"/>
      <c r="F170" s="17"/>
      <c r="G170" s="17"/>
      <c r="H170" s="19">
        <f>H56</f>
        <v>6150</v>
      </c>
      <c r="J170" s="39"/>
    </row>
    <row r="171" spans="1:10" ht="30" x14ac:dyDescent="0.25">
      <c r="A171" s="658"/>
      <c r="B171" s="24" t="s">
        <v>40</v>
      </c>
      <c r="C171" s="663"/>
      <c r="D171" s="664"/>
      <c r="E171" s="17"/>
      <c r="F171" s="17"/>
      <c r="G171" s="17"/>
      <c r="H171" s="19"/>
      <c r="J171" s="39"/>
    </row>
    <row r="172" spans="1:10" x14ac:dyDescent="0.25">
      <c r="A172" s="658"/>
      <c r="B172" s="22" t="s">
        <v>28</v>
      </c>
      <c r="C172" s="663"/>
      <c r="D172" s="664"/>
      <c r="E172" s="17"/>
      <c r="F172" s="17"/>
      <c r="G172" s="17"/>
      <c r="H172" s="25" t="str">
        <f>H58</f>
        <v>х</v>
      </c>
      <c r="J172" s="39"/>
    </row>
    <row r="173" spans="1:10" x14ac:dyDescent="0.25">
      <c r="A173" s="658"/>
      <c r="B173" s="22" t="s">
        <v>30</v>
      </c>
      <c r="C173" s="663"/>
      <c r="D173" s="664"/>
      <c r="E173" s="17"/>
      <c r="F173" s="17"/>
      <c r="G173" s="17"/>
      <c r="H173" s="19">
        <f>H59</f>
        <v>4370</v>
      </c>
      <c r="J173" s="39"/>
    </row>
    <row r="174" spans="1:10" ht="30" x14ac:dyDescent="0.25">
      <c r="A174" s="658"/>
      <c r="B174" s="24" t="s">
        <v>41</v>
      </c>
      <c r="C174" s="663"/>
      <c r="D174" s="664"/>
      <c r="E174" s="17"/>
      <c r="F174" s="17"/>
      <c r="G174" s="17"/>
      <c r="H174" s="19"/>
      <c r="J174" s="39"/>
    </row>
    <row r="175" spans="1:10" x14ac:dyDescent="0.25">
      <c r="A175" s="658"/>
      <c r="B175" s="22" t="s">
        <v>28</v>
      </c>
      <c r="C175" s="663"/>
      <c r="D175" s="664"/>
      <c r="E175" s="17"/>
      <c r="F175" s="17"/>
      <c r="G175" s="17"/>
      <c r="H175" s="25" t="str">
        <f>H61</f>
        <v>х</v>
      </c>
      <c r="J175" s="39"/>
    </row>
    <row r="176" spans="1:10" x14ac:dyDescent="0.25">
      <c r="A176" s="658"/>
      <c r="B176" s="22" t="s">
        <v>30</v>
      </c>
      <c r="C176" s="663"/>
      <c r="D176" s="664"/>
      <c r="E176" s="17"/>
      <c r="F176" s="17"/>
      <c r="G176" s="17"/>
      <c r="H176" s="19">
        <f>H62</f>
        <v>4531</v>
      </c>
      <c r="J176" s="39"/>
    </row>
    <row r="177" spans="1:10" ht="30" x14ac:dyDescent="0.25">
      <c r="A177" s="658"/>
      <c r="B177" s="24" t="s">
        <v>42</v>
      </c>
      <c r="C177" s="663"/>
      <c r="D177" s="664"/>
      <c r="E177" s="17"/>
      <c r="F177" s="17"/>
      <c r="G177" s="17"/>
      <c r="H177" s="19"/>
      <c r="J177" s="39"/>
    </row>
    <row r="178" spans="1:10" x14ac:dyDescent="0.25">
      <c r="A178" s="658"/>
      <c r="B178" s="22" t="s">
        <v>28</v>
      </c>
      <c r="C178" s="663"/>
      <c r="D178" s="664"/>
      <c r="E178" s="17"/>
      <c r="F178" s="17"/>
      <c r="G178" s="17"/>
      <c r="H178" s="25" t="str">
        <f>H64</f>
        <v>х</v>
      </c>
      <c r="J178" s="39"/>
    </row>
    <row r="179" spans="1:10" x14ac:dyDescent="0.25">
      <c r="A179" s="658"/>
      <c r="B179" s="22" t="s">
        <v>30</v>
      </c>
      <c r="C179" s="663"/>
      <c r="D179" s="664"/>
      <c r="E179" s="17"/>
      <c r="F179" s="17"/>
      <c r="G179" s="17"/>
      <c r="H179" s="19">
        <f>H65</f>
        <v>4312</v>
      </c>
      <c r="J179" s="39"/>
    </row>
    <row r="180" spans="1:10" ht="30" x14ac:dyDescent="0.25">
      <c r="A180" s="658"/>
      <c r="B180" s="24" t="s">
        <v>43</v>
      </c>
      <c r="C180" s="663"/>
      <c r="D180" s="664"/>
      <c r="E180" s="17"/>
      <c r="F180" s="17"/>
      <c r="G180" s="17"/>
      <c r="H180" s="19"/>
      <c r="J180" s="39"/>
    </row>
    <row r="181" spans="1:10" x14ac:dyDescent="0.25">
      <c r="A181" s="658"/>
      <c r="B181" s="22" t="s">
        <v>28</v>
      </c>
      <c r="C181" s="663"/>
      <c r="D181" s="664"/>
      <c r="E181" s="17"/>
      <c r="F181" s="17"/>
      <c r="G181" s="17"/>
      <c r="H181" s="25" t="str">
        <f>H67</f>
        <v>х</v>
      </c>
      <c r="J181" s="39"/>
    </row>
    <row r="182" spans="1:10" x14ac:dyDescent="0.25">
      <c r="A182" s="658"/>
      <c r="B182" s="22" t="s">
        <v>30</v>
      </c>
      <c r="C182" s="663"/>
      <c r="D182" s="664"/>
      <c r="E182" s="17"/>
      <c r="F182" s="17"/>
      <c r="G182" s="17"/>
      <c r="H182" s="19">
        <f>H68</f>
        <v>6290</v>
      </c>
      <c r="J182" s="39"/>
    </row>
    <row r="183" spans="1:10" x14ac:dyDescent="0.25">
      <c r="A183" s="658"/>
      <c r="B183" s="23" t="s">
        <v>44</v>
      </c>
      <c r="C183" s="663"/>
      <c r="D183" s="664"/>
      <c r="E183" s="17"/>
      <c r="F183" s="17"/>
      <c r="G183" s="17"/>
      <c r="H183" s="19"/>
      <c r="J183" s="39"/>
    </row>
    <row r="184" spans="1:10" ht="30" x14ac:dyDescent="0.25">
      <c r="A184" s="658"/>
      <c r="B184" s="24" t="s">
        <v>45</v>
      </c>
      <c r="C184" s="663"/>
      <c r="D184" s="664"/>
      <c r="E184" s="17"/>
      <c r="F184" s="17"/>
      <c r="G184" s="17"/>
      <c r="H184" s="25"/>
      <c r="J184" s="39"/>
    </row>
    <row r="185" spans="1:10" x14ac:dyDescent="0.25">
      <c r="A185" s="658"/>
      <c r="B185" s="22" t="s">
        <v>28</v>
      </c>
      <c r="C185" s="663"/>
      <c r="D185" s="664"/>
      <c r="E185" s="17"/>
      <c r="F185" s="17"/>
      <c r="G185" s="17"/>
      <c r="H185" s="25" t="str">
        <f>H71</f>
        <v>х</v>
      </c>
      <c r="J185" s="39"/>
    </row>
    <row r="186" spans="1:10" x14ac:dyDescent="0.25">
      <c r="A186" s="658"/>
      <c r="B186" s="22" t="s">
        <v>30</v>
      </c>
      <c r="C186" s="663"/>
      <c r="D186" s="664"/>
      <c r="E186" s="17"/>
      <c r="F186" s="17"/>
      <c r="G186" s="17"/>
      <c r="H186" s="19">
        <f>H72</f>
        <v>38227</v>
      </c>
      <c r="J186" s="39"/>
    </row>
    <row r="187" spans="1:10" ht="30" x14ac:dyDescent="0.25">
      <c r="A187" s="658"/>
      <c r="B187" s="24" t="s">
        <v>46</v>
      </c>
      <c r="C187" s="663"/>
      <c r="D187" s="664"/>
      <c r="E187" s="17"/>
      <c r="F187" s="17"/>
      <c r="G187" s="17"/>
      <c r="H187" s="19"/>
      <c r="J187" s="39"/>
    </row>
    <row r="188" spans="1:10" x14ac:dyDescent="0.25">
      <c r="A188" s="658"/>
      <c r="B188" s="22" t="s">
        <v>28</v>
      </c>
      <c r="C188" s="663"/>
      <c r="D188" s="664"/>
      <c r="E188" s="17"/>
      <c r="F188" s="17"/>
      <c r="G188" s="17"/>
      <c r="H188" s="25" t="str">
        <f>H74</f>
        <v>х</v>
      </c>
      <c r="J188" s="39"/>
    </row>
    <row r="189" spans="1:10" x14ac:dyDescent="0.25">
      <c r="A189" s="658"/>
      <c r="B189" s="22" t="s">
        <v>30</v>
      </c>
      <c r="C189" s="663"/>
      <c r="D189" s="664"/>
      <c r="E189" s="17"/>
      <c r="F189" s="17"/>
      <c r="G189" s="17"/>
      <c r="H189" s="19">
        <f>H75</f>
        <v>14557</v>
      </c>
      <c r="J189" s="39"/>
    </row>
    <row r="190" spans="1:10" ht="30" x14ac:dyDescent="0.25">
      <c r="A190" s="658"/>
      <c r="B190" s="24" t="s">
        <v>47</v>
      </c>
      <c r="C190" s="663"/>
      <c r="D190" s="664"/>
      <c r="E190" s="17"/>
      <c r="F190" s="17"/>
      <c r="G190" s="17"/>
      <c r="H190" s="19"/>
      <c r="J190" s="39"/>
    </row>
    <row r="191" spans="1:10" x14ac:dyDescent="0.25">
      <c r="A191" s="658"/>
      <c r="B191" s="22" t="s">
        <v>28</v>
      </c>
      <c r="C191" s="663"/>
      <c r="D191" s="664"/>
      <c r="E191" s="17"/>
      <c r="F191" s="17"/>
      <c r="G191" s="17"/>
      <c r="H191" s="25" t="str">
        <f>H77</f>
        <v>х</v>
      </c>
      <c r="J191" s="39"/>
    </row>
    <row r="192" spans="1:10" x14ac:dyDescent="0.25">
      <c r="A192" s="658"/>
      <c r="B192" s="22" t="s">
        <v>30</v>
      </c>
      <c r="C192" s="663"/>
      <c r="D192" s="664"/>
      <c r="E192" s="17"/>
      <c r="F192" s="17"/>
      <c r="G192" s="17"/>
      <c r="H192" s="19">
        <f>H78</f>
        <v>8422</v>
      </c>
      <c r="J192" s="39"/>
    </row>
    <row r="193" spans="1:10" ht="30" x14ac:dyDescent="0.25">
      <c r="A193" s="658"/>
      <c r="B193" s="24" t="s">
        <v>48</v>
      </c>
      <c r="C193" s="663"/>
      <c r="D193" s="664"/>
      <c r="E193" s="17"/>
      <c r="F193" s="17"/>
      <c r="G193" s="17"/>
      <c r="H193" s="19"/>
      <c r="J193" s="39"/>
    </row>
    <row r="194" spans="1:10" x14ac:dyDescent="0.25">
      <c r="A194" s="658"/>
      <c r="B194" s="22" t="s">
        <v>28</v>
      </c>
      <c r="C194" s="663"/>
      <c r="D194" s="664"/>
      <c r="E194" s="17"/>
      <c r="F194" s="17"/>
      <c r="G194" s="17"/>
      <c r="H194" s="25" t="str">
        <f>H80</f>
        <v>х</v>
      </c>
      <c r="J194" s="39"/>
    </row>
    <row r="195" spans="1:10" x14ac:dyDescent="0.25">
      <c r="A195" s="658"/>
      <c r="B195" s="22" t="s">
        <v>30</v>
      </c>
      <c r="C195" s="663"/>
      <c r="D195" s="664"/>
      <c r="E195" s="17"/>
      <c r="F195" s="17"/>
      <c r="G195" s="17"/>
      <c r="H195" s="19">
        <f>H81</f>
        <v>11708</v>
      </c>
      <c r="J195" s="39"/>
    </row>
    <row r="196" spans="1:10" ht="30" x14ac:dyDescent="0.25">
      <c r="A196" s="658"/>
      <c r="B196" s="24" t="s">
        <v>49</v>
      </c>
      <c r="C196" s="663"/>
      <c r="D196" s="664"/>
      <c r="E196" s="17"/>
      <c r="F196" s="17"/>
      <c r="G196" s="17"/>
      <c r="H196" s="19"/>
      <c r="J196" s="39"/>
    </row>
    <row r="197" spans="1:10" x14ac:dyDescent="0.25">
      <c r="A197" s="658"/>
      <c r="B197" s="22" t="s">
        <v>28</v>
      </c>
      <c r="C197" s="663"/>
      <c r="D197" s="664"/>
      <c r="E197" s="17"/>
      <c r="F197" s="17"/>
      <c r="G197" s="17"/>
      <c r="H197" s="25" t="str">
        <f>H83</f>
        <v>х</v>
      </c>
      <c r="J197" s="39"/>
    </row>
    <row r="198" spans="1:10" x14ac:dyDescent="0.25">
      <c r="A198" s="658"/>
      <c r="B198" s="22" t="s">
        <v>30</v>
      </c>
      <c r="C198" s="663"/>
      <c r="D198" s="664"/>
      <c r="E198" s="17"/>
      <c r="F198" s="17"/>
      <c r="G198" s="17"/>
      <c r="H198" s="19">
        <f>H84</f>
        <v>12416</v>
      </c>
      <c r="J198" s="39"/>
    </row>
    <row r="199" spans="1:10" ht="30" x14ac:dyDescent="0.25">
      <c r="A199" s="658"/>
      <c r="B199" s="24" t="s">
        <v>50</v>
      </c>
      <c r="C199" s="663"/>
      <c r="D199" s="664"/>
      <c r="E199" s="17"/>
      <c r="F199" s="17"/>
      <c r="G199" s="17"/>
      <c r="H199" s="19"/>
      <c r="J199" s="39"/>
    </row>
    <row r="200" spans="1:10" x14ac:dyDescent="0.25">
      <c r="A200" s="658"/>
      <c r="B200" s="22" t="s">
        <v>28</v>
      </c>
      <c r="C200" s="663"/>
      <c r="D200" s="664"/>
      <c r="E200" s="17"/>
      <c r="F200" s="17"/>
      <c r="G200" s="17"/>
      <c r="H200" s="25" t="str">
        <f>H86</f>
        <v>х</v>
      </c>
      <c r="J200" s="39"/>
    </row>
    <row r="201" spans="1:10" x14ac:dyDescent="0.25">
      <c r="A201" s="658"/>
      <c r="B201" s="22" t="s">
        <v>30</v>
      </c>
      <c r="C201" s="663"/>
      <c r="D201" s="664"/>
      <c r="E201" s="17"/>
      <c r="F201" s="17"/>
      <c r="G201" s="17"/>
      <c r="H201" s="19">
        <f>H87</f>
        <v>13090</v>
      </c>
      <c r="J201" s="39"/>
    </row>
    <row r="202" spans="1:10" ht="30" x14ac:dyDescent="0.25">
      <c r="A202" s="658"/>
      <c r="B202" s="24" t="s">
        <v>51</v>
      </c>
      <c r="C202" s="663"/>
      <c r="D202" s="664"/>
      <c r="E202" s="17"/>
      <c r="F202" s="17"/>
      <c r="G202" s="17"/>
      <c r="H202" s="19"/>
      <c r="J202" s="39"/>
    </row>
    <row r="203" spans="1:10" x14ac:dyDescent="0.25">
      <c r="A203" s="658"/>
      <c r="B203" s="22" t="s">
        <v>28</v>
      </c>
      <c r="C203" s="663"/>
      <c r="D203" s="664"/>
      <c r="E203" s="17"/>
      <c r="F203" s="17"/>
      <c r="G203" s="17"/>
      <c r="H203" s="25" t="str">
        <f>H89</f>
        <v>х</v>
      </c>
    </row>
    <row r="204" spans="1:10" x14ac:dyDescent="0.25">
      <c r="A204" s="658"/>
      <c r="B204" s="22" t="s">
        <v>30</v>
      </c>
      <c r="C204" s="663"/>
      <c r="D204" s="664"/>
      <c r="E204" s="17"/>
      <c r="F204" s="17"/>
      <c r="G204" s="17"/>
      <c r="H204" s="19">
        <f>H90</f>
        <v>9348</v>
      </c>
    </row>
    <row r="205" spans="1:10" ht="57" x14ac:dyDescent="0.25">
      <c r="A205" s="658"/>
      <c r="B205" s="21" t="s">
        <v>762</v>
      </c>
      <c r="C205" s="665">
        <v>0.4</v>
      </c>
      <c r="D205" s="668" t="s">
        <v>768</v>
      </c>
      <c r="E205" s="17"/>
      <c r="F205" s="17"/>
      <c r="G205" s="17"/>
      <c r="H205" s="25" t="str">
        <f>H91</f>
        <v>х</v>
      </c>
    </row>
    <row r="206" spans="1:10" ht="45" x14ac:dyDescent="0.25">
      <c r="A206" s="658"/>
      <c r="B206" s="24" t="s">
        <v>763</v>
      </c>
      <c r="C206" s="666"/>
      <c r="D206" s="669"/>
      <c r="E206" s="17"/>
      <c r="F206" s="17"/>
      <c r="G206" s="17"/>
      <c r="H206" s="19">
        <v>13828</v>
      </c>
    </row>
    <row r="207" spans="1:10" ht="45" x14ac:dyDescent="0.25">
      <c r="A207" s="658"/>
      <c r="B207" s="24" t="s">
        <v>764</v>
      </c>
      <c r="C207" s="666"/>
      <c r="D207" s="669"/>
      <c r="E207" s="17"/>
      <c r="F207" s="17"/>
      <c r="G207" s="17"/>
      <c r="H207" s="19">
        <v>22962.91</v>
      </c>
    </row>
    <row r="208" spans="1:10" ht="45" x14ac:dyDescent="0.25">
      <c r="A208" s="658"/>
      <c r="B208" s="24" t="s">
        <v>765</v>
      </c>
      <c r="C208" s="667"/>
      <c r="D208" s="670"/>
      <c r="E208" s="17"/>
      <c r="F208" s="17"/>
      <c r="G208" s="17"/>
      <c r="H208" s="19">
        <v>30293.35</v>
      </c>
    </row>
    <row r="209" spans="1:10" ht="43.5" x14ac:dyDescent="0.25">
      <c r="A209" s="658"/>
      <c r="B209" s="27" t="s">
        <v>61</v>
      </c>
      <c r="C209" s="674" t="s">
        <v>52</v>
      </c>
      <c r="D209" s="665" t="s">
        <v>62</v>
      </c>
      <c r="E209" s="17"/>
      <c r="F209" s="17"/>
      <c r="G209" s="17"/>
      <c r="H209" s="19"/>
    </row>
    <row r="210" spans="1:10" x14ac:dyDescent="0.25">
      <c r="A210" s="658"/>
      <c r="B210" s="22" t="s">
        <v>28</v>
      </c>
      <c r="C210" s="674"/>
      <c r="D210" s="666"/>
      <c r="E210" s="314"/>
      <c r="F210" s="314"/>
      <c r="G210" s="314"/>
      <c r="H210" s="13" t="s">
        <v>29</v>
      </c>
    </row>
    <row r="211" spans="1:10" x14ac:dyDescent="0.25">
      <c r="A211" s="658"/>
      <c r="B211" s="22" t="s">
        <v>30</v>
      </c>
      <c r="C211" s="674"/>
      <c r="D211" s="666"/>
      <c r="E211" s="314"/>
      <c r="F211" s="314"/>
      <c r="G211" s="314"/>
      <c r="H211" s="13">
        <v>1535044</v>
      </c>
      <c r="J211" s="39"/>
    </row>
    <row r="212" spans="1:10" ht="43.5" x14ac:dyDescent="0.25">
      <c r="A212" s="658"/>
      <c r="B212" s="27" t="s">
        <v>63</v>
      </c>
      <c r="C212" s="674"/>
      <c r="D212" s="666"/>
      <c r="E212" s="17"/>
      <c r="F212" s="17"/>
      <c r="G212" s="17"/>
      <c r="H212" s="13"/>
      <c r="J212" s="39"/>
    </row>
    <row r="213" spans="1:10" s="33" customFormat="1" x14ac:dyDescent="0.25">
      <c r="A213" s="658"/>
      <c r="B213" s="29" t="s">
        <v>32</v>
      </c>
      <c r="C213" s="674"/>
      <c r="D213" s="666"/>
      <c r="E213" s="31"/>
      <c r="F213" s="31"/>
      <c r="G213" s="31"/>
      <c r="H213" s="32"/>
      <c r="I213" s="37"/>
      <c r="J213" s="40"/>
    </row>
    <row r="214" spans="1:10" x14ac:dyDescent="0.25">
      <c r="A214" s="658"/>
      <c r="B214" s="22" t="s">
        <v>28</v>
      </c>
      <c r="C214" s="674"/>
      <c r="D214" s="666"/>
      <c r="E214" s="314"/>
      <c r="F214" s="314"/>
      <c r="G214" s="314"/>
      <c r="H214" s="13" t="s">
        <v>29</v>
      </c>
      <c r="J214" s="39"/>
    </row>
    <row r="215" spans="1:10" x14ac:dyDescent="0.25">
      <c r="A215" s="658"/>
      <c r="B215" s="22" t="s">
        <v>30</v>
      </c>
      <c r="C215" s="674"/>
      <c r="D215" s="666"/>
      <c r="E215" s="314"/>
      <c r="F215" s="314"/>
      <c r="G215" s="314"/>
      <c r="H215" s="13">
        <v>2785779</v>
      </c>
      <c r="J215" s="39"/>
    </row>
    <row r="216" spans="1:10" x14ac:dyDescent="0.25">
      <c r="A216" s="658"/>
      <c r="B216" s="23" t="s">
        <v>69</v>
      </c>
      <c r="C216" s="674"/>
      <c r="D216" s="666"/>
      <c r="E216" s="314"/>
      <c r="F216" s="314"/>
      <c r="G216" s="314"/>
      <c r="H216" s="13"/>
    </row>
    <row r="217" spans="1:10" x14ac:dyDescent="0.25">
      <c r="A217" s="658"/>
      <c r="B217" s="22" t="s">
        <v>28</v>
      </c>
      <c r="C217" s="674"/>
      <c r="D217" s="666"/>
      <c r="E217" s="314"/>
      <c r="F217" s="314"/>
      <c r="G217" s="314"/>
      <c r="H217" s="13" t="s">
        <v>29</v>
      </c>
    </row>
    <row r="218" spans="1:10" x14ac:dyDescent="0.25">
      <c r="A218" s="658"/>
      <c r="B218" s="22" t="s">
        <v>30</v>
      </c>
      <c r="C218" s="674"/>
      <c r="D218" s="667"/>
      <c r="E218" s="314"/>
      <c r="F218" s="314"/>
      <c r="G218" s="314"/>
      <c r="H218" s="13">
        <v>8957516</v>
      </c>
    </row>
    <row r="219" spans="1:10" ht="38.25" customHeight="1" x14ac:dyDescent="0.25">
      <c r="A219" s="658"/>
      <c r="B219" s="30" t="s">
        <v>64</v>
      </c>
      <c r="C219" s="674"/>
      <c r="D219" s="665" t="s">
        <v>67</v>
      </c>
      <c r="E219" s="314"/>
      <c r="F219" s="314"/>
      <c r="G219" s="314"/>
      <c r="H219" s="13"/>
    </row>
    <row r="220" spans="1:10" x14ac:dyDescent="0.25">
      <c r="A220" s="658"/>
      <c r="B220" s="29" t="s">
        <v>71</v>
      </c>
      <c r="C220" s="674"/>
      <c r="D220" s="666"/>
      <c r="E220" s="314"/>
      <c r="F220" s="314"/>
      <c r="G220" s="314"/>
      <c r="H220" s="13"/>
    </row>
    <row r="221" spans="1:10" x14ac:dyDescent="0.25">
      <c r="A221" s="658"/>
      <c r="B221" s="38" t="s">
        <v>28</v>
      </c>
      <c r="C221" s="671"/>
      <c r="D221" s="666"/>
      <c r="E221" s="315"/>
      <c r="F221" s="315"/>
      <c r="G221" s="315"/>
      <c r="H221" s="318" t="str">
        <f>H143</f>
        <v>х</v>
      </c>
    </row>
    <row r="222" spans="1:10" x14ac:dyDescent="0.25">
      <c r="A222" s="658"/>
      <c r="B222" s="38" t="s">
        <v>30</v>
      </c>
      <c r="C222" s="671"/>
      <c r="D222" s="666"/>
      <c r="E222" s="315"/>
      <c r="F222" s="315"/>
      <c r="G222" s="315"/>
      <c r="H222" s="318">
        <f>H144</f>
        <v>2207711</v>
      </c>
    </row>
    <row r="223" spans="1:10" x14ac:dyDescent="0.25">
      <c r="A223" s="658"/>
      <c r="B223" s="29" t="s">
        <v>72</v>
      </c>
      <c r="C223" s="671"/>
      <c r="D223" s="666"/>
      <c r="E223" s="315"/>
      <c r="F223" s="315"/>
      <c r="G223" s="315"/>
      <c r="H223" s="318"/>
    </row>
    <row r="224" spans="1:10" x14ac:dyDescent="0.25">
      <c r="A224" s="658"/>
      <c r="B224" s="38" t="s">
        <v>28</v>
      </c>
      <c r="C224" s="671"/>
      <c r="D224" s="666"/>
      <c r="E224" s="315"/>
      <c r="F224" s="315"/>
      <c r="G224" s="315"/>
      <c r="H224" s="318" t="str">
        <f>H146</f>
        <v>х</v>
      </c>
    </row>
    <row r="225" spans="1:8" x14ac:dyDescent="0.25">
      <c r="A225" s="658"/>
      <c r="B225" s="38" t="s">
        <v>30</v>
      </c>
      <c r="C225" s="671"/>
      <c r="D225" s="666"/>
      <c r="E225" s="315"/>
      <c r="F225" s="315"/>
      <c r="G225" s="315"/>
      <c r="H225" s="318">
        <f>H147</f>
        <v>410985</v>
      </c>
    </row>
    <row r="226" spans="1:8" x14ac:dyDescent="0.25">
      <c r="A226" s="658"/>
      <c r="B226" s="38" t="s">
        <v>73</v>
      </c>
      <c r="C226" s="671"/>
      <c r="D226" s="666"/>
      <c r="E226" s="315"/>
      <c r="F226" s="315"/>
      <c r="G226" s="315"/>
      <c r="H226" s="318"/>
    </row>
    <row r="227" spans="1:8" x14ac:dyDescent="0.25">
      <c r="A227" s="658"/>
      <c r="B227" s="38" t="s">
        <v>28</v>
      </c>
      <c r="C227" s="671"/>
      <c r="D227" s="666"/>
      <c r="E227" s="315"/>
      <c r="F227" s="315"/>
      <c r="G227" s="315"/>
      <c r="H227" s="318" t="str">
        <f>H149</f>
        <v>х</v>
      </c>
    </row>
    <row r="228" spans="1:8" x14ac:dyDescent="0.25">
      <c r="A228" s="658"/>
      <c r="B228" s="38" t="s">
        <v>30</v>
      </c>
      <c r="C228" s="671"/>
      <c r="D228" s="666"/>
      <c r="E228" s="315"/>
      <c r="F228" s="315"/>
      <c r="G228" s="315"/>
      <c r="H228" s="318">
        <f>H150</f>
        <v>3292118</v>
      </c>
    </row>
    <row r="229" spans="1:8" x14ac:dyDescent="0.25">
      <c r="A229" s="658"/>
      <c r="B229" s="38" t="s">
        <v>74</v>
      </c>
      <c r="C229" s="671"/>
      <c r="D229" s="666"/>
      <c r="E229" s="315"/>
      <c r="F229" s="315"/>
      <c r="G229" s="315"/>
      <c r="H229" s="318"/>
    </row>
    <row r="230" spans="1:8" x14ac:dyDescent="0.25">
      <c r="A230" s="658"/>
      <c r="B230" s="38" t="s">
        <v>28</v>
      </c>
      <c r="C230" s="671"/>
      <c r="D230" s="666"/>
      <c r="E230" s="315"/>
      <c r="F230" s="315"/>
      <c r="G230" s="315"/>
      <c r="H230" s="318" t="str">
        <f>H152</f>
        <v>х</v>
      </c>
    </row>
    <row r="231" spans="1:8" x14ac:dyDescent="0.25">
      <c r="A231" s="658"/>
      <c r="B231" s="38" t="s">
        <v>30</v>
      </c>
      <c r="C231" s="671"/>
      <c r="D231" s="666"/>
      <c r="E231" s="315"/>
      <c r="F231" s="315"/>
      <c r="G231" s="315"/>
      <c r="H231" s="318">
        <f>H153</f>
        <v>463338</v>
      </c>
    </row>
    <row r="232" spans="1:8" x14ac:dyDescent="0.25">
      <c r="A232" s="658"/>
      <c r="B232" s="29" t="s">
        <v>75</v>
      </c>
      <c r="C232" s="671"/>
      <c r="D232" s="666"/>
      <c r="E232" s="315"/>
      <c r="F232" s="315"/>
      <c r="G232" s="315"/>
      <c r="H232" s="318"/>
    </row>
    <row r="233" spans="1:8" x14ac:dyDescent="0.25">
      <c r="A233" s="658"/>
      <c r="B233" s="38" t="s">
        <v>28</v>
      </c>
      <c r="C233" s="671"/>
      <c r="D233" s="666"/>
      <c r="E233" s="315"/>
      <c r="F233" s="315"/>
      <c r="G233" s="315"/>
      <c r="H233" s="318" t="str">
        <f>H155</f>
        <v>х</v>
      </c>
    </row>
    <row r="234" spans="1:8" x14ac:dyDescent="0.25">
      <c r="A234" s="658"/>
      <c r="B234" s="38" t="s">
        <v>30</v>
      </c>
      <c r="C234" s="671"/>
      <c r="D234" s="667"/>
      <c r="E234" s="315"/>
      <c r="F234" s="315"/>
      <c r="G234" s="315"/>
      <c r="H234" s="318">
        <v>134597</v>
      </c>
    </row>
    <row r="235" spans="1:8" ht="57" x14ac:dyDescent="0.25">
      <c r="A235" s="658"/>
      <c r="B235" s="21" t="s">
        <v>762</v>
      </c>
      <c r="C235" s="671"/>
      <c r="D235" s="665" t="s">
        <v>768</v>
      </c>
      <c r="E235" s="315"/>
      <c r="F235" s="315"/>
      <c r="G235" s="315"/>
      <c r="H235" s="318" t="s">
        <v>29</v>
      </c>
    </row>
    <row r="236" spans="1:8" ht="30" x14ac:dyDescent="0.25">
      <c r="A236" s="658"/>
      <c r="B236" s="24" t="s">
        <v>766</v>
      </c>
      <c r="C236" s="671"/>
      <c r="D236" s="666"/>
      <c r="E236" s="315"/>
      <c r="F236" s="315"/>
      <c r="G236" s="315"/>
      <c r="H236" s="318">
        <v>293201.71000000002</v>
      </c>
    </row>
    <row r="237" spans="1:8" ht="30.75" thickBot="1" x14ac:dyDescent="0.3">
      <c r="A237" s="658"/>
      <c r="B237" s="324" t="s">
        <v>767</v>
      </c>
      <c r="C237" s="675"/>
      <c r="D237" s="676"/>
      <c r="E237" s="316"/>
      <c r="F237" s="316"/>
      <c r="G237" s="316"/>
      <c r="H237" s="34">
        <v>181026.46</v>
      </c>
    </row>
    <row r="238" spans="1:8" ht="15.75" x14ac:dyDescent="0.25">
      <c r="A238" s="35" t="s">
        <v>68</v>
      </c>
      <c r="B238" s="36"/>
      <c r="C238" s="35"/>
      <c r="D238" s="35"/>
      <c r="E238" s="35"/>
      <c r="F238" s="35"/>
      <c r="G238" s="35"/>
      <c r="H238" s="35"/>
    </row>
    <row r="239" spans="1:8" x14ac:dyDescent="0.25">
      <c r="B239" s="3"/>
    </row>
    <row r="240" spans="1:8" x14ac:dyDescent="0.25">
      <c r="B240" s="3"/>
    </row>
  </sheetData>
  <mergeCells count="37">
    <mergeCell ref="C157:C204"/>
    <mergeCell ref="D157:D204"/>
    <mergeCell ref="C205:C208"/>
    <mergeCell ref="D205:D208"/>
    <mergeCell ref="C209:C237"/>
    <mergeCell ref="D209:D218"/>
    <mergeCell ref="D219:D234"/>
    <mergeCell ref="D235:D237"/>
    <mergeCell ref="B125:H125"/>
    <mergeCell ref="B126:H126"/>
    <mergeCell ref="C127:C130"/>
    <mergeCell ref="D127:D130"/>
    <mergeCell ref="C131:C156"/>
    <mergeCell ref="D131:D140"/>
    <mergeCell ref="D141:D156"/>
    <mergeCell ref="B124:H124"/>
    <mergeCell ref="A7:H7"/>
    <mergeCell ref="A8:A237"/>
    <mergeCell ref="B11:H11"/>
    <mergeCell ref="B12:H12"/>
    <mergeCell ref="B13:H13"/>
    <mergeCell ref="C14:C15"/>
    <mergeCell ref="D14:D15"/>
    <mergeCell ref="C16:C42"/>
    <mergeCell ref="D16:D42"/>
    <mergeCell ref="C43:C90"/>
    <mergeCell ref="D43:D90"/>
    <mergeCell ref="C91:C94"/>
    <mergeCell ref="D91:D94"/>
    <mergeCell ref="C95:C123"/>
    <mergeCell ref="D95:D123"/>
    <mergeCell ref="G3:H3"/>
    <mergeCell ref="A4:A5"/>
    <mergeCell ref="B4:C4"/>
    <mergeCell ref="D4:D5"/>
    <mergeCell ref="E4:G4"/>
    <mergeCell ref="H4:H5"/>
  </mergeCells>
  <pageMargins left="0.35433070866141736" right="0.15748031496062992" top="0.35433070866141736" bottom="2.598425196850394" header="0.51181102362204722" footer="0.51181102362204722"/>
  <pageSetup paperSize="9" scale="17" fitToHeight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opLeftCell="A4" zoomScaleNormal="100" workbookViewId="0">
      <pane xSplit="1" ySplit="4" topLeftCell="B8" activePane="bottomRight" state="frozen"/>
      <selection activeCell="A4" sqref="A4"/>
      <selection pane="topRight" activeCell="B4" sqref="B4"/>
      <selection pane="bottomLeft" activeCell="A8" sqref="A8"/>
      <selection pane="bottomRight" activeCell="B10" sqref="A8:H12"/>
    </sheetView>
  </sheetViews>
  <sheetFormatPr defaultColWidth="9.140625" defaultRowHeight="15" x14ac:dyDescent="0.25"/>
  <cols>
    <col min="1" max="1" width="42.7109375" style="498" customWidth="1"/>
    <col min="2" max="2" width="71.7109375" style="580" customWidth="1"/>
    <col min="3" max="3" width="18.42578125" style="498" customWidth="1"/>
    <col min="4" max="4" width="17.28515625" style="581" customWidth="1"/>
    <col min="5" max="6" width="5.140625" style="498" customWidth="1"/>
    <col min="7" max="7" width="13.85546875" style="582" customWidth="1"/>
    <col min="8" max="8" width="15.85546875" style="583" customWidth="1"/>
    <col min="9" max="10" width="11" style="498" bestFit="1" customWidth="1"/>
    <col min="11" max="11" width="10.140625" style="498" customWidth="1"/>
    <col min="12" max="16384" width="9.140625" style="498"/>
  </cols>
  <sheetData>
    <row r="1" spans="1:10" s="497" customFormat="1" ht="18.75" x14ac:dyDescent="0.3">
      <c r="A1" s="495" t="s">
        <v>463</v>
      </c>
      <c r="B1" s="496"/>
      <c r="G1" s="1010" t="s">
        <v>464</v>
      </c>
      <c r="H1" s="1010"/>
    </row>
    <row r="2" spans="1:10" s="497" customFormat="1" ht="29.25" customHeight="1" x14ac:dyDescent="0.25">
      <c r="A2" s="498"/>
      <c r="B2" s="496"/>
      <c r="C2" s="499"/>
      <c r="D2" s="499"/>
      <c r="E2" s="499"/>
      <c r="F2" s="499"/>
      <c r="G2" s="500"/>
      <c r="H2" s="501"/>
    </row>
    <row r="3" spans="1:10" s="497" customFormat="1" ht="15.75" thickBot="1" x14ac:dyDescent="0.3">
      <c r="A3" s="502"/>
      <c r="B3" s="503"/>
      <c r="C3" s="504"/>
      <c r="D3" s="504"/>
      <c r="E3" s="504"/>
      <c r="F3" s="504"/>
      <c r="G3" s="1011" t="s">
        <v>1</v>
      </c>
      <c r="H3" s="1012"/>
    </row>
    <row r="4" spans="1:10" s="497" customFormat="1" ht="58.9" customHeight="1" x14ac:dyDescent="0.25">
      <c r="A4" s="1013" t="s">
        <v>2</v>
      </c>
      <c r="B4" s="1015" t="s">
        <v>3</v>
      </c>
      <c r="C4" s="1015"/>
      <c r="D4" s="1015" t="s">
        <v>4</v>
      </c>
      <c r="E4" s="1015" t="s">
        <v>5</v>
      </c>
      <c r="F4" s="1015"/>
      <c r="G4" s="1015"/>
      <c r="H4" s="1017" t="s">
        <v>6</v>
      </c>
    </row>
    <row r="5" spans="1:10" s="497" customFormat="1" ht="75.75" customHeight="1" x14ac:dyDescent="0.25">
      <c r="A5" s="1014"/>
      <c r="B5" s="505" t="s">
        <v>7</v>
      </c>
      <c r="C5" s="505" t="s">
        <v>8</v>
      </c>
      <c r="D5" s="1016"/>
      <c r="E5" s="505" t="s">
        <v>9</v>
      </c>
      <c r="F5" s="505" t="s">
        <v>10</v>
      </c>
      <c r="G5" s="506" t="s">
        <v>11</v>
      </c>
      <c r="H5" s="1018"/>
    </row>
    <row r="6" spans="1:10" s="511" customFormat="1" ht="15.75" x14ac:dyDescent="0.25">
      <c r="A6" s="507">
        <v>1</v>
      </c>
      <c r="B6" s="508">
        <v>2</v>
      </c>
      <c r="C6" s="508">
        <v>3</v>
      </c>
      <c r="D6" s="508">
        <f>C6+1</f>
        <v>4</v>
      </c>
      <c r="E6" s="508">
        <f t="shared" ref="E6:H6" si="0">D6+1</f>
        <v>5</v>
      </c>
      <c r="F6" s="508">
        <f t="shared" si="0"/>
        <v>6</v>
      </c>
      <c r="G6" s="509">
        <f t="shared" si="0"/>
        <v>7</v>
      </c>
      <c r="H6" s="510">
        <f t="shared" si="0"/>
        <v>8</v>
      </c>
    </row>
    <row r="7" spans="1:10" s="497" customFormat="1" ht="24" customHeight="1" x14ac:dyDescent="0.25">
      <c r="A7" s="1002" t="s">
        <v>465</v>
      </c>
      <c r="B7" s="1003"/>
      <c r="C7" s="1003"/>
      <c r="D7" s="1003"/>
      <c r="E7" s="1003"/>
      <c r="F7" s="1003"/>
      <c r="G7" s="1003"/>
      <c r="H7" s="1004"/>
    </row>
    <row r="8" spans="1:10" s="497" customFormat="1" ht="69" customHeight="1" x14ac:dyDescent="0.25">
      <c r="A8" s="999" t="s">
        <v>466</v>
      </c>
      <c r="B8" s="992" t="s">
        <v>13</v>
      </c>
      <c r="C8" s="992" t="s">
        <v>152</v>
      </c>
      <c r="D8" s="992" t="s">
        <v>467</v>
      </c>
      <c r="E8" s="992"/>
      <c r="F8" s="992"/>
      <c r="G8" s="1006"/>
      <c r="H8" s="1008">
        <f>550/1.2</f>
        <v>458.33333333333337</v>
      </c>
      <c r="J8" s="69"/>
    </row>
    <row r="9" spans="1:10" s="497" customFormat="1" x14ac:dyDescent="0.25">
      <c r="A9" s="1005"/>
      <c r="B9" s="997"/>
      <c r="C9" s="997"/>
      <c r="D9" s="997"/>
      <c r="E9" s="997"/>
      <c r="F9" s="997"/>
      <c r="G9" s="1007"/>
      <c r="H9" s="1009"/>
      <c r="J9" s="69"/>
    </row>
    <row r="10" spans="1:10" s="497" customFormat="1" ht="29.25" customHeight="1" x14ac:dyDescent="0.25">
      <c r="A10" s="999" t="s">
        <v>468</v>
      </c>
      <c r="B10" s="988" t="s">
        <v>18</v>
      </c>
      <c r="C10" s="988"/>
      <c r="D10" s="988"/>
      <c r="E10" s="988"/>
      <c r="F10" s="988"/>
      <c r="G10" s="988"/>
      <c r="H10" s="989"/>
    </row>
    <row r="11" spans="1:10" s="497" customFormat="1" ht="34.5" customHeight="1" x14ac:dyDescent="0.25">
      <c r="A11" s="1000"/>
      <c r="B11" s="995" t="s">
        <v>469</v>
      </c>
      <c r="C11" s="995"/>
      <c r="D11" s="995"/>
      <c r="E11" s="995"/>
      <c r="F11" s="995"/>
      <c r="G11" s="995"/>
      <c r="H11" s="996"/>
      <c r="J11" s="69"/>
    </row>
    <row r="12" spans="1:10" s="497" customFormat="1" ht="67.5" customHeight="1" x14ac:dyDescent="0.25">
      <c r="A12" s="1000"/>
      <c r="B12" s="984" t="s">
        <v>20</v>
      </c>
      <c r="C12" s="984"/>
      <c r="D12" s="984"/>
      <c r="E12" s="984"/>
      <c r="F12" s="984"/>
      <c r="G12" s="984"/>
      <c r="H12" s="985"/>
    </row>
    <row r="13" spans="1:10" s="497" customFormat="1" ht="99.75" x14ac:dyDescent="0.25">
      <c r="A13" s="211"/>
      <c r="B13" s="512" t="s">
        <v>470</v>
      </c>
      <c r="C13" s="998" t="s">
        <v>471</v>
      </c>
      <c r="D13" s="990" t="s">
        <v>26</v>
      </c>
      <c r="E13" s="513"/>
      <c r="F13" s="513"/>
      <c r="G13" s="514"/>
      <c r="H13" s="515"/>
    </row>
    <row r="14" spans="1:10" s="517" customFormat="1" ht="15.6" customHeight="1" x14ac:dyDescent="0.2">
      <c r="A14" s="1001"/>
      <c r="B14" s="516" t="s">
        <v>358</v>
      </c>
      <c r="C14" s="998"/>
      <c r="D14" s="990"/>
      <c r="E14" s="513"/>
      <c r="F14" s="513"/>
      <c r="G14" s="514"/>
      <c r="H14" s="515">
        <v>1557.23</v>
      </c>
    </row>
    <row r="15" spans="1:10" s="517" customFormat="1" ht="15.6" customHeight="1" x14ac:dyDescent="0.2">
      <c r="A15" s="1001"/>
      <c r="B15" s="518" t="s">
        <v>472</v>
      </c>
      <c r="C15" s="998"/>
      <c r="D15" s="990"/>
      <c r="E15" s="513"/>
      <c r="F15" s="513"/>
      <c r="G15" s="514"/>
      <c r="H15" s="515">
        <v>717.2</v>
      </c>
    </row>
    <row r="16" spans="1:10" s="517" customFormat="1" ht="15.6" customHeight="1" x14ac:dyDescent="0.2">
      <c r="A16" s="1001"/>
      <c r="B16" s="518" t="s">
        <v>473</v>
      </c>
      <c r="C16" s="998"/>
      <c r="D16" s="990"/>
      <c r="E16" s="513"/>
      <c r="F16" s="513"/>
      <c r="G16" s="514"/>
      <c r="H16" s="515">
        <v>840.03</v>
      </c>
    </row>
    <row r="17" spans="1:8" s="517" customFormat="1" ht="15.6" customHeight="1" x14ac:dyDescent="0.2">
      <c r="A17" s="1001"/>
      <c r="B17" s="516" t="s">
        <v>474</v>
      </c>
      <c r="C17" s="998"/>
      <c r="D17" s="990"/>
      <c r="E17" s="513"/>
      <c r="F17" s="513"/>
      <c r="G17" s="514"/>
      <c r="H17" s="515">
        <v>285.08</v>
      </c>
    </row>
    <row r="18" spans="1:8" s="517" customFormat="1" ht="15.6" customHeight="1" x14ac:dyDescent="0.2">
      <c r="A18" s="1001"/>
      <c r="B18" s="518" t="s">
        <v>472</v>
      </c>
      <c r="C18" s="998"/>
      <c r="D18" s="990"/>
      <c r="E18" s="513"/>
      <c r="F18" s="513"/>
      <c r="G18" s="514"/>
      <c r="H18" s="515">
        <v>131.6</v>
      </c>
    </row>
    <row r="19" spans="1:8" s="517" customFormat="1" ht="15.6" customHeight="1" x14ac:dyDescent="0.2">
      <c r="A19" s="1001"/>
      <c r="B19" s="518" t="s">
        <v>473</v>
      </c>
      <c r="C19" s="998"/>
      <c r="D19" s="990"/>
      <c r="E19" s="513"/>
      <c r="F19" s="513"/>
      <c r="G19" s="514"/>
      <c r="H19" s="515">
        <v>153.47999999999999</v>
      </c>
    </row>
    <row r="20" spans="1:8" s="517" customFormat="1" ht="15.6" customHeight="1" x14ac:dyDescent="0.2">
      <c r="A20" s="212"/>
      <c r="B20" s="516" t="s">
        <v>475</v>
      </c>
      <c r="C20" s="998"/>
      <c r="D20" s="990"/>
      <c r="E20" s="513"/>
      <c r="F20" s="513"/>
      <c r="G20" s="514"/>
      <c r="H20" s="515">
        <v>52.91</v>
      </c>
    </row>
    <row r="21" spans="1:8" s="517" customFormat="1" ht="15.6" customHeight="1" x14ac:dyDescent="0.2">
      <c r="A21" s="1001"/>
      <c r="B21" s="518" t="s">
        <v>472</v>
      </c>
      <c r="C21" s="998"/>
      <c r="D21" s="990"/>
      <c r="E21" s="513"/>
      <c r="F21" s="513"/>
      <c r="G21" s="514"/>
      <c r="H21" s="515">
        <v>24.37</v>
      </c>
    </row>
    <row r="22" spans="1:8" s="517" customFormat="1" ht="15.6" customHeight="1" x14ac:dyDescent="0.2">
      <c r="A22" s="1001"/>
      <c r="B22" s="518" t="s">
        <v>473</v>
      </c>
      <c r="C22" s="998"/>
      <c r="D22" s="990"/>
      <c r="E22" s="513"/>
      <c r="F22" s="513"/>
      <c r="G22" s="514"/>
      <c r="H22" s="515">
        <v>28.54</v>
      </c>
    </row>
    <row r="23" spans="1:8" s="517" customFormat="1" ht="15.6" customHeight="1" x14ac:dyDescent="0.2">
      <c r="A23" s="1001"/>
      <c r="B23" s="516" t="s">
        <v>412</v>
      </c>
      <c r="C23" s="998"/>
      <c r="D23" s="990"/>
      <c r="E23" s="513"/>
      <c r="F23" s="513"/>
      <c r="G23" s="514"/>
      <c r="H23" s="515">
        <v>4.6399999999999997</v>
      </c>
    </row>
    <row r="24" spans="1:8" s="517" customFormat="1" ht="15.6" customHeight="1" x14ac:dyDescent="0.2">
      <c r="A24" s="1001"/>
      <c r="B24" s="518" t="s">
        <v>476</v>
      </c>
      <c r="C24" s="998"/>
      <c r="D24" s="990"/>
      <c r="E24" s="513"/>
      <c r="F24" s="513"/>
      <c r="G24" s="514"/>
      <c r="H24" s="515">
        <v>2.14</v>
      </c>
    </row>
    <row r="25" spans="1:8" s="517" customFormat="1" ht="15.6" customHeight="1" x14ac:dyDescent="0.2">
      <c r="A25" s="213"/>
      <c r="B25" s="518" t="s">
        <v>473</v>
      </c>
      <c r="C25" s="998"/>
      <c r="D25" s="990"/>
      <c r="E25" s="513"/>
      <c r="F25" s="513"/>
      <c r="G25" s="514"/>
      <c r="H25" s="515">
        <v>2.5</v>
      </c>
    </row>
    <row r="26" spans="1:8" s="517" customFormat="1" ht="30.75" customHeight="1" x14ac:dyDescent="0.2">
      <c r="A26" s="213"/>
      <c r="B26" s="988" t="s">
        <v>568</v>
      </c>
      <c r="C26" s="988"/>
      <c r="D26" s="988"/>
      <c r="E26" s="988"/>
      <c r="F26" s="988"/>
      <c r="G26" s="988"/>
      <c r="H26" s="989"/>
    </row>
    <row r="27" spans="1:8" s="517" customFormat="1" ht="115.5" customHeight="1" x14ac:dyDescent="0.25">
      <c r="A27" s="213"/>
      <c r="B27" s="512" t="s">
        <v>569</v>
      </c>
      <c r="C27" s="990" t="s">
        <v>570</v>
      </c>
      <c r="D27" s="519"/>
      <c r="E27" s="520"/>
      <c r="F27" s="520"/>
      <c r="G27" s="514"/>
      <c r="H27" s="521"/>
    </row>
    <row r="28" spans="1:8" s="517" customFormat="1" ht="27" customHeight="1" x14ac:dyDescent="0.25">
      <c r="A28" s="213"/>
      <c r="B28" s="522" t="s">
        <v>579</v>
      </c>
      <c r="C28" s="990"/>
      <c r="D28" s="992" t="s">
        <v>26</v>
      </c>
      <c r="E28" s="520"/>
      <c r="F28" s="520"/>
      <c r="G28" s="514"/>
      <c r="H28" s="523"/>
    </row>
    <row r="29" spans="1:8" s="517" customFormat="1" ht="27" customHeight="1" x14ac:dyDescent="0.25">
      <c r="A29" s="213"/>
      <c r="B29" s="524" t="s">
        <v>578</v>
      </c>
      <c r="C29" s="990"/>
      <c r="D29" s="993"/>
      <c r="E29" s="520"/>
      <c r="F29" s="520"/>
      <c r="G29" s="514"/>
      <c r="H29" s="525">
        <v>1557.23</v>
      </c>
    </row>
    <row r="30" spans="1:8" s="517" customFormat="1" ht="15.6" customHeight="1" x14ac:dyDescent="0.25">
      <c r="A30" s="213"/>
      <c r="B30" s="526" t="s">
        <v>517</v>
      </c>
      <c r="C30" s="990"/>
      <c r="D30" s="993"/>
      <c r="E30" s="513"/>
      <c r="F30" s="513"/>
      <c r="G30" s="514"/>
      <c r="H30" s="523">
        <v>717.2</v>
      </c>
    </row>
    <row r="31" spans="1:8" s="517" customFormat="1" ht="15.6" customHeight="1" x14ac:dyDescent="0.25">
      <c r="A31" s="213"/>
      <c r="B31" s="526" t="s">
        <v>88</v>
      </c>
      <c r="C31" s="990"/>
      <c r="D31" s="997"/>
      <c r="E31" s="513"/>
      <c r="F31" s="513"/>
      <c r="G31" s="514"/>
      <c r="H31" s="523">
        <v>840.03</v>
      </c>
    </row>
    <row r="32" spans="1:8" s="517" customFormat="1" ht="15.6" customHeight="1" x14ac:dyDescent="0.2">
      <c r="A32" s="213"/>
      <c r="B32" s="524" t="s">
        <v>577</v>
      </c>
      <c r="C32" s="527"/>
      <c r="D32" s="528"/>
      <c r="E32" s="529"/>
      <c r="F32" s="529"/>
      <c r="G32" s="530"/>
      <c r="H32" s="531">
        <v>285.08</v>
      </c>
    </row>
    <row r="33" spans="1:8" s="517" customFormat="1" ht="15.6" customHeight="1" x14ac:dyDescent="0.2">
      <c r="A33" s="213"/>
      <c r="B33" s="526" t="s">
        <v>517</v>
      </c>
      <c r="C33" s="532"/>
      <c r="D33" s="533"/>
      <c r="E33" s="513"/>
      <c r="F33" s="513"/>
      <c r="G33" s="514"/>
      <c r="H33" s="515">
        <v>131.6</v>
      </c>
    </row>
    <row r="34" spans="1:8" s="517" customFormat="1" ht="15.6" customHeight="1" x14ac:dyDescent="0.2">
      <c r="A34" s="213"/>
      <c r="B34" s="526" t="s">
        <v>88</v>
      </c>
      <c r="C34" s="532"/>
      <c r="D34" s="533"/>
      <c r="E34" s="513"/>
      <c r="F34" s="513"/>
      <c r="G34" s="514"/>
      <c r="H34" s="515">
        <v>153.47999999999999</v>
      </c>
    </row>
    <row r="35" spans="1:8" s="497" customFormat="1" ht="30" x14ac:dyDescent="0.25">
      <c r="A35" s="214"/>
      <c r="B35" s="534" t="s">
        <v>24</v>
      </c>
      <c r="C35" s="998" t="s">
        <v>477</v>
      </c>
      <c r="D35" s="990" t="s">
        <v>26</v>
      </c>
      <c r="E35" s="513"/>
      <c r="F35" s="513"/>
      <c r="G35" s="514"/>
      <c r="H35" s="515"/>
    </row>
    <row r="36" spans="1:8" s="497" customFormat="1" ht="80.45" customHeight="1" x14ac:dyDescent="0.25">
      <c r="A36" s="214"/>
      <c r="B36" s="535" t="s">
        <v>478</v>
      </c>
      <c r="C36" s="998"/>
      <c r="D36" s="990"/>
      <c r="E36" s="513"/>
      <c r="F36" s="513"/>
      <c r="G36" s="514"/>
      <c r="H36" s="515"/>
    </row>
    <row r="37" spans="1:8" s="497" customFormat="1" ht="15.6" customHeight="1" x14ac:dyDescent="0.25">
      <c r="A37" s="214"/>
      <c r="B37" s="536" t="s">
        <v>479</v>
      </c>
      <c r="C37" s="998"/>
      <c r="D37" s="990"/>
      <c r="E37" s="513"/>
      <c r="F37" s="513"/>
      <c r="G37" s="537"/>
      <c r="H37" s="515">
        <v>10377.39</v>
      </c>
    </row>
    <row r="38" spans="1:8" s="497" customFormat="1" ht="15.6" customHeight="1" x14ac:dyDescent="0.25">
      <c r="A38" s="214"/>
      <c r="B38" s="536" t="s">
        <v>480</v>
      </c>
      <c r="C38" s="998"/>
      <c r="D38" s="990"/>
      <c r="E38" s="513"/>
      <c r="F38" s="513"/>
      <c r="G38" s="537"/>
      <c r="H38" s="515">
        <v>15957.37</v>
      </c>
    </row>
    <row r="39" spans="1:8" s="497" customFormat="1" ht="61.5" customHeight="1" x14ac:dyDescent="0.25">
      <c r="A39" s="214"/>
      <c r="B39" s="538" t="s">
        <v>481</v>
      </c>
      <c r="C39" s="998"/>
      <c r="D39" s="990"/>
      <c r="E39" s="513"/>
      <c r="F39" s="513"/>
      <c r="G39" s="539"/>
      <c r="H39" s="515"/>
    </row>
    <row r="40" spans="1:8" s="497" customFormat="1" ht="14.45" customHeight="1" x14ac:dyDescent="0.25">
      <c r="A40" s="214"/>
      <c r="B40" s="540" t="s">
        <v>482</v>
      </c>
      <c r="C40" s="998"/>
      <c r="D40" s="990"/>
      <c r="E40" s="513"/>
      <c r="F40" s="513"/>
      <c r="G40" s="514"/>
      <c r="H40" s="515">
        <v>11556.45</v>
      </c>
    </row>
    <row r="41" spans="1:8" s="497" customFormat="1" ht="75" customHeight="1" x14ac:dyDescent="0.25">
      <c r="A41" s="214"/>
      <c r="B41" s="538" t="s">
        <v>483</v>
      </c>
      <c r="C41" s="998"/>
      <c r="D41" s="990"/>
      <c r="E41" s="513"/>
      <c r="F41" s="513"/>
      <c r="G41" s="514"/>
      <c r="H41" s="515"/>
    </row>
    <row r="42" spans="1:8" s="497" customFormat="1" ht="15.6" customHeight="1" x14ac:dyDescent="0.25">
      <c r="A42" s="214"/>
      <c r="B42" s="541" t="s">
        <v>484</v>
      </c>
      <c r="C42" s="998"/>
      <c r="D42" s="990"/>
      <c r="E42" s="513"/>
      <c r="F42" s="513"/>
      <c r="G42" s="539"/>
      <c r="H42" s="515"/>
    </row>
    <row r="43" spans="1:8" s="497" customFormat="1" ht="15.6" customHeight="1" x14ac:dyDescent="0.25">
      <c r="A43" s="214"/>
      <c r="B43" s="542" t="s">
        <v>475</v>
      </c>
      <c r="C43" s="998"/>
      <c r="D43" s="990"/>
      <c r="E43" s="513"/>
      <c r="F43" s="513"/>
      <c r="G43" s="539"/>
      <c r="H43" s="515">
        <v>29962.93</v>
      </c>
    </row>
    <row r="44" spans="1:8" s="497" customFormat="1" ht="15.6" customHeight="1" x14ac:dyDescent="0.25">
      <c r="A44" s="214"/>
      <c r="B44" s="542" t="s">
        <v>412</v>
      </c>
      <c r="C44" s="998"/>
      <c r="D44" s="990"/>
      <c r="E44" s="513"/>
      <c r="F44" s="513"/>
      <c r="G44" s="539"/>
      <c r="H44" s="515">
        <v>12392.07</v>
      </c>
    </row>
    <row r="45" spans="1:8" s="497" customFormat="1" ht="91.5" customHeight="1" x14ac:dyDescent="0.25">
      <c r="A45" s="214"/>
      <c r="B45" s="535" t="s">
        <v>485</v>
      </c>
      <c r="C45" s="986" t="s">
        <v>486</v>
      </c>
      <c r="D45" s="990" t="s">
        <v>26</v>
      </c>
      <c r="E45" s="513"/>
      <c r="F45" s="513"/>
      <c r="G45" s="514"/>
      <c r="H45" s="515"/>
    </row>
    <row r="46" spans="1:8" s="497" customFormat="1" ht="15.75" x14ac:dyDescent="0.25">
      <c r="A46" s="214"/>
      <c r="B46" s="543" t="s">
        <v>487</v>
      </c>
      <c r="C46" s="986"/>
      <c r="D46" s="990"/>
      <c r="E46" s="513"/>
      <c r="F46" s="513"/>
      <c r="G46" s="539"/>
      <c r="H46" s="544">
        <v>12614.56</v>
      </c>
    </row>
    <row r="47" spans="1:8" s="497" customFormat="1" ht="15.75" x14ac:dyDescent="0.25">
      <c r="A47" s="214"/>
      <c r="B47" s="543" t="s">
        <v>488</v>
      </c>
      <c r="C47" s="986"/>
      <c r="D47" s="990"/>
      <c r="E47" s="513"/>
      <c r="F47" s="513"/>
      <c r="G47" s="539"/>
      <c r="H47" s="544">
        <v>14913.98</v>
      </c>
    </row>
    <row r="48" spans="1:8" s="497" customFormat="1" ht="15.75" x14ac:dyDescent="0.25">
      <c r="A48" s="214"/>
      <c r="B48" s="543" t="s">
        <v>489</v>
      </c>
      <c r="C48" s="986"/>
      <c r="D48" s="990"/>
      <c r="E48" s="513"/>
      <c r="F48" s="513"/>
      <c r="G48" s="539"/>
      <c r="H48" s="544">
        <v>9660.1200000000008</v>
      </c>
    </row>
    <row r="49" spans="1:8" s="497" customFormat="1" ht="15.75" x14ac:dyDescent="0.25">
      <c r="A49" s="214"/>
      <c r="B49" s="543" t="s">
        <v>490</v>
      </c>
      <c r="C49" s="986"/>
      <c r="D49" s="990"/>
      <c r="E49" s="513"/>
      <c r="F49" s="513"/>
      <c r="G49" s="539"/>
      <c r="H49" s="544">
        <v>6633.14</v>
      </c>
    </row>
    <row r="50" spans="1:8" s="497" customFormat="1" ht="15.75" x14ac:dyDescent="0.25">
      <c r="A50" s="214"/>
      <c r="B50" s="543" t="s">
        <v>491</v>
      </c>
      <c r="C50" s="986"/>
      <c r="D50" s="990"/>
      <c r="E50" s="513"/>
      <c r="F50" s="513"/>
      <c r="G50" s="539"/>
      <c r="H50" s="544">
        <v>4830.5600000000004</v>
      </c>
    </row>
    <row r="51" spans="1:8" s="497" customFormat="1" ht="15.75" x14ac:dyDescent="0.25">
      <c r="A51" s="214"/>
      <c r="B51" s="543" t="s">
        <v>492</v>
      </c>
      <c r="C51" s="986"/>
      <c r="D51" s="990"/>
      <c r="E51" s="513"/>
      <c r="F51" s="513"/>
      <c r="G51" s="539"/>
      <c r="H51" s="544">
        <v>3491.03</v>
      </c>
    </row>
    <row r="52" spans="1:8" s="497" customFormat="1" ht="15.75" x14ac:dyDescent="0.25">
      <c r="A52" s="214"/>
      <c r="B52" s="543" t="s">
        <v>493</v>
      </c>
      <c r="C52" s="986"/>
      <c r="D52" s="990"/>
      <c r="E52" s="513"/>
      <c r="F52" s="513"/>
      <c r="G52" s="539"/>
      <c r="H52" s="544">
        <v>2803.48</v>
      </c>
    </row>
    <row r="53" spans="1:8" s="497" customFormat="1" ht="15.75" x14ac:dyDescent="0.25">
      <c r="A53" s="214"/>
      <c r="B53" s="543" t="s">
        <v>494</v>
      </c>
      <c r="C53" s="986"/>
      <c r="D53" s="990"/>
      <c r="E53" s="513"/>
      <c r="F53" s="513"/>
      <c r="G53" s="539"/>
      <c r="H53" s="544">
        <v>2672.82</v>
      </c>
    </row>
    <row r="54" spans="1:8" s="497" customFormat="1" ht="15.75" x14ac:dyDescent="0.25">
      <c r="A54" s="214"/>
      <c r="B54" s="543" t="s">
        <v>495</v>
      </c>
      <c r="C54" s="986"/>
      <c r="D54" s="990"/>
      <c r="E54" s="513"/>
      <c r="F54" s="513"/>
      <c r="G54" s="539"/>
      <c r="H54" s="544">
        <v>14588.66</v>
      </c>
    </row>
    <row r="55" spans="1:8" s="497" customFormat="1" ht="15.75" x14ac:dyDescent="0.25">
      <c r="A55" s="214"/>
      <c r="B55" s="543" t="s">
        <v>496</v>
      </c>
      <c r="C55" s="986"/>
      <c r="D55" s="990"/>
      <c r="E55" s="513"/>
      <c r="F55" s="513"/>
      <c r="G55" s="539"/>
      <c r="H55" s="544">
        <v>8517.2900000000009</v>
      </c>
    </row>
    <row r="56" spans="1:8" s="497" customFormat="1" ht="15.75" x14ac:dyDescent="0.25">
      <c r="A56" s="214"/>
      <c r="B56" s="543" t="s">
        <v>497</v>
      </c>
      <c r="C56" s="986"/>
      <c r="D56" s="990"/>
      <c r="E56" s="513"/>
      <c r="F56" s="513"/>
      <c r="G56" s="539"/>
      <c r="H56" s="544">
        <v>5837.32</v>
      </c>
    </row>
    <row r="57" spans="1:8" s="497" customFormat="1" ht="15.75" x14ac:dyDescent="0.25">
      <c r="A57" s="214"/>
      <c r="B57" s="543" t="s">
        <v>498</v>
      </c>
      <c r="C57" s="986"/>
      <c r="D57" s="990"/>
      <c r="E57" s="513"/>
      <c r="F57" s="513"/>
      <c r="G57" s="539"/>
      <c r="H57" s="544">
        <v>5169.46</v>
      </c>
    </row>
    <row r="58" spans="1:8" s="497" customFormat="1" ht="15.75" x14ac:dyDescent="0.25">
      <c r="A58" s="214"/>
      <c r="B58" s="543" t="s">
        <v>499</v>
      </c>
      <c r="C58" s="986"/>
      <c r="D58" s="990"/>
      <c r="E58" s="513"/>
      <c r="F58" s="513"/>
      <c r="G58" s="539"/>
      <c r="H58" s="544">
        <v>2606.4699999999998</v>
      </c>
    </row>
    <row r="59" spans="1:8" s="497" customFormat="1" ht="15.75" x14ac:dyDescent="0.25">
      <c r="A59" s="214"/>
      <c r="B59" s="543" t="s">
        <v>500</v>
      </c>
      <c r="C59" s="986"/>
      <c r="D59" s="990"/>
      <c r="E59" s="513"/>
      <c r="F59" s="513"/>
      <c r="G59" s="539"/>
      <c r="H59" s="544">
        <v>13945.39</v>
      </c>
    </row>
    <row r="60" spans="1:8" s="497" customFormat="1" ht="15.75" x14ac:dyDescent="0.25">
      <c r="A60" s="214"/>
      <c r="B60" s="543" t="s">
        <v>501</v>
      </c>
      <c r="C60" s="986"/>
      <c r="D60" s="990"/>
      <c r="E60" s="513"/>
      <c r="F60" s="513"/>
      <c r="G60" s="539"/>
      <c r="H60" s="544">
        <v>7872.23</v>
      </c>
    </row>
    <row r="61" spans="1:8" s="497" customFormat="1" ht="15.75" x14ac:dyDescent="0.25">
      <c r="A61" s="214"/>
      <c r="B61" s="543" t="s">
        <v>502</v>
      </c>
      <c r="C61" s="986"/>
      <c r="D61" s="990"/>
      <c r="E61" s="513"/>
      <c r="F61" s="513"/>
      <c r="G61" s="539"/>
      <c r="H61" s="544">
        <v>6994.83</v>
      </c>
    </row>
    <row r="62" spans="1:8" s="497" customFormat="1" ht="15.75" x14ac:dyDescent="0.25">
      <c r="A62" s="214"/>
      <c r="B62" s="543" t="s">
        <v>503</v>
      </c>
      <c r="C62" s="986"/>
      <c r="D62" s="990"/>
      <c r="E62" s="513"/>
      <c r="F62" s="513"/>
      <c r="G62" s="539"/>
      <c r="H62" s="544">
        <v>5282.13</v>
      </c>
    </row>
    <row r="63" spans="1:8" s="497" customFormat="1" ht="15.75" x14ac:dyDescent="0.25">
      <c r="A63" s="214"/>
      <c r="B63" s="543" t="s">
        <v>504</v>
      </c>
      <c r="C63" s="545"/>
      <c r="D63" s="533"/>
      <c r="E63" s="513"/>
      <c r="F63" s="513"/>
      <c r="G63" s="539"/>
      <c r="H63" s="544">
        <v>3143.01</v>
      </c>
    </row>
    <row r="64" spans="1:8" s="497" customFormat="1" ht="30" x14ac:dyDescent="0.25">
      <c r="A64" s="214"/>
      <c r="B64" s="534" t="s">
        <v>24</v>
      </c>
      <c r="C64" s="998" t="s">
        <v>52</v>
      </c>
      <c r="D64" s="990" t="s">
        <v>26</v>
      </c>
      <c r="E64" s="513"/>
      <c r="F64" s="513"/>
      <c r="G64" s="514"/>
      <c r="H64" s="515"/>
    </row>
    <row r="65" spans="1:8" s="497" customFormat="1" ht="77.45" customHeight="1" x14ac:dyDescent="0.25">
      <c r="A65" s="214"/>
      <c r="B65" s="535" t="s">
        <v>505</v>
      </c>
      <c r="C65" s="998"/>
      <c r="D65" s="990"/>
      <c r="E65" s="513"/>
      <c r="F65" s="513"/>
      <c r="G65" s="514"/>
      <c r="H65" s="515"/>
    </row>
    <row r="66" spans="1:8" s="497" customFormat="1" ht="15.6" customHeight="1" x14ac:dyDescent="0.25">
      <c r="A66" s="214"/>
      <c r="B66" s="536" t="s">
        <v>506</v>
      </c>
      <c r="C66" s="998"/>
      <c r="D66" s="990"/>
      <c r="E66" s="513"/>
      <c r="F66" s="513"/>
      <c r="G66" s="537"/>
      <c r="H66" s="515">
        <v>16939.47</v>
      </c>
    </row>
    <row r="67" spans="1:8" s="497" customFormat="1" ht="15.6" customHeight="1" x14ac:dyDescent="0.25">
      <c r="A67" s="214"/>
      <c r="B67" s="536" t="s">
        <v>507</v>
      </c>
      <c r="C67" s="998"/>
      <c r="D67" s="990"/>
      <c r="E67" s="513"/>
      <c r="F67" s="513"/>
      <c r="G67" s="537"/>
      <c r="H67" s="515">
        <v>26723.65</v>
      </c>
    </row>
    <row r="68" spans="1:8" s="497" customFormat="1" ht="59.25" customHeight="1" x14ac:dyDescent="0.25">
      <c r="A68" s="214"/>
      <c r="B68" s="538" t="s">
        <v>481</v>
      </c>
      <c r="C68" s="998"/>
      <c r="D68" s="990"/>
      <c r="E68" s="513"/>
      <c r="F68" s="513"/>
      <c r="G68" s="539"/>
      <c r="H68" s="515"/>
    </row>
    <row r="69" spans="1:8" s="497" customFormat="1" ht="15.6" customHeight="1" x14ac:dyDescent="0.25">
      <c r="A69" s="214"/>
      <c r="B69" s="540" t="s">
        <v>508</v>
      </c>
      <c r="C69" s="998"/>
      <c r="D69" s="990"/>
      <c r="E69" s="513"/>
      <c r="F69" s="513"/>
      <c r="G69" s="514"/>
      <c r="H69" s="515">
        <v>5424.47</v>
      </c>
    </row>
    <row r="70" spans="1:8" s="497" customFormat="1" ht="74.25" customHeight="1" x14ac:dyDescent="0.25">
      <c r="A70" s="214"/>
      <c r="B70" s="538" t="s">
        <v>483</v>
      </c>
      <c r="C70" s="998"/>
      <c r="D70" s="990"/>
      <c r="E70" s="513"/>
      <c r="F70" s="513"/>
      <c r="G70" s="514"/>
      <c r="H70" s="515"/>
    </row>
    <row r="71" spans="1:8" s="517" customFormat="1" ht="15.6" customHeight="1" x14ac:dyDescent="0.2">
      <c r="A71" s="213"/>
      <c r="B71" s="526" t="s">
        <v>509</v>
      </c>
      <c r="C71" s="998"/>
      <c r="D71" s="990"/>
      <c r="E71" s="513"/>
      <c r="F71" s="513"/>
      <c r="G71" s="539"/>
      <c r="H71" s="515"/>
    </row>
    <row r="72" spans="1:8" s="517" customFormat="1" ht="15.6" customHeight="1" x14ac:dyDescent="0.2">
      <c r="A72" s="213"/>
      <c r="B72" s="546" t="s">
        <v>475</v>
      </c>
      <c r="C72" s="998"/>
      <c r="D72" s="990"/>
      <c r="E72" s="513"/>
      <c r="F72" s="513"/>
      <c r="G72" s="539"/>
      <c r="H72" s="515">
        <v>3608.6</v>
      </c>
    </row>
    <row r="73" spans="1:8" s="517" customFormat="1" ht="15.6" customHeight="1" x14ac:dyDescent="0.2">
      <c r="A73" s="213"/>
      <c r="B73" s="546" t="s">
        <v>412</v>
      </c>
      <c r="C73" s="998"/>
      <c r="D73" s="990"/>
      <c r="E73" s="513"/>
      <c r="F73" s="513"/>
      <c r="G73" s="539"/>
      <c r="H73" s="515">
        <v>1425.99</v>
      </c>
    </row>
    <row r="74" spans="1:8" s="517" customFormat="1" ht="15.6" customHeight="1" x14ac:dyDescent="0.2">
      <c r="A74" s="213"/>
      <c r="B74" s="526" t="s">
        <v>484</v>
      </c>
      <c r="C74" s="998"/>
      <c r="D74" s="990"/>
      <c r="E74" s="513"/>
      <c r="F74" s="513"/>
      <c r="G74" s="539"/>
      <c r="H74" s="515"/>
    </row>
    <row r="75" spans="1:8" s="517" customFormat="1" ht="15.6" customHeight="1" x14ac:dyDescent="0.2">
      <c r="A75" s="213"/>
      <c r="B75" s="546" t="s">
        <v>475</v>
      </c>
      <c r="C75" s="998"/>
      <c r="D75" s="990"/>
      <c r="E75" s="513"/>
      <c r="F75" s="513"/>
      <c r="G75" s="539"/>
      <c r="H75" s="515">
        <v>29962.93</v>
      </c>
    </row>
    <row r="76" spans="1:8" s="517" customFormat="1" ht="15.6" customHeight="1" x14ac:dyDescent="0.2">
      <c r="A76" s="213"/>
      <c r="B76" s="546" t="s">
        <v>412</v>
      </c>
      <c r="C76" s="998"/>
      <c r="D76" s="990"/>
      <c r="E76" s="513"/>
      <c r="F76" s="513"/>
      <c r="G76" s="539"/>
      <c r="H76" s="515">
        <v>12392.07</v>
      </c>
    </row>
    <row r="77" spans="1:8" s="517" customFormat="1" ht="15.6" customHeight="1" x14ac:dyDescent="0.2">
      <c r="A77" s="213"/>
      <c r="B77" s="526" t="s">
        <v>510</v>
      </c>
      <c r="C77" s="998"/>
      <c r="D77" s="990"/>
      <c r="E77" s="513"/>
      <c r="F77" s="513"/>
      <c r="G77" s="539"/>
      <c r="H77" s="515"/>
    </row>
    <row r="78" spans="1:8" s="517" customFormat="1" ht="15.6" customHeight="1" x14ac:dyDescent="0.2">
      <c r="A78" s="213"/>
      <c r="B78" s="546" t="s">
        <v>475</v>
      </c>
      <c r="C78" s="998"/>
      <c r="D78" s="990"/>
      <c r="E78" s="513"/>
      <c r="F78" s="513"/>
      <c r="G78" s="539"/>
      <c r="H78" s="515">
        <v>5785.82</v>
      </c>
    </row>
    <row r="79" spans="1:8" s="517" customFormat="1" ht="15.6" customHeight="1" x14ac:dyDescent="0.2">
      <c r="A79" s="213"/>
      <c r="B79" s="546" t="s">
        <v>412</v>
      </c>
      <c r="C79" s="998"/>
      <c r="D79" s="990"/>
      <c r="E79" s="513"/>
      <c r="F79" s="513"/>
      <c r="G79" s="539"/>
      <c r="H79" s="515">
        <v>1710.16</v>
      </c>
    </row>
    <row r="80" spans="1:8" s="517" customFormat="1" ht="15.6" customHeight="1" x14ac:dyDescent="0.2">
      <c r="A80" s="213"/>
      <c r="B80" s="526" t="s">
        <v>511</v>
      </c>
      <c r="C80" s="998"/>
      <c r="D80" s="990"/>
      <c r="E80" s="513"/>
      <c r="F80" s="513"/>
      <c r="G80" s="539"/>
      <c r="H80" s="515"/>
    </row>
    <row r="81" spans="1:8" s="517" customFormat="1" ht="15.6" customHeight="1" x14ac:dyDescent="0.2">
      <c r="A81" s="213"/>
      <c r="B81" s="546" t="s">
        <v>475</v>
      </c>
      <c r="C81" s="998"/>
      <c r="D81" s="990"/>
      <c r="E81" s="513"/>
      <c r="F81" s="513"/>
      <c r="G81" s="539"/>
      <c r="H81" s="515">
        <v>3656.73</v>
      </c>
    </row>
    <row r="82" spans="1:8" s="517" customFormat="1" ht="15.6" customHeight="1" x14ac:dyDescent="0.2">
      <c r="A82" s="213"/>
      <c r="B82" s="546" t="s">
        <v>412</v>
      </c>
      <c r="C82" s="998"/>
      <c r="D82" s="990"/>
      <c r="E82" s="513"/>
      <c r="F82" s="513"/>
      <c r="G82" s="539"/>
      <c r="H82" s="515">
        <v>2183.08</v>
      </c>
    </row>
    <row r="83" spans="1:8" s="497" customFormat="1" ht="30" x14ac:dyDescent="0.25">
      <c r="A83" s="214"/>
      <c r="B83" s="541" t="s">
        <v>512</v>
      </c>
      <c r="C83" s="998"/>
      <c r="D83" s="990"/>
      <c r="E83" s="513"/>
      <c r="F83" s="513"/>
      <c r="G83" s="539"/>
      <c r="H83" s="515"/>
    </row>
    <row r="84" spans="1:8" s="497" customFormat="1" ht="15.6" customHeight="1" x14ac:dyDescent="0.25">
      <c r="A84" s="214"/>
      <c r="B84" s="542" t="s">
        <v>475</v>
      </c>
      <c r="C84" s="998"/>
      <c r="D84" s="990"/>
      <c r="E84" s="513"/>
      <c r="F84" s="513"/>
      <c r="G84" s="539"/>
      <c r="H84" s="515">
        <v>8230.5400000000009</v>
      </c>
    </row>
    <row r="85" spans="1:8" s="497" customFormat="1" ht="15.6" customHeight="1" x14ac:dyDescent="0.25">
      <c r="A85" s="214"/>
      <c r="B85" s="542" t="s">
        <v>412</v>
      </c>
      <c r="C85" s="998"/>
      <c r="D85" s="990"/>
      <c r="E85" s="513"/>
      <c r="F85" s="513"/>
      <c r="G85" s="539"/>
      <c r="H85" s="515">
        <v>548.70000000000005</v>
      </c>
    </row>
    <row r="86" spans="1:8" s="497" customFormat="1" ht="15.6" customHeight="1" x14ac:dyDescent="0.25">
      <c r="A86" s="214"/>
      <c r="B86" s="541" t="s">
        <v>513</v>
      </c>
      <c r="C86" s="998"/>
      <c r="D86" s="990"/>
      <c r="E86" s="513"/>
      <c r="F86" s="513"/>
      <c r="G86" s="539"/>
      <c r="H86" s="515"/>
    </row>
    <row r="87" spans="1:8" s="497" customFormat="1" ht="15.6" customHeight="1" x14ac:dyDescent="0.25">
      <c r="A87" s="214"/>
      <c r="B87" s="542" t="s">
        <v>475</v>
      </c>
      <c r="C87" s="998"/>
      <c r="D87" s="990"/>
      <c r="E87" s="513"/>
      <c r="F87" s="513"/>
      <c r="G87" s="539"/>
      <c r="H87" s="515">
        <v>926.69</v>
      </c>
    </row>
    <row r="88" spans="1:8" s="497" customFormat="1" ht="15.6" customHeight="1" x14ac:dyDescent="0.25">
      <c r="A88" s="214"/>
      <c r="B88" s="542" t="s">
        <v>412</v>
      </c>
      <c r="C88" s="998"/>
      <c r="D88" s="990"/>
      <c r="E88" s="513"/>
      <c r="F88" s="513"/>
      <c r="G88" s="539"/>
      <c r="H88" s="515">
        <v>185.6</v>
      </c>
    </row>
    <row r="89" spans="1:8" s="497" customFormat="1" ht="15.6" customHeight="1" x14ac:dyDescent="0.25">
      <c r="A89" s="214"/>
      <c r="B89" s="540" t="s">
        <v>514</v>
      </c>
      <c r="C89" s="532"/>
      <c r="D89" s="533"/>
      <c r="E89" s="513"/>
      <c r="F89" s="513"/>
      <c r="G89" s="539"/>
      <c r="H89" s="515">
        <v>944.5</v>
      </c>
    </row>
    <row r="90" spans="1:8" s="497" customFormat="1" ht="45" customHeight="1" x14ac:dyDescent="0.25">
      <c r="A90" s="214"/>
      <c r="B90" s="535" t="s">
        <v>576</v>
      </c>
      <c r="C90" s="971" t="s">
        <v>575</v>
      </c>
      <c r="D90" s="973" t="s">
        <v>26</v>
      </c>
      <c r="E90" s="513"/>
      <c r="F90" s="513"/>
      <c r="G90" s="539"/>
      <c r="H90" s="547"/>
    </row>
    <row r="91" spans="1:8" s="497" customFormat="1" ht="17.25" customHeight="1" x14ac:dyDescent="0.25">
      <c r="A91" s="214"/>
      <c r="B91" s="518" t="s">
        <v>334</v>
      </c>
      <c r="C91" s="972"/>
      <c r="D91" s="974"/>
      <c r="E91" s="513"/>
      <c r="F91" s="513"/>
      <c r="G91" s="539"/>
      <c r="H91" s="547"/>
    </row>
    <row r="92" spans="1:8" s="497" customFormat="1" ht="15.6" customHeight="1" x14ac:dyDescent="0.25">
      <c r="A92" s="214"/>
      <c r="B92" s="526" t="s">
        <v>567</v>
      </c>
      <c r="C92" s="978"/>
      <c r="D92" s="979"/>
      <c r="E92" s="513"/>
      <c r="F92" s="513"/>
      <c r="G92" s="539"/>
      <c r="H92" s="547">
        <v>44902.229119999996</v>
      </c>
    </row>
    <row r="93" spans="1:8" s="497" customFormat="1" ht="15.6" hidden="1" customHeight="1" x14ac:dyDescent="0.25">
      <c r="A93" s="214"/>
      <c r="B93" s="540"/>
      <c r="C93" s="532"/>
      <c r="D93" s="533"/>
      <c r="E93" s="513"/>
      <c r="F93" s="513"/>
      <c r="G93" s="539"/>
      <c r="H93" s="515"/>
    </row>
    <row r="94" spans="1:8" s="497" customFormat="1" ht="17.45" customHeight="1" x14ac:dyDescent="0.25">
      <c r="A94" s="214"/>
      <c r="B94" s="988" t="s">
        <v>53</v>
      </c>
      <c r="C94" s="988"/>
      <c r="D94" s="988"/>
      <c r="E94" s="988"/>
      <c r="F94" s="988"/>
      <c r="G94" s="988"/>
      <c r="H94" s="989"/>
    </row>
    <row r="95" spans="1:8" s="497" customFormat="1" ht="35.25" customHeight="1" x14ac:dyDescent="0.25">
      <c r="A95" s="214"/>
      <c r="B95" s="995" t="s">
        <v>469</v>
      </c>
      <c r="C95" s="995"/>
      <c r="D95" s="995"/>
      <c r="E95" s="995"/>
      <c r="F95" s="995"/>
      <c r="G95" s="995"/>
      <c r="H95" s="996"/>
    </row>
    <row r="96" spans="1:8" s="497" customFormat="1" ht="68.25" customHeight="1" x14ac:dyDescent="0.25">
      <c r="A96" s="214"/>
      <c r="B96" s="984" t="s">
        <v>20</v>
      </c>
      <c r="C96" s="984"/>
      <c r="D96" s="984"/>
      <c r="E96" s="984"/>
      <c r="F96" s="984"/>
      <c r="G96" s="984"/>
      <c r="H96" s="985"/>
    </row>
    <row r="97" spans="1:10" s="497" customFormat="1" ht="106.15" customHeight="1" x14ac:dyDescent="0.25">
      <c r="A97" s="214"/>
      <c r="B97" s="512" t="s">
        <v>515</v>
      </c>
      <c r="C97" s="986" t="s">
        <v>486</v>
      </c>
      <c r="D97" s="987" t="s">
        <v>57</v>
      </c>
      <c r="E97" s="513"/>
      <c r="F97" s="513"/>
      <c r="G97" s="514"/>
      <c r="H97" s="515"/>
    </row>
    <row r="98" spans="1:10" s="497" customFormat="1" ht="15.6" customHeight="1" x14ac:dyDescent="0.25">
      <c r="A98" s="214"/>
      <c r="B98" s="520" t="s">
        <v>516</v>
      </c>
      <c r="C98" s="986"/>
      <c r="D98" s="987"/>
      <c r="E98" s="513"/>
      <c r="F98" s="513"/>
      <c r="G98" s="514"/>
      <c r="H98" s="515">
        <v>18512.240000000002</v>
      </c>
    </row>
    <row r="99" spans="1:10" s="497" customFormat="1" ht="15.6" customHeight="1" x14ac:dyDescent="0.25">
      <c r="A99" s="214"/>
      <c r="B99" s="526" t="s">
        <v>517</v>
      </c>
      <c r="C99" s="986"/>
      <c r="D99" s="987"/>
      <c r="E99" s="513"/>
      <c r="F99" s="513"/>
      <c r="G99" s="514"/>
      <c r="H99" s="515">
        <v>8525.76</v>
      </c>
    </row>
    <row r="100" spans="1:10" s="497" customFormat="1" ht="15.6" customHeight="1" x14ac:dyDescent="0.25">
      <c r="A100" s="214"/>
      <c r="B100" s="526" t="s">
        <v>88</v>
      </c>
      <c r="C100" s="986"/>
      <c r="D100" s="987"/>
      <c r="E100" s="513"/>
      <c r="F100" s="513"/>
      <c r="G100" s="514"/>
      <c r="H100" s="515">
        <v>9986.48</v>
      </c>
    </row>
    <row r="101" spans="1:10" s="497" customFormat="1" ht="15.6" customHeight="1" x14ac:dyDescent="0.25">
      <c r="A101" s="214"/>
      <c r="B101" s="988" t="s">
        <v>568</v>
      </c>
      <c r="C101" s="988"/>
      <c r="D101" s="988"/>
      <c r="E101" s="988"/>
      <c r="F101" s="988"/>
      <c r="G101" s="988"/>
      <c r="H101" s="989"/>
    </row>
    <row r="102" spans="1:10" s="497" customFormat="1" ht="118.5" customHeight="1" x14ac:dyDescent="0.25">
      <c r="A102" s="214"/>
      <c r="B102" s="512" t="s">
        <v>569</v>
      </c>
      <c r="C102" s="990" t="s">
        <v>570</v>
      </c>
      <c r="D102" s="519"/>
      <c r="E102" s="520"/>
      <c r="F102" s="520"/>
      <c r="G102" s="514"/>
      <c r="H102" s="521"/>
    </row>
    <row r="103" spans="1:10" s="497" customFormat="1" ht="15.6" customHeight="1" x14ac:dyDescent="0.25">
      <c r="A103" s="214"/>
      <c r="B103" s="522" t="s">
        <v>571</v>
      </c>
      <c r="C103" s="990"/>
      <c r="D103" s="992" t="s">
        <v>57</v>
      </c>
      <c r="E103" s="520"/>
      <c r="F103" s="520"/>
      <c r="G103" s="514"/>
      <c r="H103" s="523">
        <f>H98</f>
        <v>18512.240000000002</v>
      </c>
    </row>
    <row r="104" spans="1:10" s="497" customFormat="1" ht="15.6" customHeight="1" x14ac:dyDescent="0.25">
      <c r="A104" s="214"/>
      <c r="B104" s="526" t="s">
        <v>517</v>
      </c>
      <c r="C104" s="990"/>
      <c r="D104" s="993"/>
      <c r="E104" s="513"/>
      <c r="F104" s="513"/>
      <c r="G104" s="514"/>
      <c r="H104" s="523">
        <f>H99</f>
        <v>8525.76</v>
      </c>
    </row>
    <row r="105" spans="1:10" s="497" customFormat="1" ht="15.6" customHeight="1" thickBot="1" x14ac:dyDescent="0.3">
      <c r="A105" s="214"/>
      <c r="B105" s="548" t="s">
        <v>88</v>
      </c>
      <c r="C105" s="991"/>
      <c r="D105" s="994"/>
      <c r="E105" s="549"/>
      <c r="F105" s="549"/>
      <c r="G105" s="550"/>
      <c r="H105" s="551">
        <f>H100</f>
        <v>9986.48</v>
      </c>
    </row>
    <row r="106" spans="1:10" s="497" customFormat="1" ht="69.75" customHeight="1" x14ac:dyDescent="0.25">
      <c r="A106" s="214"/>
      <c r="B106" s="512" t="s">
        <v>518</v>
      </c>
      <c r="C106" s="971" t="s">
        <v>477</v>
      </c>
      <c r="D106" s="973" t="s">
        <v>62</v>
      </c>
      <c r="E106" s="513"/>
      <c r="F106" s="513"/>
      <c r="G106" s="537"/>
      <c r="H106" s="515"/>
    </row>
    <row r="107" spans="1:10" s="497" customFormat="1" ht="15.6" customHeight="1" x14ac:dyDescent="0.25">
      <c r="A107" s="214"/>
      <c r="B107" s="536" t="s">
        <v>519</v>
      </c>
      <c r="C107" s="972"/>
      <c r="D107" s="974"/>
      <c r="E107" s="513"/>
      <c r="F107" s="513"/>
      <c r="G107" s="537"/>
      <c r="H107" s="547">
        <v>1411839.7300277136</v>
      </c>
    </row>
    <row r="108" spans="1:10" s="497" customFormat="1" ht="15.6" customHeight="1" x14ac:dyDescent="0.25">
      <c r="A108" s="214"/>
      <c r="B108" s="536" t="s">
        <v>520</v>
      </c>
      <c r="C108" s="972"/>
      <c r="D108" s="974"/>
      <c r="E108" s="513"/>
      <c r="F108" s="513"/>
      <c r="G108" s="537"/>
      <c r="H108" s="547">
        <v>1456001.0626889693</v>
      </c>
    </row>
    <row r="109" spans="1:10" s="497" customFormat="1" ht="15.6" customHeight="1" x14ac:dyDescent="0.25">
      <c r="A109" s="214"/>
      <c r="B109" s="536" t="s">
        <v>521</v>
      </c>
      <c r="C109" s="972"/>
      <c r="D109" s="974"/>
      <c r="E109" s="513"/>
      <c r="F109" s="513"/>
      <c r="G109" s="539"/>
      <c r="H109" s="547">
        <v>1518356.2320632178</v>
      </c>
      <c r="J109" s="497">
        <v>1.036</v>
      </c>
    </row>
    <row r="110" spans="1:10" s="497" customFormat="1" ht="15.6" customHeight="1" x14ac:dyDescent="0.25">
      <c r="A110" s="214"/>
      <c r="B110" s="536" t="s">
        <v>522</v>
      </c>
      <c r="C110" s="972"/>
      <c r="D110" s="974"/>
      <c r="E110" s="513"/>
      <c r="F110" s="513"/>
      <c r="G110" s="539"/>
      <c r="H110" s="547">
        <v>1586697.8384812863</v>
      </c>
    </row>
    <row r="111" spans="1:10" s="497" customFormat="1" ht="15.6" customHeight="1" x14ac:dyDescent="0.25">
      <c r="A111" s="214"/>
      <c r="B111" s="536" t="s">
        <v>523</v>
      </c>
      <c r="C111" s="972"/>
      <c r="D111" s="974"/>
      <c r="E111" s="513"/>
      <c r="F111" s="513"/>
      <c r="G111" s="539"/>
      <c r="H111" s="547">
        <v>1695868.9388535165</v>
      </c>
    </row>
    <row r="112" spans="1:10" s="497" customFormat="1" ht="15.6" customHeight="1" x14ac:dyDescent="0.25">
      <c r="A112" s="214"/>
      <c r="B112" s="536" t="s">
        <v>524</v>
      </c>
      <c r="C112" s="972"/>
      <c r="D112" s="974"/>
      <c r="E112" s="513"/>
      <c r="F112" s="513"/>
      <c r="G112" s="539"/>
      <c r="H112" s="547">
        <v>1793143.773898053</v>
      </c>
    </row>
    <row r="113" spans="1:8" s="497" customFormat="1" ht="15.6" customHeight="1" x14ac:dyDescent="0.25">
      <c r="A113" s="214"/>
      <c r="B113" s="536" t="s">
        <v>525</v>
      </c>
      <c r="C113" s="972"/>
      <c r="D113" s="974"/>
      <c r="E113" s="513"/>
      <c r="F113" s="513"/>
      <c r="G113" s="539"/>
      <c r="H113" s="547">
        <v>1839640.2538047999</v>
      </c>
    </row>
    <row r="114" spans="1:8" s="497" customFormat="1" ht="15.6" customHeight="1" x14ac:dyDescent="0.25">
      <c r="A114" s="214"/>
      <c r="B114" s="536" t="s">
        <v>526</v>
      </c>
      <c r="C114" s="972"/>
      <c r="D114" s="974"/>
      <c r="E114" s="513"/>
      <c r="F114" s="513"/>
      <c r="G114" s="539"/>
      <c r="H114" s="547">
        <v>2231994.2459569797</v>
      </c>
    </row>
    <row r="115" spans="1:8" s="497" customFormat="1" ht="15.6" customHeight="1" x14ac:dyDescent="0.25">
      <c r="A115" s="214"/>
      <c r="B115" s="536" t="s">
        <v>527</v>
      </c>
      <c r="C115" s="972"/>
      <c r="D115" s="974"/>
      <c r="E115" s="513"/>
      <c r="F115" s="513"/>
      <c r="G115" s="539"/>
      <c r="H115" s="547">
        <v>2399785.9986890643</v>
      </c>
    </row>
    <row r="116" spans="1:8" s="497" customFormat="1" ht="15.6" customHeight="1" x14ac:dyDescent="0.25">
      <c r="A116" s="214"/>
      <c r="B116" s="536" t="s">
        <v>528</v>
      </c>
      <c r="C116" s="972"/>
      <c r="D116" s="974"/>
      <c r="E116" s="513"/>
      <c r="F116" s="513"/>
      <c r="G116" s="539"/>
      <c r="H116" s="547">
        <v>2600650.1085521071</v>
      </c>
    </row>
    <row r="117" spans="1:8" s="497" customFormat="1" ht="15.6" customHeight="1" x14ac:dyDescent="0.25">
      <c r="A117" s="214"/>
      <c r="B117" s="536" t="s">
        <v>529</v>
      </c>
      <c r="C117" s="972"/>
      <c r="D117" s="974"/>
      <c r="E117" s="513"/>
      <c r="F117" s="513"/>
      <c r="G117" s="539"/>
      <c r="H117" s="547">
        <v>2698117.8851520829</v>
      </c>
    </row>
    <row r="118" spans="1:8" s="497" customFormat="1" ht="71.25" customHeight="1" x14ac:dyDescent="0.25">
      <c r="A118" s="214"/>
      <c r="B118" s="512" t="s">
        <v>530</v>
      </c>
      <c r="C118" s="972"/>
      <c r="D118" s="974"/>
      <c r="E118" s="552"/>
      <c r="F118" s="552"/>
      <c r="G118" s="539"/>
      <c r="H118" s="547">
        <v>0</v>
      </c>
    </row>
    <row r="119" spans="1:8" s="517" customFormat="1" ht="15.6" customHeight="1" x14ac:dyDescent="0.25">
      <c r="A119" s="213"/>
      <c r="B119" s="553" t="s">
        <v>531</v>
      </c>
      <c r="C119" s="972"/>
      <c r="D119" s="974"/>
      <c r="E119" s="513"/>
      <c r="F119" s="513"/>
      <c r="G119" s="514"/>
      <c r="H119" s="547">
        <v>2540015.0309418608</v>
      </c>
    </row>
    <row r="120" spans="1:8" s="517" customFormat="1" ht="15.6" customHeight="1" x14ac:dyDescent="0.25">
      <c r="A120" s="213"/>
      <c r="B120" s="553" t="s">
        <v>532</v>
      </c>
      <c r="C120" s="972"/>
      <c r="D120" s="974"/>
      <c r="E120" s="513"/>
      <c r="F120" s="513"/>
      <c r="G120" s="539"/>
      <c r="H120" s="547">
        <v>2635523.3504437124</v>
      </c>
    </row>
    <row r="121" spans="1:8" s="517" customFormat="1" ht="15.6" customHeight="1" x14ac:dyDescent="0.25">
      <c r="A121" s="213"/>
      <c r="B121" s="553" t="s">
        <v>533</v>
      </c>
      <c r="C121" s="972"/>
      <c r="D121" s="974"/>
      <c r="E121" s="513"/>
      <c r="F121" s="513"/>
      <c r="G121" s="539"/>
      <c r="H121" s="547">
        <v>2729611.4488995299</v>
      </c>
    </row>
    <row r="122" spans="1:8" s="517" customFormat="1" ht="15.6" customHeight="1" x14ac:dyDescent="0.25">
      <c r="A122" s="213"/>
      <c r="B122" s="553" t="s">
        <v>534</v>
      </c>
      <c r="C122" s="972"/>
      <c r="D122" s="974"/>
      <c r="E122" s="513"/>
      <c r="F122" s="513"/>
      <c r="G122" s="539"/>
      <c r="H122" s="547">
        <v>2817909.6877759434</v>
      </c>
    </row>
    <row r="123" spans="1:8" s="517" customFormat="1" ht="15.6" customHeight="1" x14ac:dyDescent="0.25">
      <c r="A123" s="213"/>
      <c r="B123" s="553" t="s">
        <v>535</v>
      </c>
      <c r="C123" s="972"/>
      <c r="D123" s="974"/>
      <c r="E123" s="513"/>
      <c r="F123" s="513"/>
      <c r="G123" s="539"/>
      <c r="H123" s="547">
        <v>2980528.5648792246</v>
      </c>
    </row>
    <row r="124" spans="1:8" s="517" customFormat="1" ht="15.6" customHeight="1" x14ac:dyDescent="0.25">
      <c r="A124" s="213"/>
      <c r="B124" s="553" t="s">
        <v>536</v>
      </c>
      <c r="C124" s="972"/>
      <c r="D124" s="974"/>
      <c r="E124" s="513"/>
      <c r="F124" s="513"/>
      <c r="G124" s="539"/>
      <c r="H124" s="547">
        <v>3126229.8838823601</v>
      </c>
    </row>
    <row r="125" spans="1:8" s="517" customFormat="1" ht="15.6" customHeight="1" x14ac:dyDescent="0.25">
      <c r="A125" s="213"/>
      <c r="B125" s="553" t="s">
        <v>537</v>
      </c>
      <c r="C125" s="972"/>
      <c r="D125" s="974"/>
      <c r="E125" s="513"/>
      <c r="F125" s="513"/>
      <c r="G125" s="539"/>
      <c r="H125" s="547">
        <v>3328638.4153936738</v>
      </c>
    </row>
    <row r="126" spans="1:8" s="497" customFormat="1" ht="89.25" customHeight="1" x14ac:dyDescent="0.25">
      <c r="A126" s="214"/>
      <c r="B126" s="535" t="s">
        <v>538</v>
      </c>
      <c r="C126" s="980">
        <v>0.4</v>
      </c>
      <c r="D126" s="973" t="s">
        <v>67</v>
      </c>
      <c r="E126" s="513"/>
      <c r="F126" s="513"/>
      <c r="G126" s="514"/>
      <c r="H126" s="547">
        <v>0</v>
      </c>
    </row>
    <row r="127" spans="1:8" s="496" customFormat="1" ht="15.6" customHeight="1" x14ac:dyDescent="0.25">
      <c r="A127" s="214"/>
      <c r="B127" s="541" t="s">
        <v>484</v>
      </c>
      <c r="C127" s="981"/>
      <c r="D127" s="979"/>
      <c r="E127" s="554"/>
      <c r="F127" s="554"/>
      <c r="G127" s="539"/>
      <c r="H127" s="547">
        <v>20075165.079999998</v>
      </c>
    </row>
    <row r="128" spans="1:8" s="497" customFormat="1" ht="72.599999999999994" customHeight="1" x14ac:dyDescent="0.25">
      <c r="A128" s="214"/>
      <c r="B128" s="535" t="s">
        <v>539</v>
      </c>
      <c r="C128" s="982" t="s">
        <v>486</v>
      </c>
      <c r="D128" s="973" t="s">
        <v>26</v>
      </c>
      <c r="E128" s="513"/>
      <c r="F128" s="513"/>
      <c r="G128" s="537"/>
      <c r="H128" s="515"/>
    </row>
    <row r="129" spans="1:8" s="497" customFormat="1" ht="15.75" x14ac:dyDescent="0.25">
      <c r="A129" s="214"/>
      <c r="B129" s="543" t="s">
        <v>487</v>
      </c>
      <c r="C129" s="983"/>
      <c r="D129" s="974"/>
      <c r="E129" s="513"/>
      <c r="F129" s="513"/>
      <c r="G129" s="539"/>
      <c r="H129" s="515">
        <f t="shared" ref="H129:H146" si="1">H46</f>
        <v>12614.56</v>
      </c>
    </row>
    <row r="130" spans="1:8" s="497" customFormat="1" ht="15.75" x14ac:dyDescent="0.25">
      <c r="A130" s="214"/>
      <c r="B130" s="543" t="s">
        <v>488</v>
      </c>
      <c r="C130" s="983"/>
      <c r="D130" s="974"/>
      <c r="E130" s="513"/>
      <c r="F130" s="513"/>
      <c r="G130" s="539"/>
      <c r="H130" s="515">
        <f t="shared" si="1"/>
        <v>14913.98</v>
      </c>
    </row>
    <row r="131" spans="1:8" s="497" customFormat="1" ht="15.75" x14ac:dyDescent="0.25">
      <c r="A131" s="214"/>
      <c r="B131" s="543" t="s">
        <v>489</v>
      </c>
      <c r="C131" s="983"/>
      <c r="D131" s="974"/>
      <c r="E131" s="513"/>
      <c r="F131" s="513"/>
      <c r="G131" s="539"/>
      <c r="H131" s="515">
        <f t="shared" si="1"/>
        <v>9660.1200000000008</v>
      </c>
    </row>
    <row r="132" spans="1:8" s="497" customFormat="1" ht="15.75" x14ac:dyDescent="0.25">
      <c r="A132" s="214"/>
      <c r="B132" s="543" t="s">
        <v>490</v>
      </c>
      <c r="C132" s="983"/>
      <c r="D132" s="974"/>
      <c r="E132" s="513"/>
      <c r="F132" s="513"/>
      <c r="G132" s="539"/>
      <c r="H132" s="515">
        <f t="shared" si="1"/>
        <v>6633.14</v>
      </c>
    </row>
    <row r="133" spans="1:8" s="497" customFormat="1" ht="15.75" x14ac:dyDescent="0.25">
      <c r="A133" s="214"/>
      <c r="B133" s="543" t="s">
        <v>491</v>
      </c>
      <c r="C133" s="983"/>
      <c r="D133" s="974"/>
      <c r="E133" s="513"/>
      <c r="F133" s="513"/>
      <c r="G133" s="539"/>
      <c r="H133" s="515">
        <f t="shared" si="1"/>
        <v>4830.5600000000004</v>
      </c>
    </row>
    <row r="134" spans="1:8" s="497" customFormat="1" ht="15.75" x14ac:dyDescent="0.25">
      <c r="A134" s="214"/>
      <c r="B134" s="543" t="s">
        <v>492</v>
      </c>
      <c r="C134" s="983"/>
      <c r="D134" s="974"/>
      <c r="E134" s="513"/>
      <c r="F134" s="513"/>
      <c r="G134" s="539"/>
      <c r="H134" s="515">
        <f t="shared" si="1"/>
        <v>3491.03</v>
      </c>
    </row>
    <row r="135" spans="1:8" s="497" customFormat="1" ht="15.75" x14ac:dyDescent="0.25">
      <c r="A135" s="214"/>
      <c r="B135" s="543" t="s">
        <v>493</v>
      </c>
      <c r="C135" s="983"/>
      <c r="D135" s="974"/>
      <c r="E135" s="513"/>
      <c r="F135" s="513"/>
      <c r="G135" s="539"/>
      <c r="H135" s="515">
        <f t="shared" si="1"/>
        <v>2803.48</v>
      </c>
    </row>
    <row r="136" spans="1:8" s="497" customFormat="1" ht="15.75" x14ac:dyDescent="0.25">
      <c r="A136" s="214"/>
      <c r="B136" s="543" t="s">
        <v>494</v>
      </c>
      <c r="C136" s="983"/>
      <c r="D136" s="974"/>
      <c r="E136" s="513"/>
      <c r="F136" s="513"/>
      <c r="G136" s="539"/>
      <c r="H136" s="515">
        <f t="shared" si="1"/>
        <v>2672.82</v>
      </c>
    </row>
    <row r="137" spans="1:8" s="497" customFormat="1" ht="15.75" x14ac:dyDescent="0.25">
      <c r="A137" s="214"/>
      <c r="B137" s="543" t="s">
        <v>495</v>
      </c>
      <c r="C137" s="983"/>
      <c r="D137" s="974"/>
      <c r="E137" s="513"/>
      <c r="F137" s="513"/>
      <c r="G137" s="539"/>
      <c r="H137" s="515">
        <f t="shared" si="1"/>
        <v>14588.66</v>
      </c>
    </row>
    <row r="138" spans="1:8" s="497" customFormat="1" ht="15.75" x14ac:dyDescent="0.25">
      <c r="A138" s="214"/>
      <c r="B138" s="543" t="s">
        <v>496</v>
      </c>
      <c r="C138" s="983"/>
      <c r="D138" s="974"/>
      <c r="E138" s="513"/>
      <c r="F138" s="513"/>
      <c r="G138" s="539"/>
      <c r="H138" s="515">
        <f t="shared" si="1"/>
        <v>8517.2900000000009</v>
      </c>
    </row>
    <row r="139" spans="1:8" s="497" customFormat="1" ht="15.75" x14ac:dyDescent="0.25">
      <c r="A139" s="214"/>
      <c r="B139" s="543" t="s">
        <v>497</v>
      </c>
      <c r="C139" s="983"/>
      <c r="D139" s="974"/>
      <c r="E139" s="513"/>
      <c r="F139" s="513"/>
      <c r="G139" s="539"/>
      <c r="H139" s="515">
        <f t="shared" si="1"/>
        <v>5837.32</v>
      </c>
    </row>
    <row r="140" spans="1:8" s="497" customFormat="1" ht="15.75" x14ac:dyDescent="0.25">
      <c r="A140" s="214"/>
      <c r="B140" s="543" t="s">
        <v>498</v>
      </c>
      <c r="C140" s="983"/>
      <c r="D140" s="974"/>
      <c r="E140" s="513"/>
      <c r="F140" s="513"/>
      <c r="G140" s="539"/>
      <c r="H140" s="515">
        <f t="shared" si="1"/>
        <v>5169.46</v>
      </c>
    </row>
    <row r="141" spans="1:8" s="497" customFormat="1" ht="15.75" x14ac:dyDescent="0.25">
      <c r="A141" s="214"/>
      <c r="B141" s="543" t="s">
        <v>499</v>
      </c>
      <c r="C141" s="983"/>
      <c r="D141" s="974"/>
      <c r="E141" s="513"/>
      <c r="F141" s="513"/>
      <c r="G141" s="539"/>
      <c r="H141" s="515">
        <f t="shared" si="1"/>
        <v>2606.4699999999998</v>
      </c>
    </row>
    <row r="142" spans="1:8" s="497" customFormat="1" ht="15.75" x14ac:dyDescent="0.25">
      <c r="A142" s="214"/>
      <c r="B142" s="543" t="s">
        <v>500</v>
      </c>
      <c r="C142" s="983"/>
      <c r="D142" s="974"/>
      <c r="E142" s="513"/>
      <c r="F142" s="513"/>
      <c r="G142" s="539"/>
      <c r="H142" s="515">
        <f t="shared" si="1"/>
        <v>13945.39</v>
      </c>
    </row>
    <row r="143" spans="1:8" s="497" customFormat="1" ht="15.75" x14ac:dyDescent="0.25">
      <c r="A143" s="214"/>
      <c r="B143" s="543" t="s">
        <v>501</v>
      </c>
      <c r="C143" s="983"/>
      <c r="D143" s="974"/>
      <c r="E143" s="513"/>
      <c r="F143" s="513"/>
      <c r="G143" s="539"/>
      <c r="H143" s="515">
        <f t="shared" si="1"/>
        <v>7872.23</v>
      </c>
    </row>
    <row r="144" spans="1:8" s="497" customFormat="1" ht="15.75" x14ac:dyDescent="0.25">
      <c r="A144" s="214"/>
      <c r="B144" s="543" t="s">
        <v>502</v>
      </c>
      <c r="C144" s="983"/>
      <c r="D144" s="974"/>
      <c r="E144" s="513"/>
      <c r="F144" s="513"/>
      <c r="G144" s="539"/>
      <c r="H144" s="515">
        <f t="shared" si="1"/>
        <v>6994.83</v>
      </c>
    </row>
    <row r="145" spans="1:8" s="497" customFormat="1" ht="15.75" x14ac:dyDescent="0.25">
      <c r="A145" s="214"/>
      <c r="B145" s="543" t="s">
        <v>503</v>
      </c>
      <c r="C145" s="983"/>
      <c r="D145" s="974"/>
      <c r="E145" s="513"/>
      <c r="F145" s="513"/>
      <c r="G145" s="539"/>
      <c r="H145" s="515">
        <f t="shared" si="1"/>
        <v>5282.13</v>
      </c>
    </row>
    <row r="146" spans="1:8" s="497" customFormat="1" ht="15.75" x14ac:dyDescent="0.25">
      <c r="A146" s="214"/>
      <c r="B146" s="543" t="s">
        <v>504</v>
      </c>
      <c r="C146" s="555"/>
      <c r="D146" s="556"/>
      <c r="E146" s="513"/>
      <c r="F146" s="513"/>
      <c r="G146" s="539"/>
      <c r="H146" s="515">
        <f t="shared" si="1"/>
        <v>3143.01</v>
      </c>
    </row>
    <row r="147" spans="1:8" s="497" customFormat="1" ht="72" customHeight="1" x14ac:dyDescent="0.25">
      <c r="A147" s="214"/>
      <c r="B147" s="512" t="s">
        <v>518</v>
      </c>
      <c r="C147" s="971" t="s">
        <v>52</v>
      </c>
      <c r="D147" s="973" t="s">
        <v>62</v>
      </c>
      <c r="E147" s="513"/>
      <c r="F147" s="513"/>
      <c r="G147" s="537"/>
      <c r="H147" s="515"/>
    </row>
    <row r="148" spans="1:8" s="497" customFormat="1" ht="15.6" customHeight="1" x14ac:dyDescent="0.25">
      <c r="A148" s="214"/>
      <c r="B148" s="536" t="s">
        <v>540</v>
      </c>
      <c r="C148" s="972"/>
      <c r="D148" s="974"/>
      <c r="E148" s="513"/>
      <c r="F148" s="513"/>
      <c r="G148" s="537"/>
      <c r="H148" s="547">
        <v>2161095.5222357246</v>
      </c>
    </row>
    <row r="149" spans="1:8" s="497" customFormat="1" ht="15.6" customHeight="1" x14ac:dyDescent="0.25">
      <c r="A149" s="214"/>
      <c r="B149" s="536" t="s">
        <v>541</v>
      </c>
      <c r="C149" s="972"/>
      <c r="D149" s="974"/>
      <c r="E149" s="513"/>
      <c r="F149" s="513"/>
      <c r="G149" s="537"/>
      <c r="H149" s="547">
        <v>2347641.003553635</v>
      </c>
    </row>
    <row r="150" spans="1:8" s="497" customFormat="1" ht="15.6" customHeight="1" x14ac:dyDescent="0.25">
      <c r="A150" s="214"/>
      <c r="B150" s="536" t="s">
        <v>542</v>
      </c>
      <c r="C150" s="972"/>
      <c r="D150" s="974"/>
      <c r="E150" s="513"/>
      <c r="F150" s="513"/>
      <c r="G150" s="539"/>
      <c r="H150" s="547">
        <v>2427882.4884131788</v>
      </c>
    </row>
    <row r="151" spans="1:8" s="497" customFormat="1" ht="15.6" customHeight="1" x14ac:dyDescent="0.25">
      <c r="A151" s="214"/>
      <c r="B151" s="536" t="s">
        <v>543</v>
      </c>
      <c r="C151" s="972"/>
      <c r="D151" s="974"/>
      <c r="E151" s="513"/>
      <c r="F151" s="513"/>
      <c r="G151" s="539"/>
      <c r="H151" s="547">
        <v>2540403.086585728</v>
      </c>
    </row>
    <row r="152" spans="1:8" s="497" customFormat="1" ht="15.6" customHeight="1" x14ac:dyDescent="0.25">
      <c r="A152" s="214"/>
      <c r="B152" s="536" t="s">
        <v>544</v>
      </c>
      <c r="C152" s="972"/>
      <c r="D152" s="974"/>
      <c r="E152" s="513"/>
      <c r="F152" s="513"/>
      <c r="G152" s="539"/>
      <c r="H152" s="547">
        <v>2679614.89243876</v>
      </c>
    </row>
    <row r="153" spans="1:8" s="497" customFormat="1" ht="15.6" customHeight="1" x14ac:dyDescent="0.25">
      <c r="A153" s="214"/>
      <c r="B153" s="536" t="s">
        <v>545</v>
      </c>
      <c r="C153" s="972"/>
      <c r="D153" s="974"/>
      <c r="E153" s="513"/>
      <c r="F153" s="513"/>
      <c r="G153" s="539"/>
      <c r="H153" s="547">
        <v>3559417.1387930163</v>
      </c>
    </row>
    <row r="154" spans="1:8" s="497" customFormat="1" ht="15.6" customHeight="1" x14ac:dyDescent="0.25">
      <c r="A154" s="214"/>
      <c r="B154" s="536" t="s">
        <v>546</v>
      </c>
      <c r="C154" s="972"/>
      <c r="D154" s="974"/>
      <c r="E154" s="513"/>
      <c r="F154" s="513"/>
      <c r="G154" s="539"/>
      <c r="H154" s="547">
        <v>3696202.4371836982</v>
      </c>
    </row>
    <row r="155" spans="1:8" s="497" customFormat="1" ht="15.6" customHeight="1" x14ac:dyDescent="0.25">
      <c r="A155" s="214"/>
      <c r="B155" s="536" t="s">
        <v>547</v>
      </c>
      <c r="C155" s="972"/>
      <c r="D155" s="974"/>
      <c r="E155" s="513"/>
      <c r="F155" s="513"/>
      <c r="G155" s="539"/>
      <c r="H155" s="547">
        <v>3980854.7614270952</v>
      </c>
    </row>
    <row r="156" spans="1:8" s="497" customFormat="1" ht="15.6" customHeight="1" x14ac:dyDescent="0.25">
      <c r="A156" s="214"/>
      <c r="B156" s="536" t="s">
        <v>548</v>
      </c>
      <c r="C156" s="978"/>
      <c r="D156" s="979"/>
      <c r="E156" s="513"/>
      <c r="F156" s="513"/>
      <c r="G156" s="539"/>
      <c r="H156" s="547">
        <v>4106144.2374210679</v>
      </c>
    </row>
    <row r="157" spans="1:8" s="497" customFormat="1" ht="74.45" customHeight="1" x14ac:dyDescent="0.25">
      <c r="A157" s="214"/>
      <c r="B157" s="512" t="s">
        <v>549</v>
      </c>
      <c r="C157" s="971" t="s">
        <v>350</v>
      </c>
      <c r="D157" s="973" t="s">
        <v>62</v>
      </c>
      <c r="E157" s="513"/>
      <c r="F157" s="513"/>
      <c r="G157" s="539"/>
      <c r="H157" s="547">
        <v>0</v>
      </c>
    </row>
    <row r="158" spans="1:8" s="517" customFormat="1" ht="15.6" customHeight="1" x14ac:dyDescent="0.25">
      <c r="A158" s="213"/>
      <c r="B158" s="526" t="s">
        <v>550</v>
      </c>
      <c r="C158" s="972"/>
      <c r="D158" s="974"/>
      <c r="E158" s="513"/>
      <c r="F158" s="513"/>
      <c r="G158" s="539"/>
      <c r="H158" s="547">
        <v>12309076.6316</v>
      </c>
    </row>
    <row r="159" spans="1:8" s="517" customFormat="1" ht="15.6" customHeight="1" x14ac:dyDescent="0.25">
      <c r="A159" s="213"/>
      <c r="B159" s="526" t="s">
        <v>551</v>
      </c>
      <c r="C159" s="978"/>
      <c r="D159" s="979"/>
      <c r="E159" s="513"/>
      <c r="F159" s="513"/>
      <c r="G159" s="539"/>
      <c r="H159" s="547">
        <v>13743054.949999999</v>
      </c>
    </row>
    <row r="160" spans="1:8" s="497" customFormat="1" ht="57" customHeight="1" x14ac:dyDescent="0.25">
      <c r="A160" s="214"/>
      <c r="B160" s="512" t="s">
        <v>530</v>
      </c>
      <c r="C160" s="971" t="s">
        <v>52</v>
      </c>
      <c r="D160" s="973" t="str">
        <f>D157</f>
        <v>руб./км</v>
      </c>
      <c r="E160" s="552"/>
      <c r="F160" s="552"/>
      <c r="G160" s="539"/>
      <c r="H160" s="547">
        <v>0</v>
      </c>
    </row>
    <row r="161" spans="1:8" s="497" customFormat="1" ht="14.25" customHeight="1" x14ac:dyDescent="0.25">
      <c r="A161" s="214"/>
      <c r="B161" s="554" t="s">
        <v>552</v>
      </c>
      <c r="C161" s="972"/>
      <c r="D161" s="974"/>
      <c r="E161" s="552"/>
      <c r="F161" s="552"/>
      <c r="G161" s="539"/>
      <c r="H161" s="547">
        <v>2087053.1110800002</v>
      </c>
    </row>
    <row r="162" spans="1:8" s="497" customFormat="1" x14ac:dyDescent="0.25">
      <c r="A162" s="214"/>
      <c r="B162" s="540" t="s">
        <v>553</v>
      </c>
      <c r="C162" s="972"/>
      <c r="D162" s="974"/>
      <c r="E162" s="513"/>
      <c r="F162" s="513"/>
      <c r="G162" s="514"/>
      <c r="H162" s="547">
        <f>('[2]на 21.12.18'!D49)*1.036</f>
        <v>2788806.2807905083</v>
      </c>
    </row>
    <row r="163" spans="1:8" s="497" customFormat="1" x14ac:dyDescent="0.25">
      <c r="A163" s="214"/>
      <c r="B163" s="540" t="s">
        <v>554</v>
      </c>
      <c r="C163" s="972"/>
      <c r="D163" s="974"/>
      <c r="E163" s="513"/>
      <c r="F163" s="513"/>
      <c r="G163" s="539"/>
      <c r="H163" s="547">
        <f>('[2]на 21.12.18'!D50)*1.036</f>
        <v>2889813.365052165</v>
      </c>
    </row>
    <row r="164" spans="1:8" s="497" customFormat="1" x14ac:dyDescent="0.25">
      <c r="A164" s="214"/>
      <c r="B164" s="540" t="s">
        <v>555</v>
      </c>
      <c r="C164" s="972"/>
      <c r="D164" s="974"/>
      <c r="E164" s="513"/>
      <c r="F164" s="513"/>
      <c r="G164" s="539"/>
      <c r="H164" s="547">
        <f>('[2]на 21.12.18'!D51)*1.036</f>
        <v>2997445.0547903231</v>
      </c>
    </row>
    <row r="165" spans="1:8" s="497" customFormat="1" x14ac:dyDescent="0.25">
      <c r="A165" s="214"/>
      <c r="B165" s="540" t="s">
        <v>556</v>
      </c>
      <c r="C165" s="972"/>
      <c r="D165" s="974"/>
      <c r="E165" s="513"/>
      <c r="F165" s="513"/>
      <c r="G165" s="539"/>
      <c r="H165" s="547">
        <f>('[2]на 21.12.18'!D52)*1.036</f>
        <v>3107599.8928008149</v>
      </c>
    </row>
    <row r="166" spans="1:8" s="497" customFormat="1" x14ac:dyDescent="0.25">
      <c r="A166" s="214"/>
      <c r="B166" s="540" t="s">
        <v>557</v>
      </c>
      <c r="C166" s="972"/>
      <c r="D166" s="974"/>
      <c r="E166" s="513"/>
      <c r="F166" s="513"/>
      <c r="G166" s="539"/>
      <c r="H166" s="547">
        <f>('[2]на 21.12.18'!D53)*1.036</f>
        <v>3226369.8774667783</v>
      </c>
    </row>
    <row r="167" spans="1:8" s="497" customFormat="1" x14ac:dyDescent="0.25">
      <c r="A167" s="214"/>
      <c r="B167" s="540" t="s">
        <v>558</v>
      </c>
      <c r="C167" s="972"/>
      <c r="D167" s="974"/>
      <c r="E167" s="513"/>
      <c r="F167" s="513"/>
      <c r="G167" s="539"/>
      <c r="H167" s="547">
        <f>('[2]на 21.12.18'!D54)*1.036</f>
        <v>3784915.6565031703</v>
      </c>
    </row>
    <row r="168" spans="1:8" s="497" customFormat="1" x14ac:dyDescent="0.25">
      <c r="A168" s="214"/>
      <c r="B168" s="557" t="s">
        <v>559</v>
      </c>
      <c r="C168" s="972"/>
      <c r="D168" s="974"/>
      <c r="E168" s="513"/>
      <c r="F168" s="513"/>
      <c r="G168" s="539"/>
      <c r="H168" s="547">
        <f>('[2]на 21.12.18'!D62)*1.036</f>
        <v>8091333.3913892126</v>
      </c>
    </row>
    <row r="169" spans="1:8" s="497" customFormat="1" x14ac:dyDescent="0.25">
      <c r="A169" s="214"/>
      <c r="B169" s="557" t="s">
        <v>560</v>
      </c>
      <c r="C169" s="972"/>
      <c r="D169" s="974"/>
      <c r="E169" s="513"/>
      <c r="F169" s="513"/>
      <c r="G169" s="539"/>
      <c r="H169" s="547">
        <f>('[2]на 21.12.18'!D63)*1.036</f>
        <v>8406086.5260227043</v>
      </c>
    </row>
    <row r="170" spans="1:8" s="497" customFormat="1" x14ac:dyDescent="0.25">
      <c r="A170" s="214"/>
      <c r="B170" s="557" t="s">
        <v>561</v>
      </c>
      <c r="C170" s="972"/>
      <c r="D170" s="974"/>
      <c r="E170" s="513"/>
      <c r="F170" s="513"/>
      <c r="G170" s="539"/>
      <c r="H170" s="547">
        <v>8772475.6567312181</v>
      </c>
    </row>
    <row r="171" spans="1:8" s="497" customFormat="1" x14ac:dyDescent="0.25">
      <c r="A171" s="214"/>
      <c r="B171" s="557" t="s">
        <v>562</v>
      </c>
      <c r="C171" s="972"/>
      <c r="D171" s="979"/>
      <c r="E171" s="513"/>
      <c r="F171" s="513"/>
      <c r="G171" s="539"/>
      <c r="H171" s="547">
        <v>12967771.55436</v>
      </c>
    </row>
    <row r="172" spans="1:8" s="497" customFormat="1" ht="87.75" customHeight="1" x14ac:dyDescent="0.25">
      <c r="A172" s="214"/>
      <c r="B172" s="535" t="s">
        <v>538</v>
      </c>
      <c r="C172" s="972"/>
      <c r="D172" s="973" t="s">
        <v>67</v>
      </c>
      <c r="E172" s="513"/>
      <c r="F172" s="513"/>
      <c r="G172" s="514"/>
      <c r="H172" s="547">
        <v>0</v>
      </c>
    </row>
    <row r="173" spans="1:8" s="496" customFormat="1" x14ac:dyDescent="0.25">
      <c r="A173" s="214"/>
      <c r="B173" s="541" t="s">
        <v>563</v>
      </c>
      <c r="C173" s="972"/>
      <c r="D173" s="974"/>
      <c r="E173" s="554"/>
      <c r="F173" s="554"/>
      <c r="G173" s="539"/>
      <c r="H173" s="547">
        <f>('[2]на 21.12.18'!$D$68)*1.036</f>
        <v>1425994.74981121</v>
      </c>
    </row>
    <row r="174" spans="1:8" s="497" customFormat="1" x14ac:dyDescent="0.25">
      <c r="A174" s="214"/>
      <c r="B174" s="541" t="s">
        <v>484</v>
      </c>
      <c r="C174" s="972"/>
      <c r="D174" s="974"/>
      <c r="E174" s="513"/>
      <c r="F174" s="513"/>
      <c r="G174" s="539"/>
      <c r="H174" s="547">
        <f>('[2]на 21.12.18'!$D$70)*1.036</f>
        <v>20075165.084440012</v>
      </c>
    </row>
    <row r="175" spans="1:8" s="517" customFormat="1" ht="15.75" customHeight="1" x14ac:dyDescent="0.25">
      <c r="A175" s="213"/>
      <c r="B175" s="526" t="s">
        <v>510</v>
      </c>
      <c r="C175" s="972"/>
      <c r="D175" s="974"/>
      <c r="E175" s="513"/>
      <c r="F175" s="513"/>
      <c r="G175" s="539"/>
      <c r="H175" s="547">
        <v>2273826.58</v>
      </c>
    </row>
    <row r="176" spans="1:8" s="517" customFormat="1" ht="15.75" customHeight="1" x14ac:dyDescent="0.25">
      <c r="A176" s="213"/>
      <c r="B176" s="526" t="s">
        <v>511</v>
      </c>
      <c r="C176" s="972"/>
      <c r="D176" s="974"/>
      <c r="E176" s="513"/>
      <c r="F176" s="513"/>
      <c r="G176" s="539"/>
      <c r="H176" s="547">
        <f>('[2]на 21.12.18'!D72)*1.036</f>
        <v>2165184.6400288735</v>
      </c>
    </row>
    <row r="177" spans="1:8" s="517" customFormat="1" ht="30.6" customHeight="1" x14ac:dyDescent="0.25">
      <c r="A177" s="213"/>
      <c r="B177" s="526" t="s">
        <v>564</v>
      </c>
      <c r="C177" s="972"/>
      <c r="D177" s="974"/>
      <c r="E177" s="513"/>
      <c r="F177" s="513"/>
      <c r="G177" s="539"/>
      <c r="H177" s="547">
        <f>('[2]на 21.12.18'!D73)*1.036</f>
        <v>1646107.6869537344</v>
      </c>
    </row>
    <row r="178" spans="1:8" s="517" customFormat="1" ht="16.149999999999999" customHeight="1" x14ac:dyDescent="0.25">
      <c r="A178" s="213"/>
      <c r="B178" s="526" t="s">
        <v>565</v>
      </c>
      <c r="C178" s="972"/>
      <c r="D178" s="974"/>
      <c r="E178" s="513"/>
      <c r="F178" s="513"/>
      <c r="G178" s="539"/>
      <c r="H178" s="547">
        <f>('[2]на 21.12.18'!D74)*1.036</f>
        <v>167035.50998258975</v>
      </c>
    </row>
    <row r="179" spans="1:8" s="517" customFormat="1" ht="16.149999999999999" customHeight="1" x14ac:dyDescent="0.25">
      <c r="A179" s="213"/>
      <c r="B179" s="526" t="str">
        <f>B89</f>
        <v>линейный разъединитель</v>
      </c>
      <c r="C179" s="978"/>
      <c r="D179" s="979"/>
      <c r="E179" s="513"/>
      <c r="F179" s="513"/>
      <c r="G179" s="539"/>
      <c r="H179" s="547">
        <v>75559.740000000005</v>
      </c>
    </row>
    <row r="180" spans="1:8" s="517" customFormat="1" ht="35.25" customHeight="1" x14ac:dyDescent="0.25">
      <c r="A180" s="213"/>
      <c r="B180" s="535" t="s">
        <v>566</v>
      </c>
      <c r="C180" s="971" t="s">
        <v>575</v>
      </c>
      <c r="D180" s="973" t="s">
        <v>26</v>
      </c>
      <c r="E180" s="513"/>
      <c r="F180" s="513"/>
      <c r="G180" s="539"/>
      <c r="H180" s="547"/>
    </row>
    <row r="181" spans="1:8" s="517" customFormat="1" x14ac:dyDescent="0.25">
      <c r="A181" s="213"/>
      <c r="B181" s="518" t="s">
        <v>334</v>
      </c>
      <c r="C181" s="972"/>
      <c r="D181" s="974"/>
      <c r="E181" s="513"/>
      <c r="F181" s="513"/>
      <c r="G181" s="539"/>
      <c r="H181" s="547"/>
    </row>
    <row r="182" spans="1:8" s="517" customFormat="1" ht="16.149999999999999" customHeight="1" thickBot="1" x14ac:dyDescent="0.3">
      <c r="A182" s="213"/>
      <c r="B182" s="558" t="s">
        <v>567</v>
      </c>
      <c r="C182" s="972"/>
      <c r="D182" s="974"/>
      <c r="E182" s="559"/>
      <c r="F182" s="559"/>
      <c r="G182" s="560"/>
      <c r="H182" s="561">
        <v>44902.229119999996</v>
      </c>
    </row>
    <row r="183" spans="1:8" s="517" customFormat="1" ht="44.25" customHeight="1" x14ac:dyDescent="0.25">
      <c r="A183" s="975" t="s">
        <v>867</v>
      </c>
      <c r="B183" s="562" t="s">
        <v>868</v>
      </c>
      <c r="C183" s="563"/>
      <c r="D183" s="564"/>
      <c r="E183" s="565"/>
      <c r="F183" s="565"/>
      <c r="G183" s="566"/>
      <c r="H183" s="567"/>
    </row>
    <row r="184" spans="1:8" s="517" customFormat="1" ht="45" customHeight="1" x14ac:dyDescent="0.25">
      <c r="A184" s="976"/>
      <c r="B184" s="568" t="s">
        <v>869</v>
      </c>
      <c r="C184" s="532" t="s">
        <v>707</v>
      </c>
      <c r="D184" s="533" t="s">
        <v>870</v>
      </c>
      <c r="E184" s="513"/>
      <c r="F184" s="513"/>
      <c r="G184" s="539"/>
      <c r="H184" s="569">
        <v>6666.05</v>
      </c>
    </row>
    <row r="185" spans="1:8" s="517" customFormat="1" ht="45.75" customHeight="1" x14ac:dyDescent="0.2">
      <c r="A185" s="976"/>
      <c r="B185" s="526" t="s">
        <v>871</v>
      </c>
      <c r="C185" s="532" t="s">
        <v>707</v>
      </c>
      <c r="D185" s="533" t="s">
        <v>870</v>
      </c>
      <c r="E185" s="513"/>
      <c r="F185" s="513"/>
      <c r="G185" s="539"/>
      <c r="H185" s="569">
        <v>9360.9</v>
      </c>
    </row>
    <row r="186" spans="1:8" s="517" customFormat="1" ht="51" customHeight="1" x14ac:dyDescent="0.2">
      <c r="A186" s="976"/>
      <c r="B186" s="526" t="s">
        <v>872</v>
      </c>
      <c r="C186" s="532" t="s">
        <v>707</v>
      </c>
      <c r="D186" s="533" t="s">
        <v>870</v>
      </c>
      <c r="E186" s="513"/>
      <c r="F186" s="513"/>
      <c r="G186" s="539"/>
      <c r="H186" s="569">
        <v>8145.14</v>
      </c>
    </row>
    <row r="187" spans="1:8" s="517" customFormat="1" ht="62.25" customHeight="1" thickBot="1" x14ac:dyDescent="0.25">
      <c r="A187" s="977"/>
      <c r="B187" s="548" t="s">
        <v>873</v>
      </c>
      <c r="C187" s="570" t="s">
        <v>711</v>
      </c>
      <c r="D187" s="571" t="str">
        <f>D186</f>
        <v>руб./точку учёта</v>
      </c>
      <c r="E187" s="549"/>
      <c r="F187" s="549"/>
      <c r="G187" s="572"/>
      <c r="H187" s="573">
        <v>65904.44</v>
      </c>
    </row>
    <row r="188" spans="1:8" s="517" customFormat="1" ht="16.149999999999999" customHeight="1" x14ac:dyDescent="0.25">
      <c r="A188" s="574"/>
      <c r="B188" s="575"/>
      <c r="C188" s="576"/>
      <c r="D188" s="504"/>
      <c r="E188" s="577"/>
      <c r="F188" s="577"/>
      <c r="G188" s="578"/>
      <c r="H188" s="579"/>
    </row>
    <row r="190" spans="1:8" x14ac:dyDescent="0.25">
      <c r="A190" s="497" t="s">
        <v>68</v>
      </c>
    </row>
  </sheetData>
  <mergeCells count="59">
    <mergeCell ref="G1:H1"/>
    <mergeCell ref="G3:H3"/>
    <mergeCell ref="A4:A5"/>
    <mergeCell ref="B4:C4"/>
    <mergeCell ref="D4:D5"/>
    <mergeCell ref="E4:G4"/>
    <mergeCell ref="H4:H5"/>
    <mergeCell ref="A7:H7"/>
    <mergeCell ref="A8:A9"/>
    <mergeCell ref="B8:B9"/>
    <mergeCell ref="C8:C9"/>
    <mergeCell ref="D8:D9"/>
    <mergeCell ref="E8:E9"/>
    <mergeCell ref="F8:F9"/>
    <mergeCell ref="G8:G9"/>
    <mergeCell ref="H8:H9"/>
    <mergeCell ref="A10:A12"/>
    <mergeCell ref="B10:H10"/>
    <mergeCell ref="B11:H11"/>
    <mergeCell ref="B12:H12"/>
    <mergeCell ref="C13:C25"/>
    <mergeCell ref="D13:D25"/>
    <mergeCell ref="A14:A19"/>
    <mergeCell ref="A21:A24"/>
    <mergeCell ref="B95:H95"/>
    <mergeCell ref="B26:H26"/>
    <mergeCell ref="C27:C31"/>
    <mergeCell ref="D28:D31"/>
    <mergeCell ref="C35:C44"/>
    <mergeCell ref="D35:D44"/>
    <mergeCell ref="C45:C62"/>
    <mergeCell ref="D45:D62"/>
    <mergeCell ref="C64:C88"/>
    <mergeCell ref="D64:D88"/>
    <mergeCell ref="C90:C92"/>
    <mergeCell ref="D90:D92"/>
    <mergeCell ref="B94:H94"/>
    <mergeCell ref="B96:H96"/>
    <mergeCell ref="C97:C100"/>
    <mergeCell ref="D97:D100"/>
    <mergeCell ref="B101:H101"/>
    <mergeCell ref="C102:C105"/>
    <mergeCell ref="D103:D105"/>
    <mergeCell ref="C106:C125"/>
    <mergeCell ref="D106:D125"/>
    <mergeCell ref="C126:C127"/>
    <mergeCell ref="D126:D127"/>
    <mergeCell ref="C128:C145"/>
    <mergeCell ref="D128:D145"/>
    <mergeCell ref="C180:C182"/>
    <mergeCell ref="D180:D182"/>
    <mergeCell ref="A183:A187"/>
    <mergeCell ref="C147:C156"/>
    <mergeCell ref="D147:D156"/>
    <mergeCell ref="C157:C159"/>
    <mergeCell ref="D157:D159"/>
    <mergeCell ref="C160:C179"/>
    <mergeCell ref="D160:D171"/>
    <mergeCell ref="D172:D179"/>
  </mergeCells>
  <hyperlinks>
    <hyperlink ref="A8" r:id="rId1" display="http://publication.pravo.gov.ru/Document/View/6901201912310018"/>
    <hyperlink ref="A10" r:id="rId2" display="http://publication.pravo.gov.ru/Document/View/6901201912120016"/>
    <hyperlink ref="A183:A187" r:id="rId3" display="Приказ Главного управления &quot;Региональная энергетическая комиссия&quot; Тверской области от 17.09.2020 № 56-нп &quot;О внесении изменений в приказ ГУ РЭК Тверской области от 12.12.2019 № 249-нп&quot;"/>
  </hyperlinks>
  <pageMargins left="0.11811023622047245" right="0.11811023622047245" top="0.74803149606299213" bottom="0.74803149606299213" header="0.31496062992125984" footer="0.31496062992125984"/>
  <pageSetup paperSize="9" scale="50"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view="pageBreakPreview" zoomScaleNormal="100" zoomScaleSheetLayoutView="100" workbookViewId="0">
      <pane ySplit="6" topLeftCell="A7" activePane="bottomLeft" state="frozen"/>
      <selection pane="bottomLeft" activeCell="I12" sqref="I12"/>
    </sheetView>
  </sheetViews>
  <sheetFormatPr defaultRowHeight="15" outlineLevelCol="1" x14ac:dyDescent="0.25"/>
  <cols>
    <col min="1" max="1" width="24.7109375" style="589" customWidth="1"/>
    <col min="2" max="2" width="64.28515625" style="218" customWidth="1"/>
    <col min="3" max="3" width="21.28515625" style="3" customWidth="1"/>
    <col min="4" max="4" width="16.85546875" style="3" customWidth="1"/>
    <col min="5" max="6" width="9.28515625" style="3" hidden="1" customWidth="1" outlineLevel="1"/>
    <col min="7" max="7" width="12" style="3" hidden="1" customWidth="1" outlineLevel="1"/>
    <col min="8" max="8" width="18.28515625" style="4" customWidth="1" collapsed="1"/>
    <col min="9" max="9" width="30.85546875" style="219" customWidth="1"/>
    <col min="10" max="16384" width="9.140625" style="3"/>
  </cols>
  <sheetData>
    <row r="1" spans="1:9" ht="37.5" x14ac:dyDescent="0.25">
      <c r="A1" s="588" t="s">
        <v>0</v>
      </c>
      <c r="G1" s="1028" t="s">
        <v>1</v>
      </c>
      <c r="H1" s="1028"/>
    </row>
    <row r="2" spans="1:9" ht="13.5" hidden="1" customHeight="1" x14ac:dyDescent="0.25">
      <c r="C2" s="5"/>
      <c r="D2" s="5"/>
      <c r="E2" s="5"/>
      <c r="F2" s="5"/>
      <c r="G2" s="1028"/>
      <c r="H2" s="1028"/>
    </row>
    <row r="3" spans="1:9" ht="12.75" customHeight="1" thickBot="1" x14ac:dyDescent="0.3">
      <c r="B3" s="6"/>
      <c r="C3" s="7"/>
      <c r="D3" s="7"/>
      <c r="E3" s="7"/>
      <c r="F3" s="7"/>
      <c r="G3" s="1029"/>
      <c r="H3" s="1029"/>
    </row>
    <row r="4" spans="1:9" ht="21" customHeight="1" x14ac:dyDescent="0.25">
      <c r="A4" s="647" t="s">
        <v>2</v>
      </c>
      <c r="B4" s="649" t="s">
        <v>3</v>
      </c>
      <c r="C4" s="649"/>
      <c r="D4" s="649" t="s">
        <v>4</v>
      </c>
      <c r="E4" s="649" t="s">
        <v>5</v>
      </c>
      <c r="F4" s="649"/>
      <c r="G4" s="649"/>
      <c r="H4" s="1030" t="s">
        <v>6</v>
      </c>
    </row>
    <row r="5" spans="1:9" ht="43.5" customHeight="1" x14ac:dyDescent="0.25">
      <c r="A5" s="648"/>
      <c r="B5" s="585" t="s">
        <v>7</v>
      </c>
      <c r="C5" s="585" t="s">
        <v>8</v>
      </c>
      <c r="D5" s="650"/>
      <c r="E5" s="585" t="s">
        <v>9</v>
      </c>
      <c r="F5" s="585" t="s">
        <v>10</v>
      </c>
      <c r="G5" s="585" t="s">
        <v>11</v>
      </c>
      <c r="H5" s="1031"/>
    </row>
    <row r="6" spans="1:9" s="43" customFormat="1" ht="15.75" x14ac:dyDescent="0.25">
      <c r="A6" s="584">
        <v>1</v>
      </c>
      <c r="B6" s="585">
        <v>2</v>
      </c>
      <c r="C6" s="585">
        <v>3</v>
      </c>
      <c r="D6" s="585">
        <f>C6+1</f>
        <v>4</v>
      </c>
      <c r="E6" s="585">
        <f t="shared" ref="E6:H6" si="0">D6+1</f>
        <v>5</v>
      </c>
      <c r="F6" s="585">
        <f t="shared" si="0"/>
        <v>6</v>
      </c>
      <c r="G6" s="585">
        <f t="shared" si="0"/>
        <v>7</v>
      </c>
      <c r="H6" s="220">
        <f t="shared" si="0"/>
        <v>8</v>
      </c>
      <c r="I6" s="221"/>
    </row>
    <row r="7" spans="1:9" ht="19.5" customHeight="1" x14ac:dyDescent="0.25">
      <c r="A7" s="655" t="s">
        <v>625</v>
      </c>
      <c r="B7" s="656"/>
      <c r="C7" s="656"/>
      <c r="D7" s="656"/>
      <c r="E7" s="656"/>
      <c r="F7" s="656"/>
      <c r="G7" s="656"/>
      <c r="H7" s="1025"/>
    </row>
    <row r="8" spans="1:9" ht="15" hidden="1" customHeight="1" x14ac:dyDescent="0.25">
      <c r="A8" s="590"/>
      <c r="B8" s="9" t="s">
        <v>78</v>
      </c>
      <c r="C8" s="11"/>
      <c r="D8" s="586"/>
      <c r="E8" s="11"/>
      <c r="F8" s="11"/>
      <c r="G8" s="11"/>
      <c r="H8" s="222"/>
    </row>
    <row r="9" spans="1:9" x14ac:dyDescent="0.25">
      <c r="A9" s="1021" t="s">
        <v>886</v>
      </c>
      <c r="B9" s="9" t="s">
        <v>13</v>
      </c>
      <c r="C9" s="586" t="s">
        <v>14</v>
      </c>
      <c r="D9" s="586" t="s">
        <v>15</v>
      </c>
      <c r="E9" s="11"/>
      <c r="F9" s="11"/>
      <c r="G9" s="12">
        <v>466.10169491525426</v>
      </c>
      <c r="H9" s="222"/>
    </row>
    <row r="10" spans="1:9" ht="15" hidden="1" customHeight="1" x14ac:dyDescent="0.25">
      <c r="A10" s="1022"/>
      <c r="B10" s="9" t="s">
        <v>16</v>
      </c>
      <c r="C10" s="14"/>
      <c r="D10" s="14"/>
      <c r="E10" s="14"/>
      <c r="F10" s="14"/>
      <c r="G10" s="14"/>
      <c r="H10" s="223"/>
    </row>
    <row r="11" spans="1:9" ht="9.75" hidden="1" customHeight="1" x14ac:dyDescent="0.25">
      <c r="A11" s="1022"/>
      <c r="B11" s="9" t="s">
        <v>17</v>
      </c>
      <c r="C11" s="14"/>
      <c r="D11" s="14"/>
      <c r="E11" s="14"/>
      <c r="F11" s="14"/>
      <c r="G11" s="14"/>
      <c r="H11" s="223"/>
    </row>
    <row r="12" spans="1:9" ht="17.25" x14ac:dyDescent="0.25">
      <c r="A12" s="1022"/>
      <c r="B12" s="653" t="s">
        <v>18</v>
      </c>
      <c r="C12" s="653"/>
      <c r="D12" s="653"/>
      <c r="E12" s="653"/>
      <c r="F12" s="653"/>
      <c r="G12" s="653"/>
      <c r="H12" s="950"/>
    </row>
    <row r="13" spans="1:9" ht="18.75" customHeight="1" x14ac:dyDescent="0.25">
      <c r="A13" s="1022"/>
      <c r="B13" s="659" t="s">
        <v>122</v>
      </c>
      <c r="C13" s="659"/>
      <c r="D13" s="659"/>
      <c r="E13" s="659"/>
      <c r="F13" s="659"/>
      <c r="G13" s="659"/>
      <c r="H13" s="771"/>
    </row>
    <row r="14" spans="1:9" ht="78" customHeight="1" x14ac:dyDescent="0.25">
      <c r="A14" s="1022"/>
      <c r="B14" s="661" t="s">
        <v>20</v>
      </c>
      <c r="C14" s="661"/>
      <c r="D14" s="661"/>
      <c r="E14" s="661"/>
      <c r="F14" s="661"/>
      <c r="G14" s="661"/>
      <c r="H14" s="903"/>
    </row>
    <row r="15" spans="1:9" ht="27" customHeight="1" x14ac:dyDescent="0.25">
      <c r="A15" s="1022"/>
      <c r="B15" s="20" t="s">
        <v>24</v>
      </c>
      <c r="C15" s="1024" t="s">
        <v>452</v>
      </c>
      <c r="D15" s="1026" t="s">
        <v>26</v>
      </c>
      <c r="E15" s="45"/>
      <c r="F15" s="45"/>
      <c r="G15" s="46"/>
      <c r="H15" s="224"/>
    </row>
    <row r="16" spans="1:9" ht="19.5" customHeight="1" x14ac:dyDescent="0.25">
      <c r="A16" s="1022"/>
      <c r="B16" s="591" t="s">
        <v>405</v>
      </c>
      <c r="C16" s="1024"/>
      <c r="D16" s="1026"/>
      <c r="E16" s="45"/>
      <c r="F16" s="45"/>
      <c r="G16" s="46"/>
      <c r="H16" s="224"/>
    </row>
    <row r="17" spans="1:8" ht="44.25" customHeight="1" x14ac:dyDescent="0.25">
      <c r="A17" s="1022"/>
      <c r="B17" s="232" t="s">
        <v>626</v>
      </c>
      <c r="C17" s="1024"/>
      <c r="D17" s="1026"/>
      <c r="E17" s="45"/>
      <c r="F17" s="45"/>
      <c r="G17" s="46"/>
      <c r="H17" s="224"/>
    </row>
    <row r="18" spans="1:8" ht="30" x14ac:dyDescent="0.25">
      <c r="A18" s="1022"/>
      <c r="B18" s="52" t="s">
        <v>627</v>
      </c>
      <c r="C18" s="1024"/>
      <c r="D18" s="1026"/>
      <c r="E18" s="45"/>
      <c r="F18" s="45"/>
      <c r="G18" s="46"/>
      <c r="H18" s="224"/>
    </row>
    <row r="19" spans="1:8" x14ac:dyDescent="0.25">
      <c r="A19" s="1022"/>
      <c r="B19" s="53" t="s">
        <v>628</v>
      </c>
      <c r="C19" s="1024"/>
      <c r="D19" s="1026"/>
      <c r="E19" s="45"/>
      <c r="F19" s="45"/>
      <c r="G19" s="46"/>
      <c r="H19" s="224">
        <f>'[3]Ярославль_Сравнение СЕММ '!$H$12</f>
        <v>7380.54</v>
      </c>
    </row>
    <row r="20" spans="1:8" x14ac:dyDescent="0.25">
      <c r="A20" s="1022"/>
      <c r="B20" s="53" t="s">
        <v>629</v>
      </c>
      <c r="C20" s="1024"/>
      <c r="D20" s="1026"/>
      <c r="E20" s="45"/>
      <c r="F20" s="45"/>
      <c r="G20" s="46"/>
      <c r="H20" s="224">
        <f>'[3]Ярославль_Сравнение СЕММ '!$H$13</f>
        <v>7751.76</v>
      </c>
    </row>
    <row r="21" spans="1:8" x14ac:dyDescent="0.25">
      <c r="A21" s="1022"/>
      <c r="B21" s="53" t="s">
        <v>630</v>
      </c>
      <c r="C21" s="1024"/>
      <c r="D21" s="1026"/>
      <c r="E21" s="45"/>
      <c r="F21" s="45"/>
      <c r="G21" s="46"/>
      <c r="H21" s="224">
        <f>'[3]Ярославль_Сравнение СЕММ '!$H$14</f>
        <v>8105.16</v>
      </c>
    </row>
    <row r="22" spans="1:8" ht="18.75" customHeight="1" x14ac:dyDescent="0.25">
      <c r="A22" s="1022"/>
      <c r="B22" s="591" t="s">
        <v>124</v>
      </c>
      <c r="C22" s="1024"/>
      <c r="D22" s="1026"/>
      <c r="E22" s="45"/>
      <c r="F22" s="45"/>
      <c r="G22" s="46"/>
      <c r="H22" s="224"/>
    </row>
    <row r="23" spans="1:8" ht="42.75" x14ac:dyDescent="0.25">
      <c r="A23" s="1022"/>
      <c r="B23" s="232" t="s">
        <v>626</v>
      </c>
      <c r="C23" s="1024"/>
      <c r="D23" s="1026"/>
      <c r="E23" s="45"/>
      <c r="F23" s="45"/>
      <c r="G23" s="46"/>
      <c r="H23" s="224"/>
    </row>
    <row r="24" spans="1:8" ht="45" x14ac:dyDescent="0.25">
      <c r="A24" s="1022"/>
      <c r="B24" s="52" t="s">
        <v>631</v>
      </c>
      <c r="C24" s="1024"/>
      <c r="D24" s="1026"/>
      <c r="E24" s="45"/>
      <c r="F24" s="45"/>
      <c r="G24" s="46"/>
      <c r="H24" s="224"/>
    </row>
    <row r="25" spans="1:8" x14ac:dyDescent="0.25">
      <c r="A25" s="1022"/>
      <c r="B25" s="53" t="s">
        <v>628</v>
      </c>
      <c r="C25" s="1024"/>
      <c r="D25" s="1026"/>
      <c r="E25" s="45"/>
      <c r="F25" s="45"/>
      <c r="G25" s="46"/>
      <c r="H25" s="224">
        <f>'[3]Ярославль_Сравнение СЕММ '!$H$22</f>
        <v>9652.31</v>
      </c>
    </row>
    <row r="26" spans="1:8" x14ac:dyDescent="0.25">
      <c r="A26" s="1022"/>
      <c r="B26" s="53" t="s">
        <v>629</v>
      </c>
      <c r="C26" s="1024"/>
      <c r="D26" s="1026"/>
      <c r="E26" s="45"/>
      <c r="F26" s="45"/>
      <c r="G26" s="46"/>
      <c r="H26" s="224">
        <f>'[3]Ярославль_Сравнение СЕММ '!$H$23</f>
        <v>7422.91</v>
      </c>
    </row>
    <row r="27" spans="1:8" x14ac:dyDescent="0.25">
      <c r="A27" s="1022"/>
      <c r="B27" s="53" t="s">
        <v>632</v>
      </c>
      <c r="C27" s="1024"/>
      <c r="D27" s="1026"/>
      <c r="E27" s="45"/>
      <c r="F27" s="45"/>
      <c r="G27" s="46"/>
      <c r="H27" s="224">
        <f>'[3]Ярославль_Сравнение СЕММ '!$H$24</f>
        <v>7424.13</v>
      </c>
    </row>
    <row r="28" spans="1:8" x14ac:dyDescent="0.25">
      <c r="A28" s="1022"/>
      <c r="B28" s="53" t="s">
        <v>633</v>
      </c>
      <c r="C28" s="1024"/>
      <c r="D28" s="1026"/>
      <c r="E28" s="45"/>
      <c r="F28" s="45"/>
      <c r="G28" s="46"/>
      <c r="H28" s="224">
        <f>'[3]Ярославль_Сравнение СЕММ '!$H$25</f>
        <v>6706.97</v>
      </c>
    </row>
    <row r="29" spans="1:8" ht="45" x14ac:dyDescent="0.25">
      <c r="A29" s="1022"/>
      <c r="B29" s="52" t="s">
        <v>634</v>
      </c>
      <c r="C29" s="1024"/>
      <c r="D29" s="1026"/>
      <c r="E29" s="45"/>
      <c r="F29" s="45"/>
      <c r="G29" s="46"/>
      <c r="H29" s="224"/>
    </row>
    <row r="30" spans="1:8" x14ac:dyDescent="0.25">
      <c r="A30" s="1022"/>
      <c r="B30" s="53" t="s">
        <v>628</v>
      </c>
      <c r="C30" s="1024"/>
      <c r="D30" s="1026"/>
      <c r="E30" s="45"/>
      <c r="F30" s="45"/>
      <c r="G30" s="46"/>
      <c r="H30" s="224">
        <f>'[3]Ярославль_Сравнение СЕММ '!$H$44</f>
        <v>19606.68</v>
      </c>
    </row>
    <row r="31" spans="1:8" x14ac:dyDescent="0.25">
      <c r="A31" s="1022"/>
      <c r="B31" s="53" t="s">
        <v>629</v>
      </c>
      <c r="C31" s="1024"/>
      <c r="D31" s="1026"/>
      <c r="E31" s="45"/>
      <c r="F31" s="45"/>
      <c r="G31" s="46"/>
      <c r="H31" s="224">
        <f>'[3]Ярославль_Сравнение СЕММ '!$H$45</f>
        <v>13393.34</v>
      </c>
    </row>
    <row r="32" spans="1:8" x14ac:dyDescent="0.25">
      <c r="A32" s="1022"/>
      <c r="B32" s="53" t="s">
        <v>632</v>
      </c>
      <c r="C32" s="1024"/>
      <c r="D32" s="1026"/>
      <c r="E32" s="45"/>
      <c r="F32" s="45"/>
      <c r="G32" s="46"/>
      <c r="H32" s="224">
        <f>'[3]Ярославль_Сравнение СЕММ '!$H$46</f>
        <v>10641.33</v>
      </c>
    </row>
    <row r="33" spans="1:8" x14ac:dyDescent="0.25">
      <c r="A33" s="1022"/>
      <c r="B33" s="53" t="s">
        <v>633</v>
      </c>
      <c r="C33" s="1024"/>
      <c r="D33" s="1026"/>
      <c r="E33" s="45"/>
      <c r="F33" s="45"/>
      <c r="G33" s="46"/>
      <c r="H33" s="224">
        <f>'[3]Ярославль_Сравнение СЕММ '!$H$47</f>
        <v>11523.77</v>
      </c>
    </row>
    <row r="34" spans="1:8" ht="30" x14ac:dyDescent="0.25">
      <c r="A34" s="1022"/>
      <c r="B34" s="20" t="s">
        <v>24</v>
      </c>
      <c r="C34" s="1027" t="s">
        <v>635</v>
      </c>
      <c r="D34" s="1026" t="s">
        <v>26</v>
      </c>
      <c r="E34" s="45"/>
      <c r="F34" s="45"/>
      <c r="G34" s="50"/>
      <c r="H34" s="224"/>
    </row>
    <row r="35" spans="1:8" ht="18.75" customHeight="1" x14ac:dyDescent="0.25">
      <c r="A35" s="1022"/>
      <c r="B35" s="591" t="s">
        <v>405</v>
      </c>
      <c r="C35" s="1027"/>
      <c r="D35" s="1026"/>
      <c r="E35" s="45"/>
      <c r="F35" s="45"/>
      <c r="G35" s="50"/>
      <c r="H35" s="224"/>
    </row>
    <row r="36" spans="1:8" ht="42.75" x14ac:dyDescent="0.25">
      <c r="A36" s="1022"/>
      <c r="B36" s="232" t="s">
        <v>626</v>
      </c>
      <c r="C36" s="1027"/>
      <c r="D36" s="1026"/>
      <c r="E36" s="45"/>
      <c r="F36" s="45"/>
      <c r="G36" s="50"/>
      <c r="H36" s="224"/>
    </row>
    <row r="37" spans="1:8" ht="30" x14ac:dyDescent="0.25">
      <c r="A37" s="1022"/>
      <c r="B37" s="52" t="s">
        <v>627</v>
      </c>
      <c r="C37" s="1027"/>
      <c r="D37" s="1026"/>
      <c r="E37" s="45"/>
      <c r="F37" s="45"/>
      <c r="G37" s="50"/>
      <c r="H37" s="224"/>
    </row>
    <row r="38" spans="1:8" x14ac:dyDescent="0.25">
      <c r="A38" s="1022"/>
      <c r="B38" s="53" t="s">
        <v>628</v>
      </c>
      <c r="C38" s="1027"/>
      <c r="D38" s="1026"/>
      <c r="E38" s="45"/>
      <c r="F38" s="45"/>
      <c r="G38" s="50"/>
      <c r="H38" s="224">
        <f>'[3]Ярославль_Сравнение СЕММ '!$H$15</f>
        <v>6328.15</v>
      </c>
    </row>
    <row r="39" spans="1:8" x14ac:dyDescent="0.25">
      <c r="A39" s="1022"/>
      <c r="B39" s="53" t="s">
        <v>629</v>
      </c>
      <c r="C39" s="1027"/>
      <c r="D39" s="1026"/>
      <c r="E39" s="45"/>
      <c r="F39" s="45"/>
      <c r="G39" s="50"/>
      <c r="H39" s="224">
        <f>'[3]Ярославль_Сравнение СЕММ '!$H$16</f>
        <v>7849.4</v>
      </c>
    </row>
    <row r="40" spans="1:8" x14ac:dyDescent="0.25">
      <c r="A40" s="1022"/>
      <c r="B40" s="53" t="s">
        <v>630</v>
      </c>
      <c r="C40" s="1027"/>
      <c r="D40" s="1026"/>
      <c r="E40" s="45"/>
      <c r="F40" s="45"/>
      <c r="G40" s="50"/>
      <c r="H40" s="224">
        <f>'[3]Ярославль_Сравнение СЕММ '!$H$17</f>
        <v>7849.4</v>
      </c>
    </row>
    <row r="41" spans="1:8" ht="21.75" customHeight="1" x14ac:dyDescent="0.25">
      <c r="A41" s="1022"/>
      <c r="B41" s="591" t="s">
        <v>124</v>
      </c>
      <c r="C41" s="1027"/>
      <c r="D41" s="1026"/>
      <c r="E41" s="45"/>
      <c r="F41" s="45"/>
      <c r="G41" s="50"/>
      <c r="H41" s="224"/>
    </row>
    <row r="42" spans="1:8" ht="42.75" x14ac:dyDescent="0.25">
      <c r="A42" s="1022"/>
      <c r="B42" s="232" t="s">
        <v>626</v>
      </c>
      <c r="C42" s="1027"/>
      <c r="D42" s="1026"/>
      <c r="E42" s="45"/>
      <c r="F42" s="45"/>
      <c r="G42" s="50"/>
      <c r="H42" s="224"/>
    </row>
    <row r="43" spans="1:8" ht="30" customHeight="1" x14ac:dyDescent="0.25">
      <c r="A43" s="1022"/>
      <c r="B43" s="52" t="s">
        <v>631</v>
      </c>
      <c r="C43" s="1027"/>
      <c r="D43" s="1026"/>
      <c r="E43" s="45"/>
      <c r="F43" s="45"/>
      <c r="G43" s="50"/>
      <c r="H43" s="224"/>
    </row>
    <row r="44" spans="1:8" x14ac:dyDescent="0.25">
      <c r="A44" s="1022"/>
      <c r="B44" s="53" t="s">
        <v>628</v>
      </c>
      <c r="C44" s="1027"/>
      <c r="D44" s="1026"/>
      <c r="E44" s="45"/>
      <c r="F44" s="45"/>
      <c r="G44" s="50"/>
      <c r="H44" s="224">
        <f>'[3]Ярославль_Сравнение СЕММ '!$H$26</f>
        <v>8881.9</v>
      </c>
    </row>
    <row r="45" spans="1:8" x14ac:dyDescent="0.25">
      <c r="A45" s="1022"/>
      <c r="B45" s="53" t="s">
        <v>629</v>
      </c>
      <c r="C45" s="1027"/>
      <c r="D45" s="1026"/>
      <c r="E45" s="45"/>
      <c r="F45" s="45"/>
      <c r="G45" s="50"/>
      <c r="H45" s="224">
        <f>'[3]Ярославль_Сравнение СЕММ '!$H$27</f>
        <v>10013.44</v>
      </c>
    </row>
    <row r="46" spans="1:8" x14ac:dyDescent="0.25">
      <c r="A46" s="1022"/>
      <c r="B46" s="53" t="s">
        <v>632</v>
      </c>
      <c r="C46" s="1027"/>
      <c r="D46" s="1026"/>
      <c r="E46" s="45"/>
      <c r="F46" s="45"/>
      <c r="G46" s="50"/>
      <c r="H46" s="224">
        <f>'[3]Ярославль_Сравнение СЕММ '!$H$28</f>
        <v>7340.81</v>
      </c>
    </row>
    <row r="47" spans="1:8" x14ac:dyDescent="0.25">
      <c r="A47" s="1022"/>
      <c r="B47" s="53" t="s">
        <v>633</v>
      </c>
      <c r="C47" s="1027"/>
      <c r="D47" s="1026"/>
      <c r="E47" s="45"/>
      <c r="F47" s="45"/>
      <c r="G47" s="50"/>
      <c r="H47" s="224">
        <f>'[3]Ярославль_Сравнение СЕММ '!$H$29</f>
        <v>15479.02</v>
      </c>
    </row>
    <row r="48" spans="1:8" ht="45" x14ac:dyDescent="0.25">
      <c r="A48" s="1022"/>
      <c r="B48" s="52" t="s">
        <v>634</v>
      </c>
      <c r="C48" s="1027"/>
      <c r="D48" s="1026"/>
      <c r="E48" s="45"/>
      <c r="F48" s="45"/>
      <c r="G48" s="50"/>
      <c r="H48" s="224"/>
    </row>
    <row r="49" spans="1:8" x14ac:dyDescent="0.25">
      <c r="A49" s="1022"/>
      <c r="B49" s="53" t="s">
        <v>628</v>
      </c>
      <c r="C49" s="1027"/>
      <c r="D49" s="1026"/>
      <c r="E49" s="45"/>
      <c r="F49" s="45"/>
      <c r="G49" s="50"/>
      <c r="H49" s="224">
        <f>'[3]Ярославль_Сравнение СЕММ '!$H$48</f>
        <v>19606.68</v>
      </c>
    </row>
    <row r="50" spans="1:8" x14ac:dyDescent="0.25">
      <c r="A50" s="1022"/>
      <c r="B50" s="53" t="s">
        <v>629</v>
      </c>
      <c r="C50" s="1027"/>
      <c r="D50" s="1026"/>
      <c r="E50" s="45"/>
      <c r="F50" s="45"/>
      <c r="G50" s="50"/>
      <c r="H50" s="224">
        <f>'[3]Ярославль_Сравнение СЕММ '!$H$49</f>
        <v>13393.34</v>
      </c>
    </row>
    <row r="51" spans="1:8" x14ac:dyDescent="0.25">
      <c r="A51" s="1022"/>
      <c r="B51" s="53" t="s">
        <v>632</v>
      </c>
      <c r="C51" s="1027"/>
      <c r="D51" s="1026"/>
      <c r="E51" s="45"/>
      <c r="F51" s="45"/>
      <c r="G51" s="50"/>
      <c r="H51" s="224">
        <f>'[3]Ярославль_Сравнение СЕММ '!$H$50</f>
        <v>10641.33</v>
      </c>
    </row>
    <row r="52" spans="1:8" x14ac:dyDescent="0.25">
      <c r="A52" s="1022"/>
      <c r="B52" s="53" t="s">
        <v>633</v>
      </c>
      <c r="C52" s="1027"/>
      <c r="D52" s="1026"/>
      <c r="E52" s="45"/>
      <c r="F52" s="45"/>
      <c r="G52" s="50"/>
      <c r="H52" s="224">
        <f>'[3]Ярославль_Сравнение СЕММ '!$H$51</f>
        <v>11523.77</v>
      </c>
    </row>
    <row r="53" spans="1:8" ht="20.25" customHeight="1" x14ac:dyDescent="0.25">
      <c r="A53" s="1022"/>
      <c r="B53" s="591" t="s">
        <v>408</v>
      </c>
      <c r="C53" s="1027"/>
      <c r="D53" s="1026"/>
      <c r="E53" s="45"/>
      <c r="F53" s="45"/>
      <c r="G53" s="50"/>
      <c r="H53" s="224"/>
    </row>
    <row r="54" spans="1:8" ht="42.75" x14ac:dyDescent="0.25">
      <c r="A54" s="1022"/>
      <c r="B54" s="232" t="s">
        <v>626</v>
      </c>
      <c r="C54" s="1027"/>
      <c r="D54" s="1026"/>
      <c r="E54" s="45"/>
      <c r="F54" s="45"/>
      <c r="G54" s="50"/>
      <c r="H54" s="224"/>
    </row>
    <row r="55" spans="1:8" x14ac:dyDescent="0.25">
      <c r="A55" s="1022"/>
      <c r="B55" s="52" t="s">
        <v>636</v>
      </c>
      <c r="C55" s="1027"/>
      <c r="D55" s="1026"/>
      <c r="E55" s="45"/>
      <c r="F55" s="45"/>
      <c r="G55" s="50"/>
      <c r="H55" s="224">
        <f>'[3]Ярославль_Сравнение СЕММ '!$H$64</f>
        <v>17380.02</v>
      </c>
    </row>
    <row r="56" spans="1:8" x14ac:dyDescent="0.25">
      <c r="A56" s="1022"/>
      <c r="B56" s="52" t="s">
        <v>637</v>
      </c>
      <c r="C56" s="1027"/>
      <c r="D56" s="1026"/>
      <c r="E56" s="45"/>
      <c r="F56" s="45"/>
      <c r="G56" s="50"/>
      <c r="H56" s="224">
        <f>'[3]Ярославль_Сравнение СЕММ '!$H$65</f>
        <v>843.83</v>
      </c>
    </row>
    <row r="57" spans="1:8" x14ac:dyDescent="0.25">
      <c r="A57" s="1022"/>
      <c r="B57" s="52" t="s">
        <v>638</v>
      </c>
      <c r="C57" s="1027"/>
      <c r="D57" s="1026"/>
      <c r="E57" s="45"/>
      <c r="F57" s="45"/>
      <c r="G57" s="50"/>
      <c r="H57" s="224">
        <f>'[3]Ярославль_Сравнение СЕММ '!$H$70</f>
        <v>5621.29</v>
      </c>
    </row>
    <row r="58" spans="1:8" x14ac:dyDescent="0.25">
      <c r="A58" s="1022"/>
      <c r="B58" s="52" t="s">
        <v>639</v>
      </c>
      <c r="C58" s="1027"/>
      <c r="D58" s="1026"/>
      <c r="E58" s="45"/>
      <c r="F58" s="45"/>
      <c r="G58" s="50"/>
      <c r="H58" s="224">
        <f>'[3]Ярославль_Сравнение СЕММ '!$H$71</f>
        <v>6046.83</v>
      </c>
    </row>
    <row r="59" spans="1:8" x14ac:dyDescent="0.25">
      <c r="A59" s="1022"/>
      <c r="B59" s="52" t="s">
        <v>640</v>
      </c>
      <c r="C59" s="1027"/>
      <c r="D59" s="1026"/>
      <c r="E59" s="45"/>
      <c r="F59" s="45"/>
      <c r="G59" s="50"/>
      <c r="H59" s="224">
        <f>'[3]Ярославль_Сравнение СЕММ '!$H$72</f>
        <v>6610.58</v>
      </c>
    </row>
    <row r="60" spans="1:8" ht="30" x14ac:dyDescent="0.25">
      <c r="A60" s="1022"/>
      <c r="B60" s="52" t="s">
        <v>641</v>
      </c>
      <c r="C60" s="1027"/>
      <c r="D60" s="1026"/>
      <c r="E60" s="45"/>
      <c r="F60" s="45"/>
      <c r="G60" s="50"/>
      <c r="H60" s="224">
        <f>'[3]Ярославль_Сравнение СЕММ '!$H$68</f>
        <v>2967.88</v>
      </c>
    </row>
    <row r="61" spans="1:8" ht="30" x14ac:dyDescent="0.25">
      <c r="A61" s="1022"/>
      <c r="B61" s="52" t="s">
        <v>642</v>
      </c>
      <c r="C61" s="1027"/>
      <c r="D61" s="1026"/>
      <c r="E61" s="45"/>
      <c r="F61" s="45"/>
      <c r="G61" s="50"/>
      <c r="H61" s="224">
        <f>'[3]Ярославль_Сравнение СЕММ '!$H$69</f>
        <v>1836.18</v>
      </c>
    </row>
    <row r="62" spans="1:8" ht="45" x14ac:dyDescent="0.25">
      <c r="A62" s="1022"/>
      <c r="B62" s="591" t="s">
        <v>643</v>
      </c>
      <c r="C62" s="1027" t="s">
        <v>403</v>
      </c>
      <c r="D62" s="1026" t="s">
        <v>26</v>
      </c>
      <c r="E62" s="45"/>
      <c r="F62" s="45"/>
      <c r="G62" s="50"/>
      <c r="H62" s="224"/>
    </row>
    <row r="63" spans="1:8" ht="42.75" x14ac:dyDescent="0.25">
      <c r="A63" s="1022"/>
      <c r="B63" s="232" t="s">
        <v>626</v>
      </c>
      <c r="C63" s="1027"/>
      <c r="D63" s="1026"/>
      <c r="E63" s="45"/>
      <c r="F63" s="45"/>
      <c r="G63" s="50"/>
      <c r="H63" s="224"/>
    </row>
    <row r="64" spans="1:8" x14ac:dyDescent="0.25">
      <c r="A64" s="1022"/>
      <c r="B64" s="226" t="s">
        <v>644</v>
      </c>
      <c r="C64" s="1027"/>
      <c r="D64" s="1026"/>
      <c r="E64" s="45"/>
      <c r="F64" s="45"/>
      <c r="G64" s="50"/>
      <c r="H64" s="224"/>
    </row>
    <row r="65" spans="1:8" x14ac:dyDescent="0.25">
      <c r="A65" s="1022"/>
      <c r="B65" s="227" t="s">
        <v>645</v>
      </c>
      <c r="C65" s="1027"/>
      <c r="D65" s="1026"/>
      <c r="E65" s="45"/>
      <c r="F65" s="45"/>
      <c r="G65" s="50"/>
      <c r="H65" s="224">
        <f>'[3]Ярославль_сравнение СТС'!$I$78</f>
        <v>25707.87</v>
      </c>
    </row>
    <row r="66" spans="1:8" x14ac:dyDescent="0.25">
      <c r="A66" s="1022"/>
      <c r="B66" s="227" t="s">
        <v>646</v>
      </c>
      <c r="C66" s="1027"/>
      <c r="D66" s="1026"/>
      <c r="E66" s="45"/>
      <c r="F66" s="45"/>
      <c r="G66" s="50"/>
      <c r="H66" s="224">
        <f>'[3]Ярославль_сравнение СТС'!$I$79</f>
        <v>13710.57</v>
      </c>
    </row>
    <row r="67" spans="1:8" x14ac:dyDescent="0.25">
      <c r="A67" s="1022"/>
      <c r="B67" s="227" t="s">
        <v>647</v>
      </c>
      <c r="C67" s="1027"/>
      <c r="D67" s="1026"/>
      <c r="E67" s="45"/>
      <c r="F67" s="45"/>
      <c r="G67" s="50"/>
      <c r="H67" s="224">
        <f>'[3]Ярославль_сравнение СТС'!$I$80</f>
        <v>6238.26</v>
      </c>
    </row>
    <row r="68" spans="1:8" x14ac:dyDescent="0.25">
      <c r="A68" s="1022"/>
      <c r="B68" s="227" t="s">
        <v>648</v>
      </c>
      <c r="C68" s="1027"/>
      <c r="D68" s="1026"/>
      <c r="E68" s="45"/>
      <c r="F68" s="45"/>
      <c r="G68" s="50"/>
      <c r="H68" s="224">
        <f>'[3]Ярославль_сравнение СТС'!$I$81</f>
        <v>3810.74</v>
      </c>
    </row>
    <row r="69" spans="1:8" x14ac:dyDescent="0.25">
      <c r="A69" s="1022"/>
      <c r="B69" s="227" t="s">
        <v>649</v>
      </c>
      <c r="C69" s="1027"/>
      <c r="D69" s="1026"/>
      <c r="E69" s="45"/>
      <c r="F69" s="45"/>
      <c r="G69" s="50"/>
      <c r="H69" s="224">
        <f>'[3]Ярославль_сравнение СТС'!$I$82</f>
        <v>3608.59</v>
      </c>
    </row>
    <row r="70" spans="1:8" x14ac:dyDescent="0.25">
      <c r="A70" s="1022"/>
      <c r="B70" s="226" t="s">
        <v>650</v>
      </c>
      <c r="C70" s="1027"/>
      <c r="D70" s="1026"/>
      <c r="E70" s="45"/>
      <c r="F70" s="45"/>
      <c r="G70" s="50"/>
      <c r="H70" s="224"/>
    </row>
    <row r="71" spans="1:8" x14ac:dyDescent="0.25">
      <c r="A71" s="1022"/>
      <c r="B71" s="227" t="s">
        <v>651</v>
      </c>
      <c r="C71" s="1027"/>
      <c r="D71" s="1026"/>
      <c r="E71" s="45"/>
      <c r="F71" s="45"/>
      <c r="G71" s="50"/>
      <c r="H71" s="224">
        <f>'[3]Ярославль_сравнение СТС'!$I$84</f>
        <v>15934.12</v>
      </c>
    </row>
    <row r="72" spans="1:8" x14ac:dyDescent="0.25">
      <c r="A72" s="1022"/>
      <c r="B72" s="227" t="s">
        <v>652</v>
      </c>
      <c r="C72" s="1027"/>
      <c r="D72" s="1026"/>
      <c r="E72" s="45"/>
      <c r="F72" s="45"/>
      <c r="G72" s="50"/>
      <c r="H72" s="224">
        <f>'[3]Ярославль_сравнение СТС'!$I$85</f>
        <v>9023.48</v>
      </c>
    </row>
    <row r="73" spans="1:8" x14ac:dyDescent="0.25">
      <c r="A73" s="1022"/>
      <c r="B73" s="227" t="s">
        <v>653</v>
      </c>
      <c r="C73" s="1027"/>
      <c r="D73" s="1026"/>
      <c r="E73" s="45"/>
      <c r="F73" s="45"/>
      <c r="G73" s="50"/>
      <c r="H73" s="224">
        <f>'[3]Ярославль_сравнение СТС'!$I$86</f>
        <v>7152.73</v>
      </c>
    </row>
    <row r="74" spans="1:8" x14ac:dyDescent="0.25">
      <c r="A74" s="1022"/>
      <c r="B74" s="227" t="s">
        <v>654</v>
      </c>
      <c r="C74" s="1027"/>
      <c r="D74" s="1026"/>
      <c r="E74" s="45"/>
      <c r="F74" s="45"/>
      <c r="G74" s="50"/>
      <c r="H74" s="224">
        <f>'[3]Ярославль_сравнение СТС'!$I$87</f>
        <v>4909.04</v>
      </c>
    </row>
    <row r="75" spans="1:8" ht="20.25" customHeight="1" x14ac:dyDescent="0.25">
      <c r="A75" s="1022"/>
      <c r="B75" s="226" t="s">
        <v>655</v>
      </c>
      <c r="C75" s="1027"/>
      <c r="D75" s="1026"/>
      <c r="E75" s="45"/>
      <c r="F75" s="45"/>
      <c r="G75" s="50"/>
      <c r="H75" s="224"/>
    </row>
    <row r="76" spans="1:8" x14ac:dyDescent="0.25">
      <c r="A76" s="1022"/>
      <c r="B76" s="227" t="s">
        <v>651</v>
      </c>
      <c r="C76" s="1027"/>
      <c r="D76" s="1026"/>
      <c r="E76" s="45"/>
      <c r="F76" s="45"/>
      <c r="G76" s="50"/>
      <c r="H76" s="224">
        <f>'[3]Ярославль_сравнение СТС'!$I$89</f>
        <v>19599.79</v>
      </c>
    </row>
    <row r="77" spans="1:8" x14ac:dyDescent="0.25">
      <c r="A77" s="1022"/>
      <c r="B77" s="227" t="s">
        <v>652</v>
      </c>
      <c r="C77" s="1027"/>
      <c r="D77" s="1026"/>
      <c r="E77" s="45"/>
      <c r="F77" s="45"/>
      <c r="G77" s="50"/>
      <c r="H77" s="224">
        <f>'[3]Ярославль_сравнение СТС'!$I$90</f>
        <v>16680.73</v>
      </c>
    </row>
    <row r="78" spans="1:8" x14ac:dyDescent="0.25">
      <c r="A78" s="1022"/>
      <c r="B78" s="227" t="s">
        <v>653</v>
      </c>
      <c r="C78" s="1027"/>
      <c r="D78" s="1026"/>
      <c r="E78" s="45"/>
      <c r="F78" s="45"/>
      <c r="G78" s="50"/>
      <c r="H78" s="224">
        <f>'[3]Ярославль_сравнение СТС'!$I$91</f>
        <v>11121.76</v>
      </c>
    </row>
    <row r="79" spans="1:8" x14ac:dyDescent="0.25">
      <c r="A79" s="1022"/>
      <c r="B79" s="227" t="s">
        <v>654</v>
      </c>
      <c r="C79" s="1027"/>
      <c r="D79" s="1026"/>
      <c r="E79" s="45"/>
      <c r="F79" s="45"/>
      <c r="G79" s="50"/>
      <c r="H79" s="224">
        <f>'[3]Ярославль_сравнение СТС'!$I$92</f>
        <v>6395.48</v>
      </c>
    </row>
    <row r="80" spans="1:8" ht="33" customHeight="1" x14ac:dyDescent="0.25">
      <c r="A80" s="1022"/>
      <c r="B80" s="591" t="s">
        <v>656</v>
      </c>
      <c r="C80" s="1027"/>
      <c r="D80" s="1026"/>
      <c r="E80" s="45"/>
      <c r="F80" s="45"/>
      <c r="G80" s="50"/>
      <c r="H80" s="224"/>
    </row>
    <row r="81" spans="1:8" ht="42.75" x14ac:dyDescent="0.25">
      <c r="A81" s="1022"/>
      <c r="B81" s="232" t="s">
        <v>626</v>
      </c>
      <c r="C81" s="1027"/>
      <c r="D81" s="1026"/>
      <c r="E81" s="45"/>
      <c r="F81" s="45"/>
      <c r="G81" s="50"/>
      <c r="H81" s="224"/>
    </row>
    <row r="82" spans="1:8" ht="30" x14ac:dyDescent="0.25">
      <c r="A82" s="1022"/>
      <c r="B82" s="226" t="s">
        <v>657</v>
      </c>
      <c r="C82" s="1027"/>
      <c r="D82" s="1026"/>
      <c r="E82" s="45"/>
      <c r="F82" s="45"/>
      <c r="G82" s="50"/>
      <c r="H82" s="228">
        <f>'[3]Ярославль_сравнение СТС'!$I$95</f>
        <v>44875.76</v>
      </c>
    </row>
    <row r="83" spans="1:8" ht="30" x14ac:dyDescent="0.25">
      <c r="A83" s="1022"/>
      <c r="B83" s="226" t="s">
        <v>658</v>
      </c>
      <c r="C83" s="1027"/>
      <c r="D83" s="1026"/>
      <c r="E83" s="45"/>
      <c r="F83" s="45"/>
      <c r="G83" s="50"/>
      <c r="H83" s="228">
        <f>'[3]Ярославль_сравнение СТС'!$I$96</f>
        <v>28572.17</v>
      </c>
    </row>
    <row r="84" spans="1:8" ht="30" x14ac:dyDescent="0.25">
      <c r="A84" s="1022"/>
      <c r="B84" s="226" t="s">
        <v>659</v>
      </c>
      <c r="C84" s="1027"/>
      <c r="D84" s="1026"/>
      <c r="E84" s="45"/>
      <c r="F84" s="45"/>
      <c r="G84" s="50"/>
      <c r="H84" s="228">
        <f>'[3]Ярославль_сравнение СТС'!$I$97</f>
        <v>18671.89</v>
      </c>
    </row>
    <row r="85" spans="1:8" ht="30" x14ac:dyDescent="0.25">
      <c r="A85" s="1022"/>
      <c r="B85" s="226" t="s">
        <v>660</v>
      </c>
      <c r="C85" s="1027"/>
      <c r="D85" s="1026"/>
      <c r="E85" s="45"/>
      <c r="F85" s="45"/>
      <c r="G85" s="50"/>
      <c r="H85" s="228">
        <f>'[3]Ярославль_сравнение СТС'!$I$98</f>
        <v>12627.41</v>
      </c>
    </row>
    <row r="86" spans="1:8" ht="30" x14ac:dyDescent="0.25">
      <c r="A86" s="1023"/>
      <c r="B86" s="226" t="s">
        <v>661</v>
      </c>
      <c r="C86" s="1027"/>
      <c r="D86" s="1026"/>
      <c r="E86" s="45"/>
      <c r="F86" s="45"/>
      <c r="G86" s="50"/>
      <c r="H86" s="228">
        <f>'[3]Ярославль_сравнение СТС'!$I$99</f>
        <v>10754.18</v>
      </c>
    </row>
    <row r="87" spans="1:8" ht="30" x14ac:dyDescent="0.25">
      <c r="A87" s="791" t="s">
        <v>887</v>
      </c>
      <c r="B87" s="591" t="s">
        <v>888</v>
      </c>
      <c r="C87" s="587"/>
      <c r="D87" s="939" t="s">
        <v>67</v>
      </c>
      <c r="E87" s="45"/>
      <c r="F87" s="45"/>
      <c r="G87" s="50"/>
      <c r="H87" s="228"/>
    </row>
    <row r="88" spans="1:8" ht="42.75" x14ac:dyDescent="0.25">
      <c r="A88" s="791"/>
      <c r="B88" s="232" t="s">
        <v>626</v>
      </c>
      <c r="C88" s="587"/>
      <c r="D88" s="940"/>
      <c r="E88" s="45"/>
      <c r="F88" s="45"/>
      <c r="G88" s="50"/>
      <c r="H88" s="228"/>
    </row>
    <row r="89" spans="1:8" ht="30" x14ac:dyDescent="0.25">
      <c r="A89" s="791"/>
      <c r="B89" s="226" t="s">
        <v>889</v>
      </c>
      <c r="C89" s="955" t="s">
        <v>452</v>
      </c>
      <c r="D89" s="940"/>
      <c r="E89" s="45"/>
      <c r="F89" s="45"/>
      <c r="G89" s="50"/>
      <c r="H89" s="228">
        <v>4250.3999999999996</v>
      </c>
    </row>
    <row r="90" spans="1:8" ht="30" x14ac:dyDescent="0.25">
      <c r="A90" s="791"/>
      <c r="B90" s="226" t="s">
        <v>850</v>
      </c>
      <c r="C90" s="956"/>
      <c r="D90" s="940"/>
      <c r="E90" s="45"/>
      <c r="F90" s="45"/>
      <c r="G90" s="50"/>
      <c r="H90" s="228">
        <v>2752.37</v>
      </c>
    </row>
    <row r="91" spans="1:8" ht="30" x14ac:dyDescent="0.25">
      <c r="A91" s="791"/>
      <c r="B91" s="226" t="s">
        <v>851</v>
      </c>
      <c r="C91" s="1020"/>
      <c r="D91" s="940"/>
      <c r="E91" s="45"/>
      <c r="F91" s="45"/>
      <c r="G91" s="50"/>
      <c r="H91" s="228">
        <v>610.74</v>
      </c>
    </row>
    <row r="92" spans="1:8" ht="30" x14ac:dyDescent="0.25">
      <c r="A92" s="791"/>
      <c r="B92" s="226" t="s">
        <v>850</v>
      </c>
      <c r="C92" s="955" t="s">
        <v>635</v>
      </c>
      <c r="D92" s="940"/>
      <c r="E92" s="45"/>
      <c r="F92" s="45"/>
      <c r="G92" s="50"/>
      <c r="H92" s="228">
        <v>1924.31</v>
      </c>
    </row>
    <row r="93" spans="1:8" ht="30" x14ac:dyDescent="0.25">
      <c r="A93" s="791"/>
      <c r="B93" s="226" t="s">
        <v>696</v>
      </c>
      <c r="C93" s="1020"/>
      <c r="D93" s="941"/>
      <c r="E93" s="45"/>
      <c r="F93" s="45"/>
      <c r="G93" s="50"/>
      <c r="H93" s="228">
        <v>733.23</v>
      </c>
    </row>
    <row r="94" spans="1:8" ht="30.75" customHeight="1" x14ac:dyDescent="0.25">
      <c r="A94" s="1021" t="s">
        <v>886</v>
      </c>
      <c r="B94" s="653" t="s">
        <v>53</v>
      </c>
      <c r="C94" s="653"/>
      <c r="D94" s="653"/>
      <c r="E94" s="653"/>
      <c r="F94" s="653"/>
      <c r="G94" s="653"/>
      <c r="H94" s="950"/>
    </row>
    <row r="95" spans="1:8" ht="24.75" customHeight="1" x14ac:dyDescent="0.25">
      <c r="A95" s="1022"/>
      <c r="B95" s="659" t="s">
        <v>122</v>
      </c>
      <c r="C95" s="659"/>
      <c r="D95" s="659"/>
      <c r="E95" s="659"/>
      <c r="F95" s="659"/>
      <c r="G95" s="659"/>
      <c r="H95" s="771"/>
    </row>
    <row r="96" spans="1:8" ht="82.5" customHeight="1" x14ac:dyDescent="0.25">
      <c r="A96" s="1022"/>
      <c r="B96" s="661" t="s">
        <v>20</v>
      </c>
      <c r="C96" s="661"/>
      <c r="D96" s="661"/>
      <c r="E96" s="661"/>
      <c r="F96" s="661"/>
      <c r="G96" s="661"/>
      <c r="H96" s="903"/>
    </row>
    <row r="97" spans="1:8" ht="71.25" x14ac:dyDescent="0.25">
      <c r="A97" s="1022"/>
      <c r="B97" s="139" t="s">
        <v>662</v>
      </c>
      <c r="C97" s="1024" t="s">
        <v>56</v>
      </c>
      <c r="D97" s="1024" t="s">
        <v>57</v>
      </c>
      <c r="E97" s="45"/>
      <c r="F97" s="45"/>
      <c r="G97" s="45"/>
      <c r="H97" s="224">
        <f>H98+H99</f>
        <v>14851.07</v>
      </c>
    </row>
    <row r="98" spans="1:8" ht="30" x14ac:dyDescent="0.25">
      <c r="A98" s="1022"/>
      <c r="B98" s="229" t="s">
        <v>59</v>
      </c>
      <c r="C98" s="1024"/>
      <c r="D98" s="1024"/>
      <c r="E98" s="45"/>
      <c r="F98" s="45"/>
      <c r="G98" s="45"/>
      <c r="H98" s="224">
        <f>'[3]Ярославль_сравнение СТС'!$I$9</f>
        <v>7330.53</v>
      </c>
    </row>
    <row r="99" spans="1:8" x14ac:dyDescent="0.25">
      <c r="A99" s="1022"/>
      <c r="B99" s="229" t="s">
        <v>60</v>
      </c>
      <c r="C99" s="1024"/>
      <c r="D99" s="1024"/>
      <c r="E99" s="45"/>
      <c r="F99" s="45"/>
      <c r="G99" s="45"/>
      <c r="H99" s="224">
        <f>'[3]Ярославль_сравнение СТС'!$I$10</f>
        <v>7520.54</v>
      </c>
    </row>
    <row r="100" spans="1:8" ht="49.5" customHeight="1" x14ac:dyDescent="0.25">
      <c r="A100" s="1022"/>
      <c r="B100" s="592" t="s">
        <v>663</v>
      </c>
      <c r="C100" s="936">
        <v>0.4</v>
      </c>
      <c r="D100" s="936" t="s">
        <v>62</v>
      </c>
      <c r="E100" s="45"/>
      <c r="F100" s="45"/>
      <c r="G100" s="45"/>
      <c r="H100" s="224"/>
    </row>
    <row r="101" spans="1:8" ht="42.75" x14ac:dyDescent="0.25">
      <c r="A101" s="1022"/>
      <c r="B101" s="232" t="s">
        <v>626</v>
      </c>
      <c r="C101" s="937"/>
      <c r="D101" s="937"/>
      <c r="E101" s="45"/>
      <c r="F101" s="45"/>
      <c r="G101" s="45"/>
      <c r="H101" s="224"/>
    </row>
    <row r="102" spans="1:8" ht="30" x14ac:dyDescent="0.25">
      <c r="A102" s="1022"/>
      <c r="B102" s="230" t="s">
        <v>627</v>
      </c>
      <c r="C102" s="937"/>
      <c r="D102" s="937"/>
      <c r="E102" s="45"/>
      <c r="F102" s="45"/>
      <c r="G102" s="45"/>
      <c r="H102" s="224"/>
    </row>
    <row r="103" spans="1:8" x14ac:dyDescent="0.25">
      <c r="A103" s="1022"/>
      <c r="B103" s="53" t="s">
        <v>628</v>
      </c>
      <c r="C103" s="937"/>
      <c r="D103" s="937"/>
      <c r="E103" s="45"/>
      <c r="F103" s="45"/>
      <c r="G103" s="45"/>
      <c r="H103" s="224">
        <f>'[3]Ярославль_сравнение СТС'!$I$15</f>
        <v>1160769.48</v>
      </c>
    </row>
    <row r="104" spans="1:8" x14ac:dyDescent="0.25">
      <c r="A104" s="1022"/>
      <c r="B104" s="53" t="s">
        <v>629</v>
      </c>
      <c r="C104" s="937"/>
      <c r="D104" s="937"/>
      <c r="E104" s="45"/>
      <c r="F104" s="45"/>
      <c r="G104" s="45"/>
      <c r="H104" s="224">
        <f>'[3]Ярославль_сравнение СТС'!$I$16</f>
        <v>1485830.88</v>
      </c>
    </row>
    <row r="105" spans="1:8" x14ac:dyDescent="0.25">
      <c r="A105" s="1022"/>
      <c r="B105" s="53" t="s">
        <v>664</v>
      </c>
      <c r="C105" s="937"/>
      <c r="D105" s="937"/>
      <c r="E105" s="45"/>
      <c r="F105" s="45"/>
      <c r="G105" s="45"/>
      <c r="H105" s="224">
        <f>'[3]Ярославль_сравнение СТС'!$I$17</f>
        <v>1825668.08</v>
      </c>
    </row>
    <row r="106" spans="1:8" ht="42.75" x14ac:dyDescent="0.25">
      <c r="A106" s="1022"/>
      <c r="B106" s="592" t="s">
        <v>665</v>
      </c>
      <c r="C106" s="937"/>
      <c r="D106" s="937"/>
      <c r="E106" s="45"/>
      <c r="F106" s="45"/>
      <c r="G106" s="45"/>
      <c r="H106" s="224"/>
    </row>
    <row r="107" spans="1:8" ht="42.75" x14ac:dyDescent="0.25">
      <c r="A107" s="1022"/>
      <c r="B107" s="232" t="s">
        <v>626</v>
      </c>
      <c r="C107" s="937"/>
      <c r="D107" s="937"/>
      <c r="E107" s="45"/>
      <c r="F107" s="45"/>
      <c r="G107" s="45"/>
      <c r="H107" s="224"/>
    </row>
    <row r="108" spans="1:8" ht="45" x14ac:dyDescent="0.25">
      <c r="A108" s="1022"/>
      <c r="B108" s="230" t="s">
        <v>631</v>
      </c>
      <c r="C108" s="937"/>
      <c r="D108" s="937"/>
      <c r="E108" s="45"/>
      <c r="F108" s="45"/>
      <c r="G108" s="45"/>
      <c r="H108" s="224"/>
    </row>
    <row r="109" spans="1:8" x14ac:dyDescent="0.25">
      <c r="A109" s="1022"/>
      <c r="B109" s="53" t="s">
        <v>628</v>
      </c>
      <c r="C109" s="937"/>
      <c r="D109" s="937"/>
      <c r="E109" s="45"/>
      <c r="F109" s="45"/>
      <c r="G109" s="45"/>
      <c r="H109" s="224">
        <f>'[3]Ярославль_сравнение СТС'!$I$25</f>
        <v>1897678.19</v>
      </c>
    </row>
    <row r="110" spans="1:8" x14ac:dyDescent="0.25">
      <c r="A110" s="1022"/>
      <c r="B110" s="53" t="s">
        <v>629</v>
      </c>
      <c r="C110" s="937"/>
      <c r="D110" s="937"/>
      <c r="E110" s="45"/>
      <c r="F110" s="45"/>
      <c r="G110" s="45"/>
      <c r="H110" s="224">
        <f>'[3]Ярославль_сравнение СТС'!$I$26</f>
        <v>2094325.56</v>
      </c>
    </row>
    <row r="111" spans="1:8" x14ac:dyDescent="0.25">
      <c r="A111" s="1022"/>
      <c r="B111" s="53" t="s">
        <v>632</v>
      </c>
      <c r="C111" s="937"/>
      <c r="D111" s="937"/>
      <c r="E111" s="45"/>
      <c r="F111" s="45"/>
      <c r="G111" s="45"/>
      <c r="H111" s="224">
        <f>'[3]Ярославль_сравнение СТС'!$I$27</f>
        <v>2791046.32</v>
      </c>
    </row>
    <row r="112" spans="1:8" x14ac:dyDescent="0.25">
      <c r="A112" s="1022"/>
      <c r="B112" s="53" t="s">
        <v>633</v>
      </c>
      <c r="C112" s="937"/>
      <c r="D112" s="937"/>
      <c r="E112" s="45"/>
      <c r="F112" s="45"/>
      <c r="G112" s="45"/>
      <c r="H112" s="224">
        <f>'[3]Ярославль_сравнение СТС'!$I$28</f>
        <v>3182180.09</v>
      </c>
    </row>
    <row r="113" spans="1:8" ht="57" x14ac:dyDescent="0.25">
      <c r="A113" s="1022"/>
      <c r="B113" s="592" t="s">
        <v>666</v>
      </c>
      <c r="C113" s="937"/>
      <c r="D113" s="1024" t="s">
        <v>667</v>
      </c>
      <c r="E113" s="45"/>
      <c r="F113" s="45"/>
      <c r="G113" s="45"/>
      <c r="H113" s="224"/>
    </row>
    <row r="114" spans="1:8" ht="42.75" x14ac:dyDescent="0.25">
      <c r="A114" s="1022"/>
      <c r="B114" s="232" t="s">
        <v>626</v>
      </c>
      <c r="C114" s="937"/>
      <c r="D114" s="1024"/>
      <c r="E114" s="45"/>
      <c r="F114" s="45"/>
      <c r="G114" s="45"/>
      <c r="H114" s="224"/>
    </row>
    <row r="115" spans="1:8" ht="45" x14ac:dyDescent="0.25">
      <c r="A115" s="1022"/>
      <c r="B115" s="230" t="s">
        <v>634</v>
      </c>
      <c r="C115" s="937"/>
      <c r="D115" s="1024"/>
      <c r="E115" s="45"/>
      <c r="F115" s="45"/>
      <c r="G115" s="45"/>
      <c r="H115" s="224"/>
    </row>
    <row r="116" spans="1:8" x14ac:dyDescent="0.25">
      <c r="A116" s="1022"/>
      <c r="B116" s="53" t="s">
        <v>628</v>
      </c>
      <c r="C116" s="937"/>
      <c r="D116" s="1024"/>
      <c r="E116" s="45"/>
      <c r="F116" s="45"/>
      <c r="G116" s="45"/>
      <c r="H116" s="224">
        <f>'[3]Ярославль_сравнение СТС'!$I$47</f>
        <v>83736.850000000006</v>
      </c>
    </row>
    <row r="117" spans="1:8" x14ac:dyDescent="0.25">
      <c r="A117" s="1022"/>
      <c r="B117" s="53" t="s">
        <v>629</v>
      </c>
      <c r="C117" s="937"/>
      <c r="D117" s="1024"/>
      <c r="E117" s="45"/>
      <c r="F117" s="45"/>
      <c r="G117" s="45"/>
      <c r="H117" s="224">
        <f>'[3]Ярославль_сравнение СТС'!$I$48</f>
        <v>84183.84</v>
      </c>
    </row>
    <row r="118" spans="1:8" x14ac:dyDescent="0.25">
      <c r="A118" s="1022"/>
      <c r="B118" s="53" t="s">
        <v>632</v>
      </c>
      <c r="C118" s="937"/>
      <c r="D118" s="1024"/>
      <c r="E118" s="45"/>
      <c r="F118" s="45"/>
      <c r="G118" s="45"/>
      <c r="H118" s="224">
        <f>'[3]Ярославль_сравнение СТС'!$I$49</f>
        <v>85207.66</v>
      </c>
    </row>
    <row r="119" spans="1:8" x14ac:dyDescent="0.25">
      <c r="A119" s="1022"/>
      <c r="B119" s="53" t="s">
        <v>633</v>
      </c>
      <c r="C119" s="937"/>
      <c r="D119" s="1024"/>
      <c r="E119" s="45"/>
      <c r="F119" s="45"/>
      <c r="G119" s="45"/>
      <c r="H119" s="224">
        <f>'[3]Ярославль_сравнение СТС'!$I$50</f>
        <v>94958.25</v>
      </c>
    </row>
    <row r="120" spans="1:8" ht="42.75" x14ac:dyDescent="0.25">
      <c r="A120" s="1022"/>
      <c r="B120" s="592" t="s">
        <v>663</v>
      </c>
      <c r="C120" s="955" t="s">
        <v>635</v>
      </c>
      <c r="D120" s="936" t="s">
        <v>62</v>
      </c>
      <c r="E120" s="45"/>
      <c r="F120" s="45"/>
      <c r="G120" s="45"/>
      <c r="H120" s="224"/>
    </row>
    <row r="121" spans="1:8" ht="42.75" x14ac:dyDescent="0.25">
      <c r="A121" s="1022"/>
      <c r="B121" s="232" t="s">
        <v>626</v>
      </c>
      <c r="C121" s="956"/>
      <c r="D121" s="937"/>
      <c r="E121" s="45"/>
      <c r="F121" s="45"/>
      <c r="G121" s="45"/>
      <c r="H121" s="224"/>
    </row>
    <row r="122" spans="1:8" ht="30" x14ac:dyDescent="0.25">
      <c r="A122" s="1022"/>
      <c r="B122" s="230" t="s">
        <v>627</v>
      </c>
      <c r="C122" s="956"/>
      <c r="D122" s="937"/>
      <c r="E122" s="45"/>
      <c r="F122" s="45"/>
      <c r="G122" s="45"/>
      <c r="H122" s="228"/>
    </row>
    <row r="123" spans="1:8" x14ac:dyDescent="0.25">
      <c r="A123" s="1022"/>
      <c r="B123" s="53" t="s">
        <v>628</v>
      </c>
      <c r="C123" s="956"/>
      <c r="D123" s="937"/>
      <c r="E123" s="45"/>
      <c r="F123" s="45"/>
      <c r="G123" s="45"/>
      <c r="H123" s="228">
        <f>'[3]Ярославль_сравнение СТС'!$I$18</f>
        <v>1386030.23</v>
      </c>
    </row>
    <row r="124" spans="1:8" x14ac:dyDescent="0.25">
      <c r="A124" s="1022"/>
      <c r="B124" s="53" t="s">
        <v>629</v>
      </c>
      <c r="C124" s="956"/>
      <c r="D124" s="937"/>
      <c r="E124" s="45"/>
      <c r="F124" s="45"/>
      <c r="G124" s="45"/>
      <c r="H124" s="228">
        <f>'[3]Ярославль_сравнение СТС'!$I$19</f>
        <v>2022703.06</v>
      </c>
    </row>
    <row r="125" spans="1:8" x14ac:dyDescent="0.25">
      <c r="A125" s="1022"/>
      <c r="B125" s="53" t="s">
        <v>630</v>
      </c>
      <c r="C125" s="956"/>
      <c r="D125" s="937"/>
      <c r="E125" s="45"/>
      <c r="F125" s="45"/>
      <c r="G125" s="45"/>
      <c r="H125" s="228">
        <f>'[3]Ярославль_сравнение СТС'!$I$20</f>
        <v>2022703.06</v>
      </c>
    </row>
    <row r="126" spans="1:8" ht="42.75" x14ac:dyDescent="0.25">
      <c r="A126" s="1022"/>
      <c r="B126" s="592" t="s">
        <v>665</v>
      </c>
      <c r="C126" s="956"/>
      <c r="D126" s="937"/>
      <c r="E126" s="45"/>
      <c r="F126" s="45"/>
      <c r="G126" s="45"/>
      <c r="H126" s="228"/>
    </row>
    <row r="127" spans="1:8" ht="42.75" x14ac:dyDescent="0.25">
      <c r="A127" s="1022"/>
      <c r="B127" s="232" t="s">
        <v>626</v>
      </c>
      <c r="C127" s="956"/>
      <c r="D127" s="937"/>
      <c r="E127" s="45"/>
      <c r="F127" s="45"/>
      <c r="G127" s="45"/>
      <c r="H127" s="228"/>
    </row>
    <row r="128" spans="1:8" ht="45" x14ac:dyDescent="0.25">
      <c r="A128" s="1022"/>
      <c r="B128" s="230" t="s">
        <v>631</v>
      </c>
      <c r="C128" s="956"/>
      <c r="D128" s="937"/>
      <c r="E128" s="45"/>
      <c r="F128" s="45"/>
      <c r="G128" s="45"/>
      <c r="H128" s="228"/>
    </row>
    <row r="129" spans="1:8" x14ac:dyDescent="0.25">
      <c r="A129" s="1022"/>
      <c r="B129" s="53" t="s">
        <v>628</v>
      </c>
      <c r="C129" s="956"/>
      <c r="D129" s="937"/>
      <c r="E129" s="45"/>
      <c r="F129" s="45"/>
      <c r="G129" s="45"/>
      <c r="H129" s="228">
        <f>'[3]Ярославль_сравнение СТС'!$I$29</f>
        <v>2665527.35</v>
      </c>
    </row>
    <row r="130" spans="1:8" x14ac:dyDescent="0.25">
      <c r="A130" s="1022"/>
      <c r="B130" s="53" t="s">
        <v>629</v>
      </c>
      <c r="C130" s="956"/>
      <c r="D130" s="937"/>
      <c r="E130" s="45"/>
      <c r="F130" s="45"/>
      <c r="G130" s="45"/>
      <c r="H130" s="228">
        <f>'[3]Ярославль_сравнение СТС'!$I$30</f>
        <v>3057726.47</v>
      </c>
    </row>
    <row r="131" spans="1:8" x14ac:dyDescent="0.25">
      <c r="A131" s="1022"/>
      <c r="B131" s="53" t="s">
        <v>632</v>
      </c>
      <c r="C131" s="956"/>
      <c r="D131" s="937"/>
      <c r="E131" s="45"/>
      <c r="F131" s="45"/>
      <c r="G131" s="45"/>
      <c r="H131" s="228">
        <f>'[3]Ярославль_сравнение СТС'!$I$31</f>
        <v>3623947.27</v>
      </c>
    </row>
    <row r="132" spans="1:8" x14ac:dyDescent="0.25">
      <c r="A132" s="1022"/>
      <c r="B132" s="53" t="s">
        <v>633</v>
      </c>
      <c r="C132" s="956"/>
      <c r="D132" s="937"/>
      <c r="E132" s="45"/>
      <c r="F132" s="45"/>
      <c r="G132" s="45"/>
      <c r="H132" s="228">
        <f>'[3]Ярославль_сравнение СТС'!$I$32</f>
        <v>3919762.32</v>
      </c>
    </row>
    <row r="133" spans="1:8" ht="57" x14ac:dyDescent="0.25">
      <c r="A133" s="1022"/>
      <c r="B133" s="592" t="s">
        <v>668</v>
      </c>
      <c r="C133" s="956"/>
      <c r="D133" s="1024" t="s">
        <v>667</v>
      </c>
      <c r="E133" s="45"/>
      <c r="F133" s="45"/>
      <c r="G133" s="45"/>
      <c r="H133" s="228"/>
    </row>
    <row r="134" spans="1:8" ht="42.75" x14ac:dyDescent="0.25">
      <c r="A134" s="1022"/>
      <c r="B134" s="232" t="s">
        <v>626</v>
      </c>
      <c r="C134" s="956"/>
      <c r="D134" s="1024"/>
      <c r="E134" s="45"/>
      <c r="F134" s="45"/>
      <c r="G134" s="45"/>
      <c r="H134" s="228"/>
    </row>
    <row r="135" spans="1:8" ht="45" x14ac:dyDescent="0.25">
      <c r="A135" s="1022"/>
      <c r="B135" s="230" t="s">
        <v>634</v>
      </c>
      <c r="C135" s="956"/>
      <c r="D135" s="1024"/>
      <c r="E135" s="45"/>
      <c r="F135" s="45"/>
      <c r="G135" s="45"/>
      <c r="H135" s="228"/>
    </row>
    <row r="136" spans="1:8" x14ac:dyDescent="0.25">
      <c r="A136" s="1022"/>
      <c r="B136" s="53" t="s">
        <v>628</v>
      </c>
      <c r="C136" s="956"/>
      <c r="D136" s="1024"/>
      <c r="E136" s="45"/>
      <c r="F136" s="45"/>
      <c r="G136" s="45"/>
      <c r="H136" s="228">
        <f>'[3]Ярославль_сравнение СТС'!$I$51</f>
        <v>83736.850000000006</v>
      </c>
    </row>
    <row r="137" spans="1:8" x14ac:dyDescent="0.25">
      <c r="A137" s="1022"/>
      <c r="B137" s="53" t="s">
        <v>629</v>
      </c>
      <c r="C137" s="956"/>
      <c r="D137" s="1024"/>
      <c r="E137" s="45"/>
      <c r="F137" s="45"/>
      <c r="G137" s="45"/>
      <c r="H137" s="228">
        <f>'[3]Ярославль_сравнение СТС'!$I$52</f>
        <v>84183.84</v>
      </c>
    </row>
    <row r="138" spans="1:8" x14ac:dyDescent="0.25">
      <c r="A138" s="1022"/>
      <c r="B138" s="53" t="s">
        <v>632</v>
      </c>
      <c r="C138" s="956"/>
      <c r="D138" s="1024"/>
      <c r="E138" s="45"/>
      <c r="F138" s="45"/>
      <c r="G138" s="45"/>
      <c r="H138" s="228">
        <f>'[3]Ярославль_сравнение СТС'!$I$53</f>
        <v>85207.66</v>
      </c>
    </row>
    <row r="139" spans="1:8" x14ac:dyDescent="0.25">
      <c r="A139" s="1022"/>
      <c r="B139" s="53" t="s">
        <v>633</v>
      </c>
      <c r="C139" s="956"/>
      <c r="D139" s="1024"/>
      <c r="E139" s="45"/>
      <c r="F139" s="45"/>
      <c r="G139" s="45"/>
      <c r="H139" s="228">
        <f>'[3]Ярославль_сравнение СТС'!$I$54</f>
        <v>94958.25</v>
      </c>
    </row>
    <row r="140" spans="1:8" ht="28.5" x14ac:dyDescent="0.25">
      <c r="A140" s="1022"/>
      <c r="B140" s="231" t="s">
        <v>669</v>
      </c>
      <c r="C140" s="956"/>
      <c r="D140" s="1024" t="s">
        <v>67</v>
      </c>
      <c r="E140" s="45"/>
      <c r="F140" s="45"/>
      <c r="G140" s="45"/>
      <c r="H140" s="228"/>
    </row>
    <row r="141" spans="1:8" ht="42.75" x14ac:dyDescent="0.25">
      <c r="A141" s="1022"/>
      <c r="B141" s="232" t="s">
        <v>626</v>
      </c>
      <c r="C141" s="956"/>
      <c r="D141" s="1024"/>
      <c r="E141" s="45"/>
      <c r="F141" s="45"/>
      <c r="G141" s="45"/>
      <c r="H141" s="228"/>
    </row>
    <row r="142" spans="1:8" x14ac:dyDescent="0.25">
      <c r="A142" s="1022"/>
      <c r="B142" s="52" t="s">
        <v>636</v>
      </c>
      <c r="C142" s="956"/>
      <c r="D142" s="1024"/>
      <c r="E142" s="45"/>
      <c r="F142" s="45"/>
      <c r="G142" s="45"/>
      <c r="H142" s="228">
        <f>'[3]Ярославль_сравнение СТС'!$I$67</f>
        <v>1616341.35</v>
      </c>
    </row>
    <row r="143" spans="1:8" x14ac:dyDescent="0.25">
      <c r="A143" s="1022"/>
      <c r="B143" s="52" t="s">
        <v>637</v>
      </c>
      <c r="C143" s="956"/>
      <c r="D143" s="1024"/>
      <c r="E143" s="45"/>
      <c r="F143" s="45"/>
      <c r="G143" s="45"/>
      <c r="H143" s="228">
        <f>'[3]Ярославль_сравнение СТС'!$I$68</f>
        <v>78476.03</v>
      </c>
    </row>
    <row r="144" spans="1:8" x14ac:dyDescent="0.25">
      <c r="A144" s="1022"/>
      <c r="B144" s="52" t="s">
        <v>638</v>
      </c>
      <c r="C144" s="956"/>
      <c r="D144" s="1024"/>
      <c r="E144" s="45"/>
      <c r="F144" s="45"/>
      <c r="G144" s="45"/>
      <c r="H144" s="228">
        <f>'[3]Ярославль_сравнение СТС'!$I$73</f>
        <v>11230972.23</v>
      </c>
    </row>
    <row r="145" spans="1:8" x14ac:dyDescent="0.25">
      <c r="A145" s="1022"/>
      <c r="B145" s="52" t="s">
        <v>639</v>
      </c>
      <c r="C145" s="956"/>
      <c r="D145" s="1024"/>
      <c r="E145" s="45"/>
      <c r="F145" s="45"/>
      <c r="G145" s="45"/>
      <c r="H145" s="228">
        <f>'[3]Ярославль_сравнение СТС'!$I$74</f>
        <v>23064151.690000001</v>
      </c>
    </row>
    <row r="146" spans="1:8" x14ac:dyDescent="0.25">
      <c r="A146" s="1022"/>
      <c r="B146" s="52" t="s">
        <v>640</v>
      </c>
      <c r="C146" s="956"/>
      <c r="D146" s="1024"/>
      <c r="E146" s="45"/>
      <c r="F146" s="45"/>
      <c r="G146" s="45"/>
      <c r="H146" s="228">
        <f>'[3]Ярославль_сравнение СТС'!$I$75</f>
        <v>46128303.380000003</v>
      </c>
    </row>
    <row r="147" spans="1:8" ht="30" x14ac:dyDescent="0.25">
      <c r="A147" s="1022"/>
      <c r="B147" s="52" t="s">
        <v>641</v>
      </c>
      <c r="C147" s="956"/>
      <c r="D147" s="1024"/>
      <c r="E147" s="45"/>
      <c r="F147" s="45"/>
      <c r="G147" s="45"/>
      <c r="H147" s="228">
        <f>'[3]Ярославль_сравнение СТС'!$I$71</f>
        <v>1483939.47</v>
      </c>
    </row>
    <row r="148" spans="1:8" ht="30" x14ac:dyDescent="0.25">
      <c r="A148" s="1022"/>
      <c r="B148" s="52" t="s">
        <v>642</v>
      </c>
      <c r="C148" s="1020"/>
      <c r="D148" s="1024"/>
      <c r="E148" s="45"/>
      <c r="F148" s="45"/>
      <c r="G148" s="45"/>
      <c r="H148" s="228">
        <f>'[3]Ярославль_сравнение СТС'!$I$72</f>
        <v>1836187.73</v>
      </c>
    </row>
    <row r="149" spans="1:8" ht="57" x14ac:dyDescent="0.25">
      <c r="A149" s="1022"/>
      <c r="B149" s="231" t="s">
        <v>670</v>
      </c>
      <c r="C149" s="1019" t="s">
        <v>403</v>
      </c>
      <c r="D149" s="1019" t="s">
        <v>26</v>
      </c>
      <c r="E149" s="52"/>
      <c r="F149" s="52"/>
      <c r="G149" s="52"/>
      <c r="H149" s="228"/>
    </row>
    <row r="150" spans="1:8" ht="42.75" x14ac:dyDescent="0.25">
      <c r="A150" s="1022"/>
      <c r="B150" s="232" t="s">
        <v>626</v>
      </c>
      <c r="C150" s="1019"/>
      <c r="D150" s="1019"/>
      <c r="E150" s="52"/>
      <c r="F150" s="52"/>
      <c r="G150" s="52"/>
      <c r="H150" s="228"/>
    </row>
    <row r="151" spans="1:8" x14ac:dyDescent="0.25">
      <c r="A151" s="1022"/>
      <c r="B151" s="226" t="s">
        <v>644</v>
      </c>
      <c r="C151" s="1019"/>
      <c r="D151" s="1019"/>
      <c r="E151" s="52"/>
      <c r="F151" s="52"/>
      <c r="G151" s="52"/>
      <c r="H151" s="228"/>
    </row>
    <row r="152" spans="1:8" x14ac:dyDescent="0.25">
      <c r="A152" s="1022"/>
      <c r="B152" s="227" t="s">
        <v>645</v>
      </c>
      <c r="C152" s="1019"/>
      <c r="D152" s="1019"/>
      <c r="E152" s="52"/>
      <c r="F152" s="52"/>
      <c r="G152" s="52"/>
      <c r="H152" s="228">
        <f>H65</f>
        <v>25707.87</v>
      </c>
    </row>
    <row r="153" spans="1:8" x14ac:dyDescent="0.25">
      <c r="A153" s="1022"/>
      <c r="B153" s="227" t="s">
        <v>671</v>
      </c>
      <c r="C153" s="1019"/>
      <c r="D153" s="1019"/>
      <c r="E153" s="52"/>
      <c r="F153" s="52"/>
      <c r="G153" s="52"/>
      <c r="H153" s="228">
        <f t="shared" ref="H153:H166" si="1">H66</f>
        <v>13710.57</v>
      </c>
    </row>
    <row r="154" spans="1:8" x14ac:dyDescent="0.25">
      <c r="A154" s="1022"/>
      <c r="B154" s="227" t="s">
        <v>672</v>
      </c>
      <c r="C154" s="1019"/>
      <c r="D154" s="1019"/>
      <c r="E154" s="52"/>
      <c r="F154" s="52"/>
      <c r="G154" s="52"/>
      <c r="H154" s="228">
        <f t="shared" si="1"/>
        <v>6238.26</v>
      </c>
    </row>
    <row r="155" spans="1:8" x14ac:dyDescent="0.25">
      <c r="A155" s="1022"/>
      <c r="B155" s="227" t="s">
        <v>673</v>
      </c>
      <c r="C155" s="1019"/>
      <c r="D155" s="1019"/>
      <c r="E155" s="52"/>
      <c r="F155" s="52"/>
      <c r="G155" s="52"/>
      <c r="H155" s="228">
        <f t="shared" si="1"/>
        <v>3810.74</v>
      </c>
    </row>
    <row r="156" spans="1:8" x14ac:dyDescent="0.25">
      <c r="A156" s="1022"/>
      <c r="B156" s="227" t="s">
        <v>649</v>
      </c>
      <c r="C156" s="1019"/>
      <c r="D156" s="1019"/>
      <c r="E156" s="52"/>
      <c r="F156" s="52"/>
      <c r="G156" s="52"/>
      <c r="H156" s="228">
        <f t="shared" si="1"/>
        <v>3608.59</v>
      </c>
    </row>
    <row r="157" spans="1:8" x14ac:dyDescent="0.25">
      <c r="A157" s="1022"/>
      <c r="B157" s="226" t="s">
        <v>650</v>
      </c>
      <c r="C157" s="1019"/>
      <c r="D157" s="1019"/>
      <c r="E157" s="52"/>
      <c r="F157" s="52"/>
      <c r="G157" s="52"/>
      <c r="H157" s="228"/>
    </row>
    <row r="158" spans="1:8" x14ac:dyDescent="0.25">
      <c r="A158" s="1022"/>
      <c r="B158" s="227" t="s">
        <v>651</v>
      </c>
      <c r="C158" s="1019"/>
      <c r="D158" s="1019"/>
      <c r="E158" s="52"/>
      <c r="F158" s="52"/>
      <c r="G158" s="52"/>
      <c r="H158" s="228">
        <f t="shared" si="1"/>
        <v>15934.12</v>
      </c>
    </row>
    <row r="159" spans="1:8" x14ac:dyDescent="0.25">
      <c r="A159" s="1022"/>
      <c r="B159" s="227" t="s">
        <v>652</v>
      </c>
      <c r="C159" s="1019"/>
      <c r="D159" s="1019"/>
      <c r="E159" s="52"/>
      <c r="F159" s="52"/>
      <c r="G159" s="52"/>
      <c r="H159" s="228">
        <f t="shared" si="1"/>
        <v>9023.48</v>
      </c>
    </row>
    <row r="160" spans="1:8" x14ac:dyDescent="0.25">
      <c r="A160" s="1022"/>
      <c r="B160" s="227" t="s">
        <v>653</v>
      </c>
      <c r="C160" s="1019"/>
      <c r="D160" s="1019"/>
      <c r="E160" s="52"/>
      <c r="F160" s="52"/>
      <c r="G160" s="52"/>
      <c r="H160" s="228">
        <f t="shared" si="1"/>
        <v>7152.73</v>
      </c>
    </row>
    <row r="161" spans="1:8" x14ac:dyDescent="0.25">
      <c r="A161" s="1022"/>
      <c r="B161" s="227" t="s">
        <v>654</v>
      </c>
      <c r="C161" s="1019"/>
      <c r="D161" s="1019"/>
      <c r="E161" s="52"/>
      <c r="F161" s="52"/>
      <c r="G161" s="52"/>
      <c r="H161" s="228">
        <f t="shared" si="1"/>
        <v>4909.04</v>
      </c>
    </row>
    <row r="162" spans="1:8" x14ac:dyDescent="0.25">
      <c r="A162" s="1022"/>
      <c r="B162" s="226" t="s">
        <v>655</v>
      </c>
      <c r="C162" s="1019"/>
      <c r="D162" s="1019"/>
      <c r="E162" s="52"/>
      <c r="F162" s="52"/>
      <c r="G162" s="52"/>
      <c r="H162" s="228"/>
    </row>
    <row r="163" spans="1:8" x14ac:dyDescent="0.25">
      <c r="A163" s="1022"/>
      <c r="B163" s="227" t="s">
        <v>651</v>
      </c>
      <c r="C163" s="1019"/>
      <c r="D163" s="1019"/>
      <c r="E163" s="52"/>
      <c r="F163" s="52"/>
      <c r="G163" s="52"/>
      <c r="H163" s="228">
        <f t="shared" si="1"/>
        <v>19599.79</v>
      </c>
    </row>
    <row r="164" spans="1:8" x14ac:dyDescent="0.25">
      <c r="A164" s="1022"/>
      <c r="B164" s="227" t="s">
        <v>652</v>
      </c>
      <c r="C164" s="1019"/>
      <c r="D164" s="1019"/>
      <c r="E164" s="52"/>
      <c r="F164" s="52"/>
      <c r="G164" s="52"/>
      <c r="H164" s="228">
        <f t="shared" si="1"/>
        <v>16680.73</v>
      </c>
    </row>
    <row r="165" spans="1:8" x14ac:dyDescent="0.25">
      <c r="A165" s="1022"/>
      <c r="B165" s="227" t="s">
        <v>653</v>
      </c>
      <c r="C165" s="1019"/>
      <c r="D165" s="1019"/>
      <c r="E165" s="52"/>
      <c r="F165" s="52"/>
      <c r="G165" s="52"/>
      <c r="H165" s="228">
        <f t="shared" si="1"/>
        <v>11121.76</v>
      </c>
    </row>
    <row r="166" spans="1:8" x14ac:dyDescent="0.25">
      <c r="A166" s="1022"/>
      <c r="B166" s="227" t="s">
        <v>654</v>
      </c>
      <c r="C166" s="1019"/>
      <c r="D166" s="1019"/>
      <c r="E166" s="52"/>
      <c r="F166" s="52"/>
      <c r="G166" s="52"/>
      <c r="H166" s="228">
        <f t="shared" si="1"/>
        <v>6395.48</v>
      </c>
    </row>
    <row r="167" spans="1:8" ht="57" x14ac:dyDescent="0.25">
      <c r="A167" s="1022"/>
      <c r="B167" s="231" t="s">
        <v>674</v>
      </c>
      <c r="C167" s="1019"/>
      <c r="D167" s="1019"/>
      <c r="E167" s="52"/>
      <c r="F167" s="52"/>
      <c r="G167" s="52"/>
      <c r="H167" s="228"/>
    </row>
    <row r="168" spans="1:8" ht="42.75" x14ac:dyDescent="0.25">
      <c r="A168" s="1022"/>
      <c r="B168" s="232" t="s">
        <v>626</v>
      </c>
      <c r="C168" s="1019"/>
      <c r="D168" s="1019"/>
      <c r="E168" s="52"/>
      <c r="F168" s="52"/>
      <c r="G168" s="52"/>
      <c r="H168" s="228"/>
    </row>
    <row r="169" spans="1:8" ht="30" x14ac:dyDescent="0.25">
      <c r="A169" s="1022"/>
      <c r="B169" s="226" t="s">
        <v>657</v>
      </c>
      <c r="C169" s="1019"/>
      <c r="D169" s="1019"/>
      <c r="E169" s="52"/>
      <c r="F169" s="52"/>
      <c r="G169" s="52"/>
      <c r="H169" s="228">
        <f t="shared" ref="H169:H173" si="2">H82</f>
        <v>44875.76</v>
      </c>
    </row>
    <row r="170" spans="1:8" ht="30" x14ac:dyDescent="0.25">
      <c r="A170" s="1022"/>
      <c r="B170" s="226" t="s">
        <v>658</v>
      </c>
      <c r="C170" s="1019"/>
      <c r="D170" s="1019"/>
      <c r="E170" s="52"/>
      <c r="F170" s="52"/>
      <c r="G170" s="52"/>
      <c r="H170" s="228">
        <f t="shared" si="2"/>
        <v>28572.17</v>
      </c>
    </row>
    <row r="171" spans="1:8" ht="30" x14ac:dyDescent="0.25">
      <c r="A171" s="1022"/>
      <c r="B171" s="226" t="s">
        <v>659</v>
      </c>
      <c r="C171" s="1019"/>
      <c r="D171" s="1019"/>
      <c r="E171" s="52"/>
      <c r="F171" s="52"/>
      <c r="G171" s="52"/>
      <c r="H171" s="228">
        <f t="shared" si="2"/>
        <v>18671.89</v>
      </c>
    </row>
    <row r="172" spans="1:8" ht="30" x14ac:dyDescent="0.25">
      <c r="A172" s="1022"/>
      <c r="B172" s="226" t="s">
        <v>660</v>
      </c>
      <c r="C172" s="1019"/>
      <c r="D172" s="1019"/>
      <c r="E172" s="52"/>
      <c r="F172" s="52"/>
      <c r="G172" s="52"/>
      <c r="H172" s="228">
        <f t="shared" si="2"/>
        <v>12627.41</v>
      </c>
    </row>
    <row r="173" spans="1:8" ht="30" x14ac:dyDescent="0.25">
      <c r="A173" s="1023"/>
      <c r="B173" s="226" t="s">
        <v>661</v>
      </c>
      <c r="C173" s="1019"/>
      <c r="D173" s="1019"/>
      <c r="E173" s="52"/>
      <c r="F173" s="52"/>
      <c r="G173" s="52"/>
      <c r="H173" s="228">
        <f t="shared" si="2"/>
        <v>10754.18</v>
      </c>
    </row>
    <row r="174" spans="1:8" ht="30" x14ac:dyDescent="0.25">
      <c r="A174" s="791" t="s">
        <v>887</v>
      </c>
      <c r="B174" s="591" t="s">
        <v>888</v>
      </c>
      <c r="C174" s="587"/>
      <c r="D174" s="939" t="s">
        <v>67</v>
      </c>
      <c r="E174" s="45"/>
      <c r="F174" s="45"/>
      <c r="G174" s="50"/>
      <c r="H174" s="228"/>
    </row>
    <row r="175" spans="1:8" ht="42.75" x14ac:dyDescent="0.25">
      <c r="A175" s="791"/>
      <c r="B175" s="232" t="s">
        <v>626</v>
      </c>
      <c r="C175" s="587"/>
      <c r="D175" s="940"/>
      <c r="E175" s="45"/>
      <c r="F175" s="45"/>
      <c r="G175" s="50"/>
      <c r="H175" s="228"/>
    </row>
    <row r="176" spans="1:8" ht="30" x14ac:dyDescent="0.25">
      <c r="A176" s="791"/>
      <c r="B176" s="226" t="s">
        <v>889</v>
      </c>
      <c r="C176" s="955" t="s">
        <v>452</v>
      </c>
      <c r="D176" s="940"/>
      <c r="E176" s="45"/>
      <c r="F176" s="45"/>
      <c r="G176" s="50"/>
      <c r="H176" s="228">
        <v>16031.57</v>
      </c>
    </row>
    <row r="177" spans="1:8" ht="30" x14ac:dyDescent="0.25">
      <c r="A177" s="791"/>
      <c r="B177" s="226" t="s">
        <v>850</v>
      </c>
      <c r="C177" s="956"/>
      <c r="D177" s="940"/>
      <c r="E177" s="45"/>
      <c r="F177" s="45"/>
      <c r="G177" s="50"/>
      <c r="H177" s="228">
        <v>24401.86</v>
      </c>
    </row>
    <row r="178" spans="1:8" ht="30" x14ac:dyDescent="0.25">
      <c r="A178" s="791"/>
      <c r="B178" s="226" t="s">
        <v>851</v>
      </c>
      <c r="C178" s="1020"/>
      <c r="D178" s="940"/>
      <c r="E178" s="45"/>
      <c r="F178" s="45"/>
      <c r="G178" s="50"/>
      <c r="H178" s="228">
        <v>35451.279999999999</v>
      </c>
    </row>
    <row r="179" spans="1:8" ht="30" x14ac:dyDescent="0.25">
      <c r="A179" s="791"/>
      <c r="B179" s="226" t="s">
        <v>850</v>
      </c>
      <c r="C179" s="955" t="s">
        <v>635</v>
      </c>
      <c r="D179" s="940"/>
      <c r="E179" s="45"/>
      <c r="F179" s="45"/>
      <c r="G179" s="50"/>
      <c r="H179" s="228">
        <v>374599.64</v>
      </c>
    </row>
    <row r="180" spans="1:8" ht="30" x14ac:dyDescent="0.25">
      <c r="A180" s="791"/>
      <c r="B180" s="226" t="s">
        <v>696</v>
      </c>
      <c r="C180" s="1020"/>
      <c r="D180" s="941"/>
      <c r="E180" s="45"/>
      <c r="F180" s="45"/>
      <c r="G180" s="50"/>
      <c r="H180" s="228">
        <v>183306.79</v>
      </c>
    </row>
    <row r="183" spans="1:8" ht="45" x14ac:dyDescent="0.25">
      <c r="A183" s="589" t="s">
        <v>68</v>
      </c>
    </row>
  </sheetData>
  <mergeCells count="40">
    <mergeCell ref="G1:H3"/>
    <mergeCell ref="A4:A5"/>
    <mergeCell ref="B4:C4"/>
    <mergeCell ref="D4:D5"/>
    <mergeCell ref="E4:G4"/>
    <mergeCell ref="H4:H5"/>
    <mergeCell ref="A7:H7"/>
    <mergeCell ref="A9:A86"/>
    <mergeCell ref="B12:H12"/>
    <mergeCell ref="B13:H13"/>
    <mergeCell ref="B14:H14"/>
    <mergeCell ref="C15:C33"/>
    <mergeCell ref="D15:D33"/>
    <mergeCell ref="C34:C61"/>
    <mergeCell ref="D34:D61"/>
    <mergeCell ref="C62:C86"/>
    <mergeCell ref="D62:D86"/>
    <mergeCell ref="D140:D148"/>
    <mergeCell ref="A87:A93"/>
    <mergeCell ref="D87:D93"/>
    <mergeCell ref="C89:C91"/>
    <mergeCell ref="C92:C93"/>
    <mergeCell ref="D97:D99"/>
    <mergeCell ref="C97:C99"/>
    <mergeCell ref="C149:C173"/>
    <mergeCell ref="D149:D173"/>
    <mergeCell ref="A174:A180"/>
    <mergeCell ref="D174:D180"/>
    <mergeCell ref="C176:C178"/>
    <mergeCell ref="C179:C180"/>
    <mergeCell ref="A94:A173"/>
    <mergeCell ref="B94:H94"/>
    <mergeCell ref="B95:H95"/>
    <mergeCell ref="B96:H96"/>
    <mergeCell ref="C100:C119"/>
    <mergeCell ref="D100:D112"/>
    <mergeCell ref="D113:D119"/>
    <mergeCell ref="C120:C148"/>
    <mergeCell ref="D120:D132"/>
    <mergeCell ref="D133:D139"/>
  </mergeCell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254"/>
  <sheetViews>
    <sheetView view="pageBreakPreview" zoomScale="75" zoomScaleNormal="100" zoomScaleSheetLayoutView="75" workbookViewId="0">
      <pane ySplit="5" topLeftCell="A101" activePane="bottomLeft" state="frozen"/>
      <selection activeCell="A7" sqref="A7:H7"/>
      <selection pane="bottomLeft" activeCell="A101" sqref="A101"/>
    </sheetView>
  </sheetViews>
  <sheetFormatPr defaultColWidth="9.140625" defaultRowHeight="15" x14ac:dyDescent="0.25"/>
  <cols>
    <col min="1" max="1" width="43.85546875" style="54" customWidth="1"/>
    <col min="2" max="2" width="59.140625" style="160" customWidth="1"/>
    <col min="3" max="3" width="15.85546875" style="54" customWidth="1"/>
    <col min="4" max="4" width="14.85546875" style="54" customWidth="1"/>
    <col min="5" max="6" width="9.28515625" style="54" customWidth="1"/>
    <col min="7" max="7" width="12.42578125" style="54" customWidth="1"/>
    <col min="8" max="8" width="15.28515625" style="161" customWidth="1"/>
    <col min="9" max="10" width="11" style="54" bestFit="1" customWidth="1"/>
    <col min="11" max="16384" width="9.140625" style="54"/>
  </cols>
  <sheetData>
    <row r="1" spans="1:8" ht="18.75" x14ac:dyDescent="0.3">
      <c r="A1" s="159" t="s">
        <v>0</v>
      </c>
    </row>
    <row r="2" spans="1:8" ht="20.25" customHeight="1" x14ac:dyDescent="0.25">
      <c r="C2" s="162"/>
      <c r="D2" s="162"/>
      <c r="E2" s="162"/>
      <c r="F2" s="162"/>
      <c r="G2" s="162"/>
    </row>
    <row r="3" spans="1:8" ht="15.75" thickBot="1" x14ac:dyDescent="0.3">
      <c r="B3" s="163"/>
      <c r="C3" s="164"/>
      <c r="D3" s="164"/>
      <c r="E3" s="164"/>
      <c r="F3" s="164"/>
      <c r="G3" s="712" t="s">
        <v>1</v>
      </c>
      <c r="H3" s="713"/>
    </row>
    <row r="4" spans="1:8" ht="32.25" customHeight="1" x14ac:dyDescent="0.25">
      <c r="A4" s="714" t="s">
        <v>2</v>
      </c>
      <c r="B4" s="716" t="s">
        <v>3</v>
      </c>
      <c r="C4" s="716"/>
      <c r="D4" s="716" t="s">
        <v>4</v>
      </c>
      <c r="E4" s="716" t="s">
        <v>5</v>
      </c>
      <c r="F4" s="716"/>
      <c r="G4" s="716"/>
      <c r="H4" s="718" t="s">
        <v>6</v>
      </c>
    </row>
    <row r="5" spans="1:8" ht="75" customHeight="1" x14ac:dyDescent="0.25">
      <c r="A5" s="715"/>
      <c r="B5" s="263" t="s">
        <v>7</v>
      </c>
      <c r="C5" s="263" t="s">
        <v>8</v>
      </c>
      <c r="D5" s="717"/>
      <c r="E5" s="263" t="s">
        <v>9</v>
      </c>
      <c r="F5" s="263" t="s">
        <v>10</v>
      </c>
      <c r="G5" s="263" t="s">
        <v>11</v>
      </c>
      <c r="H5" s="719"/>
    </row>
    <row r="6" spans="1:8" s="166" customFormat="1" ht="15.75" x14ac:dyDescent="0.25">
      <c r="A6" s="262">
        <v>1</v>
      </c>
      <c r="B6" s="263">
        <v>2</v>
      </c>
      <c r="C6" s="263">
        <v>3</v>
      </c>
      <c r="D6" s="263">
        <f>C6+1</f>
        <v>4</v>
      </c>
      <c r="E6" s="263">
        <f t="shared" ref="E6:H6" si="0">D6+1</f>
        <v>5</v>
      </c>
      <c r="F6" s="263">
        <f t="shared" si="0"/>
        <v>6</v>
      </c>
      <c r="G6" s="263">
        <f t="shared" si="0"/>
        <v>7</v>
      </c>
      <c r="H6" s="165">
        <f t="shared" si="0"/>
        <v>8</v>
      </c>
    </row>
    <row r="7" spans="1:8" ht="24.6" customHeight="1" x14ac:dyDescent="0.25">
      <c r="A7" s="699" t="s">
        <v>76</v>
      </c>
      <c r="B7" s="700"/>
      <c r="C7" s="700"/>
      <c r="D7" s="700"/>
      <c r="E7" s="700"/>
      <c r="F7" s="700"/>
      <c r="G7" s="700"/>
      <c r="H7" s="701"/>
    </row>
    <row r="8" spans="1:8" ht="32.450000000000003" customHeight="1" x14ac:dyDescent="0.25">
      <c r="A8" s="267" t="s">
        <v>77</v>
      </c>
      <c r="B8" s="167" t="s">
        <v>78</v>
      </c>
      <c r="C8" s="168"/>
      <c r="D8" s="169"/>
      <c r="E8" s="168"/>
      <c r="F8" s="168"/>
      <c r="G8" s="168"/>
      <c r="H8" s="170"/>
    </row>
    <row r="9" spans="1:8" ht="16.149999999999999" customHeight="1" x14ac:dyDescent="0.25">
      <c r="A9" s="288"/>
      <c r="B9" s="268" t="s">
        <v>13</v>
      </c>
      <c r="C9" s="169" t="s">
        <v>14</v>
      </c>
      <c r="D9" s="169" t="s">
        <v>15</v>
      </c>
      <c r="E9" s="168"/>
      <c r="F9" s="168"/>
      <c r="G9" s="172">
        <v>458.33339999999998</v>
      </c>
      <c r="H9" s="269"/>
    </row>
    <row r="10" spans="1:8" ht="15" hidden="1" customHeight="1" x14ac:dyDescent="0.25">
      <c r="A10" s="270"/>
      <c r="B10" s="268" t="s">
        <v>16</v>
      </c>
      <c r="C10" s="173"/>
      <c r="D10" s="173"/>
      <c r="E10" s="173"/>
      <c r="F10" s="173"/>
      <c r="G10" s="173"/>
      <c r="H10" s="174"/>
    </row>
    <row r="11" spans="1:8" ht="15.6" hidden="1" customHeight="1" x14ac:dyDescent="0.25">
      <c r="A11" s="270"/>
      <c r="B11" s="268" t="s">
        <v>17</v>
      </c>
      <c r="C11" s="173"/>
      <c r="D11" s="173"/>
      <c r="E11" s="173"/>
      <c r="F11" s="173"/>
      <c r="G11" s="173"/>
      <c r="H11" s="174"/>
    </row>
    <row r="12" spans="1:8" ht="17.25" customHeight="1" x14ac:dyDescent="0.25">
      <c r="A12" s="702" t="s">
        <v>79</v>
      </c>
      <c r="B12" s="703" t="s">
        <v>80</v>
      </c>
      <c r="C12" s="704"/>
      <c r="D12" s="704"/>
      <c r="E12" s="704"/>
      <c r="F12" s="704"/>
      <c r="G12" s="704"/>
      <c r="H12" s="705"/>
    </row>
    <row r="13" spans="1:8" x14ac:dyDescent="0.25">
      <c r="A13" s="702"/>
      <c r="B13" s="692" t="s">
        <v>81</v>
      </c>
      <c r="C13" s="692"/>
      <c r="D13" s="692"/>
      <c r="E13" s="692"/>
      <c r="F13" s="692"/>
      <c r="G13" s="692"/>
      <c r="H13" s="693"/>
    </row>
    <row r="14" spans="1:8" ht="67.5" customHeight="1" x14ac:dyDescent="0.25">
      <c r="A14" s="702"/>
      <c r="B14" s="694" t="s">
        <v>20</v>
      </c>
      <c r="C14" s="694"/>
      <c r="D14" s="694"/>
      <c r="E14" s="694"/>
      <c r="F14" s="694"/>
      <c r="G14" s="694"/>
      <c r="H14" s="695"/>
    </row>
    <row r="15" spans="1:8" ht="30" x14ac:dyDescent="0.25">
      <c r="A15" s="702"/>
      <c r="B15" s="271" t="s">
        <v>82</v>
      </c>
      <c r="C15" s="677"/>
      <c r="D15" s="696" t="s">
        <v>26</v>
      </c>
      <c r="E15" s="177"/>
      <c r="F15" s="177"/>
      <c r="G15" s="178"/>
      <c r="H15" s="272"/>
    </row>
    <row r="16" spans="1:8" ht="15" customHeight="1" x14ac:dyDescent="0.25">
      <c r="A16" s="706" t="s">
        <v>83</v>
      </c>
      <c r="B16" s="47" t="s">
        <v>84</v>
      </c>
      <c r="C16" s="678"/>
      <c r="D16" s="697"/>
      <c r="E16" s="177"/>
      <c r="F16" s="177"/>
      <c r="G16" s="233"/>
      <c r="H16" s="273">
        <v>970.25</v>
      </c>
    </row>
    <row r="17" spans="1:9" x14ac:dyDescent="0.25">
      <c r="A17" s="707"/>
      <c r="B17" s="47" t="s">
        <v>85</v>
      </c>
      <c r="C17" s="678"/>
      <c r="D17" s="697"/>
      <c r="E17" s="177"/>
      <c r="F17" s="177"/>
      <c r="G17" s="233"/>
      <c r="H17" s="273">
        <v>120.16</v>
      </c>
    </row>
    <row r="18" spans="1:9" x14ac:dyDescent="0.25">
      <c r="A18" s="707"/>
      <c r="B18" s="47" t="s">
        <v>86</v>
      </c>
      <c r="C18" s="678"/>
      <c r="D18" s="697"/>
      <c r="E18" s="177"/>
      <c r="F18" s="177"/>
      <c r="G18" s="233"/>
      <c r="H18" s="273">
        <v>25.45</v>
      </c>
    </row>
    <row r="19" spans="1:9" x14ac:dyDescent="0.25">
      <c r="A19" s="707"/>
      <c r="B19" s="47" t="s">
        <v>87</v>
      </c>
      <c r="C19" s="678"/>
      <c r="D19" s="697"/>
      <c r="E19" s="177"/>
      <c r="F19" s="177"/>
      <c r="G19" s="233"/>
      <c r="H19" s="273">
        <v>3.52</v>
      </c>
    </row>
    <row r="20" spans="1:9" x14ac:dyDescent="0.25">
      <c r="A20" s="707"/>
      <c r="B20" s="271" t="s">
        <v>88</v>
      </c>
      <c r="C20" s="678"/>
      <c r="D20" s="697"/>
      <c r="E20" s="177"/>
      <c r="F20" s="177"/>
      <c r="G20" s="233"/>
      <c r="H20" s="273"/>
    </row>
    <row r="21" spans="1:9" x14ac:dyDescent="0.25">
      <c r="A21" s="707"/>
      <c r="B21" s="47" t="s">
        <v>84</v>
      </c>
      <c r="C21" s="678"/>
      <c r="D21" s="697"/>
      <c r="E21" s="177"/>
      <c r="F21" s="177"/>
      <c r="G21" s="233"/>
      <c r="H21" s="273">
        <v>1326.55</v>
      </c>
    </row>
    <row r="22" spans="1:9" x14ac:dyDescent="0.25">
      <c r="A22" s="707"/>
      <c r="B22" s="47" t="s">
        <v>85</v>
      </c>
      <c r="C22" s="678"/>
      <c r="D22" s="697"/>
      <c r="E22" s="177"/>
      <c r="F22" s="177"/>
      <c r="G22" s="233"/>
      <c r="H22" s="273">
        <v>164.29</v>
      </c>
    </row>
    <row r="23" spans="1:9" x14ac:dyDescent="0.25">
      <c r="A23" s="708"/>
      <c r="B23" s="47" t="s">
        <v>86</v>
      </c>
      <c r="C23" s="678"/>
      <c r="D23" s="697"/>
      <c r="E23" s="177"/>
      <c r="F23" s="177"/>
      <c r="G23" s="233"/>
      <c r="H23" s="273">
        <v>34.799999999999997</v>
      </c>
    </row>
    <row r="24" spans="1:9" x14ac:dyDescent="0.25">
      <c r="A24" s="289"/>
      <c r="B24" s="47" t="s">
        <v>87</v>
      </c>
      <c r="C24" s="678"/>
      <c r="D24" s="697"/>
      <c r="E24" s="177"/>
      <c r="F24" s="177"/>
      <c r="G24" s="233"/>
      <c r="H24" s="273">
        <v>4.82</v>
      </c>
    </row>
    <row r="25" spans="1:9" x14ac:dyDescent="0.25">
      <c r="A25" s="290"/>
      <c r="B25" s="274" t="s">
        <v>89</v>
      </c>
      <c r="C25" s="678"/>
      <c r="D25" s="697"/>
      <c r="E25" s="177"/>
      <c r="F25" s="177"/>
      <c r="G25" s="233"/>
      <c r="H25" s="273"/>
    </row>
    <row r="26" spans="1:9" x14ac:dyDescent="0.25">
      <c r="A26" s="291"/>
      <c r="B26" s="47" t="s">
        <v>84</v>
      </c>
      <c r="C26" s="678"/>
      <c r="D26" s="697"/>
      <c r="E26" s="177"/>
      <c r="F26" s="177"/>
      <c r="G26" s="233"/>
      <c r="H26" s="273">
        <v>2296.8000000000002</v>
      </c>
      <c r="I26" s="161"/>
    </row>
    <row r="27" spans="1:9" x14ac:dyDescent="0.25">
      <c r="A27" s="291"/>
      <c r="B27" s="47" t="s">
        <v>85</v>
      </c>
      <c r="C27" s="678"/>
      <c r="D27" s="697"/>
      <c r="E27" s="177"/>
      <c r="F27" s="177"/>
      <c r="G27" s="233"/>
      <c r="H27" s="273">
        <v>284.45</v>
      </c>
      <c r="I27" s="161"/>
    </row>
    <row r="28" spans="1:9" x14ac:dyDescent="0.25">
      <c r="A28" s="291"/>
      <c r="B28" s="47" t="s">
        <v>86</v>
      </c>
      <c r="C28" s="678"/>
      <c r="D28" s="697"/>
      <c r="E28" s="177"/>
      <c r="F28" s="177"/>
      <c r="G28" s="233"/>
      <c r="H28" s="273">
        <v>60.25</v>
      </c>
      <c r="I28" s="161"/>
    </row>
    <row r="29" spans="1:9" x14ac:dyDescent="0.25">
      <c r="A29" s="291"/>
      <c r="B29" s="48" t="s">
        <v>87</v>
      </c>
      <c r="C29" s="678"/>
      <c r="D29" s="697"/>
      <c r="E29" s="177"/>
      <c r="F29" s="177"/>
      <c r="G29" s="233"/>
      <c r="H29" s="273">
        <v>8.34</v>
      </c>
      <c r="I29" s="161"/>
    </row>
    <row r="30" spans="1:9" ht="30" customHeight="1" x14ac:dyDescent="0.25">
      <c r="A30" s="709"/>
      <c r="B30" s="275" t="s">
        <v>90</v>
      </c>
      <c r="C30" s="264"/>
      <c r="D30" s="265"/>
      <c r="E30" s="177"/>
      <c r="F30" s="177"/>
      <c r="G30" s="178"/>
      <c r="H30" s="273"/>
    </row>
    <row r="31" spans="1:9" ht="32.25" customHeight="1" x14ac:dyDescent="0.25">
      <c r="A31" s="710"/>
      <c r="B31" s="276" t="s">
        <v>24</v>
      </c>
      <c r="C31" s="677">
        <v>0.4</v>
      </c>
      <c r="D31" s="696" t="s">
        <v>26</v>
      </c>
      <c r="E31" s="177"/>
      <c r="F31" s="177"/>
      <c r="G31" s="178"/>
      <c r="H31" s="179"/>
    </row>
    <row r="32" spans="1:9" ht="30" x14ac:dyDescent="0.25">
      <c r="A32" s="710"/>
      <c r="B32" s="271" t="s">
        <v>91</v>
      </c>
      <c r="C32" s="678"/>
      <c r="D32" s="697"/>
      <c r="E32" s="177"/>
      <c r="F32" s="177"/>
      <c r="G32" s="178"/>
      <c r="H32" s="179"/>
    </row>
    <row r="33" spans="1:8" x14ac:dyDescent="0.25">
      <c r="A33" s="710"/>
      <c r="B33" s="47" t="s">
        <v>30</v>
      </c>
      <c r="C33" s="678"/>
      <c r="D33" s="697"/>
      <c r="E33" s="177"/>
      <c r="F33" s="177"/>
      <c r="G33" s="178"/>
      <c r="H33" s="179">
        <v>8978.9</v>
      </c>
    </row>
    <row r="34" spans="1:8" ht="34.5" customHeight="1" x14ac:dyDescent="0.25">
      <c r="A34" s="710"/>
      <c r="B34" s="271" t="s">
        <v>92</v>
      </c>
      <c r="C34" s="678"/>
      <c r="D34" s="697"/>
      <c r="E34" s="177"/>
      <c r="F34" s="177"/>
      <c r="G34" s="178"/>
      <c r="H34" s="179"/>
    </row>
    <row r="35" spans="1:8" x14ac:dyDescent="0.25">
      <c r="A35" s="710"/>
      <c r="B35" s="47" t="s">
        <v>30</v>
      </c>
      <c r="C35" s="678"/>
      <c r="D35" s="697"/>
      <c r="E35" s="177"/>
      <c r="F35" s="177"/>
      <c r="G35" s="178"/>
      <c r="H35" s="179">
        <v>4501.54</v>
      </c>
    </row>
    <row r="36" spans="1:8" ht="34.5" customHeight="1" x14ac:dyDescent="0.25">
      <c r="A36" s="710"/>
      <c r="B36" s="271" t="s">
        <v>93</v>
      </c>
      <c r="C36" s="678"/>
      <c r="D36" s="697"/>
      <c r="E36" s="177"/>
      <c r="F36" s="177"/>
      <c r="G36" s="178"/>
      <c r="H36" s="179"/>
    </row>
    <row r="37" spans="1:8" x14ac:dyDescent="0.25">
      <c r="A37" s="710"/>
      <c r="B37" s="47" t="s">
        <v>30</v>
      </c>
      <c r="C37" s="678"/>
      <c r="D37" s="697"/>
      <c r="E37" s="177"/>
      <c r="F37" s="177"/>
      <c r="G37" s="178"/>
      <c r="H37" s="179">
        <v>5503.8</v>
      </c>
    </row>
    <row r="38" spans="1:8" ht="30" x14ac:dyDescent="0.25">
      <c r="A38" s="710"/>
      <c r="B38" s="271" t="s">
        <v>94</v>
      </c>
      <c r="C38" s="678"/>
      <c r="D38" s="697"/>
      <c r="E38" s="177"/>
      <c r="F38" s="177"/>
      <c r="G38" s="178"/>
      <c r="H38" s="179"/>
    </row>
    <row r="39" spans="1:8" x14ac:dyDescent="0.25">
      <c r="A39" s="710"/>
      <c r="B39" s="47" t="s">
        <v>30</v>
      </c>
      <c r="C39" s="678"/>
      <c r="D39" s="697"/>
      <c r="E39" s="177"/>
      <c r="F39" s="177"/>
      <c r="G39" s="178"/>
      <c r="H39" s="179">
        <v>2634.85</v>
      </c>
    </row>
    <row r="40" spans="1:8" ht="30" x14ac:dyDescent="0.25">
      <c r="A40" s="710"/>
      <c r="B40" s="271" t="s">
        <v>95</v>
      </c>
      <c r="C40" s="678"/>
      <c r="D40" s="697"/>
      <c r="E40" s="177"/>
      <c r="F40" s="177"/>
      <c r="G40" s="178"/>
      <c r="H40" s="179"/>
    </row>
    <row r="41" spans="1:8" x14ac:dyDescent="0.25">
      <c r="A41" s="710"/>
      <c r="B41" s="47" t="s">
        <v>30</v>
      </c>
      <c r="C41" s="678"/>
      <c r="D41" s="697"/>
      <c r="E41" s="177"/>
      <c r="F41" s="177"/>
      <c r="G41" s="178"/>
      <c r="H41" s="179">
        <v>2672.78</v>
      </c>
    </row>
    <row r="42" spans="1:8" ht="45" x14ac:dyDescent="0.25">
      <c r="A42" s="710"/>
      <c r="B42" s="271" t="s">
        <v>96</v>
      </c>
      <c r="C42" s="678"/>
      <c r="D42" s="697"/>
      <c r="E42" s="177"/>
      <c r="F42" s="177"/>
      <c r="G42" s="178"/>
      <c r="H42" s="179"/>
    </row>
    <row r="43" spans="1:8" x14ac:dyDescent="0.25">
      <c r="A43" s="710"/>
      <c r="B43" s="277" t="s">
        <v>97</v>
      </c>
      <c r="C43" s="678"/>
      <c r="D43" s="697"/>
      <c r="E43" s="177"/>
      <c r="F43" s="177"/>
      <c r="G43" s="178"/>
      <c r="H43" s="179"/>
    </row>
    <row r="44" spans="1:8" x14ac:dyDescent="0.25">
      <c r="A44" s="710"/>
      <c r="B44" s="47" t="s">
        <v>30</v>
      </c>
      <c r="C44" s="678"/>
      <c r="D44" s="697"/>
      <c r="E44" s="177"/>
      <c r="F44" s="177"/>
      <c r="G44" s="178"/>
      <c r="H44" s="179">
        <v>5452.52</v>
      </c>
    </row>
    <row r="45" spans="1:8" x14ac:dyDescent="0.25">
      <c r="A45" s="710"/>
      <c r="B45" s="277" t="s">
        <v>98</v>
      </c>
      <c r="C45" s="678"/>
      <c r="D45" s="697"/>
      <c r="E45" s="177"/>
      <c r="F45" s="177"/>
      <c r="G45" s="178"/>
      <c r="H45" s="179"/>
    </row>
    <row r="46" spans="1:8" x14ac:dyDescent="0.25">
      <c r="A46" s="710"/>
      <c r="B46" s="47" t="s">
        <v>30</v>
      </c>
      <c r="C46" s="678"/>
      <c r="D46" s="697"/>
      <c r="E46" s="177"/>
      <c r="F46" s="177"/>
      <c r="G46" s="178"/>
      <c r="H46" s="179">
        <v>5852.85</v>
      </c>
    </row>
    <row r="47" spans="1:8" ht="30" x14ac:dyDescent="0.25">
      <c r="A47" s="710"/>
      <c r="B47" s="271" t="s">
        <v>99</v>
      </c>
      <c r="C47" s="678"/>
      <c r="D47" s="697"/>
      <c r="E47" s="177"/>
      <c r="F47" s="177"/>
      <c r="G47" s="178"/>
      <c r="H47" s="179"/>
    </row>
    <row r="48" spans="1:8" x14ac:dyDescent="0.25">
      <c r="A48" s="710"/>
      <c r="B48" s="47" t="s">
        <v>573</v>
      </c>
      <c r="C48" s="678"/>
      <c r="D48" s="697"/>
      <c r="E48" s="177"/>
      <c r="F48" s="177"/>
      <c r="G48" s="178"/>
      <c r="H48" s="179">
        <v>13474.36</v>
      </c>
    </row>
    <row r="49" spans="1:8" x14ac:dyDescent="0.25">
      <c r="A49" s="711"/>
      <c r="B49" s="47" t="s">
        <v>574</v>
      </c>
      <c r="C49" s="678"/>
      <c r="D49" s="697"/>
      <c r="E49" s="177"/>
      <c r="F49" s="177"/>
      <c r="G49" s="178"/>
      <c r="H49" s="179">
        <v>8609.77</v>
      </c>
    </row>
    <row r="50" spans="1:8" ht="30" customHeight="1" x14ac:dyDescent="0.25">
      <c r="A50" s="686" t="s">
        <v>691</v>
      </c>
      <c r="B50" s="271" t="s">
        <v>692</v>
      </c>
      <c r="C50" s="678"/>
      <c r="D50" s="697"/>
      <c r="E50" s="177"/>
      <c r="F50" s="177"/>
      <c r="G50" s="178"/>
      <c r="H50" s="179"/>
    </row>
    <row r="51" spans="1:8" ht="30" x14ac:dyDescent="0.25">
      <c r="A51" s="687"/>
      <c r="B51" s="278" t="s">
        <v>693</v>
      </c>
      <c r="C51" s="678"/>
      <c r="D51" s="697"/>
      <c r="E51" s="177"/>
      <c r="F51" s="177"/>
      <c r="G51" s="178"/>
      <c r="H51" s="179">
        <v>2218.69</v>
      </c>
    </row>
    <row r="52" spans="1:8" ht="30" x14ac:dyDescent="0.25">
      <c r="A52" s="687"/>
      <c r="B52" s="278" t="s">
        <v>694</v>
      </c>
      <c r="C52" s="678"/>
      <c r="D52" s="697"/>
      <c r="E52" s="177"/>
      <c r="F52" s="177"/>
      <c r="G52" s="178"/>
      <c r="H52" s="179">
        <v>1258.67</v>
      </c>
    </row>
    <row r="53" spans="1:8" ht="30" x14ac:dyDescent="0.25">
      <c r="A53" s="688"/>
      <c r="B53" s="278" t="s">
        <v>695</v>
      </c>
      <c r="C53" s="678"/>
      <c r="D53" s="697"/>
      <c r="E53" s="177"/>
      <c r="F53" s="177"/>
      <c r="G53" s="178"/>
      <c r="H53" s="179">
        <v>258.07</v>
      </c>
    </row>
    <row r="54" spans="1:8" x14ac:dyDescent="0.25">
      <c r="A54" s="292"/>
      <c r="B54" s="47"/>
      <c r="C54" s="678"/>
      <c r="D54" s="697"/>
      <c r="E54" s="177"/>
      <c r="F54" s="177"/>
      <c r="G54" s="178"/>
      <c r="H54" s="179"/>
    </row>
    <row r="55" spans="1:8" ht="28.5" x14ac:dyDescent="0.25">
      <c r="A55" s="292"/>
      <c r="B55" s="275" t="s">
        <v>100</v>
      </c>
      <c r="C55" s="678"/>
      <c r="D55" s="697"/>
      <c r="E55" s="177"/>
      <c r="F55" s="177"/>
      <c r="G55" s="178"/>
      <c r="H55" s="179"/>
    </row>
    <row r="56" spans="1:8" ht="30" x14ac:dyDescent="0.25">
      <c r="A56" s="292"/>
      <c r="B56" s="276" t="s">
        <v>24</v>
      </c>
      <c r="C56" s="678"/>
      <c r="D56" s="697"/>
      <c r="E56" s="177"/>
      <c r="F56" s="177"/>
      <c r="G56" s="178"/>
      <c r="H56" s="179"/>
    </row>
    <row r="57" spans="1:8" ht="30" x14ac:dyDescent="0.25">
      <c r="A57" s="292"/>
      <c r="B57" s="271" t="s">
        <v>91</v>
      </c>
      <c r="C57" s="678"/>
      <c r="D57" s="697"/>
      <c r="E57" s="177"/>
      <c r="F57" s="177"/>
      <c r="G57" s="178"/>
      <c r="H57" s="179"/>
    </row>
    <row r="58" spans="1:8" x14ac:dyDescent="0.25">
      <c r="A58" s="292"/>
      <c r="B58" s="47" t="s">
        <v>30</v>
      </c>
      <c r="C58" s="678"/>
      <c r="D58" s="697"/>
      <c r="E58" s="177"/>
      <c r="F58" s="177"/>
      <c r="G58" s="178"/>
      <c r="H58" s="179">
        <v>11243.57</v>
      </c>
    </row>
    <row r="59" spans="1:8" ht="30.75" customHeight="1" x14ac:dyDescent="0.25">
      <c r="A59" s="292"/>
      <c r="B59" s="271" t="s">
        <v>101</v>
      </c>
      <c r="C59" s="678"/>
      <c r="D59" s="697"/>
      <c r="E59" s="177"/>
      <c r="F59" s="177"/>
      <c r="G59" s="178"/>
      <c r="H59" s="179"/>
    </row>
    <row r="60" spans="1:8" x14ac:dyDescent="0.25">
      <c r="A60" s="292"/>
      <c r="B60" s="47" t="s">
        <v>30</v>
      </c>
      <c r="C60" s="678"/>
      <c r="D60" s="697"/>
      <c r="E60" s="177"/>
      <c r="F60" s="177"/>
      <c r="G60" s="178"/>
      <c r="H60" s="179">
        <v>2079.9</v>
      </c>
    </row>
    <row r="61" spans="1:8" ht="30" x14ac:dyDescent="0.25">
      <c r="A61" s="292"/>
      <c r="B61" s="271" t="s">
        <v>93</v>
      </c>
      <c r="C61" s="678"/>
      <c r="D61" s="697"/>
      <c r="E61" s="177"/>
      <c r="F61" s="177"/>
      <c r="G61" s="178"/>
      <c r="H61" s="179"/>
    </row>
    <row r="62" spans="1:8" x14ac:dyDescent="0.25">
      <c r="A62" s="292"/>
      <c r="B62" s="47" t="s">
        <v>30</v>
      </c>
      <c r="C62" s="678"/>
      <c r="D62" s="697"/>
      <c r="E62" s="177"/>
      <c r="F62" s="177"/>
      <c r="G62" s="178"/>
      <c r="H62" s="179">
        <v>2907.21</v>
      </c>
    </row>
    <row r="63" spans="1:8" ht="30" x14ac:dyDescent="0.25">
      <c r="A63" s="292"/>
      <c r="B63" s="271" t="s">
        <v>102</v>
      </c>
      <c r="C63" s="678"/>
      <c r="D63" s="697"/>
      <c r="E63" s="177"/>
      <c r="F63" s="177"/>
      <c r="G63" s="178"/>
      <c r="H63" s="179"/>
    </row>
    <row r="64" spans="1:8" x14ac:dyDescent="0.25">
      <c r="A64" s="292"/>
      <c r="B64" s="47" t="s">
        <v>30</v>
      </c>
      <c r="C64" s="678"/>
      <c r="D64" s="697"/>
      <c r="E64" s="177"/>
      <c r="F64" s="177"/>
      <c r="G64" s="178"/>
      <c r="H64" s="179">
        <v>5013.6899999999996</v>
      </c>
    </row>
    <row r="65" spans="1:8" ht="45" x14ac:dyDescent="0.25">
      <c r="A65" s="292"/>
      <c r="B65" s="271" t="s">
        <v>96</v>
      </c>
      <c r="C65" s="678"/>
      <c r="D65" s="697"/>
      <c r="E65" s="177"/>
      <c r="F65" s="177"/>
      <c r="G65" s="178"/>
      <c r="H65" s="179"/>
    </row>
    <row r="66" spans="1:8" x14ac:dyDescent="0.25">
      <c r="A66" s="292"/>
      <c r="B66" s="277" t="s">
        <v>97</v>
      </c>
      <c r="C66" s="678"/>
      <c r="D66" s="697"/>
      <c r="E66" s="177"/>
      <c r="F66" s="177"/>
      <c r="G66" s="178"/>
      <c r="H66" s="179"/>
    </row>
    <row r="67" spans="1:8" x14ac:dyDescent="0.25">
      <c r="A67" s="292"/>
      <c r="B67" s="47" t="s">
        <v>30</v>
      </c>
      <c r="C67" s="678"/>
      <c r="D67" s="697"/>
      <c r="E67" s="177"/>
      <c r="F67" s="177"/>
      <c r="G67" s="178"/>
      <c r="H67" s="179">
        <v>5831.95</v>
      </c>
    </row>
    <row r="68" spans="1:8" x14ac:dyDescent="0.25">
      <c r="A68" s="292"/>
      <c r="B68" s="277" t="s">
        <v>98</v>
      </c>
      <c r="C68" s="678"/>
      <c r="D68" s="697"/>
      <c r="E68" s="177"/>
      <c r="F68" s="177"/>
      <c r="G68" s="178"/>
      <c r="H68" s="179"/>
    </row>
    <row r="69" spans="1:8" x14ac:dyDescent="0.25">
      <c r="A69" s="292"/>
      <c r="B69" s="47" t="s">
        <v>30</v>
      </c>
      <c r="C69" s="678"/>
      <c r="D69" s="697"/>
      <c r="E69" s="177"/>
      <c r="F69" s="177"/>
      <c r="G69" s="178"/>
      <c r="H69" s="179">
        <v>5905.94</v>
      </c>
    </row>
    <row r="70" spans="1:8" ht="30" x14ac:dyDescent="0.25">
      <c r="A70" s="292"/>
      <c r="B70" s="271" t="s">
        <v>99</v>
      </c>
      <c r="C70" s="678"/>
      <c r="D70" s="697"/>
      <c r="E70" s="177"/>
      <c r="F70" s="177"/>
      <c r="G70" s="178"/>
      <c r="H70" s="179"/>
    </row>
    <row r="71" spans="1:8" x14ac:dyDescent="0.25">
      <c r="A71" s="292"/>
      <c r="B71" s="47" t="s">
        <v>573</v>
      </c>
      <c r="C71" s="678"/>
      <c r="D71" s="697"/>
      <c r="E71" s="177"/>
      <c r="F71" s="177"/>
      <c r="G71" s="178"/>
      <c r="H71" s="179">
        <v>13474.36</v>
      </c>
    </row>
    <row r="72" spans="1:8" x14ac:dyDescent="0.25">
      <c r="A72" s="292"/>
      <c r="B72" s="47" t="s">
        <v>574</v>
      </c>
      <c r="C72" s="678"/>
      <c r="D72" s="697"/>
      <c r="E72" s="177"/>
      <c r="F72" s="177"/>
      <c r="G72" s="178"/>
      <c r="H72" s="179">
        <v>8609.77</v>
      </c>
    </row>
    <row r="73" spans="1:8" ht="30" x14ac:dyDescent="0.25">
      <c r="A73" s="686" t="s">
        <v>691</v>
      </c>
      <c r="B73" s="271" t="s">
        <v>692</v>
      </c>
      <c r="C73" s="678"/>
      <c r="D73" s="697"/>
      <c r="E73" s="177"/>
      <c r="F73" s="177"/>
      <c r="G73" s="178"/>
      <c r="H73" s="179"/>
    </row>
    <row r="74" spans="1:8" ht="30" x14ac:dyDescent="0.25">
      <c r="A74" s="687"/>
      <c r="B74" s="278" t="s">
        <v>693</v>
      </c>
      <c r="C74" s="678"/>
      <c r="D74" s="697"/>
      <c r="E74" s="177"/>
      <c r="F74" s="177"/>
      <c r="G74" s="178"/>
      <c r="H74" s="179">
        <v>3024.52</v>
      </c>
    </row>
    <row r="75" spans="1:8" ht="30" x14ac:dyDescent="0.25">
      <c r="A75" s="687"/>
      <c r="B75" s="278" t="s">
        <v>694</v>
      </c>
      <c r="C75" s="678"/>
      <c r="D75" s="697"/>
      <c r="E75" s="177"/>
      <c r="F75" s="177"/>
      <c r="G75" s="178"/>
      <c r="H75" s="179">
        <v>2566.65</v>
      </c>
    </row>
    <row r="76" spans="1:8" ht="30" x14ac:dyDescent="0.25">
      <c r="A76" s="688"/>
      <c r="B76" s="278" t="s">
        <v>695</v>
      </c>
      <c r="C76" s="679"/>
      <c r="D76" s="698"/>
      <c r="E76" s="177"/>
      <c r="F76" s="177"/>
      <c r="G76" s="178"/>
      <c r="H76" s="179">
        <v>672.59</v>
      </c>
    </row>
    <row r="77" spans="1:8" ht="36" customHeight="1" x14ac:dyDescent="0.25">
      <c r="A77" s="292"/>
      <c r="B77" s="275" t="s">
        <v>90</v>
      </c>
      <c r="C77" s="683" t="s">
        <v>52</v>
      </c>
      <c r="D77" s="696" t="s">
        <v>26</v>
      </c>
      <c r="E77" s="177"/>
      <c r="F77" s="177"/>
      <c r="G77" s="183"/>
      <c r="H77" s="179"/>
    </row>
    <row r="78" spans="1:8" ht="30" x14ac:dyDescent="0.25">
      <c r="A78" s="292"/>
      <c r="B78" s="276" t="s">
        <v>24</v>
      </c>
      <c r="C78" s="684"/>
      <c r="D78" s="697"/>
      <c r="E78" s="177"/>
      <c r="F78" s="177"/>
      <c r="G78" s="183"/>
      <c r="H78" s="179"/>
    </row>
    <row r="79" spans="1:8" ht="30" x14ac:dyDescent="0.25">
      <c r="A79" s="292"/>
      <c r="B79" s="271" t="s">
        <v>103</v>
      </c>
      <c r="C79" s="684"/>
      <c r="D79" s="697"/>
      <c r="E79" s="177"/>
      <c r="F79" s="177"/>
      <c r="G79" s="183"/>
      <c r="H79" s="179"/>
    </row>
    <row r="80" spans="1:8" x14ac:dyDescent="0.25">
      <c r="A80" s="292"/>
      <c r="B80" s="47" t="s">
        <v>30</v>
      </c>
      <c r="C80" s="684"/>
      <c r="D80" s="697"/>
      <c r="E80" s="177"/>
      <c r="F80" s="177"/>
      <c r="G80" s="183"/>
      <c r="H80" s="179">
        <v>2255.38</v>
      </c>
    </row>
    <row r="81" spans="1:8" ht="30" x14ac:dyDescent="0.25">
      <c r="A81" s="292"/>
      <c r="B81" s="271" t="s">
        <v>92</v>
      </c>
      <c r="C81" s="684"/>
      <c r="D81" s="697"/>
      <c r="E81" s="177"/>
      <c r="F81" s="177"/>
      <c r="G81" s="183"/>
      <c r="H81" s="179"/>
    </row>
    <row r="82" spans="1:8" x14ac:dyDescent="0.25">
      <c r="A82" s="292"/>
      <c r="B82" s="47" t="s">
        <v>30</v>
      </c>
      <c r="C82" s="684"/>
      <c r="D82" s="697"/>
      <c r="E82" s="177"/>
      <c r="F82" s="177"/>
      <c r="G82" s="183"/>
      <c r="H82" s="179">
        <v>2626.26</v>
      </c>
    </row>
    <row r="83" spans="1:8" ht="30" x14ac:dyDescent="0.25">
      <c r="A83" s="292"/>
      <c r="B83" s="271" t="s">
        <v>93</v>
      </c>
      <c r="C83" s="684"/>
      <c r="D83" s="697"/>
      <c r="E83" s="177"/>
      <c r="F83" s="177"/>
      <c r="G83" s="183"/>
      <c r="H83" s="179"/>
    </row>
    <row r="84" spans="1:8" x14ac:dyDescent="0.25">
      <c r="A84" s="292"/>
      <c r="B84" s="47" t="s">
        <v>30</v>
      </c>
      <c r="C84" s="684"/>
      <c r="D84" s="697"/>
      <c r="E84" s="177"/>
      <c r="F84" s="177"/>
      <c r="G84" s="183"/>
      <c r="H84" s="179">
        <v>3708.66</v>
      </c>
    </row>
    <row r="85" spans="1:8" ht="30" x14ac:dyDescent="0.25">
      <c r="A85" s="292"/>
      <c r="B85" s="271" t="s">
        <v>104</v>
      </c>
      <c r="C85" s="684"/>
      <c r="D85" s="697"/>
      <c r="E85" s="177"/>
      <c r="F85" s="177"/>
      <c r="G85" s="183"/>
      <c r="H85" s="179"/>
    </row>
    <row r="86" spans="1:8" x14ac:dyDescent="0.25">
      <c r="A86" s="292"/>
      <c r="B86" s="54" t="s">
        <v>105</v>
      </c>
      <c r="C86" s="684"/>
      <c r="D86" s="697"/>
      <c r="E86" s="177"/>
      <c r="F86" s="177"/>
      <c r="G86" s="183"/>
      <c r="H86" s="54"/>
    </row>
    <row r="87" spans="1:8" x14ac:dyDescent="0.25">
      <c r="A87" s="292"/>
      <c r="B87" s="47" t="s">
        <v>30</v>
      </c>
      <c r="C87" s="684"/>
      <c r="D87" s="697"/>
      <c r="E87" s="177"/>
      <c r="F87" s="177"/>
      <c r="G87" s="183"/>
      <c r="H87" s="179">
        <v>824.09</v>
      </c>
    </row>
    <row r="88" spans="1:8" x14ac:dyDescent="0.25">
      <c r="A88" s="292"/>
      <c r="B88" s="279" t="s">
        <v>106</v>
      </c>
      <c r="C88" s="684"/>
      <c r="D88" s="697"/>
      <c r="E88" s="177"/>
      <c r="F88" s="177"/>
      <c r="G88" s="183"/>
      <c r="H88" s="179"/>
    </row>
    <row r="89" spans="1:8" x14ac:dyDescent="0.25">
      <c r="A89" s="292"/>
      <c r="B89" s="47" t="s">
        <v>30</v>
      </c>
      <c r="C89" s="684"/>
      <c r="D89" s="697"/>
      <c r="E89" s="177"/>
      <c r="F89" s="177"/>
      <c r="G89" s="183"/>
      <c r="H89" s="179">
        <v>6677.97</v>
      </c>
    </row>
    <row r="90" spans="1:8" ht="45" x14ac:dyDescent="0.25">
      <c r="A90" s="292"/>
      <c r="B90" s="271" t="s">
        <v>96</v>
      </c>
      <c r="C90" s="684"/>
      <c r="D90" s="697"/>
      <c r="E90" s="177"/>
      <c r="F90" s="177"/>
      <c r="G90" s="183"/>
      <c r="H90" s="179"/>
    </row>
    <row r="91" spans="1:8" x14ac:dyDescent="0.25">
      <c r="A91" s="292"/>
      <c r="B91" s="277" t="s">
        <v>97</v>
      </c>
      <c r="C91" s="684"/>
      <c r="D91" s="697"/>
      <c r="E91" s="177"/>
      <c r="F91" s="177"/>
      <c r="G91" s="183"/>
      <c r="H91" s="179"/>
    </row>
    <row r="92" spans="1:8" x14ac:dyDescent="0.25">
      <c r="A92" s="292"/>
      <c r="B92" s="47" t="s">
        <v>30</v>
      </c>
      <c r="C92" s="684"/>
      <c r="D92" s="697"/>
      <c r="E92" s="177"/>
      <c r="F92" s="177"/>
      <c r="G92" s="183"/>
      <c r="H92" s="179">
        <v>5452.52</v>
      </c>
    </row>
    <row r="93" spans="1:8" x14ac:dyDescent="0.25">
      <c r="A93" s="292"/>
      <c r="B93" s="277" t="s">
        <v>98</v>
      </c>
      <c r="C93" s="684"/>
      <c r="D93" s="697"/>
      <c r="E93" s="177"/>
      <c r="F93" s="177"/>
      <c r="G93" s="183"/>
      <c r="H93" s="179"/>
    </row>
    <row r="94" spans="1:8" x14ac:dyDescent="0.25">
      <c r="A94" s="292"/>
      <c r="B94" s="47" t="s">
        <v>30</v>
      </c>
      <c r="C94" s="684"/>
      <c r="D94" s="697"/>
      <c r="E94" s="177"/>
      <c r="F94" s="177"/>
      <c r="G94" s="183"/>
      <c r="H94" s="179">
        <v>5852.85</v>
      </c>
    </row>
    <row r="95" spans="1:8" ht="30" x14ac:dyDescent="0.25">
      <c r="A95" s="292"/>
      <c r="B95" s="271" t="s">
        <v>99</v>
      </c>
      <c r="C95" s="684"/>
      <c r="D95" s="697"/>
      <c r="E95" s="177"/>
      <c r="F95" s="177"/>
      <c r="G95" s="183"/>
      <c r="H95" s="179"/>
    </row>
    <row r="96" spans="1:8" x14ac:dyDescent="0.25">
      <c r="A96" s="292"/>
      <c r="B96" s="47" t="s">
        <v>573</v>
      </c>
      <c r="C96" s="684"/>
      <c r="D96" s="697"/>
      <c r="E96" s="177"/>
      <c r="F96" s="177"/>
      <c r="G96" s="183"/>
      <c r="H96" s="179">
        <v>13474.36</v>
      </c>
    </row>
    <row r="97" spans="1:8" x14ac:dyDescent="0.25">
      <c r="A97" s="292"/>
      <c r="B97" s="47" t="s">
        <v>574</v>
      </c>
      <c r="C97" s="684"/>
      <c r="D97" s="697"/>
      <c r="E97" s="177"/>
      <c r="F97" s="177"/>
      <c r="G97" s="183"/>
      <c r="H97" s="179">
        <v>8609.77</v>
      </c>
    </row>
    <row r="98" spans="1:8" ht="30" x14ac:dyDescent="0.25">
      <c r="A98" s="680" t="s">
        <v>691</v>
      </c>
      <c r="B98" s="271" t="s">
        <v>692</v>
      </c>
      <c r="C98" s="684"/>
      <c r="D98" s="697"/>
      <c r="E98" s="177"/>
      <c r="F98" s="177"/>
      <c r="G98" s="183"/>
      <c r="H98" s="179"/>
    </row>
    <row r="99" spans="1:8" ht="45" customHeight="1" x14ac:dyDescent="0.25">
      <c r="A99" s="681"/>
      <c r="B99" s="278" t="s">
        <v>696</v>
      </c>
      <c r="C99" s="684"/>
      <c r="D99" s="697"/>
      <c r="E99" s="177"/>
      <c r="F99" s="177"/>
      <c r="G99" s="183"/>
      <c r="H99" s="179">
        <v>1102.49</v>
      </c>
    </row>
    <row r="100" spans="1:8" ht="28.5" x14ac:dyDescent="0.25">
      <c r="A100" s="292"/>
      <c r="B100" s="275" t="s">
        <v>100</v>
      </c>
      <c r="C100" s="684"/>
      <c r="D100" s="697"/>
      <c r="E100" s="177"/>
      <c r="F100" s="177"/>
      <c r="G100" s="183"/>
      <c r="H100" s="179"/>
    </row>
    <row r="101" spans="1:8" ht="30" x14ac:dyDescent="0.25">
      <c r="A101" s="292"/>
      <c r="B101" s="276" t="s">
        <v>24</v>
      </c>
      <c r="C101" s="684"/>
      <c r="D101" s="697"/>
      <c r="E101" s="177"/>
      <c r="F101" s="177"/>
      <c r="G101" s="183"/>
      <c r="H101" s="179"/>
    </row>
    <row r="102" spans="1:8" ht="30" x14ac:dyDescent="0.25">
      <c r="A102" s="292"/>
      <c r="B102" s="271" t="s">
        <v>91</v>
      </c>
      <c r="C102" s="684"/>
      <c r="D102" s="697"/>
      <c r="E102" s="177"/>
      <c r="F102" s="177"/>
      <c r="G102" s="183"/>
      <c r="H102" s="179"/>
    </row>
    <row r="103" spans="1:8" x14ac:dyDescent="0.25">
      <c r="A103" s="292"/>
      <c r="B103" s="47" t="s">
        <v>30</v>
      </c>
      <c r="C103" s="684"/>
      <c r="D103" s="697"/>
      <c r="E103" s="177"/>
      <c r="F103" s="177"/>
      <c r="G103" s="183"/>
      <c r="H103" s="179">
        <v>8607.9</v>
      </c>
    </row>
    <row r="104" spans="1:8" ht="33" customHeight="1" x14ac:dyDescent="0.25">
      <c r="A104" s="292"/>
      <c r="B104" s="271" t="s">
        <v>107</v>
      </c>
      <c r="C104" s="684"/>
      <c r="D104" s="697"/>
      <c r="E104" s="177"/>
      <c r="F104" s="177"/>
      <c r="G104" s="183"/>
      <c r="H104" s="179"/>
    </row>
    <row r="105" spans="1:8" x14ac:dyDescent="0.25">
      <c r="A105" s="292"/>
      <c r="B105" s="47" t="s">
        <v>30</v>
      </c>
      <c r="C105" s="684"/>
      <c r="D105" s="697"/>
      <c r="E105" s="177"/>
      <c r="F105" s="177"/>
      <c r="G105" s="183"/>
      <c r="H105" s="179">
        <v>4660.01</v>
      </c>
    </row>
    <row r="106" spans="1:8" ht="30" x14ac:dyDescent="0.25">
      <c r="A106" s="292"/>
      <c r="B106" s="271" t="s">
        <v>93</v>
      </c>
      <c r="C106" s="684"/>
      <c r="D106" s="697"/>
      <c r="E106" s="177"/>
      <c r="F106" s="177"/>
      <c r="G106" s="183"/>
      <c r="H106" s="179"/>
    </row>
    <row r="107" spans="1:8" x14ac:dyDescent="0.25">
      <c r="A107" s="292"/>
      <c r="B107" s="47" t="s">
        <v>30</v>
      </c>
      <c r="C107" s="684"/>
      <c r="D107" s="697"/>
      <c r="E107" s="177"/>
      <c r="F107" s="177"/>
      <c r="G107" s="183"/>
      <c r="H107" s="179">
        <v>3760.32</v>
      </c>
    </row>
    <row r="108" spans="1:8" ht="30" x14ac:dyDescent="0.25">
      <c r="A108" s="292"/>
      <c r="B108" s="271" t="s">
        <v>104</v>
      </c>
      <c r="C108" s="684"/>
      <c r="D108" s="697"/>
      <c r="E108" s="177"/>
      <c r="F108" s="177"/>
      <c r="G108" s="183"/>
      <c r="H108" s="179"/>
    </row>
    <row r="109" spans="1:8" x14ac:dyDescent="0.25">
      <c r="A109" s="292"/>
      <c r="B109" s="271" t="s">
        <v>105</v>
      </c>
      <c r="C109" s="684"/>
      <c r="D109" s="697"/>
      <c r="E109" s="177"/>
      <c r="F109" s="177"/>
      <c r="G109" s="183"/>
      <c r="H109" s="179"/>
    </row>
    <row r="110" spans="1:8" x14ac:dyDescent="0.25">
      <c r="A110" s="292"/>
      <c r="B110" s="47" t="s">
        <v>30</v>
      </c>
      <c r="C110" s="684"/>
      <c r="D110" s="697"/>
      <c r="E110" s="177"/>
      <c r="F110" s="177"/>
      <c r="G110" s="183"/>
      <c r="H110" s="179">
        <v>891.25</v>
      </c>
    </row>
    <row r="111" spans="1:8" x14ac:dyDescent="0.25">
      <c r="A111" s="292"/>
      <c r="B111" s="279" t="s">
        <v>106</v>
      </c>
      <c r="C111" s="684"/>
      <c r="D111" s="697"/>
      <c r="E111" s="177"/>
      <c r="F111" s="177"/>
      <c r="G111" s="183"/>
      <c r="H111" s="179"/>
    </row>
    <row r="112" spans="1:8" x14ac:dyDescent="0.25">
      <c r="A112" s="292"/>
      <c r="B112" s="47" t="s">
        <v>30</v>
      </c>
      <c r="C112" s="684"/>
      <c r="D112" s="697"/>
      <c r="E112" s="177"/>
      <c r="F112" s="177"/>
      <c r="G112" s="183"/>
      <c r="H112" s="179">
        <v>12360.43</v>
      </c>
    </row>
    <row r="113" spans="1:8" ht="45" x14ac:dyDescent="0.25">
      <c r="A113" s="292"/>
      <c r="B113" s="271" t="s">
        <v>96</v>
      </c>
      <c r="C113" s="684"/>
      <c r="D113" s="697"/>
      <c r="E113" s="177"/>
      <c r="F113" s="177"/>
      <c r="G113" s="183"/>
      <c r="H113" s="179"/>
    </row>
    <row r="114" spans="1:8" x14ac:dyDescent="0.25">
      <c r="A114" s="292"/>
      <c r="B114" s="277" t="s">
        <v>97</v>
      </c>
      <c r="C114" s="684"/>
      <c r="D114" s="697"/>
      <c r="E114" s="177"/>
      <c r="F114" s="177"/>
      <c r="G114" s="183"/>
      <c r="H114" s="179"/>
    </row>
    <row r="115" spans="1:8" x14ac:dyDescent="0.25">
      <c r="A115" s="292"/>
      <c r="B115" s="47" t="s">
        <v>30</v>
      </c>
      <c r="C115" s="684"/>
      <c r="D115" s="697"/>
      <c r="E115" s="177"/>
      <c r="F115" s="177"/>
      <c r="G115" s="183"/>
      <c r="H115" s="179">
        <v>5831.95</v>
      </c>
    </row>
    <row r="116" spans="1:8" x14ac:dyDescent="0.25">
      <c r="A116" s="292"/>
      <c r="B116" s="277" t="s">
        <v>98</v>
      </c>
      <c r="C116" s="684"/>
      <c r="D116" s="697"/>
      <c r="E116" s="177"/>
      <c r="F116" s="177"/>
      <c r="G116" s="183"/>
      <c r="H116" s="179"/>
    </row>
    <row r="117" spans="1:8" x14ac:dyDescent="0.25">
      <c r="A117" s="292"/>
      <c r="B117" s="47" t="s">
        <v>30</v>
      </c>
      <c r="C117" s="684"/>
      <c r="D117" s="697"/>
      <c r="E117" s="177"/>
      <c r="F117" s="177"/>
      <c r="G117" s="183"/>
      <c r="H117" s="179">
        <v>5905.94</v>
      </c>
    </row>
    <row r="118" spans="1:8" ht="30" x14ac:dyDescent="0.25">
      <c r="A118" s="292"/>
      <c r="B118" s="271" t="s">
        <v>99</v>
      </c>
      <c r="C118" s="684"/>
      <c r="D118" s="697"/>
      <c r="E118" s="177"/>
      <c r="F118" s="177"/>
      <c r="G118" s="183"/>
      <c r="H118" s="179"/>
    </row>
    <row r="119" spans="1:8" x14ac:dyDescent="0.25">
      <c r="A119" s="292"/>
      <c r="B119" s="47" t="s">
        <v>573</v>
      </c>
      <c r="C119" s="684"/>
      <c r="D119" s="697"/>
      <c r="E119" s="177"/>
      <c r="F119" s="177"/>
      <c r="G119" s="183"/>
      <c r="H119" s="179">
        <v>13474.36</v>
      </c>
    </row>
    <row r="120" spans="1:8" x14ac:dyDescent="0.25">
      <c r="A120" s="292"/>
      <c r="B120" s="47" t="s">
        <v>574</v>
      </c>
      <c r="C120" s="684"/>
      <c r="D120" s="697"/>
      <c r="E120" s="177"/>
      <c r="F120" s="177"/>
      <c r="G120" s="183"/>
      <c r="H120" s="179">
        <v>8609.77</v>
      </c>
    </row>
    <row r="121" spans="1:8" ht="30" x14ac:dyDescent="0.25">
      <c r="A121" s="680" t="s">
        <v>691</v>
      </c>
      <c r="B121" s="271" t="s">
        <v>692</v>
      </c>
      <c r="C121" s="684"/>
      <c r="D121" s="697"/>
      <c r="E121" s="177"/>
      <c r="F121" s="177"/>
      <c r="G121" s="183"/>
      <c r="H121" s="179"/>
    </row>
    <row r="122" spans="1:8" ht="49.5" customHeight="1" x14ac:dyDescent="0.25">
      <c r="A122" s="681"/>
      <c r="B122" s="278" t="s">
        <v>696</v>
      </c>
      <c r="C122" s="685"/>
      <c r="D122" s="698"/>
      <c r="E122" s="177"/>
      <c r="F122" s="177"/>
      <c r="G122" s="183"/>
      <c r="H122" s="179">
        <v>1102.49</v>
      </c>
    </row>
    <row r="123" spans="1:8" ht="15" customHeight="1" x14ac:dyDescent="0.25">
      <c r="A123" s="292"/>
      <c r="B123" s="689" t="s">
        <v>108</v>
      </c>
      <c r="C123" s="690"/>
      <c r="D123" s="690"/>
      <c r="E123" s="690"/>
      <c r="F123" s="690"/>
      <c r="G123" s="690"/>
      <c r="H123" s="691"/>
    </row>
    <row r="124" spans="1:8" ht="15" customHeight="1" x14ac:dyDescent="0.25">
      <c r="A124" s="292"/>
      <c r="B124" s="692" t="s">
        <v>109</v>
      </c>
      <c r="C124" s="692"/>
      <c r="D124" s="692"/>
      <c r="E124" s="692"/>
      <c r="F124" s="692"/>
      <c r="G124" s="692"/>
      <c r="H124" s="693"/>
    </row>
    <row r="125" spans="1:8" ht="69.75" customHeight="1" x14ac:dyDescent="0.25">
      <c r="A125" s="292"/>
      <c r="B125" s="694" t="s">
        <v>20</v>
      </c>
      <c r="C125" s="694"/>
      <c r="D125" s="694"/>
      <c r="E125" s="694"/>
      <c r="F125" s="694"/>
      <c r="G125" s="694"/>
      <c r="H125" s="695"/>
    </row>
    <row r="126" spans="1:8" ht="60" x14ac:dyDescent="0.25">
      <c r="A126" s="292"/>
      <c r="B126" s="280" t="s">
        <v>55</v>
      </c>
      <c r="C126" s="677"/>
      <c r="D126" s="678" t="s">
        <v>57</v>
      </c>
      <c r="E126" s="177"/>
      <c r="F126" s="177"/>
      <c r="G126" s="177"/>
      <c r="H126" s="179">
        <v>17865.490000000002</v>
      </c>
    </row>
    <row r="127" spans="1:8" ht="30" x14ac:dyDescent="0.25">
      <c r="A127" s="292"/>
      <c r="B127" s="281" t="s">
        <v>59</v>
      </c>
      <c r="C127" s="678"/>
      <c r="D127" s="678"/>
      <c r="E127" s="177"/>
      <c r="F127" s="177"/>
      <c r="G127" s="177"/>
      <c r="H127" s="179">
        <v>7547.02</v>
      </c>
    </row>
    <row r="128" spans="1:8" ht="32.25" customHeight="1" x14ac:dyDescent="0.25">
      <c r="A128" s="292"/>
      <c r="B128" s="281" t="s">
        <v>60</v>
      </c>
      <c r="C128" s="679"/>
      <c r="D128" s="679"/>
      <c r="E128" s="177"/>
      <c r="F128" s="177"/>
      <c r="G128" s="177"/>
      <c r="H128" s="179">
        <v>10318.469999999999</v>
      </c>
    </row>
    <row r="129" spans="1:8" ht="16.5" customHeight="1" x14ac:dyDescent="0.25">
      <c r="A129" s="292"/>
      <c r="B129" s="275" t="s">
        <v>90</v>
      </c>
      <c r="C129" s="261"/>
      <c r="D129" s="261"/>
      <c r="E129" s="177"/>
      <c r="F129" s="177"/>
      <c r="G129" s="177"/>
      <c r="H129" s="179"/>
    </row>
    <row r="130" spans="1:8" ht="45" x14ac:dyDescent="0.25">
      <c r="A130" s="292"/>
      <c r="B130" s="282" t="s">
        <v>61</v>
      </c>
      <c r="C130" s="677">
        <v>0.4</v>
      </c>
      <c r="D130" s="677" t="s">
        <v>62</v>
      </c>
      <c r="E130" s="177"/>
      <c r="F130" s="177"/>
      <c r="G130" s="177"/>
      <c r="H130" s="179"/>
    </row>
    <row r="131" spans="1:8" ht="30" x14ac:dyDescent="0.25">
      <c r="A131" s="292"/>
      <c r="B131" s="271" t="s">
        <v>110</v>
      </c>
      <c r="C131" s="678"/>
      <c r="D131" s="678"/>
      <c r="E131" s="177"/>
      <c r="F131" s="177"/>
      <c r="G131" s="177"/>
      <c r="H131" s="179"/>
    </row>
    <row r="132" spans="1:8" x14ac:dyDescent="0.25">
      <c r="A132" s="292"/>
      <c r="B132" s="47" t="s">
        <v>30</v>
      </c>
      <c r="C132" s="678"/>
      <c r="D132" s="678"/>
      <c r="E132" s="177"/>
      <c r="F132" s="177"/>
      <c r="G132" s="177"/>
      <c r="H132" s="179">
        <v>1037397.52</v>
      </c>
    </row>
    <row r="133" spans="1:8" ht="45" x14ac:dyDescent="0.25">
      <c r="A133" s="292"/>
      <c r="B133" s="282" t="s">
        <v>63</v>
      </c>
      <c r="C133" s="678"/>
      <c r="D133" s="678"/>
      <c r="E133" s="177"/>
      <c r="F133" s="177"/>
      <c r="G133" s="177"/>
      <c r="H133" s="179"/>
    </row>
    <row r="134" spans="1:8" ht="30.75" customHeight="1" x14ac:dyDescent="0.25">
      <c r="A134" s="292"/>
      <c r="B134" s="271" t="s">
        <v>107</v>
      </c>
      <c r="C134" s="678"/>
      <c r="D134" s="678"/>
      <c r="E134" s="177"/>
      <c r="F134" s="177"/>
      <c r="G134" s="177"/>
      <c r="H134" s="179"/>
    </row>
    <row r="135" spans="1:8" x14ac:dyDescent="0.25">
      <c r="A135" s="292"/>
      <c r="B135" s="47" t="s">
        <v>30</v>
      </c>
      <c r="C135" s="678"/>
      <c r="D135" s="678"/>
      <c r="E135" s="177"/>
      <c r="F135" s="177"/>
      <c r="G135" s="177"/>
      <c r="H135" s="179">
        <v>1550129.65</v>
      </c>
    </row>
    <row r="136" spans="1:8" ht="30" x14ac:dyDescent="0.25">
      <c r="A136" s="292"/>
      <c r="B136" s="271" t="s">
        <v>93</v>
      </c>
      <c r="C136" s="678"/>
      <c r="D136" s="678"/>
      <c r="E136" s="177"/>
      <c r="F136" s="177"/>
      <c r="G136" s="177"/>
      <c r="H136" s="179"/>
    </row>
    <row r="137" spans="1:8" x14ac:dyDescent="0.25">
      <c r="A137" s="292"/>
      <c r="B137" s="47" t="s">
        <v>30</v>
      </c>
      <c r="C137" s="678"/>
      <c r="D137" s="678"/>
      <c r="E137" s="177"/>
      <c r="F137" s="177"/>
      <c r="G137" s="177"/>
      <c r="H137" s="179">
        <v>5360456.1500000004</v>
      </c>
    </row>
    <row r="138" spans="1:8" ht="30" x14ac:dyDescent="0.25">
      <c r="A138" s="292"/>
      <c r="B138" s="271" t="s">
        <v>94</v>
      </c>
      <c r="C138" s="678"/>
      <c r="D138" s="678"/>
      <c r="E138" s="177"/>
      <c r="F138" s="177"/>
      <c r="G138" s="177"/>
      <c r="H138" s="179"/>
    </row>
    <row r="139" spans="1:8" x14ac:dyDescent="0.25">
      <c r="A139" s="292"/>
      <c r="B139" s="47" t="s">
        <v>30</v>
      </c>
      <c r="C139" s="678"/>
      <c r="D139" s="678"/>
      <c r="E139" s="177"/>
      <c r="F139" s="177"/>
      <c r="G139" s="177"/>
      <c r="H139" s="179">
        <v>1207341.75</v>
      </c>
    </row>
    <row r="140" spans="1:8" ht="30" x14ac:dyDescent="0.25">
      <c r="A140" s="292"/>
      <c r="B140" s="271" t="s">
        <v>111</v>
      </c>
      <c r="C140" s="678"/>
      <c r="D140" s="261"/>
      <c r="E140" s="177"/>
      <c r="F140" s="177"/>
      <c r="G140" s="177"/>
      <c r="H140" s="179"/>
    </row>
    <row r="141" spans="1:8" x14ac:dyDescent="0.25">
      <c r="A141" s="292"/>
      <c r="B141" s="47" t="s">
        <v>30</v>
      </c>
      <c r="C141" s="678"/>
      <c r="D141" s="261"/>
      <c r="E141" s="177"/>
      <c r="F141" s="177"/>
      <c r="G141" s="177"/>
      <c r="H141" s="179">
        <v>5078284.72</v>
      </c>
    </row>
    <row r="142" spans="1:8" ht="60" x14ac:dyDescent="0.25">
      <c r="A142" s="292"/>
      <c r="B142" s="279" t="s">
        <v>112</v>
      </c>
      <c r="C142" s="678"/>
      <c r="D142" s="677" t="s">
        <v>26</v>
      </c>
      <c r="E142" s="177"/>
      <c r="F142" s="177"/>
      <c r="G142" s="177"/>
      <c r="H142" s="179"/>
    </row>
    <row r="143" spans="1:8" x14ac:dyDescent="0.25">
      <c r="A143" s="292"/>
      <c r="B143" s="271" t="s">
        <v>97</v>
      </c>
      <c r="C143" s="678"/>
      <c r="D143" s="678"/>
      <c r="E143" s="177"/>
      <c r="F143" s="177"/>
      <c r="G143" s="177"/>
      <c r="H143" s="179"/>
    </row>
    <row r="144" spans="1:8" x14ac:dyDescent="0.25">
      <c r="A144" s="292"/>
      <c r="B144" s="47" t="s">
        <v>30</v>
      </c>
      <c r="C144" s="678"/>
      <c r="D144" s="678"/>
      <c r="E144" s="177"/>
      <c r="F144" s="177"/>
      <c r="G144" s="177"/>
      <c r="H144" s="179">
        <v>5452.52</v>
      </c>
    </row>
    <row r="145" spans="1:8" x14ac:dyDescent="0.25">
      <c r="A145" s="292"/>
      <c r="B145" s="271" t="s">
        <v>98</v>
      </c>
      <c r="C145" s="678"/>
      <c r="D145" s="678"/>
      <c r="E145" s="177"/>
      <c r="F145" s="177"/>
      <c r="G145" s="177"/>
      <c r="H145" s="179"/>
    </row>
    <row r="146" spans="1:8" x14ac:dyDescent="0.25">
      <c r="A146" s="292"/>
      <c r="B146" s="47" t="s">
        <v>30</v>
      </c>
      <c r="C146" s="678"/>
      <c r="D146" s="679"/>
      <c r="E146" s="177"/>
      <c r="F146" s="177"/>
      <c r="G146" s="177"/>
      <c r="H146" s="179">
        <v>5852.85</v>
      </c>
    </row>
    <row r="147" spans="1:8" ht="30" x14ac:dyDescent="0.25">
      <c r="A147" s="292"/>
      <c r="B147" s="279" t="s">
        <v>113</v>
      </c>
      <c r="C147" s="678"/>
      <c r="D147" s="677" t="s">
        <v>26</v>
      </c>
      <c r="E147" s="177"/>
      <c r="F147" s="177"/>
      <c r="G147" s="177"/>
      <c r="H147" s="179"/>
    </row>
    <row r="148" spans="1:8" x14ac:dyDescent="0.25">
      <c r="A148" s="292"/>
      <c r="B148" s="47" t="s">
        <v>573</v>
      </c>
      <c r="C148" s="678"/>
      <c r="D148" s="678"/>
      <c r="E148" s="177"/>
      <c r="F148" s="177"/>
      <c r="G148" s="177"/>
      <c r="H148" s="179">
        <v>13474.36</v>
      </c>
    </row>
    <row r="149" spans="1:8" x14ac:dyDescent="0.25">
      <c r="A149" s="292"/>
      <c r="B149" s="47" t="s">
        <v>574</v>
      </c>
      <c r="C149" s="678"/>
      <c r="D149" s="679"/>
      <c r="E149" s="177"/>
      <c r="F149" s="177"/>
      <c r="G149" s="177"/>
      <c r="H149" s="179">
        <v>8609.77</v>
      </c>
    </row>
    <row r="150" spans="1:8" ht="30" x14ac:dyDescent="0.25">
      <c r="A150" s="686" t="s">
        <v>691</v>
      </c>
      <c r="B150" s="271" t="s">
        <v>692</v>
      </c>
      <c r="C150" s="678"/>
      <c r="D150" s="677" t="s">
        <v>67</v>
      </c>
      <c r="E150" s="177"/>
      <c r="F150" s="177"/>
      <c r="G150" s="177"/>
      <c r="H150" s="179"/>
    </row>
    <row r="151" spans="1:8" ht="30" x14ac:dyDescent="0.25">
      <c r="A151" s="687"/>
      <c r="B151" s="278" t="s">
        <v>693</v>
      </c>
      <c r="C151" s="678"/>
      <c r="D151" s="678"/>
      <c r="E151" s="177"/>
      <c r="F151" s="177"/>
      <c r="G151" s="177"/>
      <c r="H151" s="179">
        <v>16574.939999999999</v>
      </c>
    </row>
    <row r="152" spans="1:8" ht="30" x14ac:dyDescent="0.25">
      <c r="A152" s="687"/>
      <c r="B152" s="278" t="s">
        <v>694</v>
      </c>
      <c r="C152" s="678"/>
      <c r="D152" s="678"/>
      <c r="E152" s="177"/>
      <c r="F152" s="177"/>
      <c r="G152" s="177"/>
      <c r="H152" s="179">
        <v>29334.59</v>
      </c>
    </row>
    <row r="153" spans="1:8" ht="30" x14ac:dyDescent="0.25">
      <c r="A153" s="688"/>
      <c r="B153" s="278" t="s">
        <v>695</v>
      </c>
      <c r="C153" s="678"/>
      <c r="D153" s="679"/>
      <c r="E153" s="177"/>
      <c r="F153" s="177"/>
      <c r="G153" s="177"/>
      <c r="H153" s="179">
        <v>24223.78</v>
      </c>
    </row>
    <row r="154" spans="1:8" ht="28.5" x14ac:dyDescent="0.25">
      <c r="A154" s="292"/>
      <c r="B154" s="275" t="s">
        <v>100</v>
      </c>
      <c r="C154" s="678"/>
      <c r="D154" s="177"/>
      <c r="E154" s="177"/>
      <c r="F154" s="177"/>
      <c r="G154" s="177"/>
      <c r="H154" s="179"/>
    </row>
    <row r="155" spans="1:8" ht="45" x14ac:dyDescent="0.25">
      <c r="A155" s="292"/>
      <c r="B155" s="282" t="s">
        <v>61</v>
      </c>
      <c r="C155" s="678"/>
      <c r="D155" s="677" t="s">
        <v>62</v>
      </c>
      <c r="E155" s="177"/>
      <c r="F155" s="177"/>
      <c r="G155" s="177"/>
      <c r="H155" s="179"/>
    </row>
    <row r="156" spans="1:8" ht="30" x14ac:dyDescent="0.25">
      <c r="A156" s="292"/>
      <c r="B156" s="271" t="s">
        <v>110</v>
      </c>
      <c r="C156" s="678"/>
      <c r="D156" s="678"/>
      <c r="E156" s="177"/>
      <c r="F156" s="177"/>
      <c r="G156" s="177"/>
      <c r="H156" s="179"/>
    </row>
    <row r="157" spans="1:8" x14ac:dyDescent="0.25">
      <c r="A157" s="292"/>
      <c r="B157" s="47" t="s">
        <v>30</v>
      </c>
      <c r="C157" s="678"/>
      <c r="D157" s="678"/>
      <c r="E157" s="177"/>
      <c r="F157" s="177"/>
      <c r="G157" s="177"/>
      <c r="H157" s="179">
        <v>1257215.1299999999</v>
      </c>
    </row>
    <row r="158" spans="1:8" ht="45" x14ac:dyDescent="0.25">
      <c r="A158" s="292"/>
      <c r="B158" s="282" t="s">
        <v>63</v>
      </c>
      <c r="C158" s="678"/>
      <c r="D158" s="678"/>
      <c r="E158" s="177"/>
      <c r="F158" s="177"/>
      <c r="G158" s="177"/>
      <c r="H158" s="179"/>
    </row>
    <row r="159" spans="1:8" ht="30" x14ac:dyDescent="0.25">
      <c r="A159" s="292"/>
      <c r="B159" s="271" t="s">
        <v>101</v>
      </c>
      <c r="C159" s="678"/>
      <c r="D159" s="678"/>
      <c r="E159" s="177"/>
      <c r="F159" s="177"/>
      <c r="G159" s="177"/>
      <c r="H159" s="179"/>
    </row>
    <row r="160" spans="1:8" x14ac:dyDescent="0.25">
      <c r="A160" s="292"/>
      <c r="B160" s="47" t="s">
        <v>30</v>
      </c>
      <c r="C160" s="678"/>
      <c r="D160" s="678"/>
      <c r="E160" s="177"/>
      <c r="F160" s="177"/>
      <c r="G160" s="177"/>
      <c r="H160" s="179">
        <v>1540751.14</v>
      </c>
    </row>
    <row r="161" spans="1:8" ht="30" x14ac:dyDescent="0.25">
      <c r="A161" s="292"/>
      <c r="B161" s="271" t="s">
        <v>93</v>
      </c>
      <c r="C161" s="678"/>
      <c r="D161" s="678"/>
      <c r="E161" s="177"/>
      <c r="F161" s="177"/>
      <c r="G161" s="177"/>
      <c r="H161" s="179"/>
    </row>
    <row r="162" spans="1:8" x14ac:dyDescent="0.25">
      <c r="A162" s="292"/>
      <c r="B162" s="47" t="s">
        <v>30</v>
      </c>
      <c r="C162" s="678"/>
      <c r="D162" s="678"/>
      <c r="E162" s="177">
        <v>1257215.1299999999</v>
      </c>
      <c r="F162" s="177"/>
      <c r="G162" s="177"/>
      <c r="H162" s="179">
        <v>6392458.3300000001</v>
      </c>
    </row>
    <row r="163" spans="1:8" ht="30" x14ac:dyDescent="0.25">
      <c r="A163" s="292"/>
      <c r="B163" s="271" t="s">
        <v>94</v>
      </c>
      <c r="C163" s="678"/>
      <c r="D163" s="678"/>
      <c r="E163" s="177"/>
      <c r="F163" s="177"/>
      <c r="G163" s="177"/>
      <c r="H163" s="179"/>
    </row>
    <row r="164" spans="1:8" x14ac:dyDescent="0.25">
      <c r="A164" s="292"/>
      <c r="B164" s="47" t="s">
        <v>30</v>
      </c>
      <c r="C164" s="678"/>
      <c r="D164" s="678"/>
      <c r="E164" s="177"/>
      <c r="F164" s="177"/>
      <c r="G164" s="177"/>
      <c r="H164" s="179">
        <v>1348754.47</v>
      </c>
    </row>
    <row r="165" spans="1:8" ht="30" x14ac:dyDescent="0.25">
      <c r="A165" s="292"/>
      <c r="B165" s="271" t="s">
        <v>95</v>
      </c>
      <c r="C165" s="678"/>
      <c r="D165" s="261"/>
      <c r="E165" s="177"/>
      <c r="F165" s="177"/>
      <c r="G165" s="177"/>
      <c r="H165" s="179"/>
    </row>
    <row r="166" spans="1:8" x14ac:dyDescent="0.25">
      <c r="A166" s="292"/>
      <c r="B166" s="47" t="s">
        <v>30</v>
      </c>
      <c r="C166" s="678"/>
      <c r="D166" s="261"/>
      <c r="E166" s="177"/>
      <c r="F166" s="177"/>
      <c r="G166" s="177"/>
      <c r="H166" s="179">
        <v>5078284.72</v>
      </c>
    </row>
    <row r="167" spans="1:8" ht="60" x14ac:dyDescent="0.25">
      <c r="A167" s="292"/>
      <c r="B167" s="279" t="s">
        <v>112</v>
      </c>
      <c r="C167" s="678"/>
      <c r="D167" s="677" t="s">
        <v>26</v>
      </c>
      <c r="E167" s="177"/>
      <c r="F167" s="177"/>
      <c r="G167" s="177"/>
      <c r="H167" s="179"/>
    </row>
    <row r="168" spans="1:8" x14ac:dyDescent="0.25">
      <c r="A168" s="292"/>
      <c r="B168" s="271" t="s">
        <v>97</v>
      </c>
      <c r="C168" s="678"/>
      <c r="D168" s="678"/>
      <c r="E168" s="177"/>
      <c r="F168" s="177"/>
      <c r="G168" s="177"/>
      <c r="H168" s="179"/>
    </row>
    <row r="169" spans="1:8" x14ac:dyDescent="0.25">
      <c r="A169" s="292"/>
      <c r="B169" s="47" t="s">
        <v>30</v>
      </c>
      <c r="C169" s="678"/>
      <c r="D169" s="678"/>
      <c r="E169" s="177"/>
      <c r="F169" s="177"/>
      <c r="G169" s="177"/>
      <c r="H169" s="179">
        <v>5831.95</v>
      </c>
    </row>
    <row r="170" spans="1:8" x14ac:dyDescent="0.25">
      <c r="A170" s="292"/>
      <c r="B170" s="271" t="s">
        <v>98</v>
      </c>
      <c r="C170" s="678"/>
      <c r="D170" s="678"/>
      <c r="E170" s="177"/>
      <c r="F170" s="177"/>
      <c r="G170" s="177"/>
      <c r="H170" s="179"/>
    </row>
    <row r="171" spans="1:8" x14ac:dyDescent="0.25">
      <c r="A171" s="292"/>
      <c r="B171" s="47" t="s">
        <v>30</v>
      </c>
      <c r="C171" s="678"/>
      <c r="D171" s="679"/>
      <c r="E171" s="177"/>
      <c r="F171" s="177"/>
      <c r="G171" s="177"/>
      <c r="H171" s="179">
        <v>5905.94</v>
      </c>
    </row>
    <row r="172" spans="1:8" ht="30" x14ac:dyDescent="0.25">
      <c r="A172" s="292"/>
      <c r="B172" s="279" t="s">
        <v>113</v>
      </c>
      <c r="C172" s="678"/>
      <c r="D172" s="677" t="s">
        <v>26</v>
      </c>
      <c r="E172" s="177"/>
      <c r="F172" s="177"/>
      <c r="G172" s="177"/>
      <c r="H172" s="179"/>
    </row>
    <row r="173" spans="1:8" x14ac:dyDescent="0.25">
      <c r="A173" s="292"/>
      <c r="B173" s="47" t="s">
        <v>573</v>
      </c>
      <c r="C173" s="678"/>
      <c r="D173" s="678"/>
      <c r="E173" s="177"/>
      <c r="F173" s="177"/>
      <c r="G173" s="177"/>
      <c r="H173" s="179">
        <v>13474.36</v>
      </c>
    </row>
    <row r="174" spans="1:8" x14ac:dyDescent="0.25">
      <c r="A174" s="292"/>
      <c r="B174" s="47" t="s">
        <v>574</v>
      </c>
      <c r="C174" s="678"/>
      <c r="D174" s="679"/>
      <c r="E174" s="177"/>
      <c r="F174" s="177"/>
      <c r="G174" s="177"/>
      <c r="H174" s="179">
        <v>8609.77</v>
      </c>
    </row>
    <row r="175" spans="1:8" ht="30" x14ac:dyDescent="0.25">
      <c r="A175" s="686" t="s">
        <v>691</v>
      </c>
      <c r="B175" s="271" t="s">
        <v>692</v>
      </c>
      <c r="C175" s="678"/>
      <c r="D175" s="677" t="s">
        <v>67</v>
      </c>
      <c r="E175" s="177"/>
      <c r="F175" s="177"/>
      <c r="G175" s="177"/>
      <c r="H175" s="283"/>
    </row>
    <row r="176" spans="1:8" ht="30" x14ac:dyDescent="0.25">
      <c r="A176" s="687"/>
      <c r="B176" s="278" t="s">
        <v>693</v>
      </c>
      <c r="C176" s="678"/>
      <c r="D176" s="678"/>
      <c r="E176" s="177"/>
      <c r="F176" s="177"/>
      <c r="G176" s="177"/>
      <c r="H176" s="283">
        <v>15614.95</v>
      </c>
    </row>
    <row r="177" spans="1:8" ht="30" x14ac:dyDescent="0.25">
      <c r="A177" s="687"/>
      <c r="B177" s="278" t="s">
        <v>694</v>
      </c>
      <c r="C177" s="678"/>
      <c r="D177" s="678"/>
      <c r="E177" s="177"/>
      <c r="F177" s="177"/>
      <c r="G177" s="177"/>
      <c r="H177" s="283">
        <v>29773.13</v>
      </c>
    </row>
    <row r="178" spans="1:8" ht="30" x14ac:dyDescent="0.25">
      <c r="A178" s="688"/>
      <c r="B178" s="278" t="s">
        <v>695</v>
      </c>
      <c r="C178" s="679"/>
      <c r="D178" s="679"/>
      <c r="E178" s="177"/>
      <c r="F178" s="177"/>
      <c r="G178" s="177"/>
      <c r="H178" s="283">
        <v>33494.766410699995</v>
      </c>
    </row>
    <row r="179" spans="1:8" x14ac:dyDescent="0.25">
      <c r="A179" s="292"/>
      <c r="B179" s="275" t="s">
        <v>90</v>
      </c>
      <c r="C179" s="683" t="s">
        <v>52</v>
      </c>
      <c r="D179" s="177"/>
      <c r="E179" s="177"/>
      <c r="F179" s="177"/>
      <c r="G179" s="177"/>
      <c r="H179" s="284"/>
    </row>
    <row r="180" spans="1:8" ht="45" x14ac:dyDescent="0.25">
      <c r="A180" s="292"/>
      <c r="B180" s="282" t="s">
        <v>61</v>
      </c>
      <c r="C180" s="684"/>
      <c r="D180" s="682" t="s">
        <v>62</v>
      </c>
      <c r="E180" s="177"/>
      <c r="F180" s="177"/>
      <c r="G180" s="177"/>
      <c r="H180" s="285"/>
    </row>
    <row r="181" spans="1:8" ht="30" x14ac:dyDescent="0.25">
      <c r="A181" s="292"/>
      <c r="B181" s="271" t="s">
        <v>110</v>
      </c>
      <c r="C181" s="684"/>
      <c r="D181" s="682"/>
      <c r="E181" s="177"/>
      <c r="F181" s="177"/>
      <c r="G181" s="177"/>
      <c r="H181" s="284"/>
    </row>
    <row r="182" spans="1:8" x14ac:dyDescent="0.25">
      <c r="A182" s="292"/>
      <c r="B182" s="47" t="s">
        <v>30</v>
      </c>
      <c r="C182" s="684"/>
      <c r="D182" s="682"/>
      <c r="E182" s="177"/>
      <c r="F182" s="177"/>
      <c r="G182" s="177"/>
      <c r="H182" s="286">
        <v>1421885.65</v>
      </c>
    </row>
    <row r="183" spans="1:8" ht="45" x14ac:dyDescent="0.25">
      <c r="A183" s="292"/>
      <c r="B183" s="282" t="s">
        <v>63</v>
      </c>
      <c r="C183" s="684"/>
      <c r="D183" s="682"/>
      <c r="E183" s="177"/>
      <c r="F183" s="177"/>
      <c r="G183" s="177"/>
      <c r="H183" s="286"/>
    </row>
    <row r="184" spans="1:8" ht="31.5" customHeight="1" x14ac:dyDescent="0.25">
      <c r="A184" s="292"/>
      <c r="B184" s="271" t="s">
        <v>92</v>
      </c>
      <c r="C184" s="684"/>
      <c r="D184" s="682"/>
      <c r="E184" s="177"/>
      <c r="F184" s="177"/>
      <c r="G184" s="177"/>
      <c r="H184" s="286"/>
    </row>
    <row r="185" spans="1:8" x14ac:dyDescent="0.25">
      <c r="A185" s="292"/>
      <c r="B185" s="47" t="s">
        <v>30</v>
      </c>
      <c r="C185" s="684"/>
      <c r="D185" s="682"/>
      <c r="E185" s="177"/>
      <c r="F185" s="177"/>
      <c r="G185" s="177"/>
      <c r="H185" s="286">
        <v>1637988.64</v>
      </c>
    </row>
    <row r="186" spans="1:8" ht="30" x14ac:dyDescent="0.25">
      <c r="A186" s="292"/>
      <c r="B186" s="271" t="s">
        <v>93</v>
      </c>
      <c r="C186" s="684"/>
      <c r="D186" s="682"/>
      <c r="E186" s="177"/>
      <c r="F186" s="177"/>
      <c r="G186" s="177"/>
      <c r="H186" s="286"/>
    </row>
    <row r="187" spans="1:8" x14ac:dyDescent="0.25">
      <c r="A187" s="292"/>
      <c r="B187" s="47" t="s">
        <v>30</v>
      </c>
      <c r="C187" s="684"/>
      <c r="D187" s="682"/>
      <c r="E187" s="177"/>
      <c r="F187" s="177"/>
      <c r="G187" s="177"/>
      <c r="H187" s="286">
        <v>6115461.6500000004</v>
      </c>
    </row>
    <row r="188" spans="1:8" ht="30" x14ac:dyDescent="0.25">
      <c r="A188" s="292"/>
      <c r="B188" s="271" t="s">
        <v>94</v>
      </c>
      <c r="C188" s="684"/>
      <c r="D188" s="682"/>
      <c r="E188" s="177"/>
      <c r="F188" s="177"/>
      <c r="G188" s="177"/>
      <c r="H188" s="286"/>
    </row>
    <row r="189" spans="1:8" x14ac:dyDescent="0.25">
      <c r="A189" s="292"/>
      <c r="B189" s="47" t="s">
        <v>30</v>
      </c>
      <c r="C189" s="684"/>
      <c r="D189" s="682"/>
      <c r="E189" s="177"/>
      <c r="F189" s="177"/>
      <c r="G189" s="177"/>
      <c r="H189" s="286">
        <v>893675.42</v>
      </c>
    </row>
    <row r="190" spans="1:8" ht="45" x14ac:dyDescent="0.25">
      <c r="A190" s="292"/>
      <c r="B190" s="271" t="s">
        <v>114</v>
      </c>
      <c r="C190" s="684"/>
      <c r="D190" s="682"/>
      <c r="E190" s="177"/>
      <c r="F190" s="177"/>
      <c r="G190" s="177"/>
      <c r="H190" s="286"/>
    </row>
    <row r="191" spans="1:8" x14ac:dyDescent="0.25">
      <c r="A191" s="292"/>
      <c r="B191" s="47" t="s">
        <v>30</v>
      </c>
      <c r="C191" s="684"/>
      <c r="D191" s="682"/>
      <c r="E191" s="177"/>
      <c r="F191" s="177"/>
      <c r="G191" s="177"/>
      <c r="H191" s="286">
        <v>4090400.14</v>
      </c>
    </row>
    <row r="192" spans="1:8" ht="48.6" customHeight="1" x14ac:dyDescent="0.25">
      <c r="A192" s="292"/>
      <c r="B192" s="271" t="s">
        <v>115</v>
      </c>
      <c r="C192" s="684"/>
      <c r="D192" s="682"/>
      <c r="E192" s="177"/>
      <c r="F192" s="177"/>
      <c r="G192" s="177"/>
      <c r="H192" s="286"/>
    </row>
    <row r="193" spans="1:8" x14ac:dyDescent="0.25">
      <c r="A193" s="292"/>
      <c r="B193" s="47" t="s">
        <v>30</v>
      </c>
      <c r="C193" s="684"/>
      <c r="D193" s="682"/>
      <c r="E193" s="177"/>
      <c r="F193" s="177"/>
      <c r="G193" s="177"/>
      <c r="H193" s="286">
        <v>9428819.4399999995</v>
      </c>
    </row>
    <row r="194" spans="1:8" ht="58.5" customHeight="1" x14ac:dyDescent="0.25">
      <c r="A194" s="292"/>
      <c r="B194" s="280" t="s">
        <v>116</v>
      </c>
      <c r="C194" s="684"/>
      <c r="D194" s="677" t="s">
        <v>67</v>
      </c>
      <c r="E194" s="177"/>
      <c r="F194" s="177"/>
      <c r="G194" s="177"/>
      <c r="H194" s="286"/>
    </row>
    <row r="195" spans="1:8" x14ac:dyDescent="0.25">
      <c r="A195" s="292"/>
      <c r="B195" s="281" t="s">
        <v>105</v>
      </c>
      <c r="C195" s="684"/>
      <c r="D195" s="678"/>
      <c r="E195" s="177"/>
      <c r="F195" s="177"/>
      <c r="G195" s="177"/>
      <c r="H195" s="286"/>
    </row>
    <row r="196" spans="1:8" x14ac:dyDescent="0.25">
      <c r="A196" s="292"/>
      <c r="B196" s="47" t="s">
        <v>30</v>
      </c>
      <c r="C196" s="684"/>
      <c r="D196" s="678"/>
      <c r="E196" s="177"/>
      <c r="F196" s="177"/>
      <c r="G196" s="177"/>
      <c r="H196" s="286">
        <v>49779.32</v>
      </c>
    </row>
    <row r="197" spans="1:8" x14ac:dyDescent="0.25">
      <c r="A197" s="292"/>
      <c r="B197" s="281" t="s">
        <v>117</v>
      </c>
      <c r="C197" s="684"/>
      <c r="D197" s="678"/>
      <c r="E197" s="177"/>
      <c r="F197" s="177"/>
      <c r="G197" s="177"/>
      <c r="H197" s="286"/>
    </row>
    <row r="198" spans="1:8" x14ac:dyDescent="0.25">
      <c r="A198" s="292"/>
      <c r="B198" s="47" t="s">
        <v>30</v>
      </c>
      <c r="C198" s="684"/>
      <c r="D198" s="678"/>
      <c r="E198" s="177"/>
      <c r="F198" s="177"/>
      <c r="G198" s="177"/>
      <c r="H198" s="286">
        <v>71250.759999999995</v>
      </c>
    </row>
    <row r="199" spans="1:8" x14ac:dyDescent="0.25">
      <c r="A199" s="292"/>
      <c r="B199" s="281" t="s">
        <v>106</v>
      </c>
      <c r="C199" s="684"/>
      <c r="D199" s="678"/>
      <c r="E199" s="177"/>
      <c r="F199" s="177"/>
      <c r="G199" s="177"/>
      <c r="H199" s="286"/>
    </row>
    <row r="200" spans="1:8" x14ac:dyDescent="0.25">
      <c r="A200" s="292"/>
      <c r="B200" s="47" t="s">
        <v>30</v>
      </c>
      <c r="C200" s="684"/>
      <c r="D200" s="678"/>
      <c r="E200" s="177"/>
      <c r="F200" s="177"/>
      <c r="G200" s="177"/>
      <c r="H200" s="286">
        <v>1302204.07</v>
      </c>
    </row>
    <row r="201" spans="1:8" ht="45.75" customHeight="1" x14ac:dyDescent="0.25">
      <c r="A201" s="680" t="s">
        <v>697</v>
      </c>
      <c r="B201" s="287" t="s">
        <v>698</v>
      </c>
      <c r="C201" s="684"/>
      <c r="D201" s="678"/>
      <c r="E201" s="177"/>
      <c r="F201" s="177"/>
      <c r="G201" s="177"/>
      <c r="H201" s="286"/>
    </row>
    <row r="202" spans="1:8" ht="27" customHeight="1" x14ac:dyDescent="0.25">
      <c r="A202" s="681"/>
      <c r="B202" s="47" t="s">
        <v>30</v>
      </c>
      <c r="C202" s="684"/>
      <c r="D202" s="678"/>
      <c r="E202" s="177"/>
      <c r="F202" s="177"/>
      <c r="G202" s="177"/>
      <c r="H202" s="286">
        <v>1595325.91</v>
      </c>
    </row>
    <row r="203" spans="1:8" x14ac:dyDescent="0.25">
      <c r="A203" s="292"/>
      <c r="B203" s="281" t="s">
        <v>118</v>
      </c>
      <c r="C203" s="684"/>
      <c r="D203" s="678"/>
      <c r="E203" s="177"/>
      <c r="F203" s="177"/>
      <c r="G203" s="177"/>
      <c r="H203" s="286"/>
    </row>
    <row r="204" spans="1:8" x14ac:dyDescent="0.25">
      <c r="A204" s="292"/>
      <c r="B204" s="47" t="s">
        <v>30</v>
      </c>
      <c r="C204" s="684"/>
      <c r="D204" s="678"/>
      <c r="E204" s="177"/>
      <c r="F204" s="177"/>
      <c r="G204" s="177"/>
      <c r="H204" s="286">
        <v>1360166.5</v>
      </c>
    </row>
    <row r="205" spans="1:8" x14ac:dyDescent="0.25">
      <c r="A205" s="292"/>
      <c r="B205" s="281" t="s">
        <v>119</v>
      </c>
      <c r="C205" s="684"/>
      <c r="D205" s="678"/>
      <c r="E205" s="177"/>
      <c r="F205" s="177"/>
      <c r="G205" s="177"/>
      <c r="H205" s="286"/>
    </row>
    <row r="206" spans="1:8" x14ac:dyDescent="0.25">
      <c r="A206" s="292"/>
      <c r="B206" s="47" t="s">
        <v>30</v>
      </c>
      <c r="C206" s="684"/>
      <c r="D206" s="679"/>
      <c r="E206" s="177"/>
      <c r="F206" s="177"/>
      <c r="G206" s="177"/>
      <c r="H206" s="286">
        <v>11922402.24</v>
      </c>
    </row>
    <row r="207" spans="1:8" ht="60" x14ac:dyDescent="0.25">
      <c r="A207" s="292"/>
      <c r="B207" s="279" t="s">
        <v>112</v>
      </c>
      <c r="C207" s="684"/>
      <c r="D207" s="682" t="s">
        <v>26</v>
      </c>
      <c r="E207" s="177"/>
      <c r="F207" s="177"/>
      <c r="G207" s="177"/>
      <c r="H207" s="286"/>
    </row>
    <row r="208" spans="1:8" x14ac:dyDescent="0.25">
      <c r="A208" s="292"/>
      <c r="B208" s="271" t="s">
        <v>97</v>
      </c>
      <c r="C208" s="684"/>
      <c r="D208" s="682"/>
      <c r="E208" s="177"/>
      <c r="F208" s="177"/>
      <c r="G208" s="177"/>
      <c r="H208" s="286"/>
    </row>
    <row r="209" spans="1:8" x14ac:dyDescent="0.25">
      <c r="A209" s="292"/>
      <c r="B209" s="47" t="s">
        <v>30</v>
      </c>
      <c r="C209" s="684"/>
      <c r="D209" s="682"/>
      <c r="E209" s="177"/>
      <c r="F209" s="177"/>
      <c r="G209" s="177"/>
      <c r="H209" s="286">
        <v>5452.52</v>
      </c>
    </row>
    <row r="210" spans="1:8" x14ac:dyDescent="0.25">
      <c r="A210" s="292"/>
      <c r="B210" s="271" t="s">
        <v>98</v>
      </c>
      <c r="C210" s="684"/>
      <c r="D210" s="682"/>
      <c r="E210" s="177"/>
      <c r="F210" s="177"/>
      <c r="G210" s="177"/>
      <c r="H210" s="286"/>
    </row>
    <row r="211" spans="1:8" x14ac:dyDescent="0.25">
      <c r="A211" s="292"/>
      <c r="B211" s="47" t="s">
        <v>30</v>
      </c>
      <c r="C211" s="684"/>
      <c r="D211" s="682"/>
      <c r="E211" s="177"/>
      <c r="F211" s="177"/>
      <c r="G211" s="177"/>
      <c r="H211" s="286">
        <v>5852.85</v>
      </c>
    </row>
    <row r="212" spans="1:8" ht="30" x14ac:dyDescent="0.25">
      <c r="A212" s="292"/>
      <c r="B212" s="279" t="s">
        <v>113</v>
      </c>
      <c r="C212" s="684"/>
      <c r="D212" s="677" t="s">
        <v>26</v>
      </c>
      <c r="E212" s="177"/>
      <c r="F212" s="177"/>
      <c r="G212" s="177"/>
      <c r="H212" s="286"/>
    </row>
    <row r="213" spans="1:8" x14ac:dyDescent="0.25">
      <c r="A213" s="292"/>
      <c r="B213" s="47" t="s">
        <v>573</v>
      </c>
      <c r="C213" s="684"/>
      <c r="D213" s="678"/>
      <c r="E213" s="177"/>
      <c r="F213" s="177"/>
      <c r="G213" s="177"/>
      <c r="H213" s="286">
        <v>13474.36</v>
      </c>
    </row>
    <row r="214" spans="1:8" x14ac:dyDescent="0.25">
      <c r="A214" s="292"/>
      <c r="B214" s="47" t="s">
        <v>574</v>
      </c>
      <c r="C214" s="684"/>
      <c r="D214" s="679"/>
      <c r="E214" s="177"/>
      <c r="F214" s="177"/>
      <c r="G214" s="177"/>
      <c r="H214" s="286">
        <v>8609.77</v>
      </c>
    </row>
    <row r="215" spans="1:8" ht="37.5" customHeight="1" x14ac:dyDescent="0.25">
      <c r="A215" s="680" t="s">
        <v>691</v>
      </c>
      <c r="B215" s="271" t="s">
        <v>692</v>
      </c>
      <c r="C215" s="684"/>
      <c r="D215" s="677" t="s">
        <v>67</v>
      </c>
      <c r="E215" s="177"/>
      <c r="F215" s="177"/>
      <c r="G215" s="177"/>
      <c r="H215" s="286"/>
    </row>
    <row r="216" spans="1:8" ht="37.5" customHeight="1" x14ac:dyDescent="0.25">
      <c r="A216" s="681"/>
      <c r="B216" s="278" t="s">
        <v>696</v>
      </c>
      <c r="C216" s="684"/>
      <c r="D216" s="679"/>
      <c r="E216" s="177"/>
      <c r="F216" s="177"/>
      <c r="G216" s="177"/>
      <c r="H216" s="286">
        <v>265945.84000000003</v>
      </c>
    </row>
    <row r="217" spans="1:8" ht="28.5" x14ac:dyDescent="0.25">
      <c r="A217" s="292"/>
      <c r="B217" s="275" t="s">
        <v>100</v>
      </c>
      <c r="C217" s="684"/>
      <c r="D217" s="177"/>
      <c r="E217" s="177"/>
      <c r="F217" s="177"/>
      <c r="G217" s="177"/>
      <c r="H217" s="286"/>
    </row>
    <row r="218" spans="1:8" ht="45" x14ac:dyDescent="0.25">
      <c r="A218" s="292"/>
      <c r="B218" s="282" t="s">
        <v>61</v>
      </c>
      <c r="C218" s="684"/>
      <c r="D218" s="682" t="s">
        <v>62</v>
      </c>
      <c r="E218" s="177"/>
      <c r="F218" s="177"/>
      <c r="G218" s="177"/>
      <c r="H218" s="284"/>
    </row>
    <row r="219" spans="1:8" ht="30" x14ac:dyDescent="0.25">
      <c r="A219" s="292"/>
      <c r="B219" s="271" t="s">
        <v>110</v>
      </c>
      <c r="C219" s="684"/>
      <c r="D219" s="682"/>
      <c r="E219" s="177"/>
      <c r="F219" s="177"/>
      <c r="G219" s="177"/>
      <c r="H219" s="284"/>
    </row>
    <row r="220" spans="1:8" x14ac:dyDescent="0.25">
      <c r="A220" s="292"/>
      <c r="B220" s="47" t="s">
        <v>30</v>
      </c>
      <c r="C220" s="684"/>
      <c r="D220" s="682"/>
      <c r="E220" s="177"/>
      <c r="F220" s="177"/>
      <c r="G220" s="177"/>
      <c r="H220" s="286">
        <v>1594481.97</v>
      </c>
    </row>
    <row r="221" spans="1:8" ht="45" x14ac:dyDescent="0.25">
      <c r="A221" s="292"/>
      <c r="B221" s="282" t="s">
        <v>63</v>
      </c>
      <c r="C221" s="684"/>
      <c r="D221" s="682"/>
      <c r="E221" s="177"/>
      <c r="F221" s="177"/>
      <c r="G221" s="177"/>
      <c r="H221" s="286"/>
    </row>
    <row r="222" spans="1:8" ht="36.75" customHeight="1" x14ac:dyDescent="0.25">
      <c r="A222" s="292"/>
      <c r="B222" s="271" t="s">
        <v>92</v>
      </c>
      <c r="C222" s="684"/>
      <c r="D222" s="682"/>
      <c r="E222" s="177"/>
      <c r="F222" s="177"/>
      <c r="G222" s="177"/>
      <c r="H222" s="286"/>
    </row>
    <row r="223" spans="1:8" x14ac:dyDescent="0.25">
      <c r="A223" s="292"/>
      <c r="B223" s="47" t="s">
        <v>30</v>
      </c>
      <c r="C223" s="684"/>
      <c r="D223" s="682"/>
      <c r="E223" s="177"/>
      <c r="F223" s="177"/>
      <c r="G223" s="177"/>
      <c r="H223" s="286">
        <v>1474644.71</v>
      </c>
    </row>
    <row r="224" spans="1:8" ht="30" x14ac:dyDescent="0.25">
      <c r="A224" s="292"/>
      <c r="B224" s="271" t="s">
        <v>93</v>
      </c>
      <c r="C224" s="684"/>
      <c r="D224" s="682"/>
      <c r="E224" s="177"/>
      <c r="F224" s="177"/>
      <c r="G224" s="177"/>
      <c r="H224" s="286"/>
    </row>
    <row r="225" spans="1:8" x14ac:dyDescent="0.25">
      <c r="A225" s="292"/>
      <c r="B225" s="47" t="s">
        <v>30</v>
      </c>
      <c r="C225" s="684"/>
      <c r="D225" s="682"/>
      <c r="E225" s="177"/>
      <c r="F225" s="177"/>
      <c r="G225" s="177"/>
      <c r="H225" s="286">
        <v>4180697.15</v>
      </c>
    </row>
    <row r="226" spans="1:8" ht="45" x14ac:dyDescent="0.25">
      <c r="A226" s="292"/>
      <c r="B226" s="271" t="s">
        <v>120</v>
      </c>
      <c r="C226" s="684"/>
      <c r="D226" s="682"/>
      <c r="E226" s="177"/>
      <c r="F226" s="177"/>
      <c r="G226" s="177"/>
      <c r="H226" s="286"/>
    </row>
    <row r="227" spans="1:8" x14ac:dyDescent="0.25">
      <c r="A227" s="292"/>
      <c r="B227" s="47" t="s">
        <v>30</v>
      </c>
      <c r="C227" s="684"/>
      <c r="D227" s="682"/>
      <c r="E227" s="177"/>
      <c r="F227" s="177"/>
      <c r="G227" s="177"/>
      <c r="H227" s="286">
        <v>4090400.14</v>
      </c>
    </row>
    <row r="228" spans="1:8" ht="45" x14ac:dyDescent="0.25">
      <c r="A228" s="292"/>
      <c r="B228" s="271" t="s">
        <v>115</v>
      </c>
      <c r="C228" s="684"/>
      <c r="D228" s="682"/>
      <c r="E228" s="177"/>
      <c r="F228" s="177"/>
      <c r="G228" s="177"/>
      <c r="H228" s="286"/>
    </row>
    <row r="229" spans="1:8" x14ac:dyDescent="0.25">
      <c r="A229" s="292"/>
      <c r="B229" s="47" t="s">
        <v>30</v>
      </c>
      <c r="C229" s="684"/>
      <c r="D229" s="682"/>
      <c r="E229" s="177"/>
      <c r="F229" s="177"/>
      <c r="G229" s="177"/>
      <c r="H229" s="286">
        <v>9428819.4399999995</v>
      </c>
    </row>
    <row r="230" spans="1:8" ht="60" x14ac:dyDescent="0.25">
      <c r="A230" s="292"/>
      <c r="B230" s="280" t="s">
        <v>116</v>
      </c>
      <c r="C230" s="684"/>
      <c r="D230" s="677" t="s">
        <v>67</v>
      </c>
      <c r="E230" s="177"/>
      <c r="F230" s="177"/>
      <c r="G230" s="177"/>
      <c r="H230" s="286"/>
    </row>
    <row r="231" spans="1:8" x14ac:dyDescent="0.25">
      <c r="A231" s="292"/>
      <c r="B231" s="281" t="s">
        <v>105</v>
      </c>
      <c r="C231" s="684"/>
      <c r="D231" s="678"/>
      <c r="E231" s="177"/>
      <c r="F231" s="177"/>
      <c r="G231" s="177"/>
      <c r="H231" s="286"/>
    </row>
    <row r="232" spans="1:8" x14ac:dyDescent="0.25">
      <c r="A232" s="292"/>
      <c r="B232" s="47" t="s">
        <v>30</v>
      </c>
      <c r="C232" s="684"/>
      <c r="D232" s="678"/>
      <c r="E232" s="177"/>
      <c r="F232" s="177"/>
      <c r="G232" s="177"/>
      <c r="H232" s="286">
        <v>52538.07</v>
      </c>
    </row>
    <row r="233" spans="1:8" x14ac:dyDescent="0.25">
      <c r="A233" s="292"/>
      <c r="B233" s="281" t="s">
        <v>117</v>
      </c>
      <c r="C233" s="684"/>
      <c r="D233" s="678"/>
      <c r="E233" s="177"/>
      <c r="F233" s="177"/>
      <c r="G233" s="177"/>
      <c r="H233" s="286"/>
    </row>
    <row r="234" spans="1:8" x14ac:dyDescent="0.25">
      <c r="A234" s="292"/>
      <c r="B234" s="47" t="s">
        <v>30</v>
      </c>
      <c r="C234" s="684"/>
      <c r="D234" s="678"/>
      <c r="E234" s="177"/>
      <c r="F234" s="177"/>
      <c r="G234" s="177"/>
      <c r="H234" s="286">
        <v>71250.759999999995</v>
      </c>
    </row>
    <row r="235" spans="1:8" x14ac:dyDescent="0.25">
      <c r="A235" s="292"/>
      <c r="B235" s="281" t="s">
        <v>106</v>
      </c>
      <c r="C235" s="684"/>
      <c r="D235" s="678"/>
      <c r="E235" s="177"/>
      <c r="F235" s="177"/>
      <c r="G235" s="177"/>
      <c r="H235" s="286"/>
    </row>
    <row r="236" spans="1:8" x14ac:dyDescent="0.25">
      <c r="A236" s="292"/>
      <c r="B236" s="47" t="s">
        <v>30</v>
      </c>
      <c r="C236" s="684"/>
      <c r="D236" s="678"/>
      <c r="E236" s="177"/>
      <c r="F236" s="177"/>
      <c r="G236" s="177"/>
      <c r="H236" s="286">
        <v>1289016.57</v>
      </c>
    </row>
    <row r="237" spans="1:8" ht="40.5" customHeight="1" x14ac:dyDescent="0.25">
      <c r="A237" s="680" t="s">
        <v>697</v>
      </c>
      <c r="B237" s="287" t="s">
        <v>698</v>
      </c>
      <c r="C237" s="684"/>
      <c r="D237" s="678"/>
      <c r="E237" s="177"/>
      <c r="F237" s="177"/>
      <c r="G237" s="177"/>
      <c r="H237" s="286"/>
    </row>
    <row r="238" spans="1:8" ht="36" customHeight="1" x14ac:dyDescent="0.25">
      <c r="A238" s="681"/>
      <c r="B238" s="47" t="s">
        <v>30</v>
      </c>
      <c r="C238" s="684"/>
      <c r="D238" s="678"/>
      <c r="E238" s="177"/>
      <c r="F238" s="177"/>
      <c r="G238" s="177"/>
      <c r="H238" s="286">
        <v>1595325.91</v>
      </c>
    </row>
    <row r="239" spans="1:8" x14ac:dyDescent="0.25">
      <c r="A239" s="292"/>
      <c r="B239" s="281" t="s">
        <v>118</v>
      </c>
      <c r="C239" s="684"/>
      <c r="D239" s="678"/>
      <c r="E239" s="177"/>
      <c r="F239" s="177"/>
      <c r="G239" s="177"/>
      <c r="H239" s="286"/>
    </row>
    <row r="240" spans="1:8" x14ac:dyDescent="0.25">
      <c r="A240" s="292"/>
      <c r="B240" s="47" t="s">
        <v>30</v>
      </c>
      <c r="C240" s="684"/>
      <c r="D240" s="678"/>
      <c r="E240" s="177"/>
      <c r="F240" s="177"/>
      <c r="G240" s="177"/>
      <c r="H240" s="286">
        <v>1360166.5</v>
      </c>
    </row>
    <row r="241" spans="1:8" x14ac:dyDescent="0.25">
      <c r="A241" s="292"/>
      <c r="B241" s="281" t="s">
        <v>119</v>
      </c>
      <c r="C241" s="684"/>
      <c r="D241" s="678"/>
      <c r="E241" s="177"/>
      <c r="F241" s="177"/>
      <c r="G241" s="177"/>
      <c r="H241" s="286"/>
    </row>
    <row r="242" spans="1:8" x14ac:dyDescent="0.25">
      <c r="A242" s="292"/>
      <c r="B242" s="47" t="s">
        <v>30</v>
      </c>
      <c r="C242" s="684"/>
      <c r="D242" s="679"/>
      <c r="E242" s="177"/>
      <c r="F242" s="177"/>
      <c r="G242" s="177"/>
      <c r="H242" s="286">
        <v>11922402.24</v>
      </c>
    </row>
    <row r="243" spans="1:8" ht="60" x14ac:dyDescent="0.25">
      <c r="A243" s="292"/>
      <c r="B243" s="279" t="s">
        <v>112</v>
      </c>
      <c r="C243" s="684"/>
      <c r="D243" s="682" t="s">
        <v>26</v>
      </c>
      <c r="E243" s="177"/>
      <c r="F243" s="177"/>
      <c r="G243" s="177"/>
      <c r="H243" s="286"/>
    </row>
    <row r="244" spans="1:8" x14ac:dyDescent="0.25">
      <c r="A244" s="292"/>
      <c r="B244" s="271" t="s">
        <v>97</v>
      </c>
      <c r="C244" s="684"/>
      <c r="D244" s="682"/>
      <c r="E244" s="177"/>
      <c r="F244" s="177"/>
      <c r="G244" s="177"/>
      <c r="H244" s="286"/>
    </row>
    <row r="245" spans="1:8" x14ac:dyDescent="0.25">
      <c r="A245" s="292"/>
      <c r="B245" s="47" t="s">
        <v>30</v>
      </c>
      <c r="C245" s="684"/>
      <c r="D245" s="682"/>
      <c r="E245" s="177"/>
      <c r="F245" s="177"/>
      <c r="G245" s="177"/>
      <c r="H245" s="286">
        <v>5831.95</v>
      </c>
    </row>
    <row r="246" spans="1:8" x14ac:dyDescent="0.25">
      <c r="A246" s="292"/>
      <c r="B246" s="271" t="s">
        <v>98</v>
      </c>
      <c r="C246" s="684"/>
      <c r="D246" s="682"/>
      <c r="E246" s="177"/>
      <c r="F246" s="177"/>
      <c r="G246" s="177"/>
      <c r="H246" s="286"/>
    </row>
    <row r="247" spans="1:8" x14ac:dyDescent="0.25">
      <c r="A247" s="292"/>
      <c r="B247" s="47" t="s">
        <v>30</v>
      </c>
      <c r="C247" s="684"/>
      <c r="D247" s="682"/>
      <c r="E247" s="177"/>
      <c r="F247" s="177"/>
      <c r="G247" s="177"/>
      <c r="H247" s="286">
        <v>5905.94</v>
      </c>
    </row>
    <row r="248" spans="1:8" ht="30" x14ac:dyDescent="0.25">
      <c r="A248" s="292"/>
      <c r="B248" s="225" t="s">
        <v>113</v>
      </c>
      <c r="C248" s="684"/>
      <c r="D248" s="677" t="s">
        <v>26</v>
      </c>
      <c r="E248" s="177"/>
      <c r="F248" s="177"/>
      <c r="G248" s="177"/>
      <c r="H248" s="286"/>
    </row>
    <row r="249" spans="1:8" x14ac:dyDescent="0.25">
      <c r="A249" s="292"/>
      <c r="B249" s="180" t="s">
        <v>573</v>
      </c>
      <c r="C249" s="684"/>
      <c r="D249" s="678"/>
      <c r="E249" s="177"/>
      <c r="F249" s="177"/>
      <c r="G249" s="177"/>
      <c r="H249" s="286">
        <v>13474.36</v>
      </c>
    </row>
    <row r="250" spans="1:8" x14ac:dyDescent="0.25">
      <c r="A250" s="293"/>
      <c r="B250" s="180" t="s">
        <v>574</v>
      </c>
      <c r="C250" s="684"/>
      <c r="D250" s="679"/>
      <c r="E250" s="177"/>
      <c r="F250" s="177"/>
      <c r="G250" s="177"/>
      <c r="H250" s="286">
        <v>8609.77</v>
      </c>
    </row>
    <row r="251" spans="1:8" ht="30" x14ac:dyDescent="0.25">
      <c r="A251" s="680" t="s">
        <v>691</v>
      </c>
      <c r="B251" s="271" t="s">
        <v>692</v>
      </c>
      <c r="C251" s="684"/>
      <c r="D251" s="677" t="s">
        <v>67</v>
      </c>
      <c r="E251" s="177"/>
      <c r="F251" s="177"/>
      <c r="G251" s="177"/>
      <c r="H251" s="286"/>
    </row>
    <row r="252" spans="1:8" ht="48" customHeight="1" x14ac:dyDescent="0.25">
      <c r="A252" s="681"/>
      <c r="B252" s="278" t="s">
        <v>696</v>
      </c>
      <c r="C252" s="685"/>
      <c r="D252" s="679"/>
      <c r="E252" s="177"/>
      <c r="F252" s="177"/>
      <c r="G252" s="177"/>
      <c r="H252" s="286">
        <v>265945.84000000003</v>
      </c>
    </row>
    <row r="254" spans="1:8" x14ac:dyDescent="0.25">
      <c r="A254" s="54" t="s">
        <v>68</v>
      </c>
    </row>
  </sheetData>
  <sheetProtection insertRows="0" deleteRows="0"/>
  <mergeCells count="54">
    <mergeCell ref="G3:H3"/>
    <mergeCell ref="A4:A5"/>
    <mergeCell ref="B4:C4"/>
    <mergeCell ref="D4:D5"/>
    <mergeCell ref="E4:G4"/>
    <mergeCell ref="H4:H5"/>
    <mergeCell ref="C77:C122"/>
    <mergeCell ref="D77:D122"/>
    <mergeCell ref="A98:A99"/>
    <mergeCell ref="A121:A122"/>
    <mergeCell ref="A7:H7"/>
    <mergeCell ref="A12:A15"/>
    <mergeCell ref="B12:H12"/>
    <mergeCell ref="B13:H13"/>
    <mergeCell ref="B14:H14"/>
    <mergeCell ref="C15:C29"/>
    <mergeCell ref="D15:D29"/>
    <mergeCell ref="A16:A23"/>
    <mergeCell ref="A30:A49"/>
    <mergeCell ref="C31:C76"/>
    <mergeCell ref="D31:D76"/>
    <mergeCell ref="A50:A53"/>
    <mergeCell ref="A73:A76"/>
    <mergeCell ref="A175:A178"/>
    <mergeCell ref="D175:D178"/>
    <mergeCell ref="B123:H123"/>
    <mergeCell ref="B124:H124"/>
    <mergeCell ref="B125:H125"/>
    <mergeCell ref="C126:C128"/>
    <mergeCell ref="D126:D128"/>
    <mergeCell ref="C130:C178"/>
    <mergeCell ref="D130:D139"/>
    <mergeCell ref="D142:D146"/>
    <mergeCell ref="D147:D149"/>
    <mergeCell ref="A150:A153"/>
    <mergeCell ref="D150:D153"/>
    <mergeCell ref="D155:D164"/>
    <mergeCell ref="D167:D171"/>
    <mergeCell ref="D172:D174"/>
    <mergeCell ref="A237:A238"/>
    <mergeCell ref="D243:D247"/>
    <mergeCell ref="D248:D250"/>
    <mergeCell ref="A251:A252"/>
    <mergeCell ref="D251:D252"/>
    <mergeCell ref="C179:C252"/>
    <mergeCell ref="D180:D193"/>
    <mergeCell ref="D194:D206"/>
    <mergeCell ref="A201:A202"/>
    <mergeCell ref="D207:D211"/>
    <mergeCell ref="D212:D214"/>
    <mergeCell ref="A215:A216"/>
    <mergeCell ref="D215:D216"/>
    <mergeCell ref="D218:D229"/>
    <mergeCell ref="D230:D242"/>
  </mergeCells>
  <hyperlinks>
    <hyperlink ref="A12:A15" r:id="rId1" display="Приказ УГРТ Брянской области от 17.12.2019 г. №35/2-пэ, опубликован 23.12.2019 http://publication.pravo.gov.ru/Document/View/3201201912230062"/>
    <hyperlink ref="A16:A19" r:id="rId2" display="Приказ УГРТ Брянской области от 17.12.2019 г. №35/2-пэ, опубликован 23.12.2019 http://publication.pravo.gov.ru/Document/View/3201201912230062"/>
    <hyperlink ref="A16:A23" r:id="rId3" display="Приказ УГРТ Брянской области №35/3-пэ от 17.12.2019 (опубликовано на официальном интернет-портале правовой информации http://publication.pravo.gov.ru/Document/View/3201201912230071 23.12.2019 "/>
  </hyperlinks>
  <pageMargins left="0.35433070866141736" right="0.15748031496062992" top="0.35433070866141736" bottom="2.598425196850394" header="0.51181102362204722" footer="0.51181102362204722"/>
  <pageSetup paperSize="9" scale="16" fitToHeight="9" orientation="portrait" horizontalDpi="300" verticalDpi="300" r:id="rId4"/>
  <headerFooter alignWithMargins="0"/>
  <rowBreaks count="1" manualBreakCount="1">
    <brk id="12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41"/>
  <sheetViews>
    <sheetView view="pageBreakPreview" zoomScale="66" zoomScaleNormal="100" zoomScaleSheetLayoutView="66" workbookViewId="0">
      <pane ySplit="5" topLeftCell="A63" activePane="bottomLeft" state="frozen"/>
      <selection activeCell="A7" sqref="A7:H7"/>
      <selection pane="bottomLeft" activeCell="H136" sqref="H136"/>
    </sheetView>
  </sheetViews>
  <sheetFormatPr defaultRowHeight="15" x14ac:dyDescent="0.25"/>
  <cols>
    <col min="1" max="1" width="41.42578125" style="428" customWidth="1"/>
    <col min="2" max="2" width="67.85546875" style="427" customWidth="1"/>
    <col min="3" max="3" width="21.28515625" style="428" customWidth="1"/>
    <col min="4" max="4" width="15.28515625" style="428" customWidth="1"/>
    <col min="5" max="6" width="9.28515625" style="428" bestFit="1" customWidth="1"/>
    <col min="7" max="7" width="12" style="428" bestFit="1" customWidth="1"/>
    <col min="8" max="8" width="18.28515625" style="429" customWidth="1"/>
    <col min="9" max="10" width="11" style="428" bestFit="1" customWidth="1"/>
    <col min="11" max="16384" width="9.140625" style="428"/>
  </cols>
  <sheetData>
    <row r="1" spans="1:8" ht="18.75" x14ac:dyDescent="0.3">
      <c r="A1" s="426" t="s">
        <v>0</v>
      </c>
    </row>
    <row r="2" spans="1:8" ht="20.25" customHeight="1" x14ac:dyDescent="0.25">
      <c r="C2" s="430"/>
      <c r="D2" s="430"/>
      <c r="E2" s="430"/>
      <c r="F2" s="430"/>
      <c r="G2" s="430"/>
    </row>
    <row r="3" spans="1:8" ht="15.75" thickBot="1" x14ac:dyDescent="0.3">
      <c r="B3" s="431"/>
      <c r="C3" s="432"/>
      <c r="D3" s="432"/>
      <c r="E3" s="432"/>
      <c r="F3" s="432"/>
      <c r="G3" s="720" t="s">
        <v>1</v>
      </c>
      <c r="H3" s="721"/>
    </row>
    <row r="4" spans="1:8" ht="43.5" customHeight="1" x14ac:dyDescent="0.25">
      <c r="A4" s="722" t="s">
        <v>2</v>
      </c>
      <c r="B4" s="724" t="s">
        <v>3</v>
      </c>
      <c r="C4" s="724"/>
      <c r="D4" s="724" t="s">
        <v>4</v>
      </c>
      <c r="E4" s="724" t="s">
        <v>5</v>
      </c>
      <c r="F4" s="724"/>
      <c r="G4" s="724"/>
      <c r="H4" s="726" t="s">
        <v>6</v>
      </c>
    </row>
    <row r="5" spans="1:8" ht="47.25" customHeight="1" x14ac:dyDescent="0.25">
      <c r="A5" s="723"/>
      <c r="B5" s="607" t="s">
        <v>7</v>
      </c>
      <c r="C5" s="607" t="s">
        <v>8</v>
      </c>
      <c r="D5" s="725"/>
      <c r="E5" s="607" t="s">
        <v>9</v>
      </c>
      <c r="F5" s="607" t="s">
        <v>10</v>
      </c>
      <c r="G5" s="607" t="s">
        <v>11</v>
      </c>
      <c r="H5" s="727"/>
    </row>
    <row r="6" spans="1:8" s="435" customFormat="1" ht="15.75" x14ac:dyDescent="0.25">
      <c r="A6" s="433">
        <v>1</v>
      </c>
      <c r="B6" s="607">
        <v>2</v>
      </c>
      <c r="C6" s="607">
        <v>3</v>
      </c>
      <c r="D6" s="607">
        <f>C6+1</f>
        <v>4</v>
      </c>
      <c r="E6" s="607">
        <f t="shared" ref="E6:H6" si="0">D6+1</f>
        <v>5</v>
      </c>
      <c r="F6" s="607">
        <f t="shared" si="0"/>
        <v>6</v>
      </c>
      <c r="G6" s="607">
        <f t="shared" si="0"/>
        <v>7</v>
      </c>
      <c r="H6" s="434">
        <f t="shared" si="0"/>
        <v>8</v>
      </c>
    </row>
    <row r="7" spans="1:8" ht="26.25" customHeight="1" x14ac:dyDescent="0.25">
      <c r="A7" s="731" t="s">
        <v>121</v>
      </c>
      <c r="B7" s="732"/>
      <c r="C7" s="732"/>
      <c r="D7" s="732"/>
      <c r="E7" s="732"/>
      <c r="F7" s="732"/>
      <c r="G7" s="732"/>
      <c r="H7" s="733"/>
    </row>
    <row r="8" spans="1:8" ht="60" hidden="1" customHeight="1" x14ac:dyDescent="0.25">
      <c r="A8" s="55"/>
      <c r="B8" s="436" t="s">
        <v>78</v>
      </c>
      <c r="C8" s="437"/>
      <c r="D8" s="438"/>
      <c r="E8" s="437"/>
      <c r="F8" s="437"/>
      <c r="G8" s="437"/>
      <c r="H8" s="439"/>
    </row>
    <row r="9" spans="1:8" ht="30.75" customHeight="1" x14ac:dyDescent="0.25">
      <c r="A9" s="440"/>
      <c r="B9" s="441" t="s">
        <v>13</v>
      </c>
      <c r="C9" s="438" t="s">
        <v>14</v>
      </c>
      <c r="D9" s="438" t="s">
        <v>15</v>
      </c>
      <c r="E9" s="437"/>
      <c r="F9" s="437"/>
      <c r="G9" s="442">
        <v>458.33</v>
      </c>
      <c r="H9" s="443"/>
    </row>
    <row r="10" spans="1:8" ht="15" hidden="1" customHeight="1" x14ac:dyDescent="0.25">
      <c r="A10" s="440"/>
      <c r="B10" s="441" t="s">
        <v>16</v>
      </c>
      <c r="C10" s="444"/>
      <c r="D10" s="444"/>
      <c r="E10" s="444"/>
      <c r="F10" s="444"/>
      <c r="G10" s="444"/>
      <c r="H10" s="445"/>
    </row>
    <row r="11" spans="1:8" ht="15" hidden="1" customHeight="1" x14ac:dyDescent="0.25">
      <c r="A11" s="440"/>
      <c r="B11" s="441" t="s">
        <v>17</v>
      </c>
      <c r="C11" s="444"/>
      <c r="D11" s="444"/>
      <c r="E11" s="444"/>
      <c r="F11" s="444"/>
      <c r="G11" s="444"/>
      <c r="H11" s="445"/>
    </row>
    <row r="12" spans="1:8" ht="17.25" x14ac:dyDescent="0.25">
      <c r="A12" s="446"/>
      <c r="B12" s="734" t="s">
        <v>18</v>
      </c>
      <c r="C12" s="734"/>
      <c r="D12" s="734"/>
      <c r="E12" s="734"/>
      <c r="F12" s="734"/>
      <c r="G12" s="734"/>
      <c r="H12" s="735"/>
    </row>
    <row r="13" spans="1:8" ht="15" customHeight="1" x14ac:dyDescent="0.25">
      <c r="A13" s="446"/>
      <c r="B13" s="736" t="s">
        <v>122</v>
      </c>
      <c r="C13" s="737"/>
      <c r="D13" s="737"/>
      <c r="E13" s="737"/>
      <c r="F13" s="737"/>
      <c r="G13" s="737"/>
      <c r="H13" s="738"/>
    </row>
    <row r="14" spans="1:8" ht="74.25" customHeight="1" x14ac:dyDescent="0.25">
      <c r="A14" s="617" t="s">
        <v>829</v>
      </c>
      <c r="B14" s="739" t="s">
        <v>20</v>
      </c>
      <c r="C14" s="740"/>
      <c r="D14" s="740"/>
      <c r="E14" s="740"/>
      <c r="F14" s="740"/>
      <c r="G14" s="740"/>
      <c r="H14" s="741"/>
    </row>
    <row r="15" spans="1:8" ht="63.75" customHeight="1" x14ac:dyDescent="0.25">
      <c r="A15" s="447" t="s">
        <v>830</v>
      </c>
      <c r="B15" s="448" t="s">
        <v>82</v>
      </c>
      <c r="C15" s="728">
        <v>0.4</v>
      </c>
      <c r="D15" s="743" t="s">
        <v>26</v>
      </c>
      <c r="E15" s="449"/>
      <c r="F15" s="449"/>
      <c r="G15" s="450"/>
      <c r="H15" s="58">
        <v>177.59</v>
      </c>
    </row>
    <row r="16" spans="1:8" ht="15" customHeight="1" x14ac:dyDescent="0.25">
      <c r="A16" s="447"/>
      <c r="B16" s="448" t="s">
        <v>88</v>
      </c>
      <c r="C16" s="729"/>
      <c r="D16" s="744"/>
      <c r="E16" s="449"/>
      <c r="F16" s="449"/>
      <c r="G16" s="450"/>
      <c r="H16" s="58">
        <v>194.89</v>
      </c>
    </row>
    <row r="17" spans="1:8" ht="45" x14ac:dyDescent="0.25">
      <c r="A17" s="617" t="s">
        <v>831</v>
      </c>
      <c r="B17" s="451" t="s">
        <v>24</v>
      </c>
      <c r="C17" s="729"/>
      <c r="D17" s="744"/>
      <c r="E17" s="449"/>
      <c r="F17" s="449"/>
      <c r="G17" s="450"/>
      <c r="H17" s="58"/>
    </row>
    <row r="18" spans="1:8" ht="16.5" customHeight="1" x14ac:dyDescent="0.25">
      <c r="A18" s="447" t="s">
        <v>832</v>
      </c>
      <c r="B18" s="59" t="s">
        <v>123</v>
      </c>
      <c r="C18" s="729"/>
      <c r="D18" s="744"/>
      <c r="E18" s="449"/>
      <c r="F18" s="449"/>
      <c r="G18" s="450"/>
      <c r="H18" s="58"/>
    </row>
    <row r="19" spans="1:8" x14ac:dyDescent="0.25">
      <c r="A19" s="447"/>
      <c r="B19" s="60" t="s">
        <v>28</v>
      </c>
      <c r="C19" s="729"/>
      <c r="D19" s="744"/>
      <c r="E19" s="449"/>
      <c r="F19" s="449"/>
      <c r="G19" s="450"/>
      <c r="H19" s="58" t="s">
        <v>29</v>
      </c>
    </row>
    <row r="20" spans="1:8" ht="45" x14ac:dyDescent="0.25">
      <c r="A20" s="617" t="s">
        <v>833</v>
      </c>
      <c r="B20" s="60" t="s">
        <v>30</v>
      </c>
      <c r="C20" s="729"/>
      <c r="D20" s="744"/>
      <c r="E20" s="449"/>
      <c r="F20" s="449"/>
      <c r="G20" s="450"/>
      <c r="H20" s="58">
        <v>8084.03</v>
      </c>
    </row>
    <row r="21" spans="1:8" x14ac:dyDescent="0.25">
      <c r="A21" s="447" t="s">
        <v>834</v>
      </c>
      <c r="B21" s="59" t="s">
        <v>124</v>
      </c>
      <c r="C21" s="729"/>
      <c r="D21" s="744"/>
      <c r="E21" s="449"/>
      <c r="F21" s="449"/>
      <c r="G21" s="450"/>
      <c r="H21" s="58"/>
    </row>
    <row r="22" spans="1:8" x14ac:dyDescent="0.25">
      <c r="A22" s="440"/>
      <c r="B22" s="60" t="s">
        <v>28</v>
      </c>
      <c r="C22" s="729"/>
      <c r="D22" s="744"/>
      <c r="E22" s="449"/>
      <c r="F22" s="449"/>
      <c r="G22" s="450"/>
      <c r="H22" s="58" t="s">
        <v>29</v>
      </c>
    </row>
    <row r="23" spans="1:8" ht="38.25" x14ac:dyDescent="0.25">
      <c r="A23" s="447" t="s">
        <v>895</v>
      </c>
      <c r="B23" s="60" t="s">
        <v>30</v>
      </c>
      <c r="C23" s="729"/>
      <c r="D23" s="744"/>
      <c r="E23" s="449"/>
      <c r="F23" s="449"/>
      <c r="G23" s="450"/>
      <c r="H23" s="58">
        <v>3927.49</v>
      </c>
    </row>
    <row r="24" spans="1:8" x14ac:dyDescent="0.25">
      <c r="A24" s="447" t="s">
        <v>896</v>
      </c>
      <c r="B24" s="59" t="s">
        <v>125</v>
      </c>
      <c r="C24" s="729"/>
      <c r="D24" s="744"/>
      <c r="E24" s="449"/>
      <c r="F24" s="449"/>
      <c r="G24" s="450"/>
      <c r="H24" s="58"/>
    </row>
    <row r="25" spans="1:8" x14ac:dyDescent="0.25">
      <c r="A25" s="440"/>
      <c r="B25" s="60" t="s">
        <v>28</v>
      </c>
      <c r="C25" s="729"/>
      <c r="D25" s="744"/>
      <c r="E25" s="449"/>
      <c r="F25" s="449"/>
      <c r="G25" s="450"/>
      <c r="H25" s="58" t="s">
        <v>29</v>
      </c>
    </row>
    <row r="26" spans="1:8" x14ac:dyDescent="0.25">
      <c r="A26" s="440"/>
      <c r="B26" s="60" t="s">
        <v>30</v>
      </c>
      <c r="C26" s="729"/>
      <c r="D26" s="744"/>
      <c r="E26" s="449"/>
      <c r="F26" s="449"/>
      <c r="G26" s="450"/>
      <c r="H26" s="58">
        <v>3656.1</v>
      </c>
    </row>
    <row r="27" spans="1:8" ht="30" x14ac:dyDescent="0.25">
      <c r="A27" s="440"/>
      <c r="B27" s="59" t="s">
        <v>126</v>
      </c>
      <c r="C27" s="729"/>
      <c r="D27" s="744"/>
      <c r="E27" s="449"/>
      <c r="F27" s="449"/>
      <c r="G27" s="450"/>
      <c r="H27" s="58"/>
    </row>
    <row r="28" spans="1:8" x14ac:dyDescent="0.25">
      <c r="A28" s="440"/>
      <c r="B28" s="60" t="s">
        <v>28</v>
      </c>
      <c r="C28" s="729"/>
      <c r="D28" s="744"/>
      <c r="E28" s="449"/>
      <c r="F28" s="449"/>
      <c r="G28" s="450"/>
      <c r="H28" s="58" t="s">
        <v>29</v>
      </c>
    </row>
    <row r="29" spans="1:8" ht="15" customHeight="1" x14ac:dyDescent="0.25">
      <c r="A29" s="440"/>
      <c r="B29" s="60" t="s">
        <v>127</v>
      </c>
      <c r="C29" s="729"/>
      <c r="D29" s="744"/>
      <c r="E29" s="449"/>
      <c r="F29" s="449"/>
      <c r="G29" s="450"/>
      <c r="H29" s="58">
        <v>6008.34</v>
      </c>
    </row>
    <row r="30" spans="1:8" x14ac:dyDescent="0.25">
      <c r="A30" s="440"/>
      <c r="B30" s="60" t="s">
        <v>128</v>
      </c>
      <c r="C30" s="729"/>
      <c r="D30" s="744"/>
      <c r="E30" s="449"/>
      <c r="F30" s="449"/>
      <c r="G30" s="450"/>
      <c r="H30" s="58">
        <v>3486.66</v>
      </c>
    </row>
    <row r="31" spans="1:8" x14ac:dyDescent="0.25">
      <c r="A31" s="440"/>
      <c r="B31" s="60" t="s">
        <v>129</v>
      </c>
      <c r="C31" s="729"/>
      <c r="D31" s="744"/>
      <c r="E31" s="449"/>
      <c r="F31" s="449"/>
      <c r="G31" s="450"/>
      <c r="H31" s="58">
        <v>2470.29</v>
      </c>
    </row>
    <row r="32" spans="1:8" ht="30" x14ac:dyDescent="0.25">
      <c r="A32" s="440"/>
      <c r="B32" s="59" t="s">
        <v>130</v>
      </c>
      <c r="C32" s="729"/>
      <c r="D32" s="744"/>
      <c r="E32" s="449"/>
      <c r="F32" s="449"/>
      <c r="G32" s="450"/>
      <c r="H32" s="58"/>
    </row>
    <row r="33" spans="1:8" x14ac:dyDescent="0.25">
      <c r="A33" s="440"/>
      <c r="B33" s="60" t="s">
        <v>28</v>
      </c>
      <c r="C33" s="729"/>
      <c r="D33" s="744"/>
      <c r="E33" s="449"/>
      <c r="F33" s="449"/>
      <c r="G33" s="450"/>
      <c r="H33" s="58" t="s">
        <v>29</v>
      </c>
    </row>
    <row r="34" spans="1:8" x14ac:dyDescent="0.25">
      <c r="A34" s="440"/>
      <c r="B34" s="60" t="s">
        <v>127</v>
      </c>
      <c r="C34" s="729"/>
      <c r="D34" s="744"/>
      <c r="E34" s="449"/>
      <c r="F34" s="449"/>
      <c r="G34" s="450"/>
      <c r="H34" s="58">
        <v>7293.3</v>
      </c>
    </row>
    <row r="35" spans="1:8" x14ac:dyDescent="0.25">
      <c r="A35" s="440"/>
      <c r="B35" s="60" t="s">
        <v>128</v>
      </c>
      <c r="C35" s="729"/>
      <c r="D35" s="744"/>
      <c r="E35" s="449"/>
      <c r="F35" s="449"/>
      <c r="G35" s="450"/>
      <c r="H35" s="58">
        <v>5490.33</v>
      </c>
    </row>
    <row r="36" spans="1:8" x14ac:dyDescent="0.25">
      <c r="A36" s="440"/>
      <c r="B36" s="60" t="s">
        <v>129</v>
      </c>
      <c r="C36" s="729"/>
      <c r="D36" s="744"/>
      <c r="E36" s="449"/>
      <c r="F36" s="449"/>
      <c r="G36" s="450"/>
      <c r="H36" s="58">
        <v>5593.48</v>
      </c>
    </row>
    <row r="37" spans="1:8" ht="45" x14ac:dyDescent="0.25">
      <c r="A37" s="440"/>
      <c r="B37" s="618" t="s">
        <v>835</v>
      </c>
      <c r="C37" s="729"/>
      <c r="D37" s="744"/>
      <c r="E37" s="449"/>
      <c r="F37" s="449"/>
      <c r="G37" s="450"/>
      <c r="H37" s="452"/>
    </row>
    <row r="38" spans="1:8" ht="30" x14ac:dyDescent="0.25">
      <c r="A38" s="440"/>
      <c r="B38" s="453" t="s">
        <v>836</v>
      </c>
      <c r="C38" s="729"/>
      <c r="D38" s="744"/>
      <c r="E38" s="449"/>
      <c r="F38" s="449"/>
      <c r="G38" s="450"/>
      <c r="H38" s="452">
        <v>3729.4</v>
      </c>
    </row>
    <row r="39" spans="1:8" ht="30" x14ac:dyDescent="0.25">
      <c r="A39" s="440"/>
      <c r="B39" s="453" t="s">
        <v>837</v>
      </c>
      <c r="C39" s="729"/>
      <c r="D39" s="744"/>
      <c r="E39" s="449"/>
      <c r="F39" s="449"/>
      <c r="G39" s="450"/>
      <c r="H39" s="452">
        <v>3765.75</v>
      </c>
    </row>
    <row r="40" spans="1:8" ht="30.75" thickBot="1" x14ac:dyDescent="0.3">
      <c r="A40" s="440"/>
      <c r="B40" s="454" t="s">
        <v>838</v>
      </c>
      <c r="C40" s="742"/>
      <c r="D40" s="745"/>
      <c r="E40" s="455"/>
      <c r="F40" s="455"/>
      <c r="G40" s="456"/>
      <c r="H40" s="457">
        <v>354.15</v>
      </c>
    </row>
    <row r="41" spans="1:8" ht="30" x14ac:dyDescent="0.25">
      <c r="A41" s="440"/>
      <c r="B41" s="448" t="s">
        <v>82</v>
      </c>
      <c r="C41" s="746" t="s">
        <v>52</v>
      </c>
      <c r="D41" s="749" t="s">
        <v>26</v>
      </c>
      <c r="E41" s="458"/>
      <c r="F41" s="458"/>
      <c r="G41" s="459"/>
      <c r="H41" s="61">
        <v>177.59</v>
      </c>
    </row>
    <row r="42" spans="1:8" x14ac:dyDescent="0.25">
      <c r="A42" s="440"/>
      <c r="B42" s="448" t="s">
        <v>88</v>
      </c>
      <c r="C42" s="747"/>
      <c r="D42" s="744"/>
      <c r="E42" s="449"/>
      <c r="F42" s="449"/>
      <c r="G42" s="460"/>
      <c r="H42" s="57">
        <v>194.89</v>
      </c>
    </row>
    <row r="43" spans="1:8" ht="30" x14ac:dyDescent="0.25">
      <c r="A43" s="440"/>
      <c r="B43" s="451" t="s">
        <v>24</v>
      </c>
      <c r="C43" s="747"/>
      <c r="D43" s="744"/>
      <c r="E43" s="449"/>
      <c r="F43" s="449"/>
      <c r="G43" s="460"/>
      <c r="H43" s="58"/>
    </row>
    <row r="44" spans="1:8" x14ac:dyDescent="0.25">
      <c r="A44" s="440"/>
      <c r="B44" s="59" t="s">
        <v>123</v>
      </c>
      <c r="C44" s="747"/>
      <c r="D44" s="744"/>
      <c r="E44" s="449"/>
      <c r="F44" s="449"/>
      <c r="G44" s="460"/>
      <c r="H44" s="58"/>
    </row>
    <row r="45" spans="1:8" x14ac:dyDescent="0.25">
      <c r="A45" s="440"/>
      <c r="B45" s="60" t="s">
        <v>28</v>
      </c>
      <c r="C45" s="747"/>
      <c r="D45" s="744"/>
      <c r="E45" s="449"/>
      <c r="F45" s="449"/>
      <c r="G45" s="460"/>
      <c r="H45" s="58" t="s">
        <v>29</v>
      </c>
    </row>
    <row r="46" spans="1:8" x14ac:dyDescent="0.25">
      <c r="A46" s="440"/>
      <c r="B46" s="60" t="s">
        <v>30</v>
      </c>
      <c r="C46" s="747"/>
      <c r="D46" s="744"/>
      <c r="E46" s="449"/>
      <c r="F46" s="449"/>
      <c r="G46" s="460"/>
      <c r="H46" s="58">
        <v>9075.41</v>
      </c>
    </row>
    <row r="47" spans="1:8" x14ac:dyDescent="0.25">
      <c r="A47" s="440"/>
      <c r="B47" s="59" t="s">
        <v>131</v>
      </c>
      <c r="C47" s="747"/>
      <c r="D47" s="744"/>
      <c r="E47" s="449"/>
      <c r="F47" s="449"/>
      <c r="G47" s="460"/>
      <c r="H47" s="58"/>
    </row>
    <row r="48" spans="1:8" x14ac:dyDescent="0.25">
      <c r="A48" s="440"/>
      <c r="B48" s="60" t="s">
        <v>28</v>
      </c>
      <c r="C48" s="747"/>
      <c r="D48" s="744"/>
      <c r="E48" s="449"/>
      <c r="F48" s="449"/>
      <c r="G48" s="460"/>
      <c r="H48" s="58" t="s">
        <v>29</v>
      </c>
    </row>
    <row r="49" spans="1:8" x14ac:dyDescent="0.25">
      <c r="A49" s="440"/>
      <c r="B49" s="60" t="s">
        <v>30</v>
      </c>
      <c r="C49" s="747"/>
      <c r="D49" s="744"/>
      <c r="E49" s="449"/>
      <c r="F49" s="449"/>
      <c r="G49" s="460"/>
      <c r="H49" s="58">
        <v>9122.7099999999991</v>
      </c>
    </row>
    <row r="50" spans="1:8" x14ac:dyDescent="0.25">
      <c r="A50" s="440"/>
      <c r="B50" s="59" t="s">
        <v>124</v>
      </c>
      <c r="C50" s="747"/>
      <c r="D50" s="744"/>
      <c r="E50" s="449"/>
      <c r="F50" s="449"/>
      <c r="G50" s="460"/>
      <c r="H50" s="58"/>
    </row>
    <row r="51" spans="1:8" x14ac:dyDescent="0.25">
      <c r="A51" s="440"/>
      <c r="B51" s="60" t="s">
        <v>28</v>
      </c>
      <c r="C51" s="747"/>
      <c r="D51" s="744"/>
      <c r="E51" s="449"/>
      <c r="F51" s="449"/>
      <c r="G51" s="460"/>
      <c r="H51" s="58" t="s">
        <v>29</v>
      </c>
    </row>
    <row r="52" spans="1:8" x14ac:dyDescent="0.25">
      <c r="A52" s="440"/>
      <c r="B52" s="60" t="s">
        <v>30</v>
      </c>
      <c r="C52" s="747"/>
      <c r="D52" s="744"/>
      <c r="E52" s="449"/>
      <c r="F52" s="449"/>
      <c r="G52" s="460"/>
      <c r="H52" s="58">
        <v>4113.9799999999996</v>
      </c>
    </row>
    <row r="53" spans="1:8" x14ac:dyDescent="0.25">
      <c r="A53" s="440"/>
      <c r="B53" s="59" t="s">
        <v>125</v>
      </c>
      <c r="C53" s="747"/>
      <c r="D53" s="744"/>
      <c r="E53" s="449"/>
      <c r="F53" s="449"/>
      <c r="G53" s="460"/>
      <c r="H53" s="58"/>
    </row>
    <row r="54" spans="1:8" x14ac:dyDescent="0.25">
      <c r="A54" s="440"/>
      <c r="B54" s="60" t="s">
        <v>28</v>
      </c>
      <c r="C54" s="747"/>
      <c r="D54" s="744"/>
      <c r="E54" s="449"/>
      <c r="F54" s="449"/>
      <c r="G54" s="460"/>
      <c r="H54" s="58" t="s">
        <v>29</v>
      </c>
    </row>
    <row r="55" spans="1:8" x14ac:dyDescent="0.25">
      <c r="A55" s="440"/>
      <c r="B55" s="60" t="s">
        <v>30</v>
      </c>
      <c r="C55" s="747"/>
      <c r="D55" s="744"/>
      <c r="E55" s="449"/>
      <c r="F55" s="449"/>
      <c r="G55" s="460"/>
      <c r="H55" s="58">
        <v>1158.1300000000001</v>
      </c>
    </row>
    <row r="56" spans="1:8" x14ac:dyDescent="0.25">
      <c r="A56" s="440"/>
      <c r="B56" s="59" t="s">
        <v>132</v>
      </c>
      <c r="C56" s="747"/>
      <c r="D56" s="744"/>
      <c r="E56" s="449"/>
      <c r="F56" s="449"/>
      <c r="G56" s="460"/>
      <c r="H56" s="58"/>
    </row>
    <row r="57" spans="1:8" x14ac:dyDescent="0.25">
      <c r="A57" s="440"/>
      <c r="B57" s="60" t="s">
        <v>28</v>
      </c>
      <c r="C57" s="747"/>
      <c r="D57" s="744"/>
      <c r="E57" s="449"/>
      <c r="F57" s="449"/>
      <c r="G57" s="460"/>
      <c r="H57" s="58" t="s">
        <v>29</v>
      </c>
    </row>
    <row r="58" spans="1:8" x14ac:dyDescent="0.25">
      <c r="A58" s="440"/>
      <c r="B58" s="60" t="s">
        <v>30</v>
      </c>
      <c r="C58" s="747"/>
      <c r="D58" s="744"/>
      <c r="E58" s="449"/>
      <c r="F58" s="449"/>
      <c r="G58" s="460"/>
      <c r="H58" s="58">
        <v>3448.07</v>
      </c>
    </row>
    <row r="59" spans="1:8" ht="45" x14ac:dyDescent="0.25">
      <c r="A59" s="440"/>
      <c r="B59" s="618" t="s">
        <v>835</v>
      </c>
      <c r="C59" s="747"/>
      <c r="D59" s="744"/>
      <c r="E59" s="449"/>
      <c r="F59" s="449"/>
      <c r="G59" s="460"/>
      <c r="H59" s="452"/>
    </row>
    <row r="60" spans="1:8" ht="30" x14ac:dyDescent="0.25">
      <c r="A60" s="440"/>
      <c r="B60" s="453" t="s">
        <v>837</v>
      </c>
      <c r="C60" s="747"/>
      <c r="D60" s="744"/>
      <c r="E60" s="449"/>
      <c r="F60" s="449"/>
      <c r="G60" s="460"/>
      <c r="H60" s="452">
        <v>2302.7600000000002</v>
      </c>
    </row>
    <row r="61" spans="1:8" ht="30" x14ac:dyDescent="0.25">
      <c r="A61" s="440"/>
      <c r="B61" s="453" t="s">
        <v>839</v>
      </c>
      <c r="C61" s="748"/>
      <c r="D61" s="750"/>
      <c r="E61" s="449"/>
      <c r="F61" s="449"/>
      <c r="G61" s="460"/>
      <c r="H61" s="452">
        <v>718.2</v>
      </c>
    </row>
    <row r="62" spans="1:8" ht="15" customHeight="1" x14ac:dyDescent="0.25">
      <c r="A62" s="440"/>
      <c r="B62" s="751" t="s">
        <v>53</v>
      </c>
      <c r="C62" s="734"/>
      <c r="D62" s="734"/>
      <c r="E62" s="734"/>
      <c r="F62" s="734"/>
      <c r="G62" s="734"/>
      <c r="H62" s="752"/>
    </row>
    <row r="63" spans="1:8" ht="36" customHeight="1" x14ac:dyDescent="0.25">
      <c r="A63" s="440"/>
      <c r="B63" s="736" t="s">
        <v>54</v>
      </c>
      <c r="C63" s="737"/>
      <c r="D63" s="737"/>
      <c r="E63" s="737"/>
      <c r="F63" s="737"/>
      <c r="G63" s="737"/>
      <c r="H63" s="738"/>
    </row>
    <row r="64" spans="1:8" ht="69.75" customHeight="1" x14ac:dyDescent="0.25">
      <c r="A64" s="440"/>
      <c r="B64" s="739" t="s">
        <v>20</v>
      </c>
      <c r="C64" s="740"/>
      <c r="D64" s="740"/>
      <c r="E64" s="740"/>
      <c r="F64" s="740"/>
      <c r="G64" s="740"/>
      <c r="H64" s="741"/>
    </row>
    <row r="65" spans="1:9" ht="57.75" x14ac:dyDescent="0.25">
      <c r="A65" s="440"/>
      <c r="B65" s="461" t="s">
        <v>55</v>
      </c>
      <c r="C65" s="728" t="s">
        <v>56</v>
      </c>
      <c r="D65" s="729" t="s">
        <v>57</v>
      </c>
      <c r="E65" s="449"/>
      <c r="F65" s="449"/>
      <c r="G65" s="449"/>
      <c r="H65" s="215">
        <v>15469.6</v>
      </c>
      <c r="I65" s="429"/>
    </row>
    <row r="66" spans="1:9" ht="30" x14ac:dyDescent="0.25">
      <c r="A66" s="440"/>
      <c r="B66" s="63" t="s">
        <v>133</v>
      </c>
      <c r="C66" s="729"/>
      <c r="D66" s="729"/>
      <c r="E66" s="449"/>
      <c r="F66" s="449"/>
      <c r="G66" s="449"/>
      <c r="H66" s="58">
        <v>7359.12</v>
      </c>
    </row>
    <row r="67" spans="1:9" x14ac:dyDescent="0.25">
      <c r="A67" s="440"/>
      <c r="B67" s="63" t="s">
        <v>134</v>
      </c>
      <c r="C67" s="730"/>
      <c r="D67" s="730"/>
      <c r="E67" s="449"/>
      <c r="F67" s="449"/>
      <c r="G67" s="449"/>
      <c r="H67" s="58">
        <v>8110.48</v>
      </c>
    </row>
    <row r="68" spans="1:9" ht="63.75" customHeight="1" x14ac:dyDescent="0.25">
      <c r="A68" s="440"/>
      <c r="B68" s="64" t="s">
        <v>135</v>
      </c>
      <c r="C68" s="728">
        <v>0.4</v>
      </c>
      <c r="D68" s="728" t="s">
        <v>62</v>
      </c>
      <c r="E68" s="449"/>
      <c r="F68" s="449"/>
      <c r="G68" s="449"/>
      <c r="H68" s="58"/>
    </row>
    <row r="69" spans="1:9" x14ac:dyDescent="0.25">
      <c r="A69" s="440"/>
      <c r="B69" s="63" t="s">
        <v>136</v>
      </c>
      <c r="C69" s="729"/>
      <c r="D69" s="729"/>
      <c r="E69" s="449"/>
      <c r="F69" s="449"/>
      <c r="G69" s="449"/>
      <c r="H69" s="58"/>
    </row>
    <row r="70" spans="1:9" x14ac:dyDescent="0.25">
      <c r="A70" s="440"/>
      <c r="B70" s="60" t="s">
        <v>28</v>
      </c>
      <c r="C70" s="729"/>
      <c r="D70" s="729"/>
      <c r="E70" s="449"/>
      <c r="F70" s="449"/>
      <c r="G70" s="449"/>
      <c r="H70" s="58" t="s">
        <v>29</v>
      </c>
    </row>
    <row r="71" spans="1:9" x14ac:dyDescent="0.25">
      <c r="A71" s="440"/>
      <c r="B71" s="60" t="s">
        <v>30</v>
      </c>
      <c r="C71" s="729"/>
      <c r="D71" s="729"/>
      <c r="E71" s="449"/>
      <c r="F71" s="449"/>
      <c r="G71" s="449"/>
      <c r="H71" s="58">
        <v>1335516.6299999999</v>
      </c>
    </row>
    <row r="72" spans="1:9" ht="46.5" customHeight="1" x14ac:dyDescent="0.25">
      <c r="A72" s="440"/>
      <c r="B72" s="64" t="s">
        <v>137</v>
      </c>
      <c r="C72" s="729"/>
      <c r="D72" s="729"/>
      <c r="E72" s="449"/>
      <c r="F72" s="449"/>
      <c r="G72" s="449"/>
      <c r="H72" s="58"/>
    </row>
    <row r="73" spans="1:9" x14ac:dyDescent="0.25">
      <c r="A73" s="440"/>
      <c r="B73" s="63" t="s">
        <v>138</v>
      </c>
      <c r="C73" s="729"/>
      <c r="D73" s="729"/>
      <c r="E73" s="449"/>
      <c r="F73" s="449"/>
      <c r="G73" s="449"/>
      <c r="H73" s="58"/>
    </row>
    <row r="74" spans="1:9" x14ac:dyDescent="0.25">
      <c r="A74" s="440"/>
      <c r="B74" s="60" t="s">
        <v>28</v>
      </c>
      <c r="C74" s="729"/>
      <c r="D74" s="729"/>
      <c r="E74" s="449"/>
      <c r="F74" s="449"/>
      <c r="G74" s="449"/>
      <c r="H74" s="58" t="s">
        <v>29</v>
      </c>
    </row>
    <row r="75" spans="1:9" x14ac:dyDescent="0.25">
      <c r="A75" s="440"/>
      <c r="B75" s="60" t="s">
        <v>30</v>
      </c>
      <c r="C75" s="729"/>
      <c r="D75" s="729"/>
      <c r="E75" s="449"/>
      <c r="F75" s="449"/>
      <c r="G75" s="449"/>
      <c r="H75" s="58">
        <v>2206492.4</v>
      </c>
    </row>
    <row r="76" spans="1:9" x14ac:dyDescent="0.25">
      <c r="A76" s="440"/>
      <c r="B76" s="63" t="s">
        <v>725</v>
      </c>
      <c r="C76" s="729"/>
      <c r="D76" s="729"/>
      <c r="E76" s="449"/>
      <c r="F76" s="449"/>
      <c r="G76" s="449"/>
      <c r="H76" s="58"/>
    </row>
    <row r="77" spans="1:9" x14ac:dyDescent="0.25">
      <c r="A77" s="440"/>
      <c r="B77" s="60" t="s">
        <v>28</v>
      </c>
      <c r="C77" s="729"/>
      <c r="D77" s="729"/>
      <c r="E77" s="449"/>
      <c r="F77" s="449"/>
      <c r="G77" s="449"/>
      <c r="H77" s="58" t="s">
        <v>29</v>
      </c>
    </row>
    <row r="78" spans="1:9" x14ac:dyDescent="0.25">
      <c r="A78" s="440"/>
      <c r="B78" s="60" t="s">
        <v>30</v>
      </c>
      <c r="C78" s="729"/>
      <c r="D78" s="730"/>
      <c r="E78" s="449"/>
      <c r="F78" s="449"/>
      <c r="G78" s="449"/>
      <c r="H78" s="58">
        <v>8540099.5</v>
      </c>
    </row>
    <row r="79" spans="1:9" ht="57" x14ac:dyDescent="0.25">
      <c r="A79" s="440"/>
      <c r="B79" s="64" t="s">
        <v>139</v>
      </c>
      <c r="C79" s="729"/>
      <c r="D79" s="728" t="s">
        <v>67</v>
      </c>
      <c r="E79" s="449"/>
      <c r="F79" s="449"/>
      <c r="G79" s="449"/>
      <c r="H79" s="58"/>
    </row>
    <row r="80" spans="1:9" x14ac:dyDescent="0.25">
      <c r="A80" s="440"/>
      <c r="B80" s="59" t="s">
        <v>140</v>
      </c>
      <c r="C80" s="729"/>
      <c r="D80" s="729"/>
      <c r="E80" s="449"/>
      <c r="F80" s="449"/>
      <c r="G80" s="449"/>
      <c r="H80" s="58"/>
    </row>
    <row r="81" spans="1:8" x14ac:dyDescent="0.25">
      <c r="A81" s="440"/>
      <c r="B81" s="60" t="s">
        <v>28</v>
      </c>
      <c r="C81" s="729"/>
      <c r="D81" s="729"/>
      <c r="E81" s="449"/>
      <c r="F81" s="449"/>
      <c r="G81" s="449"/>
      <c r="H81" s="58" t="s">
        <v>29</v>
      </c>
    </row>
    <row r="82" spans="1:8" x14ac:dyDescent="0.25">
      <c r="A82" s="440"/>
      <c r="B82" s="60" t="s">
        <v>30</v>
      </c>
      <c r="C82" s="729"/>
      <c r="D82" s="730"/>
      <c r="E82" s="449"/>
      <c r="F82" s="449"/>
      <c r="G82" s="449"/>
      <c r="H82" s="58" t="s">
        <v>29</v>
      </c>
    </row>
    <row r="83" spans="1:8" ht="42.75" x14ac:dyDescent="0.25">
      <c r="A83" s="440"/>
      <c r="B83" s="65" t="s">
        <v>141</v>
      </c>
      <c r="C83" s="729"/>
      <c r="D83" s="753" t="s">
        <v>26</v>
      </c>
      <c r="E83" s="449"/>
      <c r="F83" s="449"/>
      <c r="G83" s="449"/>
      <c r="H83" s="58"/>
    </row>
    <row r="84" spans="1:8" x14ac:dyDescent="0.25">
      <c r="A84" s="440"/>
      <c r="B84" s="60" t="s">
        <v>142</v>
      </c>
      <c r="C84" s="729"/>
      <c r="D84" s="753"/>
      <c r="E84" s="449"/>
      <c r="F84" s="449"/>
      <c r="G84" s="449"/>
      <c r="H84" s="58" t="s">
        <v>29</v>
      </c>
    </row>
    <row r="85" spans="1:8" x14ac:dyDescent="0.25">
      <c r="A85" s="440"/>
      <c r="B85" s="60" t="s">
        <v>143</v>
      </c>
      <c r="C85" s="729"/>
      <c r="D85" s="753"/>
      <c r="E85" s="449"/>
      <c r="F85" s="449"/>
      <c r="G85" s="449"/>
      <c r="H85" s="58">
        <v>6008.34</v>
      </c>
    </row>
    <row r="86" spans="1:8" x14ac:dyDescent="0.25">
      <c r="A86" s="440"/>
      <c r="B86" s="60" t="s">
        <v>144</v>
      </c>
      <c r="C86" s="729"/>
      <c r="D86" s="753"/>
      <c r="E86" s="449"/>
      <c r="F86" s="449"/>
      <c r="G86" s="449"/>
      <c r="H86" s="58">
        <v>3486.66</v>
      </c>
    </row>
    <row r="87" spans="1:8" x14ac:dyDescent="0.25">
      <c r="A87" s="440"/>
      <c r="B87" s="60" t="s">
        <v>145</v>
      </c>
      <c r="C87" s="729"/>
      <c r="D87" s="753"/>
      <c r="E87" s="449"/>
      <c r="F87" s="449"/>
      <c r="G87" s="449"/>
      <c r="H87" s="58">
        <v>2470.29</v>
      </c>
    </row>
    <row r="88" spans="1:8" x14ac:dyDescent="0.25">
      <c r="A88" s="440"/>
      <c r="B88" s="60" t="s">
        <v>146</v>
      </c>
      <c r="C88" s="729"/>
      <c r="D88" s="753"/>
      <c r="E88" s="449"/>
      <c r="F88" s="449"/>
      <c r="G88" s="449"/>
      <c r="H88" s="58">
        <v>7293.3</v>
      </c>
    </row>
    <row r="89" spans="1:8" ht="15.75" customHeight="1" x14ac:dyDescent="0.25">
      <c r="A89" s="440"/>
      <c r="B89" s="60" t="s">
        <v>147</v>
      </c>
      <c r="C89" s="729"/>
      <c r="D89" s="753"/>
      <c r="E89" s="449"/>
      <c r="F89" s="449"/>
      <c r="G89" s="449"/>
      <c r="H89" s="58">
        <v>5490.33</v>
      </c>
    </row>
    <row r="90" spans="1:8" x14ac:dyDescent="0.25">
      <c r="A90" s="440"/>
      <c r="B90" s="60" t="s">
        <v>148</v>
      </c>
      <c r="C90" s="729"/>
      <c r="D90" s="753"/>
      <c r="E90" s="449"/>
      <c r="F90" s="449"/>
      <c r="G90" s="449"/>
      <c r="H90" s="58">
        <v>5593.48</v>
      </c>
    </row>
    <row r="91" spans="1:8" ht="42.75" x14ac:dyDescent="0.25">
      <c r="A91" s="440"/>
      <c r="B91" s="65" t="s">
        <v>840</v>
      </c>
      <c r="C91" s="753" t="s">
        <v>841</v>
      </c>
      <c r="D91" s="729" t="s">
        <v>842</v>
      </c>
      <c r="E91" s="458"/>
      <c r="F91" s="449"/>
      <c r="G91" s="449"/>
      <c r="H91" s="58"/>
    </row>
    <row r="92" spans="1:8" x14ac:dyDescent="0.25">
      <c r="A92" s="440"/>
      <c r="B92" s="453" t="s">
        <v>843</v>
      </c>
      <c r="C92" s="753"/>
      <c r="D92" s="729"/>
      <c r="E92" s="449"/>
      <c r="F92" s="449"/>
      <c r="G92" s="449"/>
      <c r="H92" s="58">
        <v>15087.61</v>
      </c>
    </row>
    <row r="93" spans="1:8" x14ac:dyDescent="0.25">
      <c r="A93" s="440"/>
      <c r="B93" s="453" t="s">
        <v>844</v>
      </c>
      <c r="C93" s="753"/>
      <c r="D93" s="729"/>
      <c r="E93" s="449"/>
      <c r="F93" s="449"/>
      <c r="G93" s="449"/>
      <c r="H93" s="58">
        <v>23632.81</v>
      </c>
    </row>
    <row r="94" spans="1:8" x14ac:dyDescent="0.25">
      <c r="A94" s="440"/>
      <c r="B94" s="453" t="s">
        <v>845</v>
      </c>
      <c r="C94" s="753"/>
      <c r="D94" s="730"/>
      <c r="E94" s="449"/>
      <c r="F94" s="449"/>
      <c r="G94" s="449"/>
      <c r="H94" s="58">
        <v>31661.9</v>
      </c>
    </row>
    <row r="95" spans="1:8" ht="57" customHeight="1" x14ac:dyDescent="0.25">
      <c r="A95" s="440"/>
      <c r="B95" s="64" t="s">
        <v>135</v>
      </c>
      <c r="C95" s="754" t="s">
        <v>52</v>
      </c>
      <c r="D95" s="728" t="s">
        <v>62</v>
      </c>
      <c r="E95" s="449"/>
      <c r="F95" s="449"/>
      <c r="G95" s="449"/>
      <c r="H95" s="58"/>
    </row>
    <row r="96" spans="1:8" ht="30" x14ac:dyDescent="0.25">
      <c r="A96" s="440"/>
      <c r="B96" s="59" t="s">
        <v>723</v>
      </c>
      <c r="C96" s="747"/>
      <c r="D96" s="729"/>
      <c r="E96" s="449"/>
      <c r="F96" s="449"/>
      <c r="G96" s="449"/>
      <c r="H96" s="58"/>
    </row>
    <row r="97" spans="1:8" x14ac:dyDescent="0.25">
      <c r="A97" s="440"/>
      <c r="B97" s="60" t="s">
        <v>28</v>
      </c>
      <c r="C97" s="747"/>
      <c r="D97" s="729"/>
      <c r="E97" s="449"/>
      <c r="F97" s="449"/>
      <c r="G97" s="449"/>
      <c r="H97" s="66" t="s">
        <v>29</v>
      </c>
    </row>
    <row r="98" spans="1:8" x14ac:dyDescent="0.25">
      <c r="A98" s="440"/>
      <c r="B98" s="60" t="s">
        <v>30</v>
      </c>
      <c r="C98" s="747"/>
      <c r="D98" s="729"/>
      <c r="E98" s="449"/>
      <c r="F98" s="449"/>
      <c r="G98" s="449"/>
      <c r="H98" s="66">
        <v>1777593.55</v>
      </c>
    </row>
    <row r="99" spans="1:8" ht="30" x14ac:dyDescent="0.25">
      <c r="A99" s="440"/>
      <c r="B99" s="59" t="s">
        <v>724</v>
      </c>
      <c r="C99" s="747"/>
      <c r="D99" s="729"/>
      <c r="E99" s="449"/>
      <c r="F99" s="449"/>
      <c r="G99" s="449"/>
      <c r="H99" s="58"/>
    </row>
    <row r="100" spans="1:8" x14ac:dyDescent="0.25">
      <c r="A100" s="440"/>
      <c r="B100" s="60" t="s">
        <v>28</v>
      </c>
      <c r="C100" s="747"/>
      <c r="D100" s="729"/>
      <c r="E100" s="449"/>
      <c r="F100" s="449"/>
      <c r="G100" s="449"/>
      <c r="H100" s="66" t="s">
        <v>29</v>
      </c>
    </row>
    <row r="101" spans="1:8" x14ac:dyDescent="0.25">
      <c r="A101" s="440"/>
      <c r="B101" s="60" t="s">
        <v>30</v>
      </c>
      <c r="C101" s="747"/>
      <c r="D101" s="729"/>
      <c r="E101" s="449"/>
      <c r="F101" s="449"/>
      <c r="G101" s="449"/>
      <c r="H101" s="66">
        <v>1581444.2</v>
      </c>
    </row>
    <row r="102" spans="1:8" x14ac:dyDescent="0.25">
      <c r="A102" s="440"/>
      <c r="B102" s="59" t="s">
        <v>897</v>
      </c>
      <c r="C102" s="754" t="s">
        <v>350</v>
      </c>
      <c r="D102" s="729"/>
      <c r="E102" s="449"/>
      <c r="F102" s="449"/>
      <c r="G102" s="449"/>
      <c r="H102" s="66"/>
    </row>
    <row r="103" spans="1:8" x14ac:dyDescent="0.25">
      <c r="A103" s="440"/>
      <c r="B103" s="60" t="s">
        <v>28</v>
      </c>
      <c r="C103" s="747"/>
      <c r="D103" s="729"/>
      <c r="E103" s="449"/>
      <c r="F103" s="449"/>
      <c r="G103" s="449"/>
      <c r="H103" s="66" t="s">
        <v>29</v>
      </c>
    </row>
    <row r="104" spans="1:8" x14ac:dyDescent="0.25">
      <c r="A104" s="440"/>
      <c r="B104" s="60" t="s">
        <v>30</v>
      </c>
      <c r="C104" s="748"/>
      <c r="D104" s="729"/>
      <c r="E104" s="449"/>
      <c r="F104" s="449"/>
      <c r="G104" s="449"/>
      <c r="H104" s="66">
        <v>8547283</v>
      </c>
    </row>
    <row r="105" spans="1:8" x14ac:dyDescent="0.25">
      <c r="A105" s="440"/>
      <c r="B105" s="59" t="s">
        <v>898</v>
      </c>
      <c r="C105" s="754" t="s">
        <v>338</v>
      </c>
      <c r="D105" s="729"/>
      <c r="E105" s="449"/>
      <c r="F105" s="449"/>
      <c r="G105" s="449"/>
      <c r="H105" s="66"/>
    </row>
    <row r="106" spans="1:8" x14ac:dyDescent="0.25">
      <c r="A106" s="440"/>
      <c r="B106" s="60" t="s">
        <v>28</v>
      </c>
      <c r="C106" s="747"/>
      <c r="D106" s="729"/>
      <c r="E106" s="449"/>
      <c r="F106" s="449"/>
      <c r="G106" s="449"/>
      <c r="H106" s="66" t="s">
        <v>29</v>
      </c>
    </row>
    <row r="107" spans="1:8" x14ac:dyDescent="0.25">
      <c r="A107" s="440"/>
      <c r="B107" s="60" t="s">
        <v>30</v>
      </c>
      <c r="C107" s="748"/>
      <c r="D107" s="729"/>
      <c r="E107" s="449"/>
      <c r="F107" s="449"/>
      <c r="G107" s="449"/>
      <c r="H107" s="66">
        <v>3270894</v>
      </c>
    </row>
    <row r="108" spans="1:8" ht="57" x14ac:dyDescent="0.25">
      <c r="A108" s="440"/>
      <c r="B108" s="64" t="s">
        <v>137</v>
      </c>
      <c r="C108" s="754" t="s">
        <v>52</v>
      </c>
      <c r="D108" s="729"/>
      <c r="E108" s="449"/>
      <c r="F108" s="449"/>
      <c r="G108" s="449"/>
      <c r="H108" s="66"/>
    </row>
    <row r="109" spans="1:8" x14ac:dyDescent="0.25">
      <c r="A109" s="440"/>
      <c r="B109" s="63" t="s">
        <v>726</v>
      </c>
      <c r="C109" s="747"/>
      <c r="D109" s="729"/>
      <c r="E109" s="449"/>
      <c r="F109" s="449"/>
      <c r="G109" s="449"/>
      <c r="H109" s="66"/>
    </row>
    <row r="110" spans="1:8" x14ac:dyDescent="0.25">
      <c r="A110" s="440"/>
      <c r="B110" s="60" t="s">
        <v>28</v>
      </c>
      <c r="C110" s="747"/>
      <c r="D110" s="729"/>
      <c r="E110" s="449"/>
      <c r="F110" s="449"/>
      <c r="G110" s="449"/>
      <c r="H110" s="66" t="s">
        <v>29</v>
      </c>
    </row>
    <row r="111" spans="1:8" x14ac:dyDescent="0.25">
      <c r="A111" s="440"/>
      <c r="B111" s="60" t="s">
        <v>30</v>
      </c>
      <c r="C111" s="747"/>
      <c r="D111" s="729"/>
      <c r="E111" s="449"/>
      <c r="F111" s="449"/>
      <c r="G111" s="449"/>
      <c r="H111" s="66">
        <v>3119142.5</v>
      </c>
    </row>
    <row r="112" spans="1:8" x14ac:dyDescent="0.25">
      <c r="A112" s="440"/>
      <c r="B112" s="63" t="s">
        <v>727</v>
      </c>
      <c r="C112" s="747"/>
      <c r="D112" s="729"/>
      <c r="E112" s="449"/>
      <c r="F112" s="449"/>
      <c r="G112" s="449"/>
      <c r="H112" s="66"/>
    </row>
    <row r="113" spans="1:8" x14ac:dyDescent="0.25">
      <c r="A113" s="440"/>
      <c r="B113" s="60" t="s">
        <v>28</v>
      </c>
      <c r="C113" s="747"/>
      <c r="D113" s="729"/>
      <c r="E113" s="449"/>
      <c r="F113" s="449"/>
      <c r="G113" s="449"/>
      <c r="H113" s="66" t="s">
        <v>29</v>
      </c>
    </row>
    <row r="114" spans="1:8" x14ac:dyDescent="0.25">
      <c r="A114" s="440"/>
      <c r="B114" s="60" t="s">
        <v>30</v>
      </c>
      <c r="C114" s="748"/>
      <c r="D114" s="729"/>
      <c r="E114" s="449"/>
      <c r="F114" s="449"/>
      <c r="G114" s="449"/>
      <c r="H114" s="66">
        <v>8530299.6799999997</v>
      </c>
    </row>
    <row r="115" spans="1:8" x14ac:dyDescent="0.25">
      <c r="A115" s="440"/>
      <c r="B115" s="63" t="s">
        <v>728</v>
      </c>
      <c r="C115" s="756" t="s">
        <v>350</v>
      </c>
      <c r="D115" s="729"/>
      <c r="E115" s="449"/>
      <c r="F115" s="449"/>
      <c r="G115" s="449"/>
      <c r="H115" s="66"/>
    </row>
    <row r="116" spans="1:8" x14ac:dyDescent="0.25">
      <c r="A116" s="440"/>
      <c r="B116" s="60" t="s">
        <v>28</v>
      </c>
      <c r="C116" s="756"/>
      <c r="D116" s="729"/>
      <c r="E116" s="449"/>
      <c r="F116" s="449"/>
      <c r="G116" s="449"/>
      <c r="H116" s="66" t="s">
        <v>29</v>
      </c>
    </row>
    <row r="117" spans="1:8" x14ac:dyDescent="0.25">
      <c r="A117" s="440"/>
      <c r="B117" s="60" t="s">
        <v>30</v>
      </c>
      <c r="C117" s="756"/>
      <c r="D117" s="730"/>
      <c r="E117" s="449"/>
      <c r="F117" s="449"/>
      <c r="G117" s="449"/>
      <c r="H117" s="66">
        <v>22365546</v>
      </c>
    </row>
    <row r="118" spans="1:8" ht="57" x14ac:dyDescent="0.25">
      <c r="A118" s="440"/>
      <c r="B118" s="64" t="s">
        <v>139</v>
      </c>
      <c r="C118" s="756" t="s">
        <v>52</v>
      </c>
      <c r="D118" s="728" t="s">
        <v>67</v>
      </c>
      <c r="E118" s="449"/>
      <c r="F118" s="449"/>
      <c r="G118" s="449"/>
      <c r="H118" s="66"/>
    </row>
    <row r="119" spans="1:8" x14ac:dyDescent="0.25">
      <c r="A119" s="440"/>
      <c r="B119" s="59" t="s">
        <v>140</v>
      </c>
      <c r="C119" s="756"/>
      <c r="D119" s="729"/>
      <c r="E119" s="449"/>
      <c r="F119" s="449"/>
      <c r="G119" s="449"/>
      <c r="H119" s="66"/>
    </row>
    <row r="120" spans="1:8" x14ac:dyDescent="0.25">
      <c r="A120" s="440"/>
      <c r="B120" s="60" t="s">
        <v>28</v>
      </c>
      <c r="C120" s="756"/>
      <c r="D120" s="729"/>
      <c r="E120" s="449"/>
      <c r="F120" s="449"/>
      <c r="G120" s="449"/>
      <c r="H120" s="58" t="s">
        <v>29</v>
      </c>
    </row>
    <row r="121" spans="1:8" x14ac:dyDescent="0.25">
      <c r="A121" s="440"/>
      <c r="B121" s="60" t="s">
        <v>30</v>
      </c>
      <c r="C121" s="756"/>
      <c r="D121" s="730"/>
      <c r="E121" s="449"/>
      <c r="F121" s="449"/>
      <c r="G121" s="449"/>
      <c r="H121" s="58">
        <v>2062638.32</v>
      </c>
    </row>
    <row r="122" spans="1:8" ht="42.75" x14ac:dyDescent="0.25">
      <c r="A122" s="440"/>
      <c r="B122" s="65" t="s">
        <v>141</v>
      </c>
      <c r="C122" s="756"/>
      <c r="D122" s="728" t="s">
        <v>26</v>
      </c>
      <c r="E122" s="449"/>
      <c r="F122" s="449"/>
      <c r="G122" s="449"/>
      <c r="H122" s="66"/>
    </row>
    <row r="123" spans="1:8" x14ac:dyDescent="0.25">
      <c r="A123" s="440"/>
      <c r="B123" s="60" t="s">
        <v>28</v>
      </c>
      <c r="C123" s="756"/>
      <c r="D123" s="729"/>
      <c r="E123" s="449"/>
      <c r="F123" s="449"/>
      <c r="G123" s="449"/>
      <c r="H123" s="66" t="s">
        <v>29</v>
      </c>
    </row>
    <row r="124" spans="1:8" x14ac:dyDescent="0.25">
      <c r="A124" s="440"/>
      <c r="B124" s="60" t="s">
        <v>143</v>
      </c>
      <c r="C124" s="756"/>
      <c r="D124" s="729"/>
      <c r="E124" s="449"/>
      <c r="F124" s="449"/>
      <c r="G124" s="449"/>
      <c r="H124" s="58">
        <v>6008.34</v>
      </c>
    </row>
    <row r="125" spans="1:8" x14ac:dyDescent="0.25">
      <c r="A125" s="440"/>
      <c r="B125" s="60" t="s">
        <v>144</v>
      </c>
      <c r="C125" s="756"/>
      <c r="D125" s="729"/>
      <c r="E125" s="449"/>
      <c r="F125" s="449"/>
      <c r="G125" s="449"/>
      <c r="H125" s="58">
        <v>3486.66</v>
      </c>
    </row>
    <row r="126" spans="1:8" x14ac:dyDescent="0.25">
      <c r="A126" s="440"/>
      <c r="B126" s="60" t="s">
        <v>145</v>
      </c>
      <c r="C126" s="756"/>
      <c r="D126" s="729"/>
      <c r="E126" s="449"/>
      <c r="F126" s="449"/>
      <c r="G126" s="449"/>
      <c r="H126" s="58">
        <v>2470.29</v>
      </c>
    </row>
    <row r="127" spans="1:8" x14ac:dyDescent="0.25">
      <c r="A127" s="440"/>
      <c r="B127" s="60" t="s">
        <v>146</v>
      </c>
      <c r="C127" s="756"/>
      <c r="D127" s="729"/>
      <c r="E127" s="449"/>
      <c r="F127" s="449"/>
      <c r="G127" s="449"/>
      <c r="H127" s="58">
        <v>7293.3</v>
      </c>
    </row>
    <row r="128" spans="1:8" ht="15.75" customHeight="1" x14ac:dyDescent="0.25">
      <c r="A128" s="440"/>
      <c r="B128" s="60" t="s">
        <v>147</v>
      </c>
      <c r="C128" s="756"/>
      <c r="D128" s="729"/>
      <c r="E128" s="449"/>
      <c r="F128" s="449"/>
      <c r="G128" s="449"/>
      <c r="H128" s="58">
        <v>5490.33</v>
      </c>
    </row>
    <row r="129" spans="1:8" ht="15.75" customHeight="1" x14ac:dyDescent="0.25">
      <c r="A129" s="440"/>
      <c r="B129" s="60" t="s">
        <v>148</v>
      </c>
      <c r="C129" s="756"/>
      <c r="D129" s="730"/>
      <c r="E129" s="449"/>
      <c r="F129" s="449"/>
      <c r="G129" s="449"/>
      <c r="H129" s="58">
        <v>5593.48</v>
      </c>
    </row>
    <row r="130" spans="1:8" ht="42.75" customHeight="1" x14ac:dyDescent="0.25">
      <c r="A130" s="440"/>
      <c r="B130" s="65" t="s">
        <v>729</v>
      </c>
      <c r="C130" s="754" t="s">
        <v>730</v>
      </c>
      <c r="D130" s="728" t="s">
        <v>26</v>
      </c>
      <c r="E130" s="449"/>
      <c r="F130" s="449"/>
      <c r="G130" s="449"/>
      <c r="H130" s="311"/>
    </row>
    <row r="131" spans="1:8" ht="28.5" customHeight="1" x14ac:dyDescent="0.25">
      <c r="A131" s="440"/>
      <c r="B131" s="59" t="s">
        <v>731</v>
      </c>
      <c r="C131" s="747"/>
      <c r="D131" s="729"/>
      <c r="E131" s="449"/>
      <c r="F131" s="449"/>
      <c r="G131" s="449"/>
      <c r="H131" s="311"/>
    </row>
    <row r="132" spans="1:8" ht="15.75" customHeight="1" x14ac:dyDescent="0.25">
      <c r="A132" s="440"/>
      <c r="B132" s="60" t="s">
        <v>28</v>
      </c>
      <c r="C132" s="747"/>
      <c r="D132" s="729"/>
      <c r="E132" s="449"/>
      <c r="F132" s="449"/>
      <c r="G132" s="449"/>
      <c r="H132" s="66" t="s">
        <v>29</v>
      </c>
    </row>
    <row r="133" spans="1:8" ht="15.75" customHeight="1" x14ac:dyDescent="0.25">
      <c r="A133" s="440"/>
      <c r="B133" s="60" t="s">
        <v>30</v>
      </c>
      <c r="C133" s="747"/>
      <c r="D133" s="729"/>
      <c r="E133" s="449"/>
      <c r="F133" s="449"/>
      <c r="G133" s="449"/>
      <c r="H133" s="311">
        <v>67322.740000000005</v>
      </c>
    </row>
    <row r="134" spans="1:8" ht="27" customHeight="1" x14ac:dyDescent="0.25">
      <c r="A134" s="440"/>
      <c r="B134" s="59" t="s">
        <v>899</v>
      </c>
      <c r="C134" s="747"/>
      <c r="D134" s="729"/>
      <c r="E134" s="449"/>
      <c r="F134" s="449"/>
      <c r="G134" s="449"/>
      <c r="H134" s="311"/>
    </row>
    <row r="135" spans="1:8" ht="15.75" customHeight="1" x14ac:dyDescent="0.25">
      <c r="A135" s="440"/>
      <c r="B135" s="60" t="s">
        <v>28</v>
      </c>
      <c r="C135" s="747"/>
      <c r="D135" s="729"/>
      <c r="E135" s="449"/>
      <c r="F135" s="449"/>
      <c r="G135" s="449"/>
      <c r="H135" s="311" t="s">
        <v>29</v>
      </c>
    </row>
    <row r="136" spans="1:8" ht="15.75" customHeight="1" x14ac:dyDescent="0.25">
      <c r="A136" s="440"/>
      <c r="B136" s="60" t="s">
        <v>30</v>
      </c>
      <c r="C136" s="748"/>
      <c r="D136" s="730"/>
      <c r="E136" s="449"/>
      <c r="F136" s="449"/>
      <c r="G136" s="449"/>
      <c r="H136" s="311">
        <v>12503.12</v>
      </c>
    </row>
    <row r="137" spans="1:8" ht="73.5" customHeight="1" x14ac:dyDescent="0.25">
      <c r="A137" s="440"/>
      <c r="B137" s="65" t="s">
        <v>840</v>
      </c>
      <c r="C137" s="754" t="s">
        <v>52</v>
      </c>
      <c r="D137" s="728" t="s">
        <v>842</v>
      </c>
      <c r="E137" s="449"/>
      <c r="F137" s="449"/>
      <c r="G137" s="449"/>
      <c r="H137" s="311"/>
    </row>
    <row r="138" spans="1:8" ht="27" customHeight="1" x14ac:dyDescent="0.25">
      <c r="A138" s="440"/>
      <c r="B138" s="453" t="s">
        <v>846</v>
      </c>
      <c r="C138" s="747"/>
      <c r="D138" s="729"/>
      <c r="E138" s="449"/>
      <c r="F138" s="449"/>
      <c r="G138" s="449"/>
      <c r="H138" s="311">
        <v>307211.87</v>
      </c>
    </row>
    <row r="139" spans="1:8" ht="30.75" customHeight="1" thickBot="1" x14ac:dyDescent="0.3">
      <c r="A139" s="462"/>
      <c r="B139" s="454" t="s">
        <v>847</v>
      </c>
      <c r="C139" s="755"/>
      <c r="D139" s="742"/>
      <c r="E139" s="455"/>
      <c r="F139" s="455"/>
      <c r="G139" s="455"/>
      <c r="H139" s="463">
        <v>165186.97</v>
      </c>
    </row>
    <row r="141" spans="1:8" x14ac:dyDescent="0.25">
      <c r="A141" s="428" t="s">
        <v>68</v>
      </c>
    </row>
  </sheetData>
  <sheetProtection insertRows="0" deleteRows="0"/>
  <mergeCells count="38">
    <mergeCell ref="C137:C139"/>
    <mergeCell ref="D137:D139"/>
    <mergeCell ref="C95:C101"/>
    <mergeCell ref="D95:D117"/>
    <mergeCell ref="C102:C104"/>
    <mergeCell ref="C105:C107"/>
    <mergeCell ref="C108:C114"/>
    <mergeCell ref="C115:C117"/>
    <mergeCell ref="C118:C129"/>
    <mergeCell ref="D118:D121"/>
    <mergeCell ref="D122:D129"/>
    <mergeCell ref="C130:C136"/>
    <mergeCell ref="D130:D136"/>
    <mergeCell ref="C68:C90"/>
    <mergeCell ref="D68:D78"/>
    <mergeCell ref="D79:D82"/>
    <mergeCell ref="D83:D90"/>
    <mergeCell ref="C91:C94"/>
    <mergeCell ref="D91:D94"/>
    <mergeCell ref="C65:C67"/>
    <mergeCell ref="D65:D67"/>
    <mergeCell ref="A7:H7"/>
    <mergeCell ref="B12:H12"/>
    <mergeCell ref="B13:H13"/>
    <mergeCell ref="B14:H14"/>
    <mergeCell ref="C15:C40"/>
    <mergeCell ref="D15:D40"/>
    <mergeCell ref="C41:C61"/>
    <mergeCell ref="D41:D61"/>
    <mergeCell ref="B62:H62"/>
    <mergeCell ref="B63:H63"/>
    <mergeCell ref="B64:H64"/>
    <mergeCell ref="G3:H3"/>
    <mergeCell ref="A4:A5"/>
    <mergeCell ref="B4:C4"/>
    <mergeCell ref="D4:D5"/>
    <mergeCell ref="E4:G4"/>
    <mergeCell ref="H4:H5"/>
  </mergeCells>
  <hyperlinks>
    <hyperlink ref="A15" r:id="rId1"/>
    <hyperlink ref="A18" r:id="rId2"/>
    <hyperlink ref="A21" r:id="rId3"/>
    <hyperlink ref="A24" r:id="rId4"/>
  </hyperlinks>
  <pageMargins left="0.35433070866141736" right="0.15748031496062992" top="0.35433070866141736" bottom="2.598425196850394" header="0.51181102362204722" footer="0.51181102362204722"/>
  <pageSetup paperSize="9" scale="18" fitToHeight="9" orientation="portrait" horizontalDpi="300" verticalDpi="300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625"/>
  <sheetViews>
    <sheetView view="pageBreakPreview" zoomScale="75" zoomScaleNormal="100" zoomScaleSheetLayoutView="75" workbookViewId="0">
      <pane xSplit="1" ySplit="9" topLeftCell="B602" activePane="bottomRight" state="frozen"/>
      <selection pane="topRight" activeCell="B1" sqref="B1"/>
      <selection pane="bottomLeft" activeCell="A10" sqref="A10"/>
      <selection pane="bottomRight" activeCell="J623" sqref="J623"/>
    </sheetView>
  </sheetViews>
  <sheetFormatPr defaultRowHeight="15" x14ac:dyDescent="0.25"/>
  <cols>
    <col min="1" max="1" width="41.42578125" style="68" customWidth="1"/>
    <col min="2" max="2" width="83.28515625" style="123" customWidth="1"/>
    <col min="3" max="3" width="22.28515625" style="68" customWidth="1"/>
    <col min="4" max="4" width="15" style="124" customWidth="1"/>
    <col min="5" max="7" width="9.85546875" style="68" customWidth="1"/>
    <col min="8" max="8" width="18.28515625" style="125" customWidth="1"/>
    <col min="9" max="9" width="11" style="68" customWidth="1"/>
    <col min="10" max="10" width="11" style="68" bestFit="1" customWidth="1"/>
    <col min="11" max="16384" width="9.140625" style="68"/>
  </cols>
  <sheetData>
    <row r="1" spans="1:10" ht="18.75" x14ac:dyDescent="0.3">
      <c r="A1" s="1" t="s">
        <v>0</v>
      </c>
      <c r="B1" s="2"/>
      <c r="C1" s="3"/>
      <c r="D1" s="67"/>
      <c r="E1" s="3"/>
      <c r="F1" s="3"/>
      <c r="G1" s="3"/>
      <c r="H1" s="4"/>
    </row>
    <row r="2" spans="1:10" ht="20.25" customHeight="1" x14ac:dyDescent="0.3">
      <c r="A2" s="69"/>
      <c r="B2" s="2"/>
      <c r="C2" s="70"/>
      <c r="D2" s="71"/>
      <c r="E2" s="70"/>
      <c r="F2" s="70"/>
      <c r="G2" s="70"/>
      <c r="H2" s="4"/>
    </row>
    <row r="3" spans="1:10" ht="19.5" thickBot="1" x14ac:dyDescent="0.3">
      <c r="A3" s="3"/>
      <c r="B3" s="72"/>
      <c r="C3" s="73"/>
      <c r="D3" s="74"/>
      <c r="E3" s="73"/>
      <c r="F3" s="73"/>
      <c r="G3" s="760" t="s">
        <v>1</v>
      </c>
      <c r="H3" s="761"/>
    </row>
    <row r="4" spans="1:10" ht="54.75" customHeight="1" x14ac:dyDescent="0.25">
      <c r="A4" s="762" t="s">
        <v>2</v>
      </c>
      <c r="B4" s="764" t="s">
        <v>3</v>
      </c>
      <c r="C4" s="765"/>
      <c r="D4" s="766" t="s">
        <v>4</v>
      </c>
      <c r="E4" s="764" t="s">
        <v>5</v>
      </c>
      <c r="F4" s="768"/>
      <c r="G4" s="765"/>
      <c r="H4" s="769" t="s">
        <v>6</v>
      </c>
    </row>
    <row r="5" spans="1:10" ht="42.75" x14ac:dyDescent="0.25">
      <c r="A5" s="763"/>
      <c r="B5" s="42" t="s">
        <v>7</v>
      </c>
      <c r="C5" s="42" t="s">
        <v>8</v>
      </c>
      <c r="D5" s="767"/>
      <c r="E5" s="42" t="s">
        <v>9</v>
      </c>
      <c r="F5" s="42" t="s">
        <v>10</v>
      </c>
      <c r="G5" s="42" t="s">
        <v>11</v>
      </c>
      <c r="H5" s="770"/>
    </row>
    <row r="6" spans="1:10" s="76" customFormat="1" ht="15.75" x14ac:dyDescent="0.25">
      <c r="A6" s="41">
        <v>1</v>
      </c>
      <c r="B6" s="42">
        <v>2</v>
      </c>
      <c r="C6" s="42">
        <v>3</v>
      </c>
      <c r="D6" s="42">
        <f>C6+1</f>
        <v>4</v>
      </c>
      <c r="E6" s="42">
        <f t="shared" ref="E6:H6" si="0">D6+1</f>
        <v>5</v>
      </c>
      <c r="F6" s="42">
        <f t="shared" si="0"/>
        <v>6</v>
      </c>
      <c r="G6" s="42">
        <f t="shared" si="0"/>
        <v>7</v>
      </c>
      <c r="H6" s="75">
        <f t="shared" si="0"/>
        <v>8</v>
      </c>
    </row>
    <row r="7" spans="1:10" ht="24" customHeight="1" x14ac:dyDescent="0.25">
      <c r="A7" s="777" t="s">
        <v>149</v>
      </c>
      <c r="B7" s="778"/>
      <c r="C7" s="778"/>
      <c r="D7" s="778"/>
      <c r="E7" s="778"/>
      <c r="F7" s="778"/>
      <c r="G7" s="778"/>
      <c r="H7" s="779"/>
    </row>
    <row r="8" spans="1:10" ht="12.75" hidden="1" customHeight="1" x14ac:dyDescent="0.25">
      <c r="A8" s="77"/>
      <c r="B8" s="78"/>
      <c r="C8" s="78"/>
      <c r="D8" s="79"/>
      <c r="E8" s="78"/>
      <c r="F8" s="78"/>
      <c r="G8" s="78"/>
      <c r="H8" s="80"/>
    </row>
    <row r="9" spans="1:10" ht="30" hidden="1" customHeight="1" x14ac:dyDescent="0.25">
      <c r="A9" s="780" t="s">
        <v>150</v>
      </c>
      <c r="B9" s="81" t="s">
        <v>151</v>
      </c>
      <c r="C9" s="82"/>
      <c r="D9" s="79"/>
      <c r="E9" s="82"/>
      <c r="F9" s="82"/>
      <c r="G9" s="82"/>
      <c r="H9" s="83"/>
    </row>
    <row r="10" spans="1:10" ht="29.25" customHeight="1" x14ac:dyDescent="0.25">
      <c r="A10" s="781"/>
      <c r="B10" s="9" t="s">
        <v>13</v>
      </c>
      <c r="C10" s="10" t="s">
        <v>152</v>
      </c>
      <c r="D10" s="10" t="s">
        <v>15</v>
      </c>
      <c r="E10" s="11"/>
      <c r="F10" s="11"/>
      <c r="G10" s="12">
        <v>458.33</v>
      </c>
      <c r="H10" s="56"/>
      <c r="J10" s="84"/>
    </row>
    <row r="11" spans="1:10" ht="16.5" hidden="1" customHeight="1" x14ac:dyDescent="0.25">
      <c r="A11" s="781"/>
      <c r="B11" s="85" t="s">
        <v>16</v>
      </c>
      <c r="C11" s="86"/>
      <c r="D11" s="79"/>
      <c r="E11" s="86"/>
      <c r="F11" s="86"/>
      <c r="G11" s="86"/>
      <c r="H11" s="87"/>
    </row>
    <row r="12" spans="1:10" ht="16.5" hidden="1" customHeight="1" x14ac:dyDescent="0.25">
      <c r="A12" s="781"/>
      <c r="B12" s="85" t="s">
        <v>17</v>
      </c>
      <c r="C12" s="86"/>
      <c r="D12" s="79"/>
      <c r="E12" s="86"/>
      <c r="F12" s="86"/>
      <c r="G12" s="86"/>
      <c r="H12" s="87"/>
    </row>
    <row r="13" spans="1:10" ht="17.25" customHeight="1" x14ac:dyDescent="0.25">
      <c r="A13" s="781"/>
      <c r="B13" s="782" t="s">
        <v>18</v>
      </c>
      <c r="C13" s="783"/>
      <c r="D13" s="783"/>
      <c r="E13" s="783"/>
      <c r="F13" s="783"/>
      <c r="G13" s="783"/>
      <c r="H13" s="784"/>
    </row>
    <row r="14" spans="1:10" ht="17.25" customHeight="1" x14ac:dyDescent="0.25">
      <c r="A14" s="781"/>
      <c r="B14" s="771" t="s">
        <v>19</v>
      </c>
      <c r="C14" s="772"/>
      <c r="D14" s="772"/>
      <c r="E14" s="772"/>
      <c r="F14" s="772"/>
      <c r="G14" s="772"/>
      <c r="H14" s="773"/>
    </row>
    <row r="15" spans="1:10" ht="54.75" customHeight="1" x14ac:dyDescent="0.25">
      <c r="A15" s="781"/>
      <c r="B15" s="774" t="s">
        <v>153</v>
      </c>
      <c r="C15" s="775"/>
      <c r="D15" s="775"/>
      <c r="E15" s="775"/>
      <c r="F15" s="775"/>
      <c r="G15" s="775"/>
      <c r="H15" s="776"/>
    </row>
    <row r="16" spans="1:10" ht="179.25" customHeight="1" x14ac:dyDescent="0.25">
      <c r="A16" s="781"/>
      <c r="B16" s="88" t="s">
        <v>154</v>
      </c>
      <c r="C16" s="757" t="s">
        <v>155</v>
      </c>
      <c r="D16" s="757" t="s">
        <v>26</v>
      </c>
      <c r="E16" s="82"/>
      <c r="F16" s="82"/>
      <c r="G16" s="89"/>
      <c r="H16" s="90">
        <f>H17+H18</f>
        <v>477</v>
      </c>
    </row>
    <row r="17" spans="1:8" x14ac:dyDescent="0.25">
      <c r="A17" s="781"/>
      <c r="B17" s="23" t="s">
        <v>156</v>
      </c>
      <c r="C17" s="758"/>
      <c r="D17" s="758"/>
      <c r="E17" s="82"/>
      <c r="F17" s="82"/>
      <c r="G17" s="89"/>
      <c r="H17" s="90">
        <v>210.76</v>
      </c>
    </row>
    <row r="18" spans="1:8" x14ac:dyDescent="0.25">
      <c r="A18" s="781"/>
      <c r="B18" s="23" t="s">
        <v>157</v>
      </c>
      <c r="C18" s="758"/>
      <c r="D18" s="758"/>
      <c r="E18" s="82"/>
      <c r="F18" s="82"/>
      <c r="G18" s="89"/>
      <c r="H18" s="90">
        <v>266.24</v>
      </c>
    </row>
    <row r="19" spans="1:8" ht="147.75" customHeight="1" x14ac:dyDescent="0.25">
      <c r="A19" s="781"/>
      <c r="B19" s="88" t="s">
        <v>158</v>
      </c>
      <c r="C19" s="758"/>
      <c r="D19" s="758"/>
      <c r="E19" s="82"/>
      <c r="F19" s="82"/>
      <c r="G19" s="89"/>
      <c r="H19" s="90">
        <f>H20+H21</f>
        <v>410.76</v>
      </c>
    </row>
    <row r="20" spans="1:8" x14ac:dyDescent="0.25">
      <c r="A20" s="781"/>
      <c r="B20" s="23" t="s">
        <v>156</v>
      </c>
      <c r="C20" s="758"/>
      <c r="D20" s="758"/>
      <c r="E20" s="82"/>
      <c r="F20" s="82"/>
      <c r="G20" s="89"/>
      <c r="H20" s="90">
        <v>210.76</v>
      </c>
    </row>
    <row r="21" spans="1:8" x14ac:dyDescent="0.25">
      <c r="A21" s="781"/>
      <c r="B21" s="23" t="s">
        <v>157</v>
      </c>
      <c r="C21" s="759"/>
      <c r="D21" s="759"/>
      <c r="E21" s="82"/>
      <c r="F21" s="82"/>
      <c r="G21" s="89"/>
      <c r="H21" s="90">
        <v>200</v>
      </c>
    </row>
    <row r="22" spans="1:8" ht="75" customHeight="1" x14ac:dyDescent="0.25">
      <c r="A22" s="781"/>
      <c r="B22" s="21" t="s">
        <v>159</v>
      </c>
      <c r="C22" s="91"/>
      <c r="D22" s="11"/>
      <c r="E22" s="82"/>
      <c r="F22" s="82"/>
      <c r="G22" s="89"/>
      <c r="H22" s="92"/>
    </row>
    <row r="23" spans="1:8" ht="34.5" hidden="1" customHeight="1" x14ac:dyDescent="0.25">
      <c r="A23" s="781"/>
      <c r="B23" s="93" t="s">
        <v>160</v>
      </c>
      <c r="C23" s="758" t="s">
        <v>161</v>
      </c>
      <c r="D23" s="94"/>
      <c r="E23" s="95"/>
      <c r="F23" s="95"/>
      <c r="G23" s="96"/>
      <c r="H23" s="97"/>
    </row>
    <row r="24" spans="1:8" ht="15" hidden="1" customHeight="1" x14ac:dyDescent="0.25">
      <c r="A24" s="781"/>
      <c r="B24" s="22" t="s">
        <v>162</v>
      </c>
      <c r="C24" s="758"/>
      <c r="D24" s="94"/>
      <c r="E24" s="11"/>
      <c r="F24" s="11"/>
      <c r="G24" s="18"/>
      <c r="H24" s="90" t="s">
        <v>29</v>
      </c>
    </row>
    <row r="25" spans="1:8" ht="15" hidden="1" customHeight="1" x14ac:dyDescent="0.25">
      <c r="A25" s="781"/>
      <c r="B25" s="22" t="s">
        <v>163</v>
      </c>
      <c r="C25" s="758"/>
      <c r="D25" s="94"/>
      <c r="E25" s="11"/>
      <c r="F25" s="11"/>
      <c r="G25" s="18"/>
      <c r="H25" s="90" t="s">
        <v>29</v>
      </c>
    </row>
    <row r="26" spans="1:8" ht="31.5" hidden="1" customHeight="1" x14ac:dyDescent="0.25">
      <c r="A26" s="781"/>
      <c r="B26" s="23" t="s">
        <v>164</v>
      </c>
      <c r="C26" s="758"/>
      <c r="D26" s="94"/>
      <c r="E26" s="11"/>
      <c r="F26" s="11"/>
      <c r="G26" s="18"/>
      <c r="H26" s="90"/>
    </row>
    <row r="27" spans="1:8" ht="15" hidden="1" customHeight="1" x14ac:dyDescent="0.25">
      <c r="A27" s="781"/>
      <c r="B27" s="22" t="s">
        <v>162</v>
      </c>
      <c r="C27" s="758"/>
      <c r="D27" s="94"/>
      <c r="E27" s="11"/>
      <c r="F27" s="11"/>
      <c r="G27" s="18"/>
      <c r="H27" s="90" t="s">
        <v>29</v>
      </c>
    </row>
    <row r="28" spans="1:8" ht="15" hidden="1" customHeight="1" x14ac:dyDescent="0.25">
      <c r="A28" s="781"/>
      <c r="B28" s="22" t="s">
        <v>163</v>
      </c>
      <c r="C28" s="758"/>
      <c r="D28" s="94"/>
      <c r="E28" s="11"/>
      <c r="F28" s="11"/>
      <c r="G28" s="18"/>
      <c r="H28" s="90" t="s">
        <v>29</v>
      </c>
    </row>
    <row r="29" spans="1:8" ht="31.5" hidden="1" customHeight="1" x14ac:dyDescent="0.25">
      <c r="A29" s="781"/>
      <c r="B29" s="23" t="s">
        <v>165</v>
      </c>
      <c r="C29" s="758"/>
      <c r="D29" s="94"/>
      <c r="E29" s="11"/>
      <c r="F29" s="11"/>
      <c r="G29" s="18"/>
      <c r="H29" s="90"/>
    </row>
    <row r="30" spans="1:8" ht="15" hidden="1" customHeight="1" x14ac:dyDescent="0.25">
      <c r="A30" s="781"/>
      <c r="B30" s="22" t="s">
        <v>162</v>
      </c>
      <c r="C30" s="758"/>
      <c r="D30" s="94"/>
      <c r="E30" s="11"/>
      <c r="F30" s="11"/>
      <c r="G30" s="18"/>
      <c r="H30" s="90" t="s">
        <v>29</v>
      </c>
    </row>
    <row r="31" spans="1:8" ht="15" hidden="1" customHeight="1" x14ac:dyDescent="0.25">
      <c r="A31" s="781"/>
      <c r="B31" s="22" t="s">
        <v>163</v>
      </c>
      <c r="C31" s="758"/>
      <c r="D31" s="94"/>
      <c r="E31" s="11"/>
      <c r="F31" s="11"/>
      <c r="G31" s="18"/>
      <c r="H31" s="90" t="s">
        <v>29</v>
      </c>
    </row>
    <row r="32" spans="1:8" ht="31.5" hidden="1" customHeight="1" x14ac:dyDescent="0.25">
      <c r="A32" s="781"/>
      <c r="B32" s="23" t="s">
        <v>166</v>
      </c>
      <c r="C32" s="758"/>
      <c r="D32" s="94"/>
      <c r="E32" s="11"/>
      <c r="F32" s="11"/>
      <c r="G32" s="18"/>
      <c r="H32" s="90"/>
    </row>
    <row r="33" spans="1:8" ht="15" hidden="1" customHeight="1" x14ac:dyDescent="0.25">
      <c r="A33" s="781"/>
      <c r="B33" s="22" t="s">
        <v>162</v>
      </c>
      <c r="C33" s="758"/>
      <c r="D33" s="94"/>
      <c r="E33" s="11"/>
      <c r="F33" s="11"/>
      <c r="G33" s="18"/>
      <c r="H33" s="90" t="s">
        <v>29</v>
      </c>
    </row>
    <row r="34" spans="1:8" ht="15" hidden="1" customHeight="1" x14ac:dyDescent="0.25">
      <c r="A34" s="781"/>
      <c r="B34" s="22" t="s">
        <v>163</v>
      </c>
      <c r="C34" s="758"/>
      <c r="D34" s="94"/>
      <c r="E34" s="11"/>
      <c r="F34" s="11"/>
      <c r="G34" s="18"/>
      <c r="H34" s="90" t="s">
        <v>29</v>
      </c>
    </row>
    <row r="35" spans="1:8" ht="31.5" hidden="1" customHeight="1" x14ac:dyDescent="0.25">
      <c r="A35" s="781"/>
      <c r="B35" s="23" t="s">
        <v>167</v>
      </c>
      <c r="C35" s="758"/>
      <c r="D35" s="94"/>
      <c r="E35" s="11"/>
      <c r="F35" s="11"/>
      <c r="G35" s="18"/>
      <c r="H35" s="90"/>
    </row>
    <row r="36" spans="1:8" ht="15" hidden="1" customHeight="1" x14ac:dyDescent="0.25">
      <c r="A36" s="781"/>
      <c r="B36" s="22" t="s">
        <v>162</v>
      </c>
      <c r="C36" s="758"/>
      <c r="D36" s="94"/>
      <c r="E36" s="11"/>
      <c r="F36" s="11"/>
      <c r="G36" s="18"/>
      <c r="H36" s="90" t="s">
        <v>29</v>
      </c>
    </row>
    <row r="37" spans="1:8" ht="15" hidden="1" customHeight="1" x14ac:dyDescent="0.25">
      <c r="A37" s="781"/>
      <c r="B37" s="22" t="s">
        <v>163</v>
      </c>
      <c r="C37" s="758"/>
      <c r="D37" s="94"/>
      <c r="E37" s="11"/>
      <c r="F37" s="11"/>
      <c r="G37" s="18"/>
      <c r="H37" s="90" t="s">
        <v>29</v>
      </c>
    </row>
    <row r="38" spans="1:8" ht="31.5" hidden="1" customHeight="1" x14ac:dyDescent="0.25">
      <c r="A38" s="781"/>
      <c r="B38" s="23" t="s">
        <v>168</v>
      </c>
      <c r="C38" s="758"/>
      <c r="D38" s="94"/>
      <c r="E38" s="11"/>
      <c r="F38" s="11"/>
      <c r="G38" s="18"/>
      <c r="H38" s="90"/>
    </row>
    <row r="39" spans="1:8" ht="15" hidden="1" customHeight="1" x14ac:dyDescent="0.25">
      <c r="A39" s="781"/>
      <c r="B39" s="22" t="s">
        <v>162</v>
      </c>
      <c r="C39" s="758"/>
      <c r="D39" s="94"/>
      <c r="E39" s="11"/>
      <c r="F39" s="11"/>
      <c r="G39" s="18"/>
      <c r="H39" s="90" t="s">
        <v>29</v>
      </c>
    </row>
    <row r="40" spans="1:8" ht="15" hidden="1" customHeight="1" x14ac:dyDescent="0.25">
      <c r="A40" s="781"/>
      <c r="B40" s="38" t="s">
        <v>163</v>
      </c>
      <c r="C40" s="758"/>
      <c r="D40" s="94"/>
      <c r="E40" s="98"/>
      <c r="F40" s="98"/>
      <c r="G40" s="99"/>
      <c r="H40" s="100" t="s">
        <v>29</v>
      </c>
    </row>
    <row r="41" spans="1:8" ht="38.25" customHeight="1" x14ac:dyDescent="0.25">
      <c r="A41" s="781"/>
      <c r="B41" s="93" t="s">
        <v>169</v>
      </c>
      <c r="C41" s="758" t="s">
        <v>170</v>
      </c>
      <c r="D41" s="757" t="s">
        <v>26</v>
      </c>
      <c r="E41" s="11"/>
      <c r="F41" s="11"/>
      <c r="G41" s="18"/>
      <c r="H41" s="101"/>
    </row>
    <row r="42" spans="1:8" ht="15" customHeight="1" x14ac:dyDescent="0.25">
      <c r="A42" s="781"/>
      <c r="B42" s="22" t="s">
        <v>162</v>
      </c>
      <c r="C42" s="758"/>
      <c r="D42" s="758"/>
      <c r="E42" s="11"/>
      <c r="F42" s="11"/>
      <c r="G42" s="18"/>
      <c r="H42" s="90" t="s">
        <v>29</v>
      </c>
    </row>
    <row r="43" spans="1:8" ht="15" customHeight="1" x14ac:dyDescent="0.25">
      <c r="A43" s="781"/>
      <c r="B43" s="22" t="s">
        <v>163</v>
      </c>
      <c r="C43" s="758"/>
      <c r="D43" s="758"/>
      <c r="E43" s="11"/>
      <c r="F43" s="11"/>
      <c r="G43" s="18"/>
      <c r="H43" s="101">
        <v>4106.79</v>
      </c>
    </row>
    <row r="44" spans="1:8" ht="33" customHeight="1" x14ac:dyDescent="0.25">
      <c r="A44" s="781"/>
      <c r="B44" s="93" t="s">
        <v>171</v>
      </c>
      <c r="C44" s="758"/>
      <c r="D44" s="758"/>
      <c r="E44" s="95"/>
      <c r="F44" s="95"/>
      <c r="G44" s="96"/>
      <c r="H44" s="97"/>
    </row>
    <row r="45" spans="1:8" ht="15" customHeight="1" x14ac:dyDescent="0.25">
      <c r="A45" s="781"/>
      <c r="B45" s="22" t="s">
        <v>162</v>
      </c>
      <c r="C45" s="758"/>
      <c r="D45" s="758"/>
      <c r="E45" s="11"/>
      <c r="F45" s="11"/>
      <c r="G45" s="18"/>
      <c r="H45" s="90" t="s">
        <v>29</v>
      </c>
    </row>
    <row r="46" spans="1:8" ht="15" customHeight="1" x14ac:dyDescent="0.25">
      <c r="A46" s="781"/>
      <c r="B46" s="38" t="s">
        <v>163</v>
      </c>
      <c r="C46" s="759"/>
      <c r="D46" s="759"/>
      <c r="E46" s="98"/>
      <c r="F46" s="98"/>
      <c r="G46" s="99"/>
      <c r="H46" s="100">
        <v>1512.86</v>
      </c>
    </row>
    <row r="47" spans="1:8" ht="30" customHeight="1" x14ac:dyDescent="0.25">
      <c r="A47" s="781"/>
      <c r="B47" s="23" t="s">
        <v>172</v>
      </c>
      <c r="C47" s="757" t="s">
        <v>173</v>
      </c>
      <c r="D47" s="757" t="s">
        <v>26</v>
      </c>
      <c r="E47" s="11"/>
      <c r="F47" s="11"/>
      <c r="G47" s="18"/>
      <c r="H47" s="90"/>
    </row>
    <row r="48" spans="1:8" x14ac:dyDescent="0.25">
      <c r="A48" s="781"/>
      <c r="B48" s="22" t="s">
        <v>162</v>
      </c>
      <c r="C48" s="758"/>
      <c r="D48" s="758"/>
      <c r="E48" s="11"/>
      <c r="F48" s="11"/>
      <c r="G48" s="18"/>
      <c r="H48" s="90" t="s">
        <v>29</v>
      </c>
    </row>
    <row r="49" spans="1:8" x14ac:dyDescent="0.25">
      <c r="A49" s="781"/>
      <c r="B49" s="22" t="s">
        <v>163</v>
      </c>
      <c r="C49" s="758"/>
      <c r="D49" s="758"/>
      <c r="E49" s="11"/>
      <c r="F49" s="11"/>
      <c r="G49" s="18"/>
      <c r="H49" s="90">
        <v>8351.35</v>
      </c>
    </row>
    <row r="50" spans="1:8" ht="37.5" customHeight="1" x14ac:dyDescent="0.25">
      <c r="A50" s="781"/>
      <c r="B50" s="23" t="s">
        <v>169</v>
      </c>
      <c r="C50" s="758"/>
      <c r="D50" s="758"/>
      <c r="E50" s="11"/>
      <c r="F50" s="11"/>
      <c r="G50" s="18"/>
      <c r="H50" s="90"/>
    </row>
    <row r="51" spans="1:8" x14ac:dyDescent="0.25">
      <c r="A51" s="781"/>
      <c r="B51" s="22" t="s">
        <v>162</v>
      </c>
      <c r="C51" s="758"/>
      <c r="D51" s="758"/>
      <c r="E51" s="11"/>
      <c r="F51" s="11"/>
      <c r="G51" s="18"/>
      <c r="H51" s="90" t="s">
        <v>29</v>
      </c>
    </row>
    <row r="52" spans="1:8" x14ac:dyDescent="0.25">
      <c r="A52" s="781"/>
      <c r="B52" s="22" t="s">
        <v>163</v>
      </c>
      <c r="C52" s="758"/>
      <c r="D52" s="758"/>
      <c r="E52" s="11"/>
      <c r="F52" s="11"/>
      <c r="G52" s="18"/>
      <c r="H52" s="90">
        <v>1219.17</v>
      </c>
    </row>
    <row r="53" spans="1:8" ht="37.5" hidden="1" customHeight="1" x14ac:dyDescent="0.25">
      <c r="A53" s="781"/>
      <c r="B53" s="23" t="s">
        <v>174</v>
      </c>
      <c r="C53" s="758"/>
      <c r="D53" s="758"/>
      <c r="E53" s="11"/>
      <c r="F53" s="11"/>
      <c r="G53" s="18"/>
      <c r="H53" s="90"/>
    </row>
    <row r="54" spans="1:8" ht="15" hidden="1" customHeight="1" x14ac:dyDescent="0.25">
      <c r="A54" s="781"/>
      <c r="B54" s="22" t="s">
        <v>162</v>
      </c>
      <c r="C54" s="758"/>
      <c r="D54" s="758"/>
      <c r="E54" s="11"/>
      <c r="F54" s="11"/>
      <c r="G54" s="18"/>
      <c r="H54" s="90" t="s">
        <v>29</v>
      </c>
    </row>
    <row r="55" spans="1:8" ht="15" hidden="1" customHeight="1" x14ac:dyDescent="0.25">
      <c r="A55" s="781"/>
      <c r="B55" s="22" t="s">
        <v>163</v>
      </c>
      <c r="C55" s="758"/>
      <c r="D55" s="758"/>
      <c r="E55" s="11"/>
      <c r="F55" s="11"/>
      <c r="G55" s="18"/>
      <c r="H55" s="90" t="s">
        <v>29</v>
      </c>
    </row>
    <row r="56" spans="1:8" ht="37.5" hidden="1" customHeight="1" x14ac:dyDescent="0.25">
      <c r="A56" s="781"/>
      <c r="B56" s="23" t="s">
        <v>171</v>
      </c>
      <c r="C56" s="758"/>
      <c r="D56" s="758"/>
      <c r="E56" s="11"/>
      <c r="F56" s="11"/>
      <c r="G56" s="18"/>
      <c r="H56" s="90"/>
    </row>
    <row r="57" spans="1:8" ht="15" hidden="1" customHeight="1" x14ac:dyDescent="0.25">
      <c r="A57" s="781"/>
      <c r="B57" s="23"/>
      <c r="C57" s="758"/>
      <c r="D57" s="758"/>
      <c r="E57" s="11"/>
      <c r="F57" s="11"/>
      <c r="G57" s="18"/>
      <c r="H57" s="90" t="s">
        <v>29</v>
      </c>
    </row>
    <row r="58" spans="1:8" ht="15" hidden="1" customHeight="1" x14ac:dyDescent="0.25">
      <c r="A58" s="781"/>
      <c r="B58" s="22" t="s">
        <v>163</v>
      </c>
      <c r="C58" s="758"/>
      <c r="D58" s="758"/>
      <c r="E58" s="11"/>
      <c r="F58" s="11"/>
      <c r="G58" s="18"/>
      <c r="H58" s="90" t="s">
        <v>29</v>
      </c>
    </row>
    <row r="59" spans="1:8" ht="37.5" hidden="1" customHeight="1" x14ac:dyDescent="0.25">
      <c r="A59" s="781"/>
      <c r="B59" s="23" t="s">
        <v>175</v>
      </c>
      <c r="C59" s="758"/>
      <c r="D59" s="758"/>
      <c r="E59" s="11"/>
      <c r="F59" s="11"/>
      <c r="G59" s="18"/>
      <c r="H59" s="90"/>
    </row>
    <row r="60" spans="1:8" ht="15" hidden="1" customHeight="1" x14ac:dyDescent="0.25">
      <c r="A60" s="781"/>
      <c r="B60" s="23"/>
      <c r="C60" s="758"/>
      <c r="D60" s="758"/>
      <c r="E60" s="11"/>
      <c r="F60" s="11"/>
      <c r="G60" s="18"/>
      <c r="H60" s="90" t="s">
        <v>29</v>
      </c>
    </row>
    <row r="61" spans="1:8" ht="15" hidden="1" customHeight="1" x14ac:dyDescent="0.25">
      <c r="A61" s="781"/>
      <c r="B61" s="22" t="s">
        <v>163</v>
      </c>
      <c r="C61" s="758"/>
      <c r="D61" s="758"/>
      <c r="E61" s="11"/>
      <c r="F61" s="11"/>
      <c r="G61" s="18"/>
      <c r="H61" s="90" t="s">
        <v>29</v>
      </c>
    </row>
    <row r="62" spans="1:8" ht="42" customHeight="1" x14ac:dyDescent="0.25">
      <c r="A62" s="781"/>
      <c r="B62" s="23" t="s">
        <v>174</v>
      </c>
      <c r="C62" s="758"/>
      <c r="D62" s="758"/>
      <c r="E62" s="11"/>
      <c r="F62" s="11"/>
      <c r="G62" s="18"/>
      <c r="H62" s="90"/>
    </row>
    <row r="63" spans="1:8" ht="15" customHeight="1" x14ac:dyDescent="0.25">
      <c r="A63" s="781"/>
      <c r="B63" s="22" t="s">
        <v>162</v>
      </c>
      <c r="C63" s="758"/>
      <c r="D63" s="758"/>
      <c r="E63" s="11"/>
      <c r="F63" s="11"/>
      <c r="G63" s="18"/>
      <c r="H63" s="90" t="s">
        <v>29</v>
      </c>
    </row>
    <row r="64" spans="1:8" ht="15" customHeight="1" x14ac:dyDescent="0.25">
      <c r="A64" s="781"/>
      <c r="B64" s="22" t="s">
        <v>163</v>
      </c>
      <c r="C64" s="759"/>
      <c r="D64" s="759"/>
      <c r="E64" s="11"/>
      <c r="F64" s="11"/>
      <c r="G64" s="18"/>
      <c r="H64" s="90">
        <v>1596.37</v>
      </c>
    </row>
    <row r="65" spans="1:8" ht="85.5" customHeight="1" x14ac:dyDescent="0.25">
      <c r="A65" s="781"/>
      <c r="B65" s="88" t="s">
        <v>176</v>
      </c>
      <c r="C65" s="757" t="s">
        <v>177</v>
      </c>
      <c r="D65" s="757" t="s">
        <v>26</v>
      </c>
      <c r="E65" s="11"/>
      <c r="F65" s="11"/>
      <c r="G65" s="18"/>
      <c r="H65" s="90"/>
    </row>
    <row r="66" spans="1:8" ht="15.75" customHeight="1" x14ac:dyDescent="0.25">
      <c r="A66" s="781"/>
      <c r="B66" s="102" t="s">
        <v>178</v>
      </c>
      <c r="C66" s="758"/>
      <c r="D66" s="758"/>
      <c r="E66" s="11"/>
      <c r="F66" s="11"/>
      <c r="G66" s="18"/>
      <c r="H66" s="90"/>
    </row>
    <row r="67" spans="1:8" ht="30" hidden="1" customHeight="1" x14ac:dyDescent="0.25">
      <c r="A67" s="781"/>
      <c r="B67" s="23" t="s">
        <v>179</v>
      </c>
      <c r="C67" s="758"/>
      <c r="D67" s="758"/>
      <c r="E67" s="11"/>
      <c r="F67" s="11"/>
      <c r="G67" s="18"/>
      <c r="H67" s="90"/>
    </row>
    <row r="68" spans="1:8" ht="15" hidden="1" customHeight="1" x14ac:dyDescent="0.25">
      <c r="A68" s="781"/>
      <c r="B68" s="22" t="s">
        <v>162</v>
      </c>
      <c r="C68" s="758"/>
      <c r="D68" s="758"/>
      <c r="E68" s="11"/>
      <c r="F68" s="11"/>
      <c r="G68" s="18"/>
      <c r="H68" s="90" t="s">
        <v>29</v>
      </c>
    </row>
    <row r="69" spans="1:8" ht="15" hidden="1" customHeight="1" x14ac:dyDescent="0.25">
      <c r="A69" s="781"/>
      <c r="B69" s="22" t="s">
        <v>163</v>
      </c>
      <c r="C69" s="758"/>
      <c r="D69" s="758"/>
      <c r="E69" s="11"/>
      <c r="F69" s="11"/>
      <c r="G69" s="18"/>
      <c r="H69" s="90" t="s">
        <v>29</v>
      </c>
    </row>
    <row r="70" spans="1:8" ht="30" hidden="1" customHeight="1" x14ac:dyDescent="0.25">
      <c r="A70" s="781"/>
      <c r="B70" s="23" t="s">
        <v>180</v>
      </c>
      <c r="C70" s="758"/>
      <c r="D70" s="758"/>
      <c r="E70" s="11"/>
      <c r="F70" s="11"/>
      <c r="G70" s="18"/>
      <c r="H70" s="90"/>
    </row>
    <row r="71" spans="1:8" ht="15" hidden="1" customHeight="1" x14ac:dyDescent="0.25">
      <c r="A71" s="781"/>
      <c r="B71" s="22" t="s">
        <v>162</v>
      </c>
      <c r="C71" s="758"/>
      <c r="D71" s="758"/>
      <c r="E71" s="11"/>
      <c r="F71" s="11"/>
      <c r="G71" s="18"/>
      <c r="H71" s="90" t="s">
        <v>29</v>
      </c>
    </row>
    <row r="72" spans="1:8" ht="15" hidden="1" customHeight="1" x14ac:dyDescent="0.25">
      <c r="A72" s="781"/>
      <c r="B72" s="22" t="s">
        <v>163</v>
      </c>
      <c r="C72" s="758"/>
      <c r="D72" s="758"/>
      <c r="E72" s="11"/>
      <c r="F72" s="11"/>
      <c r="G72" s="18"/>
      <c r="H72" s="90" t="s">
        <v>29</v>
      </c>
    </row>
    <row r="73" spans="1:8" ht="30" hidden="1" customHeight="1" x14ac:dyDescent="0.25">
      <c r="A73" s="781"/>
      <c r="B73" s="23" t="s">
        <v>181</v>
      </c>
      <c r="C73" s="758"/>
      <c r="D73" s="758"/>
      <c r="E73" s="11"/>
      <c r="F73" s="11"/>
      <c r="G73" s="18"/>
      <c r="H73" s="90"/>
    </row>
    <row r="74" spans="1:8" ht="15" hidden="1" customHeight="1" x14ac:dyDescent="0.25">
      <c r="A74" s="781"/>
      <c r="B74" s="22" t="s">
        <v>162</v>
      </c>
      <c r="C74" s="758"/>
      <c r="D74" s="758"/>
      <c r="E74" s="11"/>
      <c r="F74" s="11"/>
      <c r="G74" s="18"/>
      <c r="H74" s="90" t="s">
        <v>29</v>
      </c>
    </row>
    <row r="75" spans="1:8" ht="15" hidden="1" customHeight="1" x14ac:dyDescent="0.25">
      <c r="A75" s="781"/>
      <c r="B75" s="22" t="s">
        <v>163</v>
      </c>
      <c r="C75" s="758"/>
      <c r="D75" s="758"/>
      <c r="E75" s="11"/>
      <c r="F75" s="11"/>
      <c r="G75" s="18"/>
      <c r="H75" s="90" t="s">
        <v>29</v>
      </c>
    </row>
    <row r="76" spans="1:8" ht="30" hidden="1" customHeight="1" x14ac:dyDescent="0.25">
      <c r="A76" s="781"/>
      <c r="B76" s="23" t="s">
        <v>182</v>
      </c>
      <c r="C76" s="758"/>
      <c r="D76" s="758"/>
      <c r="E76" s="11"/>
      <c r="F76" s="11"/>
      <c r="G76" s="18"/>
      <c r="H76" s="90"/>
    </row>
    <row r="77" spans="1:8" ht="15" hidden="1" customHeight="1" x14ac:dyDescent="0.25">
      <c r="A77" s="781"/>
      <c r="B77" s="22" t="s">
        <v>162</v>
      </c>
      <c r="C77" s="758"/>
      <c r="D77" s="758"/>
      <c r="E77" s="11"/>
      <c r="F77" s="11"/>
      <c r="G77" s="18"/>
      <c r="H77" s="90" t="s">
        <v>29</v>
      </c>
    </row>
    <row r="78" spans="1:8" ht="15" hidden="1" customHeight="1" x14ac:dyDescent="0.25">
      <c r="A78" s="781"/>
      <c r="B78" s="22" t="s">
        <v>163</v>
      </c>
      <c r="C78" s="758"/>
      <c r="D78" s="758"/>
      <c r="E78" s="11"/>
      <c r="F78" s="11"/>
      <c r="G78" s="18"/>
      <c r="H78" s="90" t="s">
        <v>29</v>
      </c>
    </row>
    <row r="79" spans="1:8" ht="37.5" customHeight="1" x14ac:dyDescent="0.25">
      <c r="A79" s="781"/>
      <c r="B79" s="24" t="s">
        <v>179</v>
      </c>
      <c r="C79" s="758"/>
      <c r="D79" s="758"/>
      <c r="E79" s="11"/>
      <c r="F79" s="11"/>
      <c r="G79" s="18"/>
      <c r="H79" s="90"/>
    </row>
    <row r="80" spans="1:8" ht="15" customHeight="1" x14ac:dyDescent="0.25">
      <c r="A80" s="781"/>
      <c r="B80" s="22" t="s">
        <v>162</v>
      </c>
      <c r="C80" s="758"/>
      <c r="D80" s="758"/>
      <c r="E80" s="11"/>
      <c r="F80" s="11"/>
      <c r="G80" s="18"/>
      <c r="H80" s="90" t="s">
        <v>29</v>
      </c>
    </row>
    <row r="81" spans="1:8" ht="15" customHeight="1" x14ac:dyDescent="0.25">
      <c r="A81" s="781"/>
      <c r="B81" s="22" t="s">
        <v>163</v>
      </c>
      <c r="C81" s="758"/>
      <c r="D81" s="758"/>
      <c r="E81" s="11"/>
      <c r="F81" s="11"/>
      <c r="G81" s="18"/>
      <c r="H81" s="90">
        <v>4384.6499999999996</v>
      </c>
    </row>
    <row r="82" spans="1:8" ht="30" x14ac:dyDescent="0.25">
      <c r="A82" s="781"/>
      <c r="B82" s="24" t="s">
        <v>183</v>
      </c>
      <c r="C82" s="758"/>
      <c r="D82" s="758"/>
      <c r="E82" s="11"/>
      <c r="F82" s="11"/>
      <c r="G82" s="18"/>
      <c r="H82" s="90"/>
    </row>
    <row r="83" spans="1:8" x14ac:dyDescent="0.25">
      <c r="A83" s="781"/>
      <c r="B83" s="22" t="s">
        <v>162</v>
      </c>
      <c r="C83" s="758"/>
      <c r="D83" s="758"/>
      <c r="E83" s="11"/>
      <c r="F83" s="11"/>
      <c r="G83" s="18"/>
      <c r="H83" s="90" t="s">
        <v>29</v>
      </c>
    </row>
    <row r="84" spans="1:8" x14ac:dyDescent="0.25">
      <c r="A84" s="781"/>
      <c r="B84" s="22" t="s">
        <v>163</v>
      </c>
      <c r="C84" s="758"/>
      <c r="D84" s="758"/>
      <c r="E84" s="11"/>
      <c r="F84" s="11"/>
      <c r="G84" s="18"/>
      <c r="H84" s="90">
        <v>6587.12</v>
      </c>
    </row>
    <row r="85" spans="1:8" ht="30" hidden="1" customHeight="1" x14ac:dyDescent="0.25">
      <c r="A85" s="781"/>
      <c r="B85" s="23" t="s">
        <v>184</v>
      </c>
      <c r="C85" s="758"/>
      <c r="D85" s="758"/>
      <c r="E85" s="11"/>
      <c r="F85" s="11"/>
      <c r="G85" s="18"/>
      <c r="H85" s="90"/>
    </row>
    <row r="86" spans="1:8" ht="15" hidden="1" customHeight="1" x14ac:dyDescent="0.25">
      <c r="A86" s="781"/>
      <c r="B86" s="22" t="s">
        <v>162</v>
      </c>
      <c r="C86" s="758"/>
      <c r="D86" s="758"/>
      <c r="E86" s="11"/>
      <c r="F86" s="11"/>
      <c r="G86" s="18"/>
      <c r="H86" s="90" t="s">
        <v>29</v>
      </c>
    </row>
    <row r="87" spans="1:8" ht="15" hidden="1" customHeight="1" x14ac:dyDescent="0.25">
      <c r="A87" s="781"/>
      <c r="B87" s="22" t="s">
        <v>163</v>
      </c>
      <c r="C87" s="758"/>
      <c r="D87" s="758"/>
      <c r="E87" s="11"/>
      <c r="F87" s="11"/>
      <c r="G87" s="18"/>
      <c r="H87" s="90" t="s">
        <v>29</v>
      </c>
    </row>
    <row r="88" spans="1:8" ht="45.75" hidden="1" customHeight="1" x14ac:dyDescent="0.25">
      <c r="A88" s="781"/>
      <c r="B88" s="23" t="s">
        <v>185</v>
      </c>
      <c r="C88" s="758"/>
      <c r="D88" s="758"/>
      <c r="E88" s="11"/>
      <c r="F88" s="11"/>
      <c r="G88" s="18"/>
      <c r="H88" s="90"/>
    </row>
    <row r="89" spans="1:8" ht="15" hidden="1" customHeight="1" x14ac:dyDescent="0.25">
      <c r="A89" s="781"/>
      <c r="B89" s="22" t="s">
        <v>162</v>
      </c>
      <c r="C89" s="758"/>
      <c r="D89" s="758"/>
      <c r="E89" s="11"/>
      <c r="F89" s="11"/>
      <c r="G89" s="18"/>
      <c r="H89" s="90" t="s">
        <v>29</v>
      </c>
    </row>
    <row r="90" spans="1:8" ht="15" hidden="1" customHeight="1" x14ac:dyDescent="0.25">
      <c r="A90" s="781"/>
      <c r="B90" s="22" t="s">
        <v>163</v>
      </c>
      <c r="C90" s="758"/>
      <c r="D90" s="758"/>
      <c r="E90" s="11"/>
      <c r="F90" s="11"/>
      <c r="G90" s="18"/>
      <c r="H90" s="90" t="s">
        <v>29</v>
      </c>
    </row>
    <row r="91" spans="1:8" ht="51" hidden="1" customHeight="1" x14ac:dyDescent="0.25">
      <c r="A91" s="781"/>
      <c r="B91" s="23" t="s">
        <v>186</v>
      </c>
      <c r="C91" s="758"/>
      <c r="D91" s="758"/>
      <c r="E91" s="11"/>
      <c r="F91" s="11"/>
      <c r="G91" s="18"/>
      <c r="H91" s="90"/>
    </row>
    <row r="92" spans="1:8" ht="15" hidden="1" customHeight="1" x14ac:dyDescent="0.25">
      <c r="A92" s="781"/>
      <c r="B92" s="22" t="s">
        <v>162</v>
      </c>
      <c r="C92" s="758"/>
      <c r="D92" s="758"/>
      <c r="E92" s="11"/>
      <c r="F92" s="11"/>
      <c r="G92" s="18"/>
      <c r="H92" s="90" t="s">
        <v>29</v>
      </c>
    </row>
    <row r="93" spans="1:8" ht="15" hidden="1" customHeight="1" x14ac:dyDescent="0.25">
      <c r="A93" s="781"/>
      <c r="B93" s="22" t="s">
        <v>163</v>
      </c>
      <c r="C93" s="758"/>
      <c r="D93" s="758"/>
      <c r="E93" s="11"/>
      <c r="F93" s="11"/>
      <c r="G93" s="18"/>
      <c r="H93" s="90" t="s">
        <v>29</v>
      </c>
    </row>
    <row r="94" spans="1:8" ht="52.5" hidden="1" customHeight="1" x14ac:dyDescent="0.25">
      <c r="A94" s="781"/>
      <c r="B94" s="23" t="s">
        <v>187</v>
      </c>
      <c r="C94" s="758"/>
      <c r="D94" s="758"/>
      <c r="E94" s="11"/>
      <c r="F94" s="11"/>
      <c r="G94" s="18"/>
      <c r="H94" s="90"/>
    </row>
    <row r="95" spans="1:8" ht="15" hidden="1" customHeight="1" x14ac:dyDescent="0.25">
      <c r="A95" s="781"/>
      <c r="B95" s="22" t="s">
        <v>162</v>
      </c>
      <c r="C95" s="758"/>
      <c r="D95" s="758"/>
      <c r="E95" s="11"/>
      <c r="F95" s="11"/>
      <c r="G95" s="18"/>
      <c r="H95" s="90" t="s">
        <v>29</v>
      </c>
    </row>
    <row r="96" spans="1:8" ht="15" hidden="1" customHeight="1" x14ac:dyDescent="0.25">
      <c r="A96" s="781"/>
      <c r="B96" s="22" t="s">
        <v>163</v>
      </c>
      <c r="C96" s="758"/>
      <c r="D96" s="758"/>
      <c r="E96" s="11"/>
      <c r="F96" s="11"/>
      <c r="G96" s="18"/>
      <c r="H96" s="90" t="s">
        <v>29</v>
      </c>
    </row>
    <row r="97" spans="1:8" ht="45" hidden="1" customHeight="1" x14ac:dyDescent="0.25">
      <c r="A97" s="781"/>
      <c r="B97" s="23" t="s">
        <v>188</v>
      </c>
      <c r="C97" s="758"/>
      <c r="D97" s="758"/>
      <c r="E97" s="11"/>
      <c r="F97" s="11"/>
      <c r="G97" s="18"/>
      <c r="H97" s="90"/>
    </row>
    <row r="98" spans="1:8" ht="15" hidden="1" customHeight="1" x14ac:dyDescent="0.25">
      <c r="A98" s="781"/>
      <c r="B98" s="22" t="s">
        <v>162</v>
      </c>
      <c r="C98" s="758"/>
      <c r="D98" s="758"/>
      <c r="E98" s="11"/>
      <c r="F98" s="11"/>
      <c r="G98" s="18"/>
      <c r="H98" s="90" t="s">
        <v>29</v>
      </c>
    </row>
    <row r="99" spans="1:8" ht="15" hidden="1" customHeight="1" x14ac:dyDescent="0.25">
      <c r="A99" s="781"/>
      <c r="B99" s="22" t="s">
        <v>163</v>
      </c>
      <c r="C99" s="758"/>
      <c r="D99" s="758"/>
      <c r="E99" s="11"/>
      <c r="F99" s="11"/>
      <c r="G99" s="18"/>
      <c r="H99" s="90" t="s">
        <v>29</v>
      </c>
    </row>
    <row r="100" spans="1:8" ht="45" x14ac:dyDescent="0.25">
      <c r="A100" s="781"/>
      <c r="B100" s="24" t="s">
        <v>189</v>
      </c>
      <c r="C100" s="758"/>
      <c r="D100" s="758"/>
      <c r="E100" s="11"/>
      <c r="F100" s="11"/>
      <c r="G100" s="18"/>
      <c r="H100" s="90"/>
    </row>
    <row r="101" spans="1:8" x14ac:dyDescent="0.25">
      <c r="A101" s="781"/>
      <c r="B101" s="22" t="s">
        <v>162</v>
      </c>
      <c r="C101" s="758"/>
      <c r="D101" s="758"/>
      <c r="E101" s="11"/>
      <c r="F101" s="11"/>
      <c r="G101" s="103"/>
      <c r="H101" s="90" t="s">
        <v>29</v>
      </c>
    </row>
    <row r="102" spans="1:8" x14ac:dyDescent="0.25">
      <c r="A102" s="781"/>
      <c r="B102" s="22" t="s">
        <v>163</v>
      </c>
      <c r="C102" s="758"/>
      <c r="D102" s="758"/>
      <c r="E102" s="11"/>
      <c r="F102" s="11"/>
      <c r="G102" s="103"/>
      <c r="H102" s="90">
        <v>1293.28</v>
      </c>
    </row>
    <row r="103" spans="1:8" ht="30" x14ac:dyDescent="0.25">
      <c r="A103" s="781"/>
      <c r="B103" s="24" t="s">
        <v>190</v>
      </c>
      <c r="C103" s="758"/>
      <c r="D103" s="758"/>
      <c r="E103" s="11"/>
      <c r="F103" s="11"/>
      <c r="G103" s="103"/>
      <c r="H103" s="104"/>
    </row>
    <row r="104" spans="1:8" x14ac:dyDescent="0.25">
      <c r="A104" s="781"/>
      <c r="B104" s="22" t="s">
        <v>162</v>
      </c>
      <c r="C104" s="758"/>
      <c r="D104" s="758"/>
      <c r="E104" s="11"/>
      <c r="F104" s="11"/>
      <c r="G104" s="103"/>
      <c r="H104" s="104" t="s">
        <v>29</v>
      </c>
    </row>
    <row r="105" spans="1:8" x14ac:dyDescent="0.25">
      <c r="A105" s="781"/>
      <c r="B105" s="22" t="s">
        <v>163</v>
      </c>
      <c r="C105" s="758"/>
      <c r="D105" s="758"/>
      <c r="E105" s="11"/>
      <c r="F105" s="11"/>
      <c r="G105" s="103"/>
      <c r="H105" s="90">
        <v>1460.53</v>
      </c>
    </row>
    <row r="106" spans="1:8" ht="30" x14ac:dyDescent="0.25">
      <c r="A106" s="781"/>
      <c r="B106" s="102" t="s">
        <v>191</v>
      </c>
      <c r="C106" s="758"/>
      <c r="D106" s="758"/>
      <c r="E106" s="11"/>
      <c r="F106" s="11"/>
      <c r="G106" s="18"/>
      <c r="H106" s="97"/>
    </row>
    <row r="107" spans="1:8" ht="45" hidden="1" customHeight="1" x14ac:dyDescent="0.25">
      <c r="A107" s="781"/>
      <c r="B107" s="23" t="s">
        <v>192</v>
      </c>
      <c r="C107" s="758"/>
      <c r="D107" s="758"/>
      <c r="E107" s="11"/>
      <c r="F107" s="11"/>
      <c r="G107" s="18"/>
      <c r="H107" s="90"/>
    </row>
    <row r="108" spans="1:8" ht="15" hidden="1" customHeight="1" x14ac:dyDescent="0.25">
      <c r="A108" s="781"/>
      <c r="B108" s="22" t="s">
        <v>162</v>
      </c>
      <c r="C108" s="758"/>
      <c r="D108" s="758"/>
      <c r="E108" s="11"/>
      <c r="F108" s="11"/>
      <c r="G108" s="18"/>
      <c r="H108" s="90" t="s">
        <v>29</v>
      </c>
    </row>
    <row r="109" spans="1:8" ht="15" hidden="1" customHeight="1" x14ac:dyDescent="0.25">
      <c r="A109" s="781"/>
      <c r="B109" s="22" t="s">
        <v>163</v>
      </c>
      <c r="C109" s="758"/>
      <c r="D109" s="758"/>
      <c r="E109" s="11"/>
      <c r="F109" s="11"/>
      <c r="G109" s="18"/>
      <c r="H109" s="90" t="s">
        <v>29</v>
      </c>
    </row>
    <row r="110" spans="1:8" ht="45" hidden="1" customHeight="1" x14ac:dyDescent="0.25">
      <c r="A110" s="781"/>
      <c r="B110" s="23" t="s">
        <v>193</v>
      </c>
      <c r="C110" s="758"/>
      <c r="D110" s="758"/>
      <c r="E110" s="11"/>
      <c r="F110" s="11"/>
      <c r="G110" s="18"/>
      <c r="H110" s="90"/>
    </row>
    <row r="111" spans="1:8" ht="15" hidden="1" customHeight="1" x14ac:dyDescent="0.25">
      <c r="A111" s="781"/>
      <c r="B111" s="22" t="s">
        <v>162</v>
      </c>
      <c r="C111" s="758"/>
      <c r="D111" s="758"/>
      <c r="E111" s="11"/>
      <c r="F111" s="11"/>
      <c r="G111" s="18"/>
      <c r="H111" s="90" t="s">
        <v>29</v>
      </c>
    </row>
    <row r="112" spans="1:8" ht="15" hidden="1" customHeight="1" x14ac:dyDescent="0.25">
      <c r="A112" s="781"/>
      <c r="B112" s="22" t="s">
        <v>163</v>
      </c>
      <c r="C112" s="758"/>
      <c r="D112" s="758"/>
      <c r="E112" s="11"/>
      <c r="F112" s="11"/>
      <c r="G112" s="18"/>
      <c r="H112" s="90" t="s">
        <v>29</v>
      </c>
    </row>
    <row r="113" spans="1:8" ht="45" hidden="1" customHeight="1" x14ac:dyDescent="0.25">
      <c r="A113" s="781"/>
      <c r="B113" s="23" t="s">
        <v>194</v>
      </c>
      <c r="C113" s="758"/>
      <c r="D113" s="758"/>
      <c r="E113" s="11"/>
      <c r="F113" s="11"/>
      <c r="G113" s="18"/>
      <c r="H113" s="90"/>
    </row>
    <row r="114" spans="1:8" ht="15" hidden="1" customHeight="1" x14ac:dyDescent="0.25">
      <c r="A114" s="781"/>
      <c r="B114" s="22" t="s">
        <v>162</v>
      </c>
      <c r="C114" s="758"/>
      <c r="D114" s="758"/>
      <c r="E114" s="11"/>
      <c r="F114" s="11"/>
      <c r="G114" s="18"/>
      <c r="H114" s="90" t="s">
        <v>29</v>
      </c>
    </row>
    <row r="115" spans="1:8" ht="15" hidden="1" customHeight="1" x14ac:dyDescent="0.25">
      <c r="A115" s="781"/>
      <c r="B115" s="22" t="s">
        <v>163</v>
      </c>
      <c r="C115" s="758"/>
      <c r="D115" s="758"/>
      <c r="E115" s="11"/>
      <c r="F115" s="11"/>
      <c r="G115" s="18"/>
      <c r="H115" s="90" t="s">
        <v>29</v>
      </c>
    </row>
    <row r="116" spans="1:8" ht="45" hidden="1" customHeight="1" x14ac:dyDescent="0.25">
      <c r="A116" s="781"/>
      <c r="B116" s="23" t="s">
        <v>195</v>
      </c>
      <c r="C116" s="758"/>
      <c r="D116" s="758"/>
      <c r="E116" s="11"/>
      <c r="F116" s="11"/>
      <c r="G116" s="18"/>
      <c r="H116" s="90"/>
    </row>
    <row r="117" spans="1:8" ht="15" hidden="1" customHeight="1" x14ac:dyDescent="0.25">
      <c r="A117" s="781"/>
      <c r="B117" s="22" t="s">
        <v>162</v>
      </c>
      <c r="C117" s="758"/>
      <c r="D117" s="758"/>
      <c r="E117" s="11"/>
      <c r="F117" s="11"/>
      <c r="G117" s="18"/>
      <c r="H117" s="90" t="s">
        <v>29</v>
      </c>
    </row>
    <row r="118" spans="1:8" ht="15" hidden="1" customHeight="1" x14ac:dyDescent="0.25">
      <c r="A118" s="781"/>
      <c r="B118" s="22" t="s">
        <v>163</v>
      </c>
      <c r="C118" s="758"/>
      <c r="D118" s="758"/>
      <c r="E118" s="11"/>
      <c r="F118" s="11"/>
      <c r="G118" s="18"/>
      <c r="H118" s="90" t="s">
        <v>29</v>
      </c>
    </row>
    <row r="119" spans="1:8" ht="45" hidden="1" customHeight="1" x14ac:dyDescent="0.25">
      <c r="A119" s="781"/>
      <c r="B119" s="23" t="s">
        <v>196</v>
      </c>
      <c r="C119" s="758"/>
      <c r="D119" s="758"/>
      <c r="E119" s="11"/>
      <c r="F119" s="11"/>
      <c r="G119" s="18"/>
      <c r="H119" s="90"/>
    </row>
    <row r="120" spans="1:8" ht="15" hidden="1" customHeight="1" x14ac:dyDescent="0.25">
      <c r="A120" s="781"/>
      <c r="B120" s="22" t="s">
        <v>162</v>
      </c>
      <c r="C120" s="758"/>
      <c r="D120" s="758"/>
      <c r="E120" s="11"/>
      <c r="F120" s="11"/>
      <c r="G120" s="18"/>
      <c r="H120" s="90" t="s">
        <v>29</v>
      </c>
    </row>
    <row r="121" spans="1:8" ht="15" hidden="1" customHeight="1" x14ac:dyDescent="0.25">
      <c r="A121" s="781"/>
      <c r="B121" s="22" t="s">
        <v>163</v>
      </c>
      <c r="C121" s="758"/>
      <c r="D121" s="758"/>
      <c r="E121" s="11"/>
      <c r="F121" s="11"/>
      <c r="G121" s="18"/>
      <c r="H121" s="90" t="s">
        <v>29</v>
      </c>
    </row>
    <row r="122" spans="1:8" ht="45" hidden="1" customHeight="1" x14ac:dyDescent="0.25">
      <c r="A122" s="781"/>
      <c r="B122" s="23" t="s">
        <v>197</v>
      </c>
      <c r="C122" s="758"/>
      <c r="D122" s="758"/>
      <c r="E122" s="11"/>
      <c r="F122" s="11"/>
      <c r="G122" s="18"/>
      <c r="H122" s="90"/>
    </row>
    <row r="123" spans="1:8" ht="15" hidden="1" customHeight="1" x14ac:dyDescent="0.25">
      <c r="A123" s="781"/>
      <c r="B123" s="22" t="s">
        <v>162</v>
      </c>
      <c r="C123" s="758"/>
      <c r="D123" s="758"/>
      <c r="E123" s="11"/>
      <c r="F123" s="11"/>
      <c r="G123" s="18"/>
      <c r="H123" s="90" t="s">
        <v>29</v>
      </c>
    </row>
    <row r="124" spans="1:8" ht="15" hidden="1" customHeight="1" x14ac:dyDescent="0.25">
      <c r="A124" s="781"/>
      <c r="B124" s="22" t="s">
        <v>163</v>
      </c>
      <c r="C124" s="758"/>
      <c r="D124" s="758"/>
      <c r="E124" s="11"/>
      <c r="F124" s="11"/>
      <c r="G124" s="18"/>
      <c r="H124" s="90" t="s">
        <v>29</v>
      </c>
    </row>
    <row r="125" spans="1:8" ht="45" hidden="1" customHeight="1" x14ac:dyDescent="0.25">
      <c r="A125" s="781"/>
      <c r="B125" s="23" t="s">
        <v>198</v>
      </c>
      <c r="C125" s="758"/>
      <c r="D125" s="758"/>
      <c r="E125" s="11"/>
      <c r="F125" s="11"/>
      <c r="G125" s="18"/>
      <c r="H125" s="90"/>
    </row>
    <row r="126" spans="1:8" ht="15" hidden="1" customHeight="1" x14ac:dyDescent="0.25">
      <c r="A126" s="781"/>
      <c r="B126" s="22" t="s">
        <v>162</v>
      </c>
      <c r="C126" s="758"/>
      <c r="D126" s="758"/>
      <c r="E126" s="11"/>
      <c r="F126" s="11"/>
      <c r="G126" s="18"/>
      <c r="H126" s="90" t="s">
        <v>29</v>
      </c>
    </row>
    <row r="127" spans="1:8" ht="15" hidden="1" customHeight="1" x14ac:dyDescent="0.25">
      <c r="A127" s="781"/>
      <c r="B127" s="22" t="s">
        <v>163</v>
      </c>
      <c r="C127" s="758"/>
      <c r="D127" s="758"/>
      <c r="E127" s="11"/>
      <c r="F127" s="11"/>
      <c r="G127" s="18"/>
      <c r="H127" s="90" t="s">
        <v>29</v>
      </c>
    </row>
    <row r="128" spans="1:8" ht="45" hidden="1" customHeight="1" x14ac:dyDescent="0.25">
      <c r="A128" s="781"/>
      <c r="B128" s="23" t="s">
        <v>199</v>
      </c>
      <c r="C128" s="758"/>
      <c r="D128" s="758"/>
      <c r="E128" s="11"/>
      <c r="F128" s="11"/>
      <c r="G128" s="18"/>
      <c r="H128" s="90"/>
    </row>
    <row r="129" spans="1:8" ht="15" hidden="1" customHeight="1" x14ac:dyDescent="0.25">
      <c r="A129" s="781"/>
      <c r="B129" s="22" t="s">
        <v>162</v>
      </c>
      <c r="C129" s="758"/>
      <c r="D129" s="758"/>
      <c r="E129" s="11"/>
      <c r="F129" s="11"/>
      <c r="G129" s="18"/>
      <c r="H129" s="90" t="s">
        <v>29</v>
      </c>
    </row>
    <row r="130" spans="1:8" ht="15" hidden="1" customHeight="1" x14ac:dyDescent="0.25">
      <c r="A130" s="781"/>
      <c r="B130" s="22" t="s">
        <v>163</v>
      </c>
      <c r="C130" s="758"/>
      <c r="D130" s="758"/>
      <c r="E130" s="11"/>
      <c r="F130" s="11"/>
      <c r="G130" s="18"/>
      <c r="H130" s="90" t="s">
        <v>29</v>
      </c>
    </row>
    <row r="131" spans="1:8" ht="45" hidden="1" customHeight="1" x14ac:dyDescent="0.25">
      <c r="A131" s="781"/>
      <c r="B131" s="23" t="s">
        <v>200</v>
      </c>
      <c r="C131" s="758"/>
      <c r="D131" s="758"/>
      <c r="E131" s="11"/>
      <c r="F131" s="11"/>
      <c r="G131" s="18"/>
      <c r="H131" s="90"/>
    </row>
    <row r="132" spans="1:8" ht="15" hidden="1" customHeight="1" x14ac:dyDescent="0.25">
      <c r="A132" s="781"/>
      <c r="B132" s="22" t="s">
        <v>162</v>
      </c>
      <c r="C132" s="758"/>
      <c r="D132" s="758"/>
      <c r="E132" s="11"/>
      <c r="F132" s="11"/>
      <c r="G132" s="18"/>
      <c r="H132" s="90" t="s">
        <v>29</v>
      </c>
    </row>
    <row r="133" spans="1:8" ht="15" hidden="1" customHeight="1" x14ac:dyDescent="0.25">
      <c r="A133" s="781"/>
      <c r="B133" s="22" t="s">
        <v>163</v>
      </c>
      <c r="C133" s="758"/>
      <c r="D133" s="758"/>
      <c r="E133" s="11"/>
      <c r="F133" s="11"/>
      <c r="G133" s="18"/>
      <c r="H133" s="90" t="s">
        <v>29</v>
      </c>
    </row>
    <row r="134" spans="1:8" ht="45" hidden="1" customHeight="1" x14ac:dyDescent="0.25">
      <c r="A134" s="781"/>
      <c r="B134" s="23" t="s">
        <v>201</v>
      </c>
      <c r="C134" s="758"/>
      <c r="D134" s="758"/>
      <c r="E134" s="11"/>
      <c r="F134" s="11"/>
      <c r="G134" s="18"/>
      <c r="H134" s="90"/>
    </row>
    <row r="135" spans="1:8" ht="15" hidden="1" customHeight="1" x14ac:dyDescent="0.25">
      <c r="A135" s="781"/>
      <c r="B135" s="22" t="s">
        <v>162</v>
      </c>
      <c r="C135" s="758"/>
      <c r="D135" s="758"/>
      <c r="E135" s="11"/>
      <c r="F135" s="11"/>
      <c r="G135" s="18"/>
      <c r="H135" s="90" t="s">
        <v>29</v>
      </c>
    </row>
    <row r="136" spans="1:8" ht="15" hidden="1" customHeight="1" x14ac:dyDescent="0.25">
      <c r="A136" s="781"/>
      <c r="B136" s="22" t="s">
        <v>163</v>
      </c>
      <c r="C136" s="758"/>
      <c r="D136" s="758"/>
      <c r="E136" s="11"/>
      <c r="F136" s="11"/>
      <c r="G136" s="18"/>
      <c r="H136" s="90" t="s">
        <v>29</v>
      </c>
    </row>
    <row r="137" spans="1:8" ht="45" customHeight="1" x14ac:dyDescent="0.25">
      <c r="A137" s="781"/>
      <c r="B137" s="24" t="s">
        <v>202</v>
      </c>
      <c r="C137" s="758"/>
      <c r="D137" s="758"/>
      <c r="E137" s="11"/>
      <c r="F137" s="11"/>
      <c r="G137" s="18"/>
      <c r="H137" s="90"/>
    </row>
    <row r="138" spans="1:8" ht="15" customHeight="1" x14ac:dyDescent="0.25">
      <c r="A138" s="781"/>
      <c r="B138" s="22" t="s">
        <v>162</v>
      </c>
      <c r="C138" s="758"/>
      <c r="D138" s="758"/>
      <c r="E138" s="11"/>
      <c r="F138" s="11"/>
      <c r="G138" s="18"/>
      <c r="H138" s="90" t="s">
        <v>29</v>
      </c>
    </row>
    <row r="139" spans="1:8" ht="15" customHeight="1" x14ac:dyDescent="0.25">
      <c r="A139" s="781"/>
      <c r="B139" s="22" t="s">
        <v>163</v>
      </c>
      <c r="C139" s="758"/>
      <c r="D139" s="758"/>
      <c r="E139" s="11"/>
      <c r="F139" s="11"/>
      <c r="G139" s="18"/>
      <c r="H139" s="90">
        <v>9852.98</v>
      </c>
    </row>
    <row r="140" spans="1:8" ht="45" x14ac:dyDescent="0.25">
      <c r="A140" s="781"/>
      <c r="B140" s="24" t="s">
        <v>203</v>
      </c>
      <c r="C140" s="758"/>
      <c r="D140" s="758"/>
      <c r="E140" s="11"/>
      <c r="F140" s="11"/>
      <c r="G140" s="18"/>
      <c r="H140" s="90"/>
    </row>
    <row r="141" spans="1:8" x14ac:dyDescent="0.25">
      <c r="A141" s="781"/>
      <c r="B141" s="22" t="s">
        <v>162</v>
      </c>
      <c r="C141" s="758"/>
      <c r="D141" s="758"/>
      <c r="E141" s="11"/>
      <c r="F141" s="11"/>
      <c r="G141" s="18"/>
      <c r="H141" s="90" t="s">
        <v>29</v>
      </c>
    </row>
    <row r="142" spans="1:8" x14ac:dyDescent="0.25">
      <c r="A142" s="781"/>
      <c r="B142" s="22" t="s">
        <v>163</v>
      </c>
      <c r="C142" s="758"/>
      <c r="D142" s="758"/>
      <c r="E142" s="11"/>
      <c r="F142" s="11"/>
      <c r="G142" s="18"/>
      <c r="H142" s="90">
        <v>4946.34</v>
      </c>
    </row>
    <row r="143" spans="1:8" ht="45" hidden="1" customHeight="1" x14ac:dyDescent="0.25">
      <c r="A143" s="781"/>
      <c r="B143" s="23" t="s">
        <v>204</v>
      </c>
      <c r="C143" s="758"/>
      <c r="D143" s="758"/>
      <c r="E143" s="11"/>
      <c r="F143" s="11"/>
      <c r="G143" s="18"/>
      <c r="H143" s="90"/>
    </row>
    <row r="144" spans="1:8" ht="15" hidden="1" customHeight="1" x14ac:dyDescent="0.25">
      <c r="A144" s="781"/>
      <c r="B144" s="22" t="s">
        <v>162</v>
      </c>
      <c r="C144" s="758"/>
      <c r="D144" s="758"/>
      <c r="E144" s="11"/>
      <c r="F144" s="11"/>
      <c r="G144" s="18"/>
      <c r="H144" s="90" t="s">
        <v>29</v>
      </c>
    </row>
    <row r="145" spans="1:8" ht="15" hidden="1" customHeight="1" x14ac:dyDescent="0.25">
      <c r="A145" s="781"/>
      <c r="B145" s="22" t="s">
        <v>163</v>
      </c>
      <c r="C145" s="758"/>
      <c r="D145" s="758"/>
      <c r="E145" s="11"/>
      <c r="F145" s="11"/>
      <c r="G145" s="18"/>
      <c r="H145" s="90" t="s">
        <v>29</v>
      </c>
    </row>
    <row r="146" spans="1:8" ht="45" customHeight="1" x14ac:dyDescent="0.25">
      <c r="A146" s="781"/>
      <c r="B146" s="24" t="s">
        <v>205</v>
      </c>
      <c r="C146" s="758"/>
      <c r="D146" s="758"/>
      <c r="E146" s="11"/>
      <c r="F146" s="11"/>
      <c r="G146" s="18"/>
      <c r="H146" s="90"/>
    </row>
    <row r="147" spans="1:8" ht="15" customHeight="1" x14ac:dyDescent="0.25">
      <c r="A147" s="781"/>
      <c r="B147" s="22" t="s">
        <v>162</v>
      </c>
      <c r="C147" s="758"/>
      <c r="D147" s="758"/>
      <c r="E147" s="11"/>
      <c r="F147" s="11"/>
      <c r="G147" s="18"/>
      <c r="H147" s="90" t="s">
        <v>29</v>
      </c>
    </row>
    <row r="148" spans="1:8" ht="15" customHeight="1" x14ac:dyDescent="0.25">
      <c r="A148" s="781"/>
      <c r="B148" s="22" t="s">
        <v>163</v>
      </c>
      <c r="C148" s="759"/>
      <c r="D148" s="759"/>
      <c r="E148" s="11"/>
      <c r="F148" s="11"/>
      <c r="G148" s="18"/>
      <c r="H148" s="90">
        <v>1300.0999999999999</v>
      </c>
    </row>
    <row r="149" spans="1:8" ht="21.75" customHeight="1" x14ac:dyDescent="0.25">
      <c r="A149" s="781"/>
      <c r="B149" s="102" t="s">
        <v>178</v>
      </c>
      <c r="C149" s="757" t="s">
        <v>173</v>
      </c>
      <c r="D149" s="757" t="s">
        <v>26</v>
      </c>
      <c r="E149" s="11"/>
      <c r="F149" s="11"/>
      <c r="G149" s="18"/>
      <c r="H149" s="90"/>
    </row>
    <row r="150" spans="1:8" ht="30" hidden="1" customHeight="1" x14ac:dyDescent="0.25">
      <c r="A150" s="781"/>
      <c r="B150" s="24" t="s">
        <v>206</v>
      </c>
      <c r="C150" s="758"/>
      <c r="D150" s="758"/>
      <c r="E150" s="11"/>
      <c r="F150" s="11"/>
      <c r="G150" s="18"/>
      <c r="H150" s="90"/>
    </row>
    <row r="151" spans="1:8" ht="15" hidden="1" customHeight="1" x14ac:dyDescent="0.25">
      <c r="A151" s="781"/>
      <c r="B151" s="22" t="s">
        <v>162</v>
      </c>
      <c r="C151" s="758"/>
      <c r="D151" s="758"/>
      <c r="E151" s="11"/>
      <c r="F151" s="11"/>
      <c r="G151" s="18"/>
      <c r="H151" s="90" t="s">
        <v>29</v>
      </c>
    </row>
    <row r="152" spans="1:8" ht="15" hidden="1" customHeight="1" x14ac:dyDescent="0.25">
      <c r="A152" s="781"/>
      <c r="B152" s="22" t="s">
        <v>163</v>
      </c>
      <c r="C152" s="758"/>
      <c r="D152" s="758"/>
      <c r="E152" s="11"/>
      <c r="F152" s="11"/>
      <c r="G152" s="18"/>
      <c r="H152" s="90" t="s">
        <v>29</v>
      </c>
    </row>
    <row r="153" spans="1:8" ht="30" x14ac:dyDescent="0.25">
      <c r="A153" s="781"/>
      <c r="B153" s="24" t="s">
        <v>207</v>
      </c>
      <c r="C153" s="758"/>
      <c r="D153" s="758"/>
      <c r="E153" s="11"/>
      <c r="F153" s="11"/>
      <c r="G153" s="18"/>
      <c r="H153" s="90"/>
    </row>
    <row r="154" spans="1:8" x14ac:dyDescent="0.25">
      <c r="A154" s="781"/>
      <c r="B154" s="22" t="s">
        <v>162</v>
      </c>
      <c r="C154" s="758"/>
      <c r="D154" s="758"/>
      <c r="E154" s="11"/>
      <c r="F154" s="11"/>
      <c r="G154" s="18"/>
      <c r="H154" s="90" t="s">
        <v>29</v>
      </c>
    </row>
    <row r="155" spans="1:8" x14ac:dyDescent="0.25">
      <c r="A155" s="781"/>
      <c r="B155" s="22" t="s">
        <v>163</v>
      </c>
      <c r="C155" s="758"/>
      <c r="D155" s="758"/>
      <c r="E155" s="11"/>
      <c r="F155" s="11"/>
      <c r="G155" s="18"/>
      <c r="H155" s="90">
        <v>4041.88</v>
      </c>
    </row>
    <row r="156" spans="1:8" ht="30" hidden="1" customHeight="1" x14ac:dyDescent="0.25">
      <c r="A156" s="781"/>
      <c r="B156" s="24" t="s">
        <v>208</v>
      </c>
      <c r="C156" s="758"/>
      <c r="D156" s="758"/>
      <c r="E156" s="11"/>
      <c r="F156" s="11"/>
      <c r="G156" s="18"/>
      <c r="H156" s="90"/>
    </row>
    <row r="157" spans="1:8" ht="15" hidden="1" customHeight="1" x14ac:dyDescent="0.25">
      <c r="A157" s="781"/>
      <c r="B157" s="22" t="s">
        <v>162</v>
      </c>
      <c r="C157" s="758"/>
      <c r="D157" s="758"/>
      <c r="E157" s="11"/>
      <c r="F157" s="11"/>
      <c r="G157" s="18"/>
      <c r="H157" s="90" t="s">
        <v>29</v>
      </c>
    </row>
    <row r="158" spans="1:8" ht="15" hidden="1" customHeight="1" x14ac:dyDescent="0.25">
      <c r="A158" s="781"/>
      <c r="B158" s="22" t="s">
        <v>163</v>
      </c>
      <c r="C158" s="758"/>
      <c r="D158" s="758"/>
      <c r="E158" s="11"/>
      <c r="F158" s="11"/>
      <c r="G158" s="18"/>
      <c r="H158" s="90" t="s">
        <v>29</v>
      </c>
    </row>
    <row r="159" spans="1:8" ht="30" hidden="1" customHeight="1" x14ac:dyDescent="0.25">
      <c r="A159" s="781"/>
      <c r="B159" s="24" t="s">
        <v>209</v>
      </c>
      <c r="C159" s="758"/>
      <c r="D159" s="758"/>
      <c r="E159" s="11"/>
      <c r="F159" s="11"/>
      <c r="G159" s="18"/>
      <c r="H159" s="90"/>
    </row>
    <row r="160" spans="1:8" ht="15" hidden="1" customHeight="1" x14ac:dyDescent="0.25">
      <c r="A160" s="781"/>
      <c r="B160" s="22" t="s">
        <v>162</v>
      </c>
      <c r="C160" s="758"/>
      <c r="D160" s="758"/>
      <c r="E160" s="11"/>
      <c r="F160" s="11"/>
      <c r="G160" s="18"/>
      <c r="H160" s="90" t="s">
        <v>29</v>
      </c>
    </row>
    <row r="161" spans="1:8" ht="15" hidden="1" customHeight="1" x14ac:dyDescent="0.25">
      <c r="A161" s="781"/>
      <c r="B161" s="22" t="s">
        <v>163</v>
      </c>
      <c r="C161" s="758"/>
      <c r="D161" s="758"/>
      <c r="E161" s="11"/>
      <c r="F161" s="11"/>
      <c r="G161" s="18"/>
      <c r="H161" s="90" t="s">
        <v>29</v>
      </c>
    </row>
    <row r="162" spans="1:8" ht="37.5" customHeight="1" x14ac:dyDescent="0.25">
      <c r="A162" s="781"/>
      <c r="B162" s="24" t="s">
        <v>208</v>
      </c>
      <c r="C162" s="758"/>
      <c r="D162" s="758"/>
      <c r="E162" s="11"/>
      <c r="F162" s="11"/>
      <c r="G162" s="18"/>
      <c r="H162" s="90"/>
    </row>
    <row r="163" spans="1:8" ht="15" customHeight="1" x14ac:dyDescent="0.25">
      <c r="A163" s="781"/>
      <c r="B163" s="22" t="s">
        <v>162</v>
      </c>
      <c r="C163" s="758"/>
      <c r="D163" s="758"/>
      <c r="E163" s="11"/>
      <c r="F163" s="11"/>
      <c r="G163" s="18"/>
      <c r="H163" s="90" t="s">
        <v>29</v>
      </c>
    </row>
    <row r="164" spans="1:8" ht="15" customHeight="1" x14ac:dyDescent="0.25">
      <c r="A164" s="781"/>
      <c r="B164" s="22" t="s">
        <v>163</v>
      </c>
      <c r="C164" s="758"/>
      <c r="D164" s="758"/>
      <c r="E164" s="11"/>
      <c r="F164" s="11"/>
      <c r="G164" s="18"/>
      <c r="H164" s="90">
        <v>9260.43</v>
      </c>
    </row>
    <row r="165" spans="1:8" ht="42" customHeight="1" x14ac:dyDescent="0.25">
      <c r="A165" s="781"/>
      <c r="B165" s="24" t="s">
        <v>209</v>
      </c>
      <c r="C165" s="758"/>
      <c r="D165" s="758"/>
      <c r="E165" s="11"/>
      <c r="F165" s="11"/>
      <c r="G165" s="18"/>
      <c r="H165" s="90"/>
    </row>
    <row r="166" spans="1:8" ht="15" customHeight="1" x14ac:dyDescent="0.25">
      <c r="A166" s="781"/>
      <c r="B166" s="22" t="s">
        <v>162</v>
      </c>
      <c r="C166" s="758"/>
      <c r="D166" s="758"/>
      <c r="E166" s="11"/>
      <c r="F166" s="11"/>
      <c r="G166" s="18"/>
      <c r="H166" s="90" t="s">
        <v>29</v>
      </c>
    </row>
    <row r="167" spans="1:8" ht="15" customHeight="1" x14ac:dyDescent="0.25">
      <c r="A167" s="781"/>
      <c r="B167" s="22" t="s">
        <v>163</v>
      </c>
      <c r="C167" s="758"/>
      <c r="D167" s="758"/>
      <c r="E167" s="11"/>
      <c r="F167" s="11"/>
      <c r="G167" s="18"/>
      <c r="H167" s="90">
        <v>3864.39</v>
      </c>
    </row>
    <row r="168" spans="1:8" ht="33" customHeight="1" x14ac:dyDescent="0.25">
      <c r="A168" s="781"/>
      <c r="B168" s="24" t="s">
        <v>210</v>
      </c>
      <c r="C168" s="758"/>
      <c r="D168" s="758"/>
      <c r="E168" s="11"/>
      <c r="F168" s="11"/>
      <c r="G168" s="18"/>
      <c r="H168" s="90"/>
    </row>
    <row r="169" spans="1:8" x14ac:dyDescent="0.25">
      <c r="A169" s="781"/>
      <c r="B169" s="22" t="s">
        <v>162</v>
      </c>
      <c r="C169" s="758"/>
      <c r="D169" s="758"/>
      <c r="E169" s="11"/>
      <c r="F169" s="11"/>
      <c r="G169" s="18"/>
      <c r="H169" s="90" t="s">
        <v>29</v>
      </c>
    </row>
    <row r="170" spans="1:8" x14ac:dyDescent="0.25">
      <c r="A170" s="781"/>
      <c r="B170" s="22" t="s">
        <v>163</v>
      </c>
      <c r="C170" s="758"/>
      <c r="D170" s="758"/>
      <c r="E170" s="11"/>
      <c r="F170" s="11"/>
      <c r="G170" s="18"/>
      <c r="H170" s="90">
        <v>3021.16</v>
      </c>
    </row>
    <row r="171" spans="1:8" ht="30" hidden="1" customHeight="1" x14ac:dyDescent="0.25">
      <c r="A171" s="781"/>
      <c r="B171" s="24" t="s">
        <v>211</v>
      </c>
      <c r="C171" s="758"/>
      <c r="D171" s="758"/>
      <c r="E171" s="11"/>
      <c r="F171" s="11"/>
      <c r="G171" s="18"/>
      <c r="H171" s="90"/>
    </row>
    <row r="172" spans="1:8" ht="15" hidden="1" customHeight="1" x14ac:dyDescent="0.25">
      <c r="A172" s="781"/>
      <c r="B172" s="22" t="s">
        <v>162</v>
      </c>
      <c r="C172" s="758"/>
      <c r="D172" s="758"/>
      <c r="E172" s="11"/>
      <c r="F172" s="11"/>
      <c r="G172" s="18"/>
      <c r="H172" s="90" t="s">
        <v>29</v>
      </c>
    </row>
    <row r="173" spans="1:8" ht="15" hidden="1" customHeight="1" x14ac:dyDescent="0.25">
      <c r="A173" s="781"/>
      <c r="B173" s="22" t="s">
        <v>163</v>
      </c>
      <c r="C173" s="758"/>
      <c r="D173" s="758"/>
      <c r="E173" s="11"/>
      <c r="F173" s="11"/>
      <c r="G173" s="18"/>
      <c r="H173" s="90" t="s">
        <v>29</v>
      </c>
    </row>
    <row r="174" spans="1:8" ht="30" hidden="1" customHeight="1" x14ac:dyDescent="0.25">
      <c r="A174" s="781"/>
      <c r="B174" s="24" t="s">
        <v>212</v>
      </c>
      <c r="C174" s="758"/>
      <c r="D174" s="758"/>
      <c r="E174" s="11"/>
      <c r="F174" s="11"/>
      <c r="G174" s="18"/>
      <c r="H174" s="90"/>
    </row>
    <row r="175" spans="1:8" ht="15" hidden="1" customHeight="1" x14ac:dyDescent="0.25">
      <c r="A175" s="781"/>
      <c r="B175" s="22" t="s">
        <v>162</v>
      </c>
      <c r="C175" s="758"/>
      <c r="D175" s="758"/>
      <c r="E175" s="11"/>
      <c r="F175" s="11"/>
      <c r="G175" s="18"/>
      <c r="H175" s="90" t="s">
        <v>29</v>
      </c>
    </row>
    <row r="176" spans="1:8" ht="15" hidden="1" customHeight="1" x14ac:dyDescent="0.25">
      <c r="A176" s="781"/>
      <c r="B176" s="22" t="s">
        <v>163</v>
      </c>
      <c r="C176" s="758"/>
      <c r="D176" s="758"/>
      <c r="E176" s="11"/>
      <c r="F176" s="11"/>
      <c r="G176" s="18"/>
      <c r="H176" s="90" t="s">
        <v>29</v>
      </c>
    </row>
    <row r="177" spans="1:8" ht="45" hidden="1" customHeight="1" x14ac:dyDescent="0.25">
      <c r="A177" s="781"/>
      <c r="B177" s="24" t="s">
        <v>213</v>
      </c>
      <c r="C177" s="758"/>
      <c r="D177" s="758"/>
      <c r="E177" s="11"/>
      <c r="F177" s="11"/>
      <c r="G177" s="18"/>
      <c r="H177" s="90"/>
    </row>
    <row r="178" spans="1:8" ht="15" hidden="1" customHeight="1" x14ac:dyDescent="0.25">
      <c r="A178" s="781"/>
      <c r="B178" s="22" t="s">
        <v>162</v>
      </c>
      <c r="C178" s="758"/>
      <c r="D178" s="758"/>
      <c r="E178" s="11"/>
      <c r="F178" s="11"/>
      <c r="G178" s="18"/>
      <c r="H178" s="90" t="s">
        <v>29</v>
      </c>
    </row>
    <row r="179" spans="1:8" ht="15" hidden="1" customHeight="1" x14ac:dyDescent="0.25">
      <c r="A179" s="781"/>
      <c r="B179" s="22" t="s">
        <v>163</v>
      </c>
      <c r="C179" s="758"/>
      <c r="D179" s="758"/>
      <c r="E179" s="11"/>
      <c r="F179" s="11"/>
      <c r="G179" s="18"/>
      <c r="H179" s="90" t="s">
        <v>29</v>
      </c>
    </row>
    <row r="180" spans="1:8" ht="35.25" customHeight="1" x14ac:dyDescent="0.25">
      <c r="A180" s="781"/>
      <c r="B180" s="24" t="s">
        <v>214</v>
      </c>
      <c r="C180" s="758"/>
      <c r="D180" s="758"/>
      <c r="E180" s="11"/>
      <c r="F180" s="11"/>
      <c r="G180" s="18"/>
      <c r="H180" s="90"/>
    </row>
    <row r="181" spans="1:8" x14ac:dyDescent="0.25">
      <c r="A181" s="781"/>
      <c r="B181" s="22" t="s">
        <v>162</v>
      </c>
      <c r="C181" s="758"/>
      <c r="D181" s="758"/>
      <c r="E181" s="11"/>
      <c r="F181" s="11"/>
      <c r="G181" s="18"/>
      <c r="H181" s="90" t="s">
        <v>29</v>
      </c>
    </row>
    <row r="182" spans="1:8" x14ac:dyDescent="0.25">
      <c r="A182" s="781"/>
      <c r="B182" s="22" t="s">
        <v>163</v>
      </c>
      <c r="C182" s="758"/>
      <c r="D182" s="758"/>
      <c r="E182" s="11"/>
      <c r="F182" s="11"/>
      <c r="G182" s="18"/>
      <c r="H182" s="90">
        <v>4453.2700000000004</v>
      </c>
    </row>
    <row r="183" spans="1:8" ht="30" x14ac:dyDescent="0.25">
      <c r="A183" s="781"/>
      <c r="B183" s="24" t="s">
        <v>215</v>
      </c>
      <c r="C183" s="758"/>
      <c r="D183" s="758"/>
      <c r="E183" s="11"/>
      <c r="F183" s="11"/>
      <c r="G183" s="18"/>
      <c r="H183" s="90"/>
    </row>
    <row r="184" spans="1:8" x14ac:dyDescent="0.25">
      <c r="A184" s="781"/>
      <c r="B184" s="22" t="s">
        <v>162</v>
      </c>
      <c r="C184" s="758"/>
      <c r="D184" s="758"/>
      <c r="E184" s="11"/>
      <c r="F184" s="11"/>
      <c r="G184" s="18"/>
      <c r="H184" s="90" t="s">
        <v>29</v>
      </c>
    </row>
    <row r="185" spans="1:8" x14ac:dyDescent="0.25">
      <c r="A185" s="781"/>
      <c r="B185" s="22" t="s">
        <v>163</v>
      </c>
      <c r="C185" s="758"/>
      <c r="D185" s="758"/>
      <c r="E185" s="11"/>
      <c r="F185" s="11"/>
      <c r="G185" s="18"/>
      <c r="H185" s="90">
        <v>3071.35</v>
      </c>
    </row>
    <row r="186" spans="1:8" ht="30" hidden="1" customHeight="1" x14ac:dyDescent="0.25">
      <c r="A186" s="781"/>
      <c r="B186" s="102" t="s">
        <v>191</v>
      </c>
      <c r="C186" s="758"/>
      <c r="D186" s="758"/>
      <c r="E186" s="11"/>
      <c r="F186" s="11"/>
      <c r="G186" s="18"/>
      <c r="H186" s="90"/>
    </row>
    <row r="187" spans="1:8" ht="45" hidden="1" customHeight="1" x14ac:dyDescent="0.25">
      <c r="A187" s="781"/>
      <c r="B187" s="24" t="s">
        <v>216</v>
      </c>
      <c r="C187" s="758"/>
      <c r="D187" s="758"/>
      <c r="E187" s="11"/>
      <c r="F187" s="11"/>
      <c r="G187" s="18"/>
      <c r="H187" s="90"/>
    </row>
    <row r="188" spans="1:8" ht="15" hidden="1" customHeight="1" x14ac:dyDescent="0.25">
      <c r="A188" s="781"/>
      <c r="B188" s="22" t="s">
        <v>162</v>
      </c>
      <c r="C188" s="758"/>
      <c r="D188" s="758"/>
      <c r="E188" s="11"/>
      <c r="F188" s="11"/>
      <c r="G188" s="18"/>
      <c r="H188" s="90" t="s">
        <v>29</v>
      </c>
    </row>
    <row r="189" spans="1:8" ht="15" hidden="1" customHeight="1" x14ac:dyDescent="0.25">
      <c r="A189" s="781"/>
      <c r="B189" s="22" t="s">
        <v>163</v>
      </c>
      <c r="C189" s="758"/>
      <c r="D189" s="758"/>
      <c r="E189" s="11"/>
      <c r="F189" s="11"/>
      <c r="G189" s="18"/>
      <c r="H189" s="90" t="s">
        <v>29</v>
      </c>
    </row>
    <row r="190" spans="1:8" ht="45" hidden="1" customHeight="1" x14ac:dyDescent="0.25">
      <c r="A190" s="781"/>
      <c r="B190" s="24" t="s">
        <v>217</v>
      </c>
      <c r="C190" s="758"/>
      <c r="D190" s="758"/>
      <c r="E190" s="11"/>
      <c r="F190" s="11"/>
      <c r="G190" s="18"/>
      <c r="H190" s="90"/>
    </row>
    <row r="191" spans="1:8" ht="15" hidden="1" customHeight="1" x14ac:dyDescent="0.25">
      <c r="A191" s="781"/>
      <c r="B191" s="22" t="s">
        <v>162</v>
      </c>
      <c r="C191" s="758"/>
      <c r="D191" s="758"/>
      <c r="E191" s="11"/>
      <c r="F191" s="11"/>
      <c r="G191" s="18"/>
      <c r="H191" s="90" t="s">
        <v>29</v>
      </c>
    </row>
    <row r="192" spans="1:8" ht="15" hidden="1" customHeight="1" x14ac:dyDescent="0.25">
      <c r="A192" s="781"/>
      <c r="B192" s="22" t="s">
        <v>163</v>
      </c>
      <c r="C192" s="758"/>
      <c r="D192" s="758"/>
      <c r="E192" s="11"/>
      <c r="F192" s="11"/>
      <c r="G192" s="18"/>
      <c r="H192" s="90" t="s">
        <v>29</v>
      </c>
    </row>
    <row r="193" spans="1:8" ht="45" hidden="1" customHeight="1" x14ac:dyDescent="0.25">
      <c r="A193" s="781"/>
      <c r="B193" s="24" t="s">
        <v>218</v>
      </c>
      <c r="C193" s="758"/>
      <c r="D193" s="758"/>
      <c r="E193" s="11"/>
      <c r="F193" s="11"/>
      <c r="G193" s="18"/>
      <c r="H193" s="90"/>
    </row>
    <row r="194" spans="1:8" ht="15" hidden="1" customHeight="1" x14ac:dyDescent="0.25">
      <c r="A194" s="781"/>
      <c r="B194" s="22" t="s">
        <v>162</v>
      </c>
      <c r="C194" s="758"/>
      <c r="D194" s="758"/>
      <c r="E194" s="11"/>
      <c r="F194" s="11"/>
      <c r="G194" s="18"/>
      <c r="H194" s="90" t="s">
        <v>29</v>
      </c>
    </row>
    <row r="195" spans="1:8" ht="15" hidden="1" customHeight="1" x14ac:dyDescent="0.25">
      <c r="A195" s="781"/>
      <c r="B195" s="22" t="s">
        <v>163</v>
      </c>
      <c r="C195" s="758"/>
      <c r="D195" s="758"/>
      <c r="E195" s="11"/>
      <c r="F195" s="11"/>
      <c r="G195" s="18"/>
      <c r="H195" s="90" t="s">
        <v>29</v>
      </c>
    </row>
    <row r="196" spans="1:8" ht="45" hidden="1" customHeight="1" x14ac:dyDescent="0.25">
      <c r="A196" s="781"/>
      <c r="B196" s="24" t="s">
        <v>219</v>
      </c>
      <c r="C196" s="758"/>
      <c r="D196" s="758"/>
      <c r="E196" s="11"/>
      <c r="F196" s="11"/>
      <c r="G196" s="18"/>
      <c r="H196" s="90"/>
    </row>
    <row r="197" spans="1:8" ht="15" hidden="1" customHeight="1" x14ac:dyDescent="0.25">
      <c r="A197" s="781"/>
      <c r="B197" s="22" t="s">
        <v>162</v>
      </c>
      <c r="C197" s="758"/>
      <c r="D197" s="758"/>
      <c r="E197" s="11"/>
      <c r="F197" s="11"/>
      <c r="G197" s="18"/>
      <c r="H197" s="90" t="s">
        <v>29</v>
      </c>
    </row>
    <row r="198" spans="1:8" ht="15" hidden="1" customHeight="1" x14ac:dyDescent="0.25">
      <c r="A198" s="781"/>
      <c r="B198" s="22" t="s">
        <v>163</v>
      </c>
      <c r="C198" s="758"/>
      <c r="D198" s="758"/>
      <c r="E198" s="11"/>
      <c r="F198" s="11"/>
      <c r="G198" s="18"/>
      <c r="H198" s="90" t="s">
        <v>29</v>
      </c>
    </row>
    <row r="199" spans="1:8" ht="45" hidden="1" customHeight="1" x14ac:dyDescent="0.25">
      <c r="A199" s="781"/>
      <c r="B199" s="24" t="s">
        <v>220</v>
      </c>
      <c r="C199" s="758"/>
      <c r="D199" s="758"/>
      <c r="E199" s="11"/>
      <c r="F199" s="11"/>
      <c r="G199" s="18"/>
      <c r="H199" s="90"/>
    </row>
    <row r="200" spans="1:8" ht="15" hidden="1" customHeight="1" x14ac:dyDescent="0.25">
      <c r="A200" s="781"/>
      <c r="B200" s="22" t="s">
        <v>162</v>
      </c>
      <c r="C200" s="758"/>
      <c r="D200" s="758"/>
      <c r="E200" s="11"/>
      <c r="F200" s="11"/>
      <c r="G200" s="18"/>
      <c r="H200" s="90" t="s">
        <v>29</v>
      </c>
    </row>
    <row r="201" spans="1:8" ht="15" hidden="1" customHeight="1" x14ac:dyDescent="0.25">
      <c r="A201" s="781"/>
      <c r="B201" s="22" t="s">
        <v>163</v>
      </c>
      <c r="C201" s="758"/>
      <c r="D201" s="758"/>
      <c r="E201" s="11"/>
      <c r="F201" s="11"/>
      <c r="G201" s="18"/>
      <c r="H201" s="90" t="s">
        <v>29</v>
      </c>
    </row>
    <row r="202" spans="1:8" ht="45" hidden="1" customHeight="1" x14ac:dyDescent="0.25">
      <c r="A202" s="781"/>
      <c r="B202" s="24" t="s">
        <v>221</v>
      </c>
      <c r="C202" s="758"/>
      <c r="D202" s="758"/>
      <c r="E202" s="11"/>
      <c r="F202" s="11"/>
      <c r="G202" s="18"/>
      <c r="H202" s="90"/>
    </row>
    <row r="203" spans="1:8" ht="15" hidden="1" customHeight="1" x14ac:dyDescent="0.25">
      <c r="A203" s="781"/>
      <c r="B203" s="22" t="s">
        <v>162</v>
      </c>
      <c r="C203" s="758"/>
      <c r="D203" s="758"/>
      <c r="E203" s="11"/>
      <c r="F203" s="11"/>
      <c r="G203" s="18"/>
      <c r="H203" s="90" t="s">
        <v>29</v>
      </c>
    </row>
    <row r="204" spans="1:8" ht="15" hidden="1" customHeight="1" x14ac:dyDescent="0.25">
      <c r="A204" s="781"/>
      <c r="B204" s="22" t="s">
        <v>163</v>
      </c>
      <c r="C204" s="758"/>
      <c r="D204" s="758"/>
      <c r="E204" s="11"/>
      <c r="F204" s="11"/>
      <c r="G204" s="18"/>
      <c r="H204" s="90" t="s">
        <v>29</v>
      </c>
    </row>
    <row r="205" spans="1:8" ht="45" hidden="1" customHeight="1" x14ac:dyDescent="0.25">
      <c r="A205" s="781"/>
      <c r="B205" s="24" t="s">
        <v>222</v>
      </c>
      <c r="C205" s="758"/>
      <c r="D205" s="758"/>
      <c r="E205" s="11"/>
      <c r="F205" s="11"/>
      <c r="G205" s="18"/>
      <c r="H205" s="90"/>
    </row>
    <row r="206" spans="1:8" ht="15" hidden="1" customHeight="1" x14ac:dyDescent="0.25">
      <c r="A206" s="781"/>
      <c r="B206" s="22" t="s">
        <v>162</v>
      </c>
      <c r="C206" s="758"/>
      <c r="D206" s="758"/>
      <c r="E206" s="11"/>
      <c r="F206" s="11"/>
      <c r="G206" s="18"/>
      <c r="H206" s="90" t="s">
        <v>29</v>
      </c>
    </row>
    <row r="207" spans="1:8" ht="15" hidden="1" customHeight="1" x14ac:dyDescent="0.25">
      <c r="A207" s="781"/>
      <c r="B207" s="22" t="s">
        <v>163</v>
      </c>
      <c r="C207" s="758"/>
      <c r="D207" s="758"/>
      <c r="E207" s="11"/>
      <c r="F207" s="11"/>
      <c r="G207" s="18"/>
      <c r="H207" s="90" t="s">
        <v>29</v>
      </c>
    </row>
    <row r="208" spans="1:8" ht="45" hidden="1" customHeight="1" x14ac:dyDescent="0.25">
      <c r="A208" s="781"/>
      <c r="B208" s="24" t="s">
        <v>223</v>
      </c>
      <c r="C208" s="758"/>
      <c r="D208" s="758"/>
      <c r="E208" s="11"/>
      <c r="F208" s="11"/>
      <c r="G208" s="18"/>
      <c r="H208" s="90"/>
    </row>
    <row r="209" spans="1:8" ht="15" hidden="1" customHeight="1" x14ac:dyDescent="0.25">
      <c r="A209" s="781"/>
      <c r="B209" s="22" t="s">
        <v>162</v>
      </c>
      <c r="C209" s="758"/>
      <c r="D209" s="758"/>
      <c r="E209" s="11"/>
      <c r="F209" s="11"/>
      <c r="G209" s="18"/>
      <c r="H209" s="90" t="s">
        <v>29</v>
      </c>
    </row>
    <row r="210" spans="1:8" ht="15" hidden="1" customHeight="1" x14ac:dyDescent="0.25">
      <c r="A210" s="781"/>
      <c r="B210" s="22" t="s">
        <v>163</v>
      </c>
      <c r="C210" s="758"/>
      <c r="D210" s="758"/>
      <c r="E210" s="11"/>
      <c r="F210" s="11"/>
      <c r="G210" s="18"/>
      <c r="H210" s="90" t="s">
        <v>29</v>
      </c>
    </row>
    <row r="211" spans="1:8" ht="45" hidden="1" customHeight="1" x14ac:dyDescent="0.25">
      <c r="A211" s="781"/>
      <c r="B211" s="24" t="s">
        <v>224</v>
      </c>
      <c r="C211" s="758"/>
      <c r="D211" s="758"/>
      <c r="E211" s="11"/>
      <c r="F211" s="11"/>
      <c r="G211" s="18"/>
      <c r="H211" s="90"/>
    </row>
    <row r="212" spans="1:8" ht="15" hidden="1" customHeight="1" x14ac:dyDescent="0.25">
      <c r="A212" s="781"/>
      <c r="B212" s="22" t="s">
        <v>162</v>
      </c>
      <c r="C212" s="758"/>
      <c r="D212" s="758"/>
      <c r="E212" s="11"/>
      <c r="F212" s="11"/>
      <c r="G212" s="18"/>
      <c r="H212" s="90" t="s">
        <v>29</v>
      </c>
    </row>
    <row r="213" spans="1:8" ht="15" hidden="1" customHeight="1" x14ac:dyDescent="0.25">
      <c r="A213" s="781"/>
      <c r="B213" s="22" t="s">
        <v>163</v>
      </c>
      <c r="C213" s="758"/>
      <c r="D213" s="758"/>
      <c r="E213" s="11"/>
      <c r="F213" s="11"/>
      <c r="G213" s="18"/>
      <c r="H213" s="90" t="s">
        <v>29</v>
      </c>
    </row>
    <row r="214" spans="1:8" ht="45" hidden="1" customHeight="1" x14ac:dyDescent="0.25">
      <c r="A214" s="781"/>
      <c r="B214" s="24" t="s">
        <v>225</v>
      </c>
      <c r="C214" s="758"/>
      <c r="D214" s="758"/>
      <c r="E214" s="11"/>
      <c r="F214" s="11"/>
      <c r="G214" s="18"/>
      <c r="H214" s="90"/>
    </row>
    <row r="215" spans="1:8" ht="15" hidden="1" customHeight="1" x14ac:dyDescent="0.25">
      <c r="A215" s="781"/>
      <c r="B215" s="22" t="s">
        <v>162</v>
      </c>
      <c r="C215" s="758"/>
      <c r="D215" s="758"/>
      <c r="E215" s="11"/>
      <c r="F215" s="11"/>
      <c r="G215" s="18"/>
      <c r="H215" s="90" t="s">
        <v>29</v>
      </c>
    </row>
    <row r="216" spans="1:8" ht="15" hidden="1" customHeight="1" x14ac:dyDescent="0.25">
      <c r="A216" s="781"/>
      <c r="B216" s="22" t="s">
        <v>163</v>
      </c>
      <c r="C216" s="759"/>
      <c r="D216" s="759"/>
      <c r="E216" s="11"/>
      <c r="F216" s="11"/>
      <c r="G216" s="18"/>
      <c r="H216" s="90" t="s">
        <v>29</v>
      </c>
    </row>
    <row r="217" spans="1:8" s="105" customFormat="1" ht="70.5" customHeight="1" x14ac:dyDescent="0.2">
      <c r="A217" s="781"/>
      <c r="B217" s="788" t="s">
        <v>226</v>
      </c>
      <c r="C217" s="789"/>
      <c r="D217" s="789"/>
      <c r="E217" s="789"/>
      <c r="F217" s="789"/>
      <c r="G217" s="789"/>
      <c r="H217" s="790"/>
    </row>
    <row r="218" spans="1:8" ht="105.75" customHeight="1" x14ac:dyDescent="0.25">
      <c r="A218" s="781"/>
      <c r="B218" s="88" t="s">
        <v>227</v>
      </c>
      <c r="C218" s="10"/>
      <c r="D218" s="10"/>
      <c r="E218" s="11"/>
      <c r="F218" s="11"/>
      <c r="G218" s="18"/>
      <c r="H218" s="90"/>
    </row>
    <row r="219" spans="1:8" ht="29.25" customHeight="1" x14ac:dyDescent="0.25">
      <c r="A219" s="781"/>
      <c r="B219" s="23" t="s">
        <v>228</v>
      </c>
      <c r="C219" s="757" t="s">
        <v>229</v>
      </c>
      <c r="D219" s="757" t="s">
        <v>26</v>
      </c>
      <c r="E219" s="11"/>
      <c r="F219" s="11"/>
      <c r="G219" s="18"/>
      <c r="H219" s="90"/>
    </row>
    <row r="220" spans="1:8" ht="19.5" customHeight="1" x14ac:dyDescent="0.25">
      <c r="A220" s="781"/>
      <c r="B220" s="22" t="s">
        <v>162</v>
      </c>
      <c r="C220" s="758"/>
      <c r="D220" s="758"/>
      <c r="E220" s="11"/>
      <c r="F220" s="11"/>
      <c r="G220" s="18"/>
      <c r="H220" s="90" t="s">
        <v>29</v>
      </c>
    </row>
    <row r="221" spans="1:8" ht="19.5" customHeight="1" x14ac:dyDescent="0.25">
      <c r="A221" s="781"/>
      <c r="B221" s="22" t="s">
        <v>163</v>
      </c>
      <c r="C221" s="759"/>
      <c r="D221" s="759"/>
      <c r="E221" s="11"/>
      <c r="F221" s="11"/>
      <c r="G221" s="18"/>
      <c r="H221" s="90">
        <v>10065.959999999999</v>
      </c>
    </row>
    <row r="222" spans="1:8" ht="30.75" customHeight="1" x14ac:dyDescent="0.25">
      <c r="A222" s="781"/>
      <c r="B222" s="23" t="s">
        <v>230</v>
      </c>
      <c r="C222" s="757" t="s">
        <v>229</v>
      </c>
      <c r="D222" s="757" t="s">
        <v>26</v>
      </c>
      <c r="E222" s="11"/>
      <c r="F222" s="11"/>
      <c r="G222" s="18"/>
      <c r="H222" s="90"/>
    </row>
    <row r="223" spans="1:8" x14ac:dyDescent="0.25">
      <c r="A223" s="781"/>
      <c r="B223" s="22" t="s">
        <v>162</v>
      </c>
      <c r="C223" s="758"/>
      <c r="D223" s="758"/>
      <c r="E223" s="11"/>
      <c r="F223" s="11"/>
      <c r="G223" s="18"/>
      <c r="H223" s="90" t="s">
        <v>29</v>
      </c>
    </row>
    <row r="224" spans="1:8" x14ac:dyDescent="0.25">
      <c r="A224" s="781"/>
      <c r="B224" s="22" t="s">
        <v>163</v>
      </c>
      <c r="C224" s="759"/>
      <c r="D224" s="759"/>
      <c r="E224" s="11"/>
      <c r="F224" s="11"/>
      <c r="G224" s="18"/>
      <c r="H224" s="90">
        <v>1784.68</v>
      </c>
    </row>
    <row r="225" spans="1:8" ht="89.25" customHeight="1" x14ac:dyDescent="0.25">
      <c r="A225" s="797"/>
      <c r="B225" s="88" t="s">
        <v>231</v>
      </c>
      <c r="C225" s="106"/>
      <c r="D225" s="10"/>
      <c r="E225" s="11"/>
      <c r="F225" s="11"/>
      <c r="G225" s="18"/>
      <c r="H225" s="90"/>
    </row>
    <row r="226" spans="1:8" ht="30" x14ac:dyDescent="0.25">
      <c r="A226" s="795"/>
      <c r="B226" s="23" t="s">
        <v>232</v>
      </c>
      <c r="C226" s="757" t="s">
        <v>155</v>
      </c>
      <c r="D226" s="757" t="s">
        <v>26</v>
      </c>
      <c r="E226" s="11"/>
      <c r="F226" s="11"/>
      <c r="G226" s="18"/>
      <c r="H226" s="90"/>
    </row>
    <row r="227" spans="1:8" x14ac:dyDescent="0.25">
      <c r="A227" s="795"/>
      <c r="B227" s="22" t="s">
        <v>162</v>
      </c>
      <c r="C227" s="758"/>
      <c r="D227" s="758"/>
      <c r="E227" s="11"/>
      <c r="F227" s="11"/>
      <c r="G227" s="103"/>
      <c r="H227" s="90" t="s">
        <v>29</v>
      </c>
    </row>
    <row r="228" spans="1:8" x14ac:dyDescent="0.25">
      <c r="A228" s="795"/>
      <c r="B228" s="22" t="s">
        <v>163</v>
      </c>
      <c r="C228" s="758"/>
      <c r="D228" s="758"/>
      <c r="E228" s="11"/>
      <c r="F228" s="11"/>
      <c r="G228" s="103"/>
      <c r="H228" s="107">
        <v>38802.730000000003</v>
      </c>
    </row>
    <row r="229" spans="1:8" ht="30" x14ac:dyDescent="0.25">
      <c r="A229" s="795"/>
      <c r="B229" s="23" t="s">
        <v>233</v>
      </c>
      <c r="C229" s="758"/>
      <c r="D229" s="758"/>
      <c r="E229" s="11"/>
      <c r="F229" s="11"/>
      <c r="G229" s="103"/>
      <c r="H229" s="108"/>
    </row>
    <row r="230" spans="1:8" x14ac:dyDescent="0.25">
      <c r="A230" s="795"/>
      <c r="B230" s="22" t="s">
        <v>162</v>
      </c>
      <c r="C230" s="758"/>
      <c r="D230" s="758"/>
      <c r="E230" s="11"/>
      <c r="F230" s="11"/>
      <c r="G230" s="103"/>
      <c r="H230" s="90" t="s">
        <v>29</v>
      </c>
    </row>
    <row r="231" spans="1:8" x14ac:dyDescent="0.25">
      <c r="A231" s="795"/>
      <c r="B231" s="22" t="s">
        <v>163</v>
      </c>
      <c r="C231" s="758"/>
      <c r="D231" s="758"/>
      <c r="E231" s="11"/>
      <c r="F231" s="11"/>
      <c r="G231" s="103"/>
      <c r="H231" s="107">
        <v>10344.48</v>
      </c>
    </row>
    <row r="232" spans="1:8" ht="30" x14ac:dyDescent="0.25">
      <c r="A232" s="795"/>
      <c r="B232" s="23" t="s">
        <v>234</v>
      </c>
      <c r="C232" s="758"/>
      <c r="D232" s="758"/>
      <c r="E232" s="11"/>
      <c r="F232" s="11"/>
      <c r="G232" s="103"/>
      <c r="H232" s="107"/>
    </row>
    <row r="233" spans="1:8" x14ac:dyDescent="0.25">
      <c r="A233" s="795"/>
      <c r="B233" s="22" t="s">
        <v>162</v>
      </c>
      <c r="C233" s="758"/>
      <c r="D233" s="758"/>
      <c r="E233" s="11"/>
      <c r="F233" s="11"/>
      <c r="G233" s="103"/>
      <c r="H233" s="90" t="s">
        <v>29</v>
      </c>
    </row>
    <row r="234" spans="1:8" x14ac:dyDescent="0.25">
      <c r="A234" s="795"/>
      <c r="B234" s="22" t="s">
        <v>163</v>
      </c>
      <c r="C234" s="758"/>
      <c r="D234" s="758"/>
      <c r="E234" s="11"/>
      <c r="F234" s="11"/>
      <c r="G234" s="103"/>
      <c r="H234" s="107">
        <v>6595.64</v>
      </c>
    </row>
    <row r="235" spans="1:8" ht="30" x14ac:dyDescent="0.25">
      <c r="A235" s="795"/>
      <c r="B235" s="23" t="s">
        <v>235</v>
      </c>
      <c r="C235" s="758"/>
      <c r="D235" s="758"/>
      <c r="E235" s="11"/>
      <c r="F235" s="11"/>
      <c r="G235" s="103"/>
      <c r="H235" s="107"/>
    </row>
    <row r="236" spans="1:8" x14ac:dyDescent="0.25">
      <c r="A236" s="795"/>
      <c r="B236" s="22" t="s">
        <v>162</v>
      </c>
      <c r="C236" s="758"/>
      <c r="D236" s="758"/>
      <c r="E236" s="11"/>
      <c r="F236" s="11"/>
      <c r="G236" s="103"/>
      <c r="H236" s="107" t="s">
        <v>29</v>
      </c>
    </row>
    <row r="237" spans="1:8" x14ac:dyDescent="0.25">
      <c r="A237" s="795"/>
      <c r="B237" s="22" t="s">
        <v>163</v>
      </c>
      <c r="C237" s="758"/>
      <c r="D237" s="758"/>
      <c r="E237" s="11"/>
      <c r="F237" s="11"/>
      <c r="G237" s="103"/>
      <c r="H237" s="107">
        <v>4190.3</v>
      </c>
    </row>
    <row r="238" spans="1:8" ht="30" x14ac:dyDescent="0.25">
      <c r="A238" s="795"/>
      <c r="B238" s="23" t="s">
        <v>236</v>
      </c>
      <c r="C238" s="758"/>
      <c r="D238" s="758"/>
      <c r="E238" s="11"/>
      <c r="F238" s="11"/>
      <c r="G238" s="103"/>
      <c r="H238" s="107"/>
    </row>
    <row r="239" spans="1:8" x14ac:dyDescent="0.25">
      <c r="A239" s="795"/>
      <c r="B239" s="22" t="s">
        <v>162</v>
      </c>
      <c r="C239" s="758"/>
      <c r="D239" s="758"/>
      <c r="E239" s="11"/>
      <c r="F239" s="11"/>
      <c r="G239" s="103"/>
      <c r="H239" s="107" t="s">
        <v>29</v>
      </c>
    </row>
    <row r="240" spans="1:8" x14ac:dyDescent="0.25">
      <c r="A240" s="795"/>
      <c r="B240" s="22" t="s">
        <v>163</v>
      </c>
      <c r="C240" s="758"/>
      <c r="D240" s="758"/>
      <c r="E240" s="11"/>
      <c r="F240" s="11"/>
      <c r="G240" s="103"/>
      <c r="H240" s="107">
        <v>2945.92</v>
      </c>
    </row>
    <row r="241" spans="1:8" ht="30" x14ac:dyDescent="0.25">
      <c r="A241" s="795"/>
      <c r="B241" s="23" t="s">
        <v>237</v>
      </c>
      <c r="C241" s="758"/>
      <c r="D241" s="758"/>
      <c r="E241" s="11"/>
      <c r="F241" s="11"/>
      <c r="G241" s="103"/>
      <c r="H241" s="107"/>
    </row>
    <row r="242" spans="1:8" x14ac:dyDescent="0.25">
      <c r="A242" s="795"/>
      <c r="B242" s="22" t="s">
        <v>162</v>
      </c>
      <c r="C242" s="758"/>
      <c r="D242" s="758"/>
      <c r="E242" s="11"/>
      <c r="F242" s="11"/>
      <c r="G242" s="103"/>
      <c r="H242" s="107" t="s">
        <v>29</v>
      </c>
    </row>
    <row r="243" spans="1:8" x14ac:dyDescent="0.25">
      <c r="A243" s="795"/>
      <c r="B243" s="22" t="s">
        <v>163</v>
      </c>
      <c r="C243" s="758"/>
      <c r="D243" s="758"/>
      <c r="E243" s="11"/>
      <c r="F243" s="11"/>
      <c r="G243" s="103"/>
      <c r="H243" s="107">
        <v>2519.77</v>
      </c>
    </row>
    <row r="244" spans="1:8" ht="30" x14ac:dyDescent="0.25">
      <c r="A244" s="795"/>
      <c r="B244" s="23" t="s">
        <v>238</v>
      </c>
      <c r="C244" s="758"/>
      <c r="D244" s="758"/>
      <c r="E244" s="11"/>
      <c r="F244" s="11"/>
      <c r="G244" s="103"/>
      <c r="H244" s="107"/>
    </row>
    <row r="245" spans="1:8" x14ac:dyDescent="0.25">
      <c r="A245" s="795"/>
      <c r="B245" s="22" t="s">
        <v>162</v>
      </c>
      <c r="C245" s="758"/>
      <c r="D245" s="758"/>
      <c r="E245" s="11"/>
      <c r="F245" s="11"/>
      <c r="G245" s="103"/>
      <c r="H245" s="107" t="s">
        <v>29</v>
      </c>
    </row>
    <row r="246" spans="1:8" x14ac:dyDescent="0.25">
      <c r="A246" s="795"/>
      <c r="B246" s="22" t="s">
        <v>163</v>
      </c>
      <c r="C246" s="758"/>
      <c r="D246" s="758"/>
      <c r="E246" s="11"/>
      <c r="F246" s="11"/>
      <c r="G246" s="103"/>
      <c r="H246" s="107">
        <v>19063.77</v>
      </c>
    </row>
    <row r="247" spans="1:8" ht="30" x14ac:dyDescent="0.25">
      <c r="A247" s="795"/>
      <c r="B247" s="23" t="s">
        <v>239</v>
      </c>
      <c r="C247" s="758"/>
      <c r="D247" s="758"/>
      <c r="E247" s="11"/>
      <c r="F247" s="11"/>
      <c r="G247" s="103"/>
      <c r="H247" s="107"/>
    </row>
    <row r="248" spans="1:8" x14ac:dyDescent="0.25">
      <c r="A248" s="795"/>
      <c r="B248" s="22" t="s">
        <v>162</v>
      </c>
      <c r="C248" s="758"/>
      <c r="D248" s="758"/>
      <c r="E248" s="11"/>
      <c r="F248" s="11"/>
      <c r="G248" s="103"/>
      <c r="H248" s="107" t="s">
        <v>29</v>
      </c>
    </row>
    <row r="249" spans="1:8" x14ac:dyDescent="0.25">
      <c r="A249" s="795"/>
      <c r="B249" s="22" t="s">
        <v>163</v>
      </c>
      <c r="C249" s="758"/>
      <c r="D249" s="758"/>
      <c r="E249" s="11"/>
      <c r="F249" s="11"/>
      <c r="G249" s="103"/>
      <c r="H249" s="107">
        <v>8525.7999999999993</v>
      </c>
    </row>
    <row r="250" spans="1:8" ht="30" x14ac:dyDescent="0.25">
      <c r="A250" s="795"/>
      <c r="B250" s="23" t="s">
        <v>240</v>
      </c>
      <c r="C250" s="758"/>
      <c r="D250" s="758"/>
      <c r="E250" s="11"/>
      <c r="F250" s="11"/>
      <c r="G250" s="103"/>
      <c r="H250" s="108"/>
    </row>
    <row r="251" spans="1:8" x14ac:dyDescent="0.25">
      <c r="A251" s="795"/>
      <c r="B251" s="22" t="s">
        <v>162</v>
      </c>
      <c r="C251" s="758"/>
      <c r="D251" s="758"/>
      <c r="E251" s="11"/>
      <c r="F251" s="11"/>
      <c r="G251" s="103"/>
      <c r="H251" s="107" t="s">
        <v>29</v>
      </c>
    </row>
    <row r="252" spans="1:8" x14ac:dyDescent="0.25">
      <c r="A252" s="795"/>
      <c r="B252" s="22" t="s">
        <v>163</v>
      </c>
      <c r="C252" s="758"/>
      <c r="D252" s="758"/>
      <c r="E252" s="11"/>
      <c r="F252" s="11"/>
      <c r="G252" s="103"/>
      <c r="H252" s="107">
        <v>9078.49</v>
      </c>
    </row>
    <row r="253" spans="1:8" ht="30" x14ac:dyDescent="0.25">
      <c r="A253" s="795"/>
      <c r="B253" s="23" t="s">
        <v>241</v>
      </c>
      <c r="C253" s="758"/>
      <c r="D253" s="758"/>
      <c r="E253" s="11"/>
      <c r="F253" s="11"/>
      <c r="G253" s="103"/>
      <c r="H253" s="108"/>
    </row>
    <row r="254" spans="1:8" x14ac:dyDescent="0.25">
      <c r="A254" s="795"/>
      <c r="B254" s="22" t="s">
        <v>162</v>
      </c>
      <c r="C254" s="758"/>
      <c r="D254" s="758"/>
      <c r="E254" s="11"/>
      <c r="F254" s="11"/>
      <c r="G254" s="103"/>
      <c r="H254" s="107" t="s">
        <v>29</v>
      </c>
    </row>
    <row r="255" spans="1:8" x14ac:dyDescent="0.25">
      <c r="A255" s="795"/>
      <c r="B255" s="22" t="s">
        <v>163</v>
      </c>
      <c r="C255" s="758"/>
      <c r="D255" s="758"/>
      <c r="E255" s="11"/>
      <c r="F255" s="11"/>
      <c r="G255" s="103"/>
      <c r="H255" s="107">
        <v>8074.01</v>
      </c>
    </row>
    <row r="256" spans="1:8" ht="30" x14ac:dyDescent="0.25">
      <c r="A256" s="795"/>
      <c r="B256" s="23" t="s">
        <v>242</v>
      </c>
      <c r="C256" s="758"/>
      <c r="D256" s="758"/>
      <c r="E256" s="11"/>
      <c r="F256" s="11"/>
      <c r="G256" s="18"/>
      <c r="H256" s="90"/>
    </row>
    <row r="257" spans="1:8" x14ac:dyDescent="0.25">
      <c r="A257" s="795"/>
      <c r="B257" s="22" t="s">
        <v>162</v>
      </c>
      <c r="C257" s="758"/>
      <c r="D257" s="758"/>
      <c r="E257" s="11"/>
      <c r="F257" s="11"/>
      <c r="G257" s="18"/>
      <c r="H257" s="90" t="s">
        <v>29</v>
      </c>
    </row>
    <row r="258" spans="1:8" x14ac:dyDescent="0.25">
      <c r="A258" s="795"/>
      <c r="B258" s="22" t="s">
        <v>163</v>
      </c>
      <c r="C258" s="758"/>
      <c r="D258" s="758"/>
      <c r="E258" s="11"/>
      <c r="F258" s="11"/>
      <c r="G258" s="18"/>
      <c r="H258" s="107">
        <v>14283.02</v>
      </c>
    </row>
    <row r="259" spans="1:8" ht="30" x14ac:dyDescent="0.25">
      <c r="A259" s="795"/>
      <c r="B259" s="23" t="s">
        <v>243</v>
      </c>
      <c r="C259" s="758"/>
      <c r="D259" s="758"/>
      <c r="E259" s="11"/>
      <c r="F259" s="11"/>
      <c r="G259" s="18"/>
      <c r="H259" s="90"/>
    </row>
    <row r="260" spans="1:8" x14ac:dyDescent="0.25">
      <c r="A260" s="795"/>
      <c r="B260" s="22" t="s">
        <v>162</v>
      </c>
      <c r="C260" s="758"/>
      <c r="D260" s="758"/>
      <c r="E260" s="11"/>
      <c r="F260" s="11"/>
      <c r="G260" s="18"/>
      <c r="H260" s="90" t="s">
        <v>29</v>
      </c>
    </row>
    <row r="261" spans="1:8" x14ac:dyDescent="0.25">
      <c r="A261" s="795"/>
      <c r="B261" s="22" t="s">
        <v>163</v>
      </c>
      <c r="C261" s="758"/>
      <c r="D261" s="758"/>
      <c r="E261" s="11"/>
      <c r="F261" s="11"/>
      <c r="G261" s="18"/>
      <c r="H261" s="107">
        <v>9589.23</v>
      </c>
    </row>
    <row r="262" spans="1:8" ht="30" x14ac:dyDescent="0.25">
      <c r="A262" s="795"/>
      <c r="B262" s="23" t="s">
        <v>244</v>
      </c>
      <c r="C262" s="758"/>
      <c r="D262" s="758"/>
      <c r="E262" s="11"/>
      <c r="F262" s="11"/>
      <c r="G262" s="18"/>
      <c r="H262" s="90"/>
    </row>
    <row r="263" spans="1:8" x14ac:dyDescent="0.25">
      <c r="A263" s="795"/>
      <c r="B263" s="22" t="s">
        <v>162</v>
      </c>
      <c r="C263" s="758"/>
      <c r="D263" s="758"/>
      <c r="E263" s="11"/>
      <c r="F263" s="11"/>
      <c r="G263" s="18"/>
      <c r="H263" s="90" t="s">
        <v>29</v>
      </c>
    </row>
    <row r="264" spans="1:8" x14ac:dyDescent="0.25">
      <c r="A264" s="795"/>
      <c r="B264" s="22" t="s">
        <v>163</v>
      </c>
      <c r="C264" s="758"/>
      <c r="D264" s="758"/>
      <c r="E264" s="11"/>
      <c r="F264" s="11"/>
      <c r="G264" s="18"/>
      <c r="H264" s="107">
        <v>8047.78</v>
      </c>
    </row>
    <row r="265" spans="1:8" ht="30" x14ac:dyDescent="0.25">
      <c r="A265" s="795"/>
      <c r="B265" s="23" t="s">
        <v>245</v>
      </c>
      <c r="C265" s="758"/>
      <c r="D265" s="758"/>
      <c r="E265" s="11"/>
      <c r="F265" s="11"/>
      <c r="G265" s="18"/>
      <c r="H265" s="90"/>
    </row>
    <row r="266" spans="1:8" x14ac:dyDescent="0.25">
      <c r="A266" s="795"/>
      <c r="B266" s="22" t="s">
        <v>162</v>
      </c>
      <c r="C266" s="758"/>
      <c r="D266" s="758"/>
      <c r="E266" s="11"/>
      <c r="F266" s="11"/>
      <c r="G266" s="18"/>
      <c r="H266" s="90" t="s">
        <v>29</v>
      </c>
    </row>
    <row r="267" spans="1:8" x14ac:dyDescent="0.25">
      <c r="A267" s="795"/>
      <c r="B267" s="22" t="s">
        <v>163</v>
      </c>
      <c r="C267" s="758"/>
      <c r="D267" s="758"/>
      <c r="E267" s="11"/>
      <c r="F267" s="11"/>
      <c r="G267" s="18"/>
      <c r="H267" s="107">
        <v>5612.67</v>
      </c>
    </row>
    <row r="268" spans="1:8" ht="30" x14ac:dyDescent="0.25">
      <c r="A268" s="795"/>
      <c r="B268" s="23" t="s">
        <v>246</v>
      </c>
      <c r="C268" s="758"/>
      <c r="D268" s="758"/>
      <c r="E268" s="11"/>
      <c r="F268" s="11"/>
      <c r="G268" s="18"/>
      <c r="H268" s="90"/>
    </row>
    <row r="269" spans="1:8" x14ac:dyDescent="0.25">
      <c r="A269" s="795"/>
      <c r="B269" s="22" t="s">
        <v>162</v>
      </c>
      <c r="C269" s="758"/>
      <c r="D269" s="758"/>
      <c r="E269" s="11"/>
      <c r="F269" s="11"/>
      <c r="G269" s="18"/>
      <c r="H269" s="90" t="s">
        <v>29</v>
      </c>
    </row>
    <row r="270" spans="1:8" x14ac:dyDescent="0.25">
      <c r="A270" s="795"/>
      <c r="B270" s="22" t="s">
        <v>163</v>
      </c>
      <c r="C270" s="758"/>
      <c r="D270" s="758"/>
      <c r="E270" s="11"/>
      <c r="F270" s="11"/>
      <c r="G270" s="18"/>
      <c r="H270" s="107">
        <v>15808.32</v>
      </c>
    </row>
    <row r="271" spans="1:8" ht="30" x14ac:dyDescent="0.25">
      <c r="A271" s="795"/>
      <c r="B271" s="23" t="s">
        <v>247</v>
      </c>
      <c r="C271" s="758"/>
      <c r="D271" s="758"/>
      <c r="E271" s="11"/>
      <c r="F271" s="11"/>
      <c r="G271" s="18"/>
      <c r="H271" s="90"/>
    </row>
    <row r="272" spans="1:8" x14ac:dyDescent="0.25">
      <c r="A272" s="795"/>
      <c r="B272" s="22" t="s">
        <v>162</v>
      </c>
      <c r="C272" s="758"/>
      <c r="D272" s="758"/>
      <c r="E272" s="11"/>
      <c r="F272" s="11"/>
      <c r="G272" s="18"/>
      <c r="H272" s="90" t="s">
        <v>29</v>
      </c>
    </row>
    <row r="273" spans="1:8" x14ac:dyDescent="0.25">
      <c r="A273" s="795"/>
      <c r="B273" s="22" t="s">
        <v>163</v>
      </c>
      <c r="C273" s="758"/>
      <c r="D273" s="758"/>
      <c r="E273" s="11"/>
      <c r="F273" s="11"/>
      <c r="G273" s="18"/>
      <c r="H273" s="107">
        <v>10728.83</v>
      </c>
    </row>
    <row r="274" spans="1:8" ht="30" x14ac:dyDescent="0.25">
      <c r="A274" s="795"/>
      <c r="B274" s="23" t="s">
        <v>248</v>
      </c>
      <c r="C274" s="758"/>
      <c r="D274" s="758"/>
      <c r="E274" s="11"/>
      <c r="F274" s="11"/>
      <c r="G274" s="18"/>
      <c r="H274" s="90"/>
    </row>
    <row r="275" spans="1:8" x14ac:dyDescent="0.25">
      <c r="A275" s="795"/>
      <c r="B275" s="22" t="s">
        <v>162</v>
      </c>
      <c r="C275" s="758"/>
      <c r="D275" s="758"/>
      <c r="E275" s="11"/>
      <c r="F275" s="11"/>
      <c r="G275" s="18"/>
      <c r="H275" s="90" t="s">
        <v>29</v>
      </c>
    </row>
    <row r="276" spans="1:8" x14ac:dyDescent="0.25">
      <c r="A276" s="795"/>
      <c r="B276" s="22" t="s">
        <v>163</v>
      </c>
      <c r="C276" s="758"/>
      <c r="D276" s="758"/>
      <c r="E276" s="11"/>
      <c r="F276" s="11"/>
      <c r="G276" s="18"/>
      <c r="H276" s="107">
        <v>10894.22</v>
      </c>
    </row>
    <row r="277" spans="1:8" ht="30" x14ac:dyDescent="0.25">
      <c r="A277" s="795"/>
      <c r="B277" s="23" t="s">
        <v>249</v>
      </c>
      <c r="C277" s="758"/>
      <c r="D277" s="758"/>
      <c r="E277" s="11"/>
      <c r="F277" s="11"/>
      <c r="G277" s="18"/>
      <c r="H277" s="90"/>
    </row>
    <row r="278" spans="1:8" x14ac:dyDescent="0.25">
      <c r="A278" s="795"/>
      <c r="B278" s="22" t="s">
        <v>162</v>
      </c>
      <c r="C278" s="758"/>
      <c r="D278" s="758"/>
      <c r="E278" s="11"/>
      <c r="F278" s="11"/>
      <c r="G278" s="18"/>
      <c r="H278" s="90" t="s">
        <v>29</v>
      </c>
    </row>
    <row r="279" spans="1:8" x14ac:dyDescent="0.25">
      <c r="A279" s="795"/>
      <c r="B279" s="22" t="s">
        <v>163</v>
      </c>
      <c r="C279" s="758"/>
      <c r="D279" s="758"/>
      <c r="E279" s="11"/>
      <c r="F279" s="11"/>
      <c r="G279" s="18"/>
      <c r="H279" s="107">
        <v>7722.87</v>
      </c>
    </row>
    <row r="280" spans="1:8" ht="30" x14ac:dyDescent="0.25">
      <c r="A280" s="795"/>
      <c r="B280" s="23" t="s">
        <v>250</v>
      </c>
      <c r="C280" s="758"/>
      <c r="D280" s="758"/>
      <c r="E280" s="11"/>
      <c r="F280" s="11"/>
      <c r="G280" s="18"/>
      <c r="H280" s="90"/>
    </row>
    <row r="281" spans="1:8" x14ac:dyDescent="0.25">
      <c r="A281" s="795"/>
      <c r="B281" s="22" t="s">
        <v>162</v>
      </c>
      <c r="C281" s="758"/>
      <c r="D281" s="758"/>
      <c r="E281" s="11"/>
      <c r="F281" s="11"/>
      <c r="G281" s="18"/>
      <c r="H281" s="90" t="s">
        <v>29</v>
      </c>
    </row>
    <row r="282" spans="1:8" x14ac:dyDescent="0.25">
      <c r="A282" s="795"/>
      <c r="B282" s="22" t="s">
        <v>163</v>
      </c>
      <c r="C282" s="758"/>
      <c r="D282" s="758"/>
      <c r="E282" s="11"/>
      <c r="F282" s="11"/>
      <c r="G282" s="18"/>
      <c r="H282" s="107">
        <v>38648.18</v>
      </c>
    </row>
    <row r="283" spans="1:8" ht="30" x14ac:dyDescent="0.25">
      <c r="A283" s="795"/>
      <c r="B283" s="23" t="s">
        <v>251</v>
      </c>
      <c r="C283" s="758"/>
      <c r="D283" s="758"/>
      <c r="E283" s="11"/>
      <c r="F283" s="11"/>
      <c r="G283" s="18"/>
      <c r="H283" s="90"/>
    </row>
    <row r="284" spans="1:8" x14ac:dyDescent="0.25">
      <c r="A284" s="795"/>
      <c r="B284" s="22" t="s">
        <v>162</v>
      </c>
      <c r="C284" s="758"/>
      <c r="D284" s="758"/>
      <c r="E284" s="11"/>
      <c r="F284" s="11"/>
      <c r="G284" s="18"/>
      <c r="H284" s="90" t="s">
        <v>29</v>
      </c>
    </row>
    <row r="285" spans="1:8" x14ac:dyDescent="0.25">
      <c r="A285" s="795"/>
      <c r="B285" s="22" t="s">
        <v>163</v>
      </c>
      <c r="C285" s="758"/>
      <c r="D285" s="758"/>
      <c r="E285" s="11"/>
      <c r="F285" s="11"/>
      <c r="G285" s="18"/>
      <c r="H285" s="107">
        <v>26499.4</v>
      </c>
    </row>
    <row r="286" spans="1:8" ht="30" x14ac:dyDescent="0.25">
      <c r="A286" s="795"/>
      <c r="B286" s="23" t="s">
        <v>252</v>
      </c>
      <c r="C286" s="758"/>
      <c r="D286" s="758"/>
      <c r="E286" s="11"/>
      <c r="F286" s="11"/>
      <c r="G286" s="18"/>
      <c r="H286" s="90"/>
    </row>
    <row r="287" spans="1:8" x14ac:dyDescent="0.25">
      <c r="A287" s="795"/>
      <c r="B287" s="22" t="s">
        <v>162</v>
      </c>
      <c r="C287" s="758"/>
      <c r="D287" s="758"/>
      <c r="E287" s="11"/>
      <c r="F287" s="11"/>
      <c r="G287" s="18"/>
      <c r="H287" s="90" t="s">
        <v>29</v>
      </c>
    </row>
    <row r="288" spans="1:8" x14ac:dyDescent="0.25">
      <c r="A288" s="795"/>
      <c r="B288" s="22" t="s">
        <v>163</v>
      </c>
      <c r="C288" s="758"/>
      <c r="D288" s="758"/>
      <c r="E288" s="11"/>
      <c r="F288" s="11"/>
      <c r="G288" s="18"/>
      <c r="H288" s="107">
        <v>18330.12</v>
      </c>
    </row>
    <row r="289" spans="1:8" ht="30" x14ac:dyDescent="0.25">
      <c r="A289" s="795"/>
      <c r="B289" s="23" t="s">
        <v>253</v>
      </c>
      <c r="C289" s="758"/>
      <c r="D289" s="758"/>
      <c r="E289" s="11"/>
      <c r="F289" s="11"/>
      <c r="G289" s="18"/>
      <c r="H289" s="90"/>
    </row>
    <row r="290" spans="1:8" x14ac:dyDescent="0.25">
      <c r="A290" s="795"/>
      <c r="B290" s="22" t="s">
        <v>162</v>
      </c>
      <c r="C290" s="758"/>
      <c r="D290" s="758"/>
      <c r="E290" s="11"/>
      <c r="F290" s="11"/>
      <c r="G290" s="18"/>
      <c r="H290" s="90" t="s">
        <v>29</v>
      </c>
    </row>
    <row r="291" spans="1:8" x14ac:dyDescent="0.25">
      <c r="A291" s="795"/>
      <c r="B291" s="22" t="s">
        <v>163</v>
      </c>
      <c r="C291" s="758"/>
      <c r="D291" s="758"/>
      <c r="E291" s="11"/>
      <c r="F291" s="11"/>
      <c r="G291" s="18"/>
      <c r="H291" s="107">
        <v>12507.98</v>
      </c>
    </row>
    <row r="292" spans="1:8" ht="30" x14ac:dyDescent="0.25">
      <c r="A292" s="795"/>
      <c r="B292" s="23" t="s">
        <v>254</v>
      </c>
      <c r="C292" s="758"/>
      <c r="D292" s="758"/>
      <c r="E292" s="11"/>
      <c r="F292" s="11"/>
      <c r="G292" s="18"/>
      <c r="H292" s="90"/>
    </row>
    <row r="293" spans="1:8" x14ac:dyDescent="0.25">
      <c r="A293" s="795"/>
      <c r="B293" s="22" t="s">
        <v>162</v>
      </c>
      <c r="C293" s="758"/>
      <c r="D293" s="758"/>
      <c r="E293" s="11"/>
      <c r="F293" s="11"/>
      <c r="G293" s="18"/>
      <c r="H293" s="90" t="s">
        <v>29</v>
      </c>
    </row>
    <row r="294" spans="1:8" x14ac:dyDescent="0.25">
      <c r="A294" s="795"/>
      <c r="B294" s="22" t="s">
        <v>163</v>
      </c>
      <c r="C294" s="758"/>
      <c r="D294" s="758"/>
      <c r="E294" s="11"/>
      <c r="F294" s="11"/>
      <c r="G294" s="18"/>
      <c r="H294" s="107">
        <v>22797.38</v>
      </c>
    </row>
    <row r="295" spans="1:8" ht="30" x14ac:dyDescent="0.25">
      <c r="A295" s="795"/>
      <c r="B295" s="23" t="s">
        <v>255</v>
      </c>
      <c r="C295" s="758"/>
      <c r="D295" s="758"/>
      <c r="E295" s="11"/>
      <c r="F295" s="11"/>
      <c r="G295" s="18"/>
      <c r="H295" s="90"/>
    </row>
    <row r="296" spans="1:8" x14ac:dyDescent="0.25">
      <c r="A296" s="795"/>
      <c r="B296" s="22" t="s">
        <v>162</v>
      </c>
      <c r="C296" s="758"/>
      <c r="D296" s="758"/>
      <c r="E296" s="11"/>
      <c r="F296" s="11"/>
      <c r="G296" s="18"/>
      <c r="H296" s="90" t="s">
        <v>29</v>
      </c>
    </row>
    <row r="297" spans="1:8" x14ac:dyDescent="0.25">
      <c r="A297" s="795"/>
      <c r="B297" s="22" t="s">
        <v>163</v>
      </c>
      <c r="C297" s="758"/>
      <c r="D297" s="758"/>
      <c r="E297" s="11"/>
      <c r="F297" s="11"/>
      <c r="G297" s="18"/>
      <c r="H297" s="107">
        <v>15705.66</v>
      </c>
    </row>
    <row r="298" spans="1:8" ht="30" x14ac:dyDescent="0.25">
      <c r="A298" s="795"/>
      <c r="B298" s="23" t="s">
        <v>256</v>
      </c>
      <c r="C298" s="758"/>
      <c r="D298" s="758"/>
      <c r="E298" s="11"/>
      <c r="F298" s="11"/>
      <c r="G298" s="18"/>
      <c r="H298" s="90"/>
    </row>
    <row r="299" spans="1:8" x14ac:dyDescent="0.25">
      <c r="A299" s="795"/>
      <c r="B299" s="22" t="s">
        <v>162</v>
      </c>
      <c r="C299" s="758"/>
      <c r="D299" s="758"/>
      <c r="E299" s="11"/>
      <c r="F299" s="11"/>
      <c r="G299" s="18"/>
      <c r="H299" s="90" t="s">
        <v>29</v>
      </c>
    </row>
    <row r="300" spans="1:8" x14ac:dyDescent="0.25">
      <c r="A300" s="795"/>
      <c r="B300" s="22" t="s">
        <v>163</v>
      </c>
      <c r="C300" s="758"/>
      <c r="D300" s="758"/>
      <c r="E300" s="11"/>
      <c r="F300" s="11"/>
      <c r="G300" s="18"/>
      <c r="H300" s="107">
        <v>13104.23</v>
      </c>
    </row>
    <row r="301" spans="1:8" ht="30" x14ac:dyDescent="0.25">
      <c r="A301" s="795"/>
      <c r="B301" s="23" t="s">
        <v>257</v>
      </c>
      <c r="C301" s="758"/>
      <c r="D301" s="758"/>
      <c r="E301" s="11"/>
      <c r="F301" s="11"/>
      <c r="G301" s="18"/>
      <c r="H301" s="90"/>
    </row>
    <row r="302" spans="1:8" x14ac:dyDescent="0.25">
      <c r="A302" s="795"/>
      <c r="B302" s="22" t="s">
        <v>162</v>
      </c>
      <c r="C302" s="758"/>
      <c r="D302" s="758"/>
      <c r="E302" s="11"/>
      <c r="F302" s="11"/>
      <c r="G302" s="18"/>
      <c r="H302" s="90" t="s">
        <v>29</v>
      </c>
    </row>
    <row r="303" spans="1:8" x14ac:dyDescent="0.25">
      <c r="A303" s="795"/>
      <c r="B303" s="22" t="s">
        <v>163</v>
      </c>
      <c r="C303" s="759"/>
      <c r="D303" s="759"/>
      <c r="E303" s="11"/>
      <c r="F303" s="11"/>
      <c r="G303" s="18"/>
      <c r="H303" s="107">
        <v>9107.59</v>
      </c>
    </row>
    <row r="304" spans="1:8" ht="74.25" customHeight="1" x14ac:dyDescent="0.25">
      <c r="A304" s="795"/>
      <c r="B304" s="88" t="s">
        <v>572</v>
      </c>
      <c r="C304" s="10"/>
      <c r="D304" s="10"/>
      <c r="E304" s="11"/>
      <c r="F304" s="11"/>
      <c r="G304" s="18"/>
      <c r="H304" s="90"/>
    </row>
    <row r="305" spans="1:8" ht="32.25" customHeight="1" x14ac:dyDescent="0.25">
      <c r="A305" s="795"/>
      <c r="B305" s="23" t="s">
        <v>258</v>
      </c>
      <c r="C305" s="757" t="s">
        <v>155</v>
      </c>
      <c r="D305" s="757" t="s">
        <v>26</v>
      </c>
      <c r="E305" s="11"/>
      <c r="F305" s="11"/>
      <c r="G305" s="103"/>
      <c r="H305" s="90"/>
    </row>
    <row r="306" spans="1:8" x14ac:dyDescent="0.25">
      <c r="A306" s="795"/>
      <c r="B306" s="22" t="s">
        <v>162</v>
      </c>
      <c r="C306" s="758"/>
      <c r="D306" s="758"/>
      <c r="E306" s="11"/>
      <c r="F306" s="11"/>
      <c r="G306" s="103"/>
      <c r="H306" s="90" t="s">
        <v>29</v>
      </c>
    </row>
    <row r="307" spans="1:8" x14ac:dyDescent="0.25">
      <c r="A307" s="795"/>
      <c r="B307" s="22" t="s">
        <v>163</v>
      </c>
      <c r="C307" s="758"/>
      <c r="D307" s="758"/>
      <c r="E307" s="11"/>
      <c r="F307" s="11"/>
      <c r="G307" s="103"/>
      <c r="H307" s="90">
        <v>36936.71</v>
      </c>
    </row>
    <row r="308" spans="1:8" ht="34.5" customHeight="1" x14ac:dyDescent="0.25">
      <c r="A308" s="795"/>
      <c r="B308" s="23" t="s">
        <v>259</v>
      </c>
      <c r="C308" s="758"/>
      <c r="D308" s="758"/>
      <c r="E308" s="11"/>
      <c r="F308" s="11"/>
      <c r="G308" s="103"/>
      <c r="H308" s="90"/>
    </row>
    <row r="309" spans="1:8" x14ac:dyDescent="0.25">
      <c r="A309" s="795"/>
      <c r="B309" s="22" t="s">
        <v>162</v>
      </c>
      <c r="C309" s="758"/>
      <c r="D309" s="758"/>
      <c r="E309" s="11"/>
      <c r="F309" s="11"/>
      <c r="G309" s="103"/>
      <c r="H309" s="90" t="s">
        <v>29</v>
      </c>
    </row>
    <row r="310" spans="1:8" x14ac:dyDescent="0.25">
      <c r="A310" s="795"/>
      <c r="B310" s="22" t="s">
        <v>163</v>
      </c>
      <c r="C310" s="758"/>
      <c r="D310" s="758"/>
      <c r="E310" s="11"/>
      <c r="F310" s="11"/>
      <c r="G310" s="103"/>
      <c r="H310" s="90">
        <v>24336.9</v>
      </c>
    </row>
    <row r="311" spans="1:8" ht="30" x14ac:dyDescent="0.25">
      <c r="A311" s="795"/>
      <c r="B311" s="23" t="s">
        <v>260</v>
      </c>
      <c r="C311" s="758"/>
      <c r="D311" s="758"/>
      <c r="E311" s="11"/>
      <c r="F311" s="11"/>
      <c r="G311" s="103"/>
      <c r="H311" s="90"/>
    </row>
    <row r="312" spans="1:8" x14ac:dyDescent="0.25">
      <c r="A312" s="795"/>
      <c r="B312" s="22" t="s">
        <v>162</v>
      </c>
      <c r="C312" s="758"/>
      <c r="D312" s="758"/>
      <c r="E312" s="11"/>
      <c r="F312" s="11"/>
      <c r="G312" s="103"/>
      <c r="H312" s="90" t="s">
        <v>29</v>
      </c>
    </row>
    <row r="313" spans="1:8" x14ac:dyDescent="0.25">
      <c r="A313" s="795"/>
      <c r="B313" s="22" t="s">
        <v>163</v>
      </c>
      <c r="C313" s="758"/>
      <c r="D313" s="758"/>
      <c r="E313" s="11"/>
      <c r="F313" s="11"/>
      <c r="G313" s="103"/>
      <c r="H313" s="90">
        <v>15991.47</v>
      </c>
    </row>
    <row r="314" spans="1:8" ht="30" x14ac:dyDescent="0.25">
      <c r="A314" s="795"/>
      <c r="B314" s="23" t="s">
        <v>261</v>
      </c>
      <c r="C314" s="758"/>
      <c r="D314" s="758"/>
      <c r="E314" s="11"/>
      <c r="F314" s="11"/>
      <c r="G314" s="103"/>
      <c r="H314" s="90"/>
    </row>
    <row r="315" spans="1:8" x14ac:dyDescent="0.25">
      <c r="A315" s="795"/>
      <c r="B315" s="22" t="s">
        <v>162</v>
      </c>
      <c r="C315" s="758"/>
      <c r="D315" s="758"/>
      <c r="E315" s="11"/>
      <c r="F315" s="11"/>
      <c r="G315" s="103"/>
      <c r="H315" s="90" t="s">
        <v>29</v>
      </c>
    </row>
    <row r="316" spans="1:8" x14ac:dyDescent="0.25">
      <c r="A316" s="795"/>
      <c r="B316" s="22" t="s">
        <v>163</v>
      </c>
      <c r="C316" s="758"/>
      <c r="D316" s="758"/>
      <c r="E316" s="11"/>
      <c r="F316" s="11"/>
      <c r="G316" s="103"/>
      <c r="H316" s="90">
        <v>40426.74</v>
      </c>
    </row>
    <row r="317" spans="1:8" ht="30" x14ac:dyDescent="0.25">
      <c r="A317" s="795"/>
      <c r="B317" s="23" t="s">
        <v>262</v>
      </c>
      <c r="C317" s="758"/>
      <c r="D317" s="758"/>
      <c r="E317" s="11"/>
      <c r="F317" s="11"/>
      <c r="G317" s="103"/>
      <c r="H317" s="90"/>
    </row>
    <row r="318" spans="1:8" x14ac:dyDescent="0.25">
      <c r="A318" s="795"/>
      <c r="B318" s="22" t="s">
        <v>162</v>
      </c>
      <c r="C318" s="758"/>
      <c r="D318" s="758"/>
      <c r="E318" s="11"/>
      <c r="F318" s="11"/>
      <c r="G318" s="103"/>
      <c r="H318" s="90" t="s">
        <v>29</v>
      </c>
    </row>
    <row r="319" spans="1:8" x14ac:dyDescent="0.25">
      <c r="A319" s="795"/>
      <c r="B319" s="22" t="s">
        <v>163</v>
      </c>
      <c r="C319" s="758"/>
      <c r="D319" s="758"/>
      <c r="E319" s="11"/>
      <c r="F319" s="11"/>
      <c r="G319" s="103"/>
      <c r="H319" s="107">
        <v>26600.14</v>
      </c>
    </row>
    <row r="320" spans="1:8" ht="30" x14ac:dyDescent="0.25">
      <c r="A320" s="795"/>
      <c r="B320" s="23" t="s">
        <v>263</v>
      </c>
      <c r="C320" s="758"/>
      <c r="D320" s="758"/>
      <c r="E320" s="11"/>
      <c r="F320" s="11"/>
      <c r="G320" s="103"/>
      <c r="H320" s="90"/>
    </row>
    <row r="321" spans="1:8" x14ac:dyDescent="0.25">
      <c r="A321" s="795"/>
      <c r="B321" s="22" t="s">
        <v>162</v>
      </c>
      <c r="C321" s="758"/>
      <c r="D321" s="758"/>
      <c r="E321" s="11"/>
      <c r="F321" s="11"/>
      <c r="G321" s="103"/>
      <c r="H321" s="90" t="s">
        <v>29</v>
      </c>
    </row>
    <row r="322" spans="1:8" ht="15.75" thickBot="1" x14ac:dyDescent="0.3">
      <c r="A322" s="795"/>
      <c r="B322" s="38" t="s">
        <v>163</v>
      </c>
      <c r="C322" s="758"/>
      <c r="D322" s="758"/>
      <c r="E322" s="98"/>
      <c r="F322" s="98"/>
      <c r="G322" s="119"/>
      <c r="H322" s="306">
        <v>17616.91</v>
      </c>
    </row>
    <row r="323" spans="1:8" ht="76.5" customHeight="1" x14ac:dyDescent="0.25">
      <c r="A323" s="794" t="s">
        <v>722</v>
      </c>
      <c r="B323" s="300" t="s">
        <v>715</v>
      </c>
      <c r="C323" s="307"/>
      <c r="D323" s="307"/>
      <c r="E323" s="308"/>
      <c r="F323" s="308"/>
      <c r="G323" s="309"/>
      <c r="H323" s="310"/>
    </row>
    <row r="324" spans="1:8" ht="30" x14ac:dyDescent="0.25">
      <c r="A324" s="795"/>
      <c r="B324" s="304" t="s">
        <v>716</v>
      </c>
      <c r="C324" s="297" t="s">
        <v>707</v>
      </c>
      <c r="D324" s="297" t="s">
        <v>26</v>
      </c>
      <c r="E324" s="11"/>
      <c r="F324" s="11"/>
      <c r="G324" s="18"/>
      <c r="H324" s="107">
        <v>1632.58</v>
      </c>
    </row>
    <row r="325" spans="1:8" ht="30" x14ac:dyDescent="0.25">
      <c r="A325" s="795"/>
      <c r="B325" s="304" t="s">
        <v>717</v>
      </c>
      <c r="C325" s="297" t="s">
        <v>707</v>
      </c>
      <c r="D325" s="297" t="s">
        <v>26</v>
      </c>
      <c r="E325" s="11"/>
      <c r="F325" s="11"/>
      <c r="G325" s="18"/>
      <c r="H325" s="107">
        <v>1367.04</v>
      </c>
    </row>
    <row r="326" spans="1:8" ht="30" x14ac:dyDescent="0.25">
      <c r="A326" s="795"/>
      <c r="B326" s="304" t="s">
        <v>718</v>
      </c>
      <c r="C326" s="297" t="s">
        <v>711</v>
      </c>
      <c r="D326" s="297" t="s">
        <v>26</v>
      </c>
      <c r="E326" s="11"/>
      <c r="F326" s="11"/>
      <c r="G326" s="18"/>
      <c r="H326" s="107">
        <v>946.25</v>
      </c>
    </row>
    <row r="327" spans="1:8" ht="30" x14ac:dyDescent="0.25">
      <c r="A327" s="795"/>
      <c r="B327" s="16" t="s">
        <v>719</v>
      </c>
      <c r="C327" s="297" t="s">
        <v>707</v>
      </c>
      <c r="D327" s="297" t="s">
        <v>26</v>
      </c>
      <c r="E327" s="11"/>
      <c r="F327" s="11"/>
      <c r="G327" s="18"/>
      <c r="H327" s="107">
        <v>392.62</v>
      </c>
    </row>
    <row r="328" spans="1:8" ht="59.25" customHeight="1" thickBot="1" x14ac:dyDescent="0.3">
      <c r="A328" s="796"/>
      <c r="B328" s="798" t="s">
        <v>721</v>
      </c>
      <c r="C328" s="799"/>
      <c r="D328" s="799"/>
      <c r="E328" s="799"/>
      <c r="F328" s="799"/>
      <c r="G328" s="799"/>
      <c r="H328" s="800"/>
    </row>
    <row r="329" spans="1:8" ht="17.25" customHeight="1" x14ac:dyDescent="0.25">
      <c r="A329" s="234"/>
      <c r="B329" s="785" t="s">
        <v>264</v>
      </c>
      <c r="C329" s="786"/>
      <c r="D329" s="786"/>
      <c r="E329" s="786"/>
      <c r="F329" s="786"/>
      <c r="G329" s="786"/>
      <c r="H329" s="787"/>
    </row>
    <row r="330" spans="1:8" ht="17.25" customHeight="1" x14ac:dyDescent="0.25">
      <c r="A330" s="234"/>
      <c r="B330" s="771" t="s">
        <v>19</v>
      </c>
      <c r="C330" s="772"/>
      <c r="D330" s="772"/>
      <c r="E330" s="772"/>
      <c r="F330" s="772"/>
      <c r="G330" s="772"/>
      <c r="H330" s="773"/>
    </row>
    <row r="331" spans="1:8" ht="55.5" customHeight="1" x14ac:dyDescent="0.25">
      <c r="A331" s="234"/>
      <c r="B331" s="774" t="s">
        <v>153</v>
      </c>
      <c r="C331" s="775"/>
      <c r="D331" s="775"/>
      <c r="E331" s="775"/>
      <c r="F331" s="775"/>
      <c r="G331" s="775"/>
      <c r="H331" s="776"/>
    </row>
    <row r="332" spans="1:8" ht="163.5" customHeight="1" x14ac:dyDescent="0.25">
      <c r="A332" s="234"/>
      <c r="B332" s="88" t="s">
        <v>265</v>
      </c>
      <c r="C332" s="757" t="s">
        <v>56</v>
      </c>
      <c r="D332" s="757" t="s">
        <v>57</v>
      </c>
      <c r="E332" s="82"/>
      <c r="F332" s="82"/>
      <c r="G332" s="89"/>
      <c r="H332" s="90">
        <f>H333+H334</f>
        <v>14215.13</v>
      </c>
    </row>
    <row r="333" spans="1:8" ht="15" customHeight="1" x14ac:dyDescent="0.25">
      <c r="A333" s="234"/>
      <c r="B333" s="23" t="s">
        <v>156</v>
      </c>
      <c r="C333" s="758"/>
      <c r="D333" s="758"/>
      <c r="E333" s="82"/>
      <c r="F333" s="82"/>
      <c r="G333" s="89"/>
      <c r="H333" s="90">
        <v>6289.65</v>
      </c>
    </row>
    <row r="334" spans="1:8" x14ac:dyDescent="0.25">
      <c r="A334" s="234"/>
      <c r="B334" s="23" t="s">
        <v>157</v>
      </c>
      <c r="C334" s="758"/>
      <c r="D334" s="758"/>
      <c r="E334" s="82"/>
      <c r="F334" s="82"/>
      <c r="G334" s="89"/>
      <c r="H334" s="90">
        <v>7925.48</v>
      </c>
    </row>
    <row r="335" spans="1:8" ht="141.75" customHeight="1" x14ac:dyDescent="0.25">
      <c r="A335" s="234"/>
      <c r="B335" s="88" t="s">
        <v>266</v>
      </c>
      <c r="C335" s="758"/>
      <c r="D335" s="758"/>
      <c r="E335" s="82"/>
      <c r="F335" s="82"/>
      <c r="G335" s="89"/>
      <c r="H335" s="90">
        <f>SUM(H336:H337)</f>
        <v>12243.07</v>
      </c>
    </row>
    <row r="336" spans="1:8" ht="15" customHeight="1" x14ac:dyDescent="0.25">
      <c r="A336" s="234"/>
      <c r="B336" s="23" t="s">
        <v>156</v>
      </c>
      <c r="C336" s="758"/>
      <c r="D336" s="758"/>
      <c r="E336" s="82"/>
      <c r="F336" s="82"/>
      <c r="G336" s="89"/>
      <c r="H336" s="90">
        <v>6289.65</v>
      </c>
    </row>
    <row r="337" spans="1:8" x14ac:dyDescent="0.25">
      <c r="A337" s="234"/>
      <c r="B337" s="23" t="s">
        <v>157</v>
      </c>
      <c r="C337" s="759"/>
      <c r="D337" s="759"/>
      <c r="E337" s="82"/>
      <c r="F337" s="82"/>
      <c r="G337" s="89"/>
      <c r="H337" s="90">
        <v>5953.42</v>
      </c>
    </row>
    <row r="338" spans="1:8" ht="49.5" customHeight="1" x14ac:dyDescent="0.25">
      <c r="A338" s="234"/>
      <c r="B338" s="21" t="s">
        <v>267</v>
      </c>
      <c r="C338" s="91"/>
      <c r="D338" s="79"/>
      <c r="E338" s="82"/>
      <c r="F338" s="82"/>
      <c r="G338" s="89"/>
      <c r="H338" s="109"/>
    </row>
    <row r="339" spans="1:8" ht="32.25" customHeight="1" x14ac:dyDescent="0.25">
      <c r="A339" s="234"/>
      <c r="B339" s="23" t="s">
        <v>268</v>
      </c>
      <c r="C339" s="757" t="s">
        <v>161</v>
      </c>
      <c r="D339" s="757" t="s">
        <v>62</v>
      </c>
      <c r="E339" s="11"/>
      <c r="F339" s="11"/>
      <c r="G339" s="18"/>
      <c r="H339" s="90"/>
    </row>
    <row r="340" spans="1:8" x14ac:dyDescent="0.25">
      <c r="A340" s="234"/>
      <c r="B340" s="22" t="s">
        <v>162</v>
      </c>
      <c r="C340" s="758"/>
      <c r="D340" s="758"/>
      <c r="E340" s="11"/>
      <c r="F340" s="11"/>
      <c r="G340" s="18"/>
      <c r="H340" s="90" t="s">
        <v>29</v>
      </c>
    </row>
    <row r="341" spans="1:8" x14ac:dyDescent="0.25">
      <c r="A341" s="234"/>
      <c r="B341" s="22" t="s">
        <v>163</v>
      </c>
      <c r="C341" s="758"/>
      <c r="D341" s="758"/>
      <c r="E341" s="11"/>
      <c r="F341" s="11"/>
      <c r="G341" s="18"/>
      <c r="H341" s="13">
        <f>1494767.27*1.071</f>
        <v>1600895.7461699999</v>
      </c>
    </row>
    <row r="342" spans="1:8" ht="32.25" customHeight="1" x14ac:dyDescent="0.25">
      <c r="A342" s="234"/>
      <c r="B342" s="23" t="s">
        <v>269</v>
      </c>
      <c r="C342" s="758"/>
      <c r="D342" s="758"/>
      <c r="E342" s="11"/>
      <c r="F342" s="11"/>
      <c r="G342" s="18"/>
      <c r="H342" s="110"/>
    </row>
    <row r="343" spans="1:8" x14ac:dyDescent="0.25">
      <c r="A343" s="234"/>
      <c r="B343" s="22" t="s">
        <v>162</v>
      </c>
      <c r="C343" s="758"/>
      <c r="D343" s="758"/>
      <c r="E343" s="11"/>
      <c r="F343" s="11"/>
      <c r="G343" s="18"/>
      <c r="H343" s="90" t="s">
        <v>29</v>
      </c>
    </row>
    <row r="344" spans="1:8" x14ac:dyDescent="0.25">
      <c r="A344" s="234"/>
      <c r="B344" s="22" t="s">
        <v>163</v>
      </c>
      <c r="C344" s="758"/>
      <c r="D344" s="758"/>
      <c r="E344" s="11"/>
      <c r="F344" s="11"/>
      <c r="G344" s="18"/>
      <c r="H344" s="13">
        <f>1496736.2*1.071</f>
        <v>1603004.4701999999</v>
      </c>
    </row>
    <row r="345" spans="1:8" ht="32.25" customHeight="1" x14ac:dyDescent="0.25">
      <c r="A345" s="234"/>
      <c r="B345" s="23" t="s">
        <v>270</v>
      </c>
      <c r="C345" s="758"/>
      <c r="D345" s="758"/>
      <c r="E345" s="11"/>
      <c r="F345" s="11"/>
      <c r="G345" s="18"/>
      <c r="H345" s="110"/>
    </row>
    <row r="346" spans="1:8" x14ac:dyDescent="0.25">
      <c r="A346" s="234"/>
      <c r="B346" s="22" t="s">
        <v>162</v>
      </c>
      <c r="C346" s="758"/>
      <c r="D346" s="758"/>
      <c r="E346" s="11"/>
      <c r="F346" s="11"/>
      <c r="G346" s="18"/>
      <c r="H346" s="90" t="s">
        <v>29</v>
      </c>
    </row>
    <row r="347" spans="1:8" x14ac:dyDescent="0.25">
      <c r="A347" s="234"/>
      <c r="B347" s="22" t="s">
        <v>163</v>
      </c>
      <c r="C347" s="758"/>
      <c r="D347" s="758"/>
      <c r="E347" s="11"/>
      <c r="F347" s="11"/>
      <c r="G347" s="18"/>
      <c r="H347" s="13">
        <f>1826116.45*1.071</f>
        <v>1955770.71795</v>
      </c>
    </row>
    <row r="348" spans="1:8" ht="32.25" customHeight="1" x14ac:dyDescent="0.25">
      <c r="A348" s="234"/>
      <c r="B348" s="23" t="s">
        <v>271</v>
      </c>
      <c r="C348" s="758"/>
      <c r="D348" s="758"/>
      <c r="E348" s="11"/>
      <c r="F348" s="11"/>
      <c r="G348" s="18"/>
      <c r="H348" s="90"/>
    </row>
    <row r="349" spans="1:8" x14ac:dyDescent="0.25">
      <c r="A349" s="234"/>
      <c r="B349" s="22" t="s">
        <v>162</v>
      </c>
      <c r="C349" s="758"/>
      <c r="D349" s="758"/>
      <c r="E349" s="11"/>
      <c r="F349" s="11"/>
      <c r="G349" s="18"/>
      <c r="H349" s="90" t="s">
        <v>29</v>
      </c>
    </row>
    <row r="350" spans="1:8" x14ac:dyDescent="0.25">
      <c r="A350" s="234"/>
      <c r="B350" s="22" t="s">
        <v>163</v>
      </c>
      <c r="C350" s="758"/>
      <c r="D350" s="758"/>
      <c r="E350" s="11"/>
      <c r="F350" s="11"/>
      <c r="G350" s="18"/>
      <c r="H350" s="13">
        <f>1826116.45*1.071</f>
        <v>1955770.71795</v>
      </c>
    </row>
    <row r="351" spans="1:8" ht="32.25" customHeight="1" x14ac:dyDescent="0.25">
      <c r="A351" s="234"/>
      <c r="B351" s="23" t="s">
        <v>167</v>
      </c>
      <c r="C351" s="758"/>
      <c r="D351" s="758"/>
      <c r="E351" s="11"/>
      <c r="F351" s="11"/>
      <c r="G351" s="18"/>
      <c r="H351" s="90"/>
    </row>
    <row r="352" spans="1:8" x14ac:dyDescent="0.25">
      <c r="A352" s="234"/>
      <c r="B352" s="22" t="s">
        <v>162</v>
      </c>
      <c r="C352" s="758"/>
      <c r="D352" s="758"/>
      <c r="E352" s="11"/>
      <c r="F352" s="11"/>
      <c r="G352" s="18"/>
      <c r="H352" s="90" t="s">
        <v>29</v>
      </c>
    </row>
    <row r="353" spans="1:8" x14ac:dyDescent="0.25">
      <c r="A353" s="234"/>
      <c r="B353" s="22" t="s">
        <v>163</v>
      </c>
      <c r="C353" s="758"/>
      <c r="D353" s="758"/>
      <c r="E353" s="11"/>
      <c r="F353" s="11"/>
      <c r="G353" s="18"/>
      <c r="H353" s="13">
        <f>2104548.07*1.071</f>
        <v>2253970.9829699998</v>
      </c>
    </row>
    <row r="354" spans="1:8" ht="32.25" customHeight="1" x14ac:dyDescent="0.25">
      <c r="A354" s="234"/>
      <c r="B354" s="23" t="s">
        <v>272</v>
      </c>
      <c r="C354" s="758"/>
      <c r="D354" s="758"/>
      <c r="E354" s="11"/>
      <c r="F354" s="11"/>
      <c r="G354" s="18"/>
      <c r="H354" s="90"/>
    </row>
    <row r="355" spans="1:8" x14ac:dyDescent="0.25">
      <c r="A355" s="234"/>
      <c r="B355" s="22" t="s">
        <v>162</v>
      </c>
      <c r="C355" s="758"/>
      <c r="D355" s="758"/>
      <c r="E355" s="11"/>
      <c r="F355" s="11"/>
      <c r="G355" s="18"/>
      <c r="H355" s="90" t="s">
        <v>29</v>
      </c>
    </row>
    <row r="356" spans="1:8" x14ac:dyDescent="0.25">
      <c r="A356" s="234"/>
      <c r="B356" s="22" t="s">
        <v>163</v>
      </c>
      <c r="C356" s="759"/>
      <c r="D356" s="758"/>
      <c r="E356" s="11"/>
      <c r="F356" s="11"/>
      <c r="G356" s="18"/>
      <c r="H356" s="13">
        <f>1404366.44*1.071</f>
        <v>1504076.4572399999</v>
      </c>
    </row>
    <row r="357" spans="1:8" ht="34.5" customHeight="1" x14ac:dyDescent="0.25">
      <c r="A357" s="234"/>
      <c r="B357" s="23" t="s">
        <v>273</v>
      </c>
      <c r="C357" s="757" t="s">
        <v>173</v>
      </c>
      <c r="D357" s="758"/>
      <c r="E357" s="11"/>
      <c r="F357" s="11"/>
      <c r="G357" s="103"/>
      <c r="H357" s="90"/>
    </row>
    <row r="358" spans="1:8" x14ac:dyDescent="0.25">
      <c r="A358" s="234"/>
      <c r="B358" s="22" t="s">
        <v>162</v>
      </c>
      <c r="C358" s="758"/>
      <c r="D358" s="758"/>
      <c r="E358" s="11"/>
      <c r="F358" s="11"/>
      <c r="G358" s="103"/>
      <c r="H358" s="90" t="s">
        <v>29</v>
      </c>
    </row>
    <row r="359" spans="1:8" x14ac:dyDescent="0.25">
      <c r="A359" s="234"/>
      <c r="B359" s="22" t="s">
        <v>163</v>
      </c>
      <c r="C359" s="758"/>
      <c r="D359" s="758"/>
      <c r="E359" s="11"/>
      <c r="F359" s="11"/>
      <c r="G359" s="103"/>
      <c r="H359" s="13">
        <f>1989949.48*1.071</f>
        <v>2131235.8930799998</v>
      </c>
    </row>
    <row r="360" spans="1:8" ht="34.5" customHeight="1" x14ac:dyDescent="0.25">
      <c r="A360" s="234"/>
      <c r="B360" s="23" t="s">
        <v>274</v>
      </c>
      <c r="C360" s="758"/>
      <c r="D360" s="758"/>
      <c r="E360" s="11"/>
      <c r="F360" s="11"/>
      <c r="G360" s="103"/>
      <c r="H360" s="111"/>
    </row>
    <row r="361" spans="1:8" x14ac:dyDescent="0.25">
      <c r="A361" s="234"/>
      <c r="B361" s="22" t="s">
        <v>162</v>
      </c>
      <c r="C361" s="758"/>
      <c r="D361" s="758"/>
      <c r="E361" s="11"/>
      <c r="F361" s="11"/>
      <c r="G361" s="103"/>
      <c r="H361" s="111" t="s">
        <v>29</v>
      </c>
    </row>
    <row r="362" spans="1:8" x14ac:dyDescent="0.25">
      <c r="A362" s="234"/>
      <c r="B362" s="22" t="s">
        <v>163</v>
      </c>
      <c r="C362" s="758"/>
      <c r="D362" s="758"/>
      <c r="E362" s="11"/>
      <c r="F362" s="11"/>
      <c r="G362" s="103"/>
      <c r="H362" s="13">
        <f>2109630.25*1.071</f>
        <v>2259413.9977500001</v>
      </c>
    </row>
    <row r="363" spans="1:8" ht="34.5" customHeight="1" x14ac:dyDescent="0.25">
      <c r="A363" s="234"/>
      <c r="B363" s="23" t="s">
        <v>275</v>
      </c>
      <c r="C363" s="758"/>
      <c r="D363" s="758"/>
      <c r="E363" s="11"/>
      <c r="F363" s="11"/>
      <c r="G363" s="103"/>
      <c r="H363" s="111"/>
    </row>
    <row r="364" spans="1:8" x14ac:dyDescent="0.25">
      <c r="A364" s="234"/>
      <c r="B364" s="22" t="s">
        <v>162</v>
      </c>
      <c r="C364" s="758"/>
      <c r="D364" s="758"/>
      <c r="E364" s="11"/>
      <c r="F364" s="11"/>
      <c r="G364" s="103"/>
      <c r="H364" s="111" t="s">
        <v>29</v>
      </c>
    </row>
    <row r="365" spans="1:8" x14ac:dyDescent="0.25">
      <c r="A365" s="234"/>
      <c r="B365" s="22" t="s">
        <v>163</v>
      </c>
      <c r="C365" s="758"/>
      <c r="D365" s="758"/>
      <c r="E365" s="11"/>
      <c r="F365" s="11"/>
      <c r="G365" s="103"/>
      <c r="H365" s="13">
        <f>2174791.4*1.071</f>
        <v>2329201.5893999999</v>
      </c>
    </row>
    <row r="366" spans="1:8" ht="34.5" customHeight="1" x14ac:dyDescent="0.25">
      <c r="A366" s="234"/>
      <c r="B366" s="23" t="s">
        <v>276</v>
      </c>
      <c r="C366" s="758"/>
      <c r="D366" s="758"/>
      <c r="E366" s="11"/>
      <c r="F366" s="11"/>
      <c r="G366" s="103"/>
      <c r="H366" s="90"/>
    </row>
    <row r="367" spans="1:8" x14ac:dyDescent="0.25">
      <c r="A367" s="234"/>
      <c r="B367" s="22" t="s">
        <v>162</v>
      </c>
      <c r="C367" s="758"/>
      <c r="D367" s="758"/>
      <c r="E367" s="11"/>
      <c r="F367" s="11"/>
      <c r="G367" s="103"/>
      <c r="H367" s="90" t="s">
        <v>29</v>
      </c>
    </row>
    <row r="368" spans="1:8" x14ac:dyDescent="0.25">
      <c r="A368" s="234"/>
      <c r="B368" s="22" t="s">
        <v>163</v>
      </c>
      <c r="C368" s="758"/>
      <c r="D368" s="758"/>
      <c r="E368" s="11"/>
      <c r="F368" s="11"/>
      <c r="G368" s="103"/>
      <c r="H368" s="13">
        <f>2397640.65*1.071</f>
        <v>2567873.1361499997</v>
      </c>
    </row>
    <row r="369" spans="1:8" ht="30" x14ac:dyDescent="0.25">
      <c r="A369" s="234"/>
      <c r="B369" s="23" t="s">
        <v>277</v>
      </c>
      <c r="C369" s="758"/>
      <c r="D369" s="758"/>
      <c r="E369" s="11"/>
      <c r="F369" s="11"/>
      <c r="G369" s="103"/>
      <c r="H369" s="90"/>
    </row>
    <row r="370" spans="1:8" x14ac:dyDescent="0.25">
      <c r="A370" s="234"/>
      <c r="B370" s="22" t="s">
        <v>162</v>
      </c>
      <c r="C370" s="758"/>
      <c r="D370" s="758"/>
      <c r="E370" s="11"/>
      <c r="F370" s="11"/>
      <c r="G370" s="103"/>
      <c r="H370" s="90" t="s">
        <v>29</v>
      </c>
    </row>
    <row r="371" spans="1:8" x14ac:dyDescent="0.25">
      <c r="A371" s="234"/>
      <c r="B371" s="22" t="s">
        <v>163</v>
      </c>
      <c r="C371" s="759"/>
      <c r="D371" s="759"/>
      <c r="E371" s="11"/>
      <c r="F371" s="11"/>
      <c r="G371" s="103"/>
      <c r="H371" s="13">
        <f>2544364.62*1.071</f>
        <v>2725014.5080200001</v>
      </c>
    </row>
    <row r="372" spans="1:8" ht="52.5" customHeight="1" x14ac:dyDescent="0.25">
      <c r="A372" s="234"/>
      <c r="B372" s="88" t="s">
        <v>278</v>
      </c>
      <c r="C372" s="79"/>
      <c r="D372" s="79"/>
      <c r="E372" s="82"/>
      <c r="F372" s="11"/>
      <c r="G372" s="18"/>
      <c r="H372" s="90"/>
    </row>
    <row r="373" spans="1:8" ht="24" customHeight="1" x14ac:dyDescent="0.25">
      <c r="A373" s="234"/>
      <c r="B373" s="102" t="s">
        <v>178</v>
      </c>
      <c r="C373" s="757" t="s">
        <v>177</v>
      </c>
      <c r="D373" s="757" t="s">
        <v>62</v>
      </c>
      <c r="E373" s="82"/>
      <c r="F373" s="11"/>
      <c r="G373" s="18"/>
      <c r="H373" s="90"/>
    </row>
    <row r="374" spans="1:8" ht="30" x14ac:dyDescent="0.25">
      <c r="A374" s="234"/>
      <c r="B374" s="24" t="s">
        <v>179</v>
      </c>
      <c r="C374" s="758"/>
      <c r="D374" s="758"/>
      <c r="E374" s="82"/>
      <c r="F374" s="11"/>
      <c r="G374" s="18"/>
      <c r="H374" s="90"/>
    </row>
    <row r="375" spans="1:8" x14ac:dyDescent="0.25">
      <c r="A375" s="234"/>
      <c r="B375" s="22" t="s">
        <v>162</v>
      </c>
      <c r="C375" s="758"/>
      <c r="D375" s="758"/>
      <c r="E375" s="82"/>
      <c r="F375" s="11"/>
      <c r="G375" s="18"/>
      <c r="H375" s="90" t="s">
        <v>29</v>
      </c>
    </row>
    <row r="376" spans="1:8" x14ac:dyDescent="0.25">
      <c r="A376" s="234"/>
      <c r="B376" s="22" t="s">
        <v>163</v>
      </c>
      <c r="C376" s="758"/>
      <c r="D376" s="758"/>
      <c r="E376" s="82"/>
      <c r="F376" s="11"/>
      <c r="G376" s="18"/>
      <c r="H376" s="13">
        <f>1531879.78*1.071</f>
        <v>1640643.24438</v>
      </c>
    </row>
    <row r="377" spans="1:8" ht="30" x14ac:dyDescent="0.25">
      <c r="A377" s="234"/>
      <c r="B377" s="24" t="s">
        <v>180</v>
      </c>
      <c r="C377" s="758"/>
      <c r="D377" s="758"/>
      <c r="E377" s="82"/>
      <c r="F377" s="11"/>
      <c r="G377" s="18"/>
      <c r="H377" s="110"/>
    </row>
    <row r="378" spans="1:8" x14ac:dyDescent="0.25">
      <c r="A378" s="234"/>
      <c r="B378" s="22" t="s">
        <v>162</v>
      </c>
      <c r="C378" s="758"/>
      <c r="D378" s="758"/>
      <c r="E378" s="82"/>
      <c r="F378" s="11"/>
      <c r="G378" s="18"/>
      <c r="H378" s="90" t="s">
        <v>29</v>
      </c>
    </row>
    <row r="379" spans="1:8" x14ac:dyDescent="0.25">
      <c r="A379" s="234"/>
      <c r="B379" s="22" t="s">
        <v>163</v>
      </c>
      <c r="C379" s="758"/>
      <c r="D379" s="758"/>
      <c r="E379" s="82"/>
      <c r="F379" s="11"/>
      <c r="G379" s="18"/>
      <c r="H379" s="90">
        <f>1587919.47*1.071</f>
        <v>1700661.7523699999</v>
      </c>
    </row>
    <row r="380" spans="1:8" ht="30" x14ac:dyDescent="0.25">
      <c r="A380" s="234"/>
      <c r="B380" s="24" t="s">
        <v>181</v>
      </c>
      <c r="C380" s="758"/>
      <c r="D380" s="758"/>
      <c r="E380" s="82"/>
      <c r="F380" s="11"/>
      <c r="G380" s="18"/>
      <c r="H380" s="90"/>
    </row>
    <row r="381" spans="1:8" x14ac:dyDescent="0.25">
      <c r="A381" s="234"/>
      <c r="B381" s="22" t="s">
        <v>162</v>
      </c>
      <c r="C381" s="758"/>
      <c r="D381" s="758"/>
      <c r="E381" s="82"/>
      <c r="F381" s="11"/>
      <c r="G381" s="18"/>
      <c r="H381" s="90" t="s">
        <v>29</v>
      </c>
    </row>
    <row r="382" spans="1:8" x14ac:dyDescent="0.25">
      <c r="A382" s="234"/>
      <c r="B382" s="22" t="s">
        <v>163</v>
      </c>
      <c r="C382" s="758"/>
      <c r="D382" s="758"/>
      <c r="E382" s="82"/>
      <c r="F382" s="11"/>
      <c r="G382" s="18"/>
      <c r="H382" s="90">
        <f>1618459.37*1.071</f>
        <v>1733369.9852700001</v>
      </c>
    </row>
    <row r="383" spans="1:8" ht="30" x14ac:dyDescent="0.25">
      <c r="A383" s="234"/>
      <c r="B383" s="24" t="s">
        <v>182</v>
      </c>
      <c r="C383" s="758"/>
      <c r="D383" s="758"/>
      <c r="E383" s="82"/>
      <c r="F383" s="11"/>
      <c r="G383" s="18"/>
      <c r="H383" s="90"/>
    </row>
    <row r="384" spans="1:8" x14ac:dyDescent="0.25">
      <c r="A384" s="234"/>
      <c r="B384" s="22" t="s">
        <v>162</v>
      </c>
      <c r="C384" s="758"/>
      <c r="D384" s="758"/>
      <c r="E384" s="82"/>
      <c r="F384" s="11"/>
      <c r="G384" s="18"/>
      <c r="H384" s="90" t="s">
        <v>29</v>
      </c>
    </row>
    <row r="385" spans="1:8" x14ac:dyDescent="0.25">
      <c r="A385" s="234"/>
      <c r="B385" s="22" t="s">
        <v>163</v>
      </c>
      <c r="C385" s="758"/>
      <c r="D385" s="758"/>
      <c r="E385" s="82"/>
      <c r="F385" s="11"/>
      <c r="G385" s="18"/>
      <c r="H385" s="90">
        <f>1750834.71*1.071</f>
        <v>1875143.9744099998</v>
      </c>
    </row>
    <row r="386" spans="1:8" ht="30" x14ac:dyDescent="0.25">
      <c r="A386" s="234"/>
      <c r="B386" s="24" t="s">
        <v>183</v>
      </c>
      <c r="C386" s="758"/>
      <c r="D386" s="758"/>
      <c r="E386" s="82"/>
      <c r="F386" s="11"/>
      <c r="G386" s="18"/>
      <c r="H386" s="90"/>
    </row>
    <row r="387" spans="1:8" x14ac:dyDescent="0.25">
      <c r="A387" s="234"/>
      <c r="B387" s="22" t="s">
        <v>162</v>
      </c>
      <c r="C387" s="758"/>
      <c r="D387" s="758"/>
      <c r="E387" s="82"/>
      <c r="F387" s="11"/>
      <c r="G387" s="18"/>
      <c r="H387" s="90" t="s">
        <v>29</v>
      </c>
    </row>
    <row r="388" spans="1:8" x14ac:dyDescent="0.25">
      <c r="A388" s="234"/>
      <c r="B388" s="22" t="s">
        <v>163</v>
      </c>
      <c r="C388" s="758"/>
      <c r="D388" s="758"/>
      <c r="E388" s="82"/>
      <c r="F388" s="11"/>
      <c r="G388" s="18"/>
      <c r="H388" s="90">
        <f>2011621.19*1.071</f>
        <v>2154446.2944899998</v>
      </c>
    </row>
    <row r="389" spans="1:8" ht="30" x14ac:dyDescent="0.25">
      <c r="A389" s="234"/>
      <c r="B389" s="24" t="s">
        <v>184</v>
      </c>
      <c r="C389" s="758"/>
      <c r="D389" s="758"/>
      <c r="E389" s="82"/>
      <c r="F389" s="11"/>
      <c r="G389" s="18"/>
      <c r="H389" s="90"/>
    </row>
    <row r="390" spans="1:8" x14ac:dyDescent="0.25">
      <c r="A390" s="234"/>
      <c r="B390" s="22" t="s">
        <v>162</v>
      </c>
      <c r="C390" s="758"/>
      <c r="D390" s="758"/>
      <c r="E390" s="82"/>
      <c r="F390" s="11"/>
      <c r="G390" s="18"/>
      <c r="H390" s="90" t="s">
        <v>29</v>
      </c>
    </row>
    <row r="391" spans="1:8" x14ac:dyDescent="0.25">
      <c r="A391" s="234"/>
      <c r="B391" s="22" t="s">
        <v>163</v>
      </c>
      <c r="C391" s="758"/>
      <c r="D391" s="758"/>
      <c r="E391" s="82"/>
      <c r="F391" s="11"/>
      <c r="G391" s="18"/>
      <c r="H391" s="90">
        <f>2575068.44*1.071</f>
        <v>2757898.2992399996</v>
      </c>
    </row>
    <row r="392" spans="1:8" ht="45" x14ac:dyDescent="0.25">
      <c r="A392" s="234"/>
      <c r="B392" s="24" t="s">
        <v>185</v>
      </c>
      <c r="C392" s="758"/>
      <c r="D392" s="758"/>
      <c r="E392" s="82"/>
      <c r="F392" s="11"/>
      <c r="G392" s="18"/>
      <c r="H392" s="90"/>
    </row>
    <row r="393" spans="1:8" x14ac:dyDescent="0.25">
      <c r="A393" s="234"/>
      <c r="B393" s="22" t="s">
        <v>162</v>
      </c>
      <c r="C393" s="758"/>
      <c r="D393" s="758"/>
      <c r="E393" s="82"/>
      <c r="F393" s="11"/>
      <c r="G393" s="18"/>
      <c r="H393" s="90" t="s">
        <v>29</v>
      </c>
    </row>
    <row r="394" spans="1:8" x14ac:dyDescent="0.25">
      <c r="A394" s="234"/>
      <c r="B394" s="22" t="s">
        <v>163</v>
      </c>
      <c r="C394" s="758"/>
      <c r="D394" s="758"/>
      <c r="E394" s="82"/>
      <c r="F394" s="11"/>
      <c r="G394" s="18"/>
      <c r="H394" s="13">
        <f>2604195.61*1.071</f>
        <v>2789093.4983099997</v>
      </c>
    </row>
    <row r="395" spans="1:8" ht="32.25" customHeight="1" x14ac:dyDescent="0.25">
      <c r="A395" s="234"/>
      <c r="B395" s="24" t="s">
        <v>279</v>
      </c>
      <c r="C395" s="758"/>
      <c r="D395" s="758"/>
      <c r="E395" s="82"/>
      <c r="F395" s="11"/>
      <c r="G395" s="18"/>
      <c r="H395" s="90"/>
    </row>
    <row r="396" spans="1:8" x14ac:dyDescent="0.25">
      <c r="A396" s="234"/>
      <c r="B396" s="22" t="s">
        <v>162</v>
      </c>
      <c r="C396" s="758"/>
      <c r="D396" s="758"/>
      <c r="E396" s="82"/>
      <c r="F396" s="11"/>
      <c r="G396" s="18"/>
      <c r="H396" s="90" t="s">
        <v>29</v>
      </c>
    </row>
    <row r="397" spans="1:8" x14ac:dyDescent="0.25">
      <c r="A397" s="234"/>
      <c r="B397" s="22" t="s">
        <v>163</v>
      </c>
      <c r="C397" s="758"/>
      <c r="D397" s="758"/>
      <c r="E397" s="82"/>
      <c r="F397" s="11"/>
      <c r="G397" s="18"/>
      <c r="H397" s="13">
        <f>2699463.1*1.071</f>
        <v>2891124.9800999998</v>
      </c>
    </row>
    <row r="398" spans="1:8" ht="45" customHeight="1" x14ac:dyDescent="0.25">
      <c r="A398" s="234"/>
      <c r="B398" s="24" t="s">
        <v>187</v>
      </c>
      <c r="C398" s="758"/>
      <c r="D398" s="758"/>
      <c r="E398" s="82"/>
      <c r="F398" s="11"/>
      <c r="G398" s="18"/>
      <c r="H398" s="90"/>
    </row>
    <row r="399" spans="1:8" x14ac:dyDescent="0.25">
      <c r="A399" s="234"/>
      <c r="B399" s="22" t="s">
        <v>162</v>
      </c>
      <c r="C399" s="758"/>
      <c r="D399" s="758"/>
      <c r="E399" s="82"/>
      <c r="F399" s="11"/>
      <c r="G399" s="18"/>
      <c r="H399" s="90" t="s">
        <v>29</v>
      </c>
    </row>
    <row r="400" spans="1:8" x14ac:dyDescent="0.25">
      <c r="A400" s="234"/>
      <c r="B400" s="22" t="s">
        <v>163</v>
      </c>
      <c r="C400" s="758"/>
      <c r="D400" s="758"/>
      <c r="E400" s="82"/>
      <c r="F400" s="11"/>
      <c r="G400" s="18"/>
      <c r="H400" s="13">
        <f>2751380.93*1.071</f>
        <v>2946728.97603</v>
      </c>
    </row>
    <row r="401" spans="1:8" ht="47.25" customHeight="1" x14ac:dyDescent="0.25">
      <c r="A401" s="234"/>
      <c r="B401" s="24" t="s">
        <v>280</v>
      </c>
      <c r="C401" s="758"/>
      <c r="D401" s="758"/>
      <c r="E401" s="82"/>
      <c r="F401" s="11"/>
      <c r="G401" s="18"/>
      <c r="H401" s="90"/>
    </row>
    <row r="402" spans="1:8" x14ac:dyDescent="0.25">
      <c r="A402" s="234"/>
      <c r="B402" s="22" t="s">
        <v>162</v>
      </c>
      <c r="C402" s="758"/>
      <c r="D402" s="758"/>
      <c r="E402" s="82"/>
      <c r="F402" s="11"/>
      <c r="G402" s="18"/>
      <c r="H402" s="90" t="s">
        <v>29</v>
      </c>
    </row>
    <row r="403" spans="1:8" x14ac:dyDescent="0.25">
      <c r="A403" s="234"/>
      <c r="B403" s="22" t="s">
        <v>163</v>
      </c>
      <c r="C403" s="758"/>
      <c r="D403" s="758"/>
      <c r="E403" s="82"/>
      <c r="F403" s="11"/>
      <c r="G403" s="18"/>
      <c r="H403" s="13">
        <f>2976419.01*1.071</f>
        <v>3187744.7597099994</v>
      </c>
    </row>
    <row r="404" spans="1:8" ht="42.75" customHeight="1" x14ac:dyDescent="0.25">
      <c r="A404" s="234"/>
      <c r="B404" s="24" t="s">
        <v>189</v>
      </c>
      <c r="C404" s="758"/>
      <c r="D404" s="758"/>
      <c r="E404" s="82"/>
      <c r="F404" s="11"/>
      <c r="G404" s="18"/>
      <c r="H404" s="90"/>
    </row>
    <row r="405" spans="1:8" x14ac:dyDescent="0.25">
      <c r="A405" s="234"/>
      <c r="B405" s="22" t="s">
        <v>162</v>
      </c>
      <c r="C405" s="758"/>
      <c r="D405" s="758"/>
      <c r="E405" s="82"/>
      <c r="F405" s="11"/>
      <c r="G405" s="18"/>
      <c r="H405" s="90" t="s">
        <v>29</v>
      </c>
    </row>
    <row r="406" spans="1:8" x14ac:dyDescent="0.25">
      <c r="A406" s="234"/>
      <c r="B406" s="22" t="s">
        <v>163</v>
      </c>
      <c r="C406" s="758"/>
      <c r="D406" s="758"/>
      <c r="E406" s="82"/>
      <c r="F406" s="11"/>
      <c r="G406" s="18"/>
      <c r="H406" s="13">
        <f>3231380.03*1.071</f>
        <v>3460808.0121299997</v>
      </c>
    </row>
    <row r="407" spans="1:8" ht="30" x14ac:dyDescent="0.25">
      <c r="A407" s="234"/>
      <c r="B407" s="24" t="s">
        <v>190</v>
      </c>
      <c r="C407" s="758"/>
      <c r="D407" s="758"/>
      <c r="E407" s="82"/>
      <c r="F407" s="11"/>
      <c r="G407" s="18"/>
      <c r="H407" s="112"/>
    </row>
    <row r="408" spans="1:8" x14ac:dyDescent="0.25">
      <c r="A408" s="234"/>
      <c r="B408" s="22" t="s">
        <v>162</v>
      </c>
      <c r="C408" s="758"/>
      <c r="D408" s="758"/>
      <c r="E408" s="82"/>
      <c r="F408" s="11"/>
      <c r="G408" s="18"/>
      <c r="H408" s="112" t="s">
        <v>29</v>
      </c>
    </row>
    <row r="409" spans="1:8" x14ac:dyDescent="0.25">
      <c r="A409" s="234"/>
      <c r="B409" s="22" t="s">
        <v>163</v>
      </c>
      <c r="C409" s="759"/>
      <c r="D409" s="759"/>
      <c r="E409" s="82"/>
      <c r="F409" s="11"/>
      <c r="G409" s="18"/>
      <c r="H409" s="13">
        <f>4763745.35*1.071</f>
        <v>5101971.2698499998</v>
      </c>
    </row>
    <row r="410" spans="1:8" ht="30" x14ac:dyDescent="0.25">
      <c r="A410" s="234"/>
      <c r="B410" s="102" t="s">
        <v>191</v>
      </c>
      <c r="C410" s="791" t="s">
        <v>177</v>
      </c>
      <c r="D410" s="791" t="s">
        <v>62</v>
      </c>
      <c r="E410" s="11"/>
      <c r="F410" s="11"/>
      <c r="G410" s="18"/>
      <c r="H410" s="90"/>
    </row>
    <row r="411" spans="1:8" ht="45" x14ac:dyDescent="0.25">
      <c r="A411" s="234"/>
      <c r="B411" s="24" t="s">
        <v>281</v>
      </c>
      <c r="C411" s="791"/>
      <c r="D411" s="791"/>
      <c r="E411" s="11"/>
      <c r="F411" s="11"/>
      <c r="G411" s="18"/>
      <c r="H411" s="90"/>
    </row>
    <row r="412" spans="1:8" x14ac:dyDescent="0.25">
      <c r="A412" s="234"/>
      <c r="B412" s="22" t="s">
        <v>162</v>
      </c>
      <c r="C412" s="791"/>
      <c r="D412" s="791"/>
      <c r="E412" s="11"/>
      <c r="F412" s="11"/>
      <c r="G412" s="18"/>
      <c r="H412" s="90" t="s">
        <v>29</v>
      </c>
    </row>
    <row r="413" spans="1:8" x14ac:dyDescent="0.25">
      <c r="A413" s="234"/>
      <c r="B413" s="22" t="s">
        <v>163</v>
      </c>
      <c r="C413" s="791"/>
      <c r="D413" s="791"/>
      <c r="E413" s="11"/>
      <c r="F413" s="11"/>
      <c r="G413" s="18"/>
      <c r="H413" s="13">
        <f>5936325.34*1.071</f>
        <v>6357804.4391399994</v>
      </c>
    </row>
    <row r="414" spans="1:8" ht="45" x14ac:dyDescent="0.25">
      <c r="A414" s="234"/>
      <c r="B414" s="24" t="s">
        <v>282</v>
      </c>
      <c r="C414" s="791"/>
      <c r="D414" s="791"/>
      <c r="E414" s="11"/>
      <c r="F414" s="11"/>
      <c r="G414" s="18"/>
      <c r="H414" s="110"/>
    </row>
    <row r="415" spans="1:8" x14ac:dyDescent="0.25">
      <c r="A415" s="234"/>
      <c r="B415" s="22" t="s">
        <v>162</v>
      </c>
      <c r="C415" s="791"/>
      <c r="D415" s="791"/>
      <c r="E415" s="11"/>
      <c r="F415" s="11"/>
      <c r="G415" s="18"/>
      <c r="H415" s="111" t="s">
        <v>29</v>
      </c>
    </row>
    <row r="416" spans="1:8" x14ac:dyDescent="0.25">
      <c r="A416" s="234"/>
      <c r="B416" s="22" t="s">
        <v>163</v>
      </c>
      <c r="C416" s="791"/>
      <c r="D416" s="791"/>
      <c r="E416" s="11"/>
      <c r="F416" s="11"/>
      <c r="G416" s="18"/>
      <c r="H416" s="13">
        <f>6078710.89*1.071</f>
        <v>6510299.363189999</v>
      </c>
    </row>
    <row r="417" spans="1:8" ht="45" x14ac:dyDescent="0.25">
      <c r="A417" s="234"/>
      <c r="B417" s="24" t="s">
        <v>283</v>
      </c>
      <c r="C417" s="791"/>
      <c r="D417" s="791"/>
      <c r="E417" s="11"/>
      <c r="F417" s="11"/>
      <c r="G417" s="18"/>
      <c r="H417" s="110"/>
    </row>
    <row r="418" spans="1:8" x14ac:dyDescent="0.25">
      <c r="A418" s="234"/>
      <c r="B418" s="22" t="s">
        <v>162</v>
      </c>
      <c r="C418" s="791"/>
      <c r="D418" s="791"/>
      <c r="E418" s="11"/>
      <c r="F418" s="11"/>
      <c r="G418" s="18"/>
      <c r="H418" s="113" t="s">
        <v>29</v>
      </c>
    </row>
    <row r="419" spans="1:8" x14ac:dyDescent="0.25">
      <c r="A419" s="234"/>
      <c r="B419" s="22" t="s">
        <v>163</v>
      </c>
      <c r="C419" s="791"/>
      <c r="D419" s="791"/>
      <c r="E419" s="11"/>
      <c r="F419" s="11"/>
      <c r="G419" s="18"/>
      <c r="H419" s="13">
        <f>6116905.26*1.071</f>
        <v>6551205.5334599996</v>
      </c>
    </row>
    <row r="420" spans="1:8" ht="45" x14ac:dyDescent="0.25">
      <c r="A420" s="234"/>
      <c r="B420" s="24" t="s">
        <v>284</v>
      </c>
      <c r="C420" s="791"/>
      <c r="D420" s="791"/>
      <c r="E420" s="11"/>
      <c r="F420" s="11"/>
      <c r="G420" s="18"/>
      <c r="H420" s="113"/>
    </row>
    <row r="421" spans="1:8" x14ac:dyDescent="0.25">
      <c r="A421" s="234"/>
      <c r="B421" s="22" t="s">
        <v>162</v>
      </c>
      <c r="C421" s="791"/>
      <c r="D421" s="791"/>
      <c r="E421" s="11"/>
      <c r="F421" s="11"/>
      <c r="G421" s="18"/>
      <c r="H421" s="113" t="s">
        <v>29</v>
      </c>
    </row>
    <row r="422" spans="1:8" x14ac:dyDescent="0.25">
      <c r="A422" s="234"/>
      <c r="B422" s="22" t="s">
        <v>163</v>
      </c>
      <c r="C422" s="791"/>
      <c r="D422" s="791"/>
      <c r="E422" s="11"/>
      <c r="F422" s="11"/>
      <c r="G422" s="18"/>
      <c r="H422" s="13">
        <f>6237125.38*1.071</f>
        <v>6679961.2819799995</v>
      </c>
    </row>
    <row r="423" spans="1:8" ht="45" x14ac:dyDescent="0.25">
      <c r="A423" s="234"/>
      <c r="B423" s="24" t="s">
        <v>285</v>
      </c>
      <c r="C423" s="791"/>
      <c r="D423" s="791"/>
      <c r="E423" s="11"/>
      <c r="F423" s="11"/>
      <c r="G423" s="18"/>
      <c r="H423" s="113"/>
    </row>
    <row r="424" spans="1:8" x14ac:dyDescent="0.25">
      <c r="A424" s="234"/>
      <c r="B424" s="22" t="s">
        <v>162</v>
      </c>
      <c r="C424" s="791"/>
      <c r="D424" s="791"/>
      <c r="E424" s="11"/>
      <c r="F424" s="11"/>
      <c r="G424" s="18"/>
      <c r="H424" s="113" t="s">
        <v>29</v>
      </c>
    </row>
    <row r="425" spans="1:8" x14ac:dyDescent="0.25">
      <c r="A425" s="234"/>
      <c r="B425" s="22" t="s">
        <v>163</v>
      </c>
      <c r="C425" s="791"/>
      <c r="D425" s="791"/>
      <c r="E425" s="11"/>
      <c r="F425" s="11"/>
      <c r="G425" s="18"/>
      <c r="H425" s="13">
        <f>6403044.63*1.071</f>
        <v>6857660.7987299999</v>
      </c>
    </row>
    <row r="426" spans="1:8" ht="30" customHeight="1" x14ac:dyDescent="0.25">
      <c r="A426" s="234"/>
      <c r="B426" s="24" t="s">
        <v>197</v>
      </c>
      <c r="C426" s="791"/>
      <c r="D426" s="791"/>
      <c r="E426" s="11"/>
      <c r="F426" s="11"/>
      <c r="G426" s="18"/>
      <c r="H426" s="90"/>
    </row>
    <row r="427" spans="1:8" x14ac:dyDescent="0.25">
      <c r="A427" s="234"/>
      <c r="B427" s="22" t="s">
        <v>162</v>
      </c>
      <c r="C427" s="791"/>
      <c r="D427" s="791"/>
      <c r="E427" s="11"/>
      <c r="F427" s="11"/>
      <c r="G427" s="18"/>
      <c r="H427" s="90" t="s">
        <v>29</v>
      </c>
    </row>
    <row r="428" spans="1:8" x14ac:dyDescent="0.25">
      <c r="A428" s="234"/>
      <c r="B428" s="22" t="s">
        <v>163</v>
      </c>
      <c r="C428" s="791"/>
      <c r="D428" s="791"/>
      <c r="E428" s="11"/>
      <c r="F428" s="11"/>
      <c r="G428" s="18"/>
      <c r="H428" s="13">
        <f>6991406.78*1.071</f>
        <v>7487796.6613799995</v>
      </c>
    </row>
    <row r="429" spans="1:8" ht="45" x14ac:dyDescent="0.25">
      <c r="A429" s="234"/>
      <c r="B429" s="24" t="s">
        <v>286</v>
      </c>
      <c r="C429" s="791"/>
      <c r="D429" s="791"/>
      <c r="E429" s="11"/>
      <c r="F429" s="11"/>
      <c r="G429" s="18"/>
      <c r="H429" s="90"/>
    </row>
    <row r="430" spans="1:8" x14ac:dyDescent="0.25">
      <c r="A430" s="234"/>
      <c r="B430" s="22" t="s">
        <v>162</v>
      </c>
      <c r="C430" s="791"/>
      <c r="D430" s="791"/>
      <c r="E430" s="11"/>
      <c r="F430" s="11"/>
      <c r="G430" s="18"/>
      <c r="H430" s="90" t="s">
        <v>29</v>
      </c>
    </row>
    <row r="431" spans="1:8" x14ac:dyDescent="0.25">
      <c r="A431" s="234"/>
      <c r="B431" s="22" t="s">
        <v>163</v>
      </c>
      <c r="C431" s="791"/>
      <c r="D431" s="791"/>
      <c r="E431" s="11"/>
      <c r="F431" s="11"/>
      <c r="G431" s="18"/>
      <c r="H431" s="13">
        <f>7123590.41*1.071</f>
        <v>7629365.3291100003</v>
      </c>
    </row>
    <row r="432" spans="1:8" ht="45" x14ac:dyDescent="0.25">
      <c r="A432" s="234"/>
      <c r="B432" s="24" t="s">
        <v>287</v>
      </c>
      <c r="C432" s="791"/>
      <c r="D432" s="791"/>
      <c r="E432" s="11"/>
      <c r="F432" s="11"/>
      <c r="G432" s="18"/>
      <c r="H432" s="90"/>
    </row>
    <row r="433" spans="1:8" x14ac:dyDescent="0.25">
      <c r="A433" s="234"/>
      <c r="B433" s="22" t="s">
        <v>162</v>
      </c>
      <c r="C433" s="791"/>
      <c r="D433" s="791"/>
      <c r="E433" s="11"/>
      <c r="F433" s="11"/>
      <c r="G433" s="18"/>
      <c r="H433" s="90" t="s">
        <v>29</v>
      </c>
    </row>
    <row r="434" spans="1:8" x14ac:dyDescent="0.25">
      <c r="A434" s="234"/>
      <c r="B434" s="22" t="s">
        <v>163</v>
      </c>
      <c r="C434" s="791"/>
      <c r="D434" s="791"/>
      <c r="E434" s="11"/>
      <c r="F434" s="11"/>
      <c r="G434" s="18"/>
      <c r="H434" s="13">
        <f>7294453.08*1.071</f>
        <v>7812359.2486800002</v>
      </c>
    </row>
    <row r="435" spans="1:8" ht="45" x14ac:dyDescent="0.25">
      <c r="A435" s="234"/>
      <c r="B435" s="24" t="s">
        <v>288</v>
      </c>
      <c r="C435" s="791"/>
      <c r="D435" s="791"/>
      <c r="E435" s="11"/>
      <c r="F435" s="11"/>
      <c r="G435" s="18"/>
      <c r="H435" s="90"/>
    </row>
    <row r="436" spans="1:8" x14ac:dyDescent="0.25">
      <c r="A436" s="234"/>
      <c r="B436" s="22" t="s">
        <v>162</v>
      </c>
      <c r="C436" s="791"/>
      <c r="D436" s="791"/>
      <c r="E436" s="11"/>
      <c r="F436" s="11"/>
      <c r="G436" s="18"/>
      <c r="H436" s="90" t="s">
        <v>29</v>
      </c>
    </row>
    <row r="437" spans="1:8" x14ac:dyDescent="0.25">
      <c r="A437" s="234"/>
      <c r="B437" s="22" t="s">
        <v>163</v>
      </c>
      <c r="C437" s="791"/>
      <c r="D437" s="791"/>
      <c r="E437" s="11"/>
      <c r="F437" s="11"/>
      <c r="G437" s="18"/>
      <c r="H437" s="13">
        <f>7340286.31*1.071</f>
        <v>7861446.6380099989</v>
      </c>
    </row>
    <row r="438" spans="1:8" ht="45" x14ac:dyDescent="0.25">
      <c r="A438" s="234"/>
      <c r="B438" s="24" t="s">
        <v>289</v>
      </c>
      <c r="C438" s="791"/>
      <c r="D438" s="791"/>
      <c r="E438" s="11"/>
      <c r="F438" s="11"/>
      <c r="G438" s="18"/>
      <c r="H438" s="90"/>
    </row>
    <row r="439" spans="1:8" x14ac:dyDescent="0.25">
      <c r="A439" s="234"/>
      <c r="B439" s="22" t="s">
        <v>162</v>
      </c>
      <c r="C439" s="791"/>
      <c r="D439" s="791"/>
      <c r="E439" s="11"/>
      <c r="F439" s="11"/>
      <c r="G439" s="18"/>
      <c r="H439" s="90" t="s">
        <v>29</v>
      </c>
    </row>
    <row r="440" spans="1:8" x14ac:dyDescent="0.25">
      <c r="A440" s="234"/>
      <c r="B440" s="22" t="s">
        <v>163</v>
      </c>
      <c r="C440" s="791"/>
      <c r="D440" s="791"/>
      <c r="E440" s="11"/>
      <c r="F440" s="11"/>
      <c r="G440" s="18"/>
      <c r="H440" s="13">
        <f>7484550.46*1.071</f>
        <v>8015953.5426599998</v>
      </c>
    </row>
    <row r="441" spans="1:8" ht="45" x14ac:dyDescent="0.25">
      <c r="A441" s="234"/>
      <c r="B441" s="24" t="s">
        <v>290</v>
      </c>
      <c r="C441" s="791"/>
      <c r="D441" s="791"/>
      <c r="E441" s="11"/>
      <c r="F441" s="11"/>
      <c r="G441" s="18"/>
      <c r="H441" s="90"/>
    </row>
    <row r="442" spans="1:8" x14ac:dyDescent="0.25">
      <c r="A442" s="234"/>
      <c r="B442" s="22" t="s">
        <v>162</v>
      </c>
      <c r="C442" s="791"/>
      <c r="D442" s="791"/>
      <c r="E442" s="11"/>
      <c r="F442" s="11"/>
      <c r="G442" s="18"/>
      <c r="H442" s="90" t="s">
        <v>29</v>
      </c>
    </row>
    <row r="443" spans="1:8" x14ac:dyDescent="0.25">
      <c r="A443" s="234"/>
      <c r="B443" s="22" t="s">
        <v>163</v>
      </c>
      <c r="C443" s="791"/>
      <c r="D443" s="791"/>
      <c r="E443" s="11"/>
      <c r="F443" s="11"/>
      <c r="G443" s="18"/>
      <c r="H443" s="13">
        <f>7200344.75*1.071</f>
        <v>7711569.2272499995</v>
      </c>
    </row>
    <row r="444" spans="1:8" ht="45" x14ac:dyDescent="0.25">
      <c r="A444" s="234"/>
      <c r="B444" s="24" t="s">
        <v>204</v>
      </c>
      <c r="C444" s="791"/>
      <c r="D444" s="791"/>
      <c r="E444" s="11"/>
      <c r="F444" s="11"/>
      <c r="G444" s="18"/>
      <c r="H444" s="90"/>
    </row>
    <row r="445" spans="1:8" x14ac:dyDescent="0.25">
      <c r="A445" s="234"/>
      <c r="B445" s="22" t="s">
        <v>162</v>
      </c>
      <c r="C445" s="791"/>
      <c r="D445" s="791"/>
      <c r="E445" s="11"/>
      <c r="F445" s="11"/>
      <c r="G445" s="18"/>
      <c r="H445" s="90" t="s">
        <v>29</v>
      </c>
    </row>
    <row r="446" spans="1:8" ht="15.75" thickBot="1" x14ac:dyDescent="0.3">
      <c r="A446" s="305"/>
      <c r="B446" s="22" t="s">
        <v>163</v>
      </c>
      <c r="C446" s="791"/>
      <c r="D446" s="791"/>
      <c r="E446" s="11"/>
      <c r="F446" s="11"/>
      <c r="G446" s="18"/>
      <c r="H446" s="13">
        <f>8395385.4*1.071</f>
        <v>8991457.7633999996</v>
      </c>
    </row>
    <row r="447" spans="1:8" ht="21" customHeight="1" x14ac:dyDescent="0.25">
      <c r="A447" s="801"/>
      <c r="B447" s="102" t="s">
        <v>178</v>
      </c>
      <c r="C447" s="757" t="s">
        <v>173</v>
      </c>
      <c r="D447" s="757" t="s">
        <v>62</v>
      </c>
      <c r="E447" s="11"/>
      <c r="F447" s="11"/>
      <c r="G447" s="18"/>
      <c r="H447" s="90"/>
    </row>
    <row r="448" spans="1:8" ht="30" x14ac:dyDescent="0.25">
      <c r="A448" s="801"/>
      <c r="B448" s="114" t="s">
        <v>206</v>
      </c>
      <c r="C448" s="758"/>
      <c r="D448" s="758"/>
      <c r="E448" s="11"/>
      <c r="F448" s="11"/>
      <c r="G448" s="18"/>
      <c r="H448" s="90"/>
    </row>
    <row r="449" spans="1:8" x14ac:dyDescent="0.25">
      <c r="A449" s="801"/>
      <c r="B449" s="22" t="s">
        <v>162</v>
      </c>
      <c r="C449" s="758"/>
      <c r="D449" s="758"/>
      <c r="E449" s="11"/>
      <c r="F449" s="11"/>
      <c r="G449" s="18"/>
      <c r="H449" s="90" t="s">
        <v>29</v>
      </c>
    </row>
    <row r="450" spans="1:8" x14ac:dyDescent="0.25">
      <c r="A450" s="801"/>
      <c r="B450" s="22" t="s">
        <v>163</v>
      </c>
      <c r="C450" s="758"/>
      <c r="D450" s="758"/>
      <c r="E450" s="11"/>
      <c r="F450" s="11"/>
      <c r="G450" s="18"/>
      <c r="H450" s="13">
        <f>2911560.36*1.071</f>
        <v>3118281.1455599996</v>
      </c>
    </row>
    <row r="451" spans="1:8" ht="30" x14ac:dyDescent="0.25">
      <c r="A451" s="801"/>
      <c r="B451" s="114" t="s">
        <v>207</v>
      </c>
      <c r="C451" s="758"/>
      <c r="D451" s="758"/>
      <c r="E451" s="11"/>
      <c r="F451" s="11"/>
      <c r="G451" s="18"/>
      <c r="H451" s="110"/>
    </row>
    <row r="452" spans="1:8" x14ac:dyDescent="0.25">
      <c r="A452" s="801"/>
      <c r="B452" s="22" t="s">
        <v>162</v>
      </c>
      <c r="C452" s="758"/>
      <c r="D452" s="758"/>
      <c r="E452" s="11"/>
      <c r="F452" s="11"/>
      <c r="G452" s="18"/>
      <c r="H452" s="111" t="s">
        <v>29</v>
      </c>
    </row>
    <row r="453" spans="1:8" x14ac:dyDescent="0.25">
      <c r="A453" s="801"/>
      <c r="B453" s="22" t="s">
        <v>163</v>
      </c>
      <c r="C453" s="758"/>
      <c r="D453" s="758"/>
      <c r="E453" s="11"/>
      <c r="F453" s="11"/>
      <c r="G453" s="18"/>
      <c r="H453" s="13">
        <f>2970215.16*1.071</f>
        <v>3181100.4363600002</v>
      </c>
    </row>
    <row r="454" spans="1:8" ht="30" x14ac:dyDescent="0.25">
      <c r="A454" s="801"/>
      <c r="B454" s="114" t="s">
        <v>208</v>
      </c>
      <c r="C454" s="758"/>
      <c r="D454" s="758"/>
      <c r="E454" s="11"/>
      <c r="F454" s="11"/>
      <c r="G454" s="18"/>
      <c r="H454" s="111"/>
    </row>
    <row r="455" spans="1:8" x14ac:dyDescent="0.25">
      <c r="A455" s="801"/>
      <c r="B455" s="22" t="s">
        <v>162</v>
      </c>
      <c r="C455" s="758"/>
      <c r="D455" s="758"/>
      <c r="E455" s="11"/>
      <c r="F455" s="11"/>
      <c r="G455" s="18"/>
      <c r="H455" s="111" t="s">
        <v>29</v>
      </c>
    </row>
    <row r="456" spans="1:8" x14ac:dyDescent="0.25">
      <c r="A456" s="801"/>
      <c r="B456" s="22" t="s">
        <v>163</v>
      </c>
      <c r="C456" s="758"/>
      <c r="D456" s="758"/>
      <c r="E456" s="11"/>
      <c r="F456" s="11"/>
      <c r="G456" s="18"/>
      <c r="H456" s="13">
        <f>3042421.99*1.071</f>
        <v>3258433.9512900002</v>
      </c>
    </row>
    <row r="457" spans="1:8" ht="30" x14ac:dyDescent="0.25">
      <c r="A457" s="801"/>
      <c r="B457" s="114" t="s">
        <v>209</v>
      </c>
      <c r="C457" s="758"/>
      <c r="D457" s="758"/>
      <c r="E457" s="11"/>
      <c r="F457" s="11"/>
      <c r="G457" s="18"/>
      <c r="H457" s="111"/>
    </row>
    <row r="458" spans="1:8" x14ac:dyDescent="0.25">
      <c r="A458" s="801"/>
      <c r="B458" s="22" t="s">
        <v>162</v>
      </c>
      <c r="C458" s="758"/>
      <c r="D458" s="758"/>
      <c r="E458" s="11"/>
      <c r="F458" s="11"/>
      <c r="G458" s="18"/>
      <c r="H458" s="111" t="s">
        <v>29</v>
      </c>
    </row>
    <row r="459" spans="1:8" x14ac:dyDescent="0.25">
      <c r="A459" s="801"/>
      <c r="B459" s="22" t="s">
        <v>163</v>
      </c>
      <c r="C459" s="758"/>
      <c r="D459" s="758"/>
      <c r="E459" s="11"/>
      <c r="F459" s="11"/>
      <c r="G459" s="18"/>
      <c r="H459" s="13">
        <f>3821465.98*1.071</f>
        <v>4092790.06458</v>
      </c>
    </row>
    <row r="460" spans="1:8" ht="30" x14ac:dyDescent="0.25">
      <c r="A460" s="801"/>
      <c r="B460" s="114" t="s">
        <v>210</v>
      </c>
      <c r="C460" s="758"/>
      <c r="D460" s="758"/>
      <c r="E460" s="11"/>
      <c r="F460" s="11"/>
      <c r="G460" s="18"/>
      <c r="H460" s="90"/>
    </row>
    <row r="461" spans="1:8" x14ac:dyDescent="0.25">
      <c r="A461" s="801"/>
      <c r="B461" s="22" t="s">
        <v>162</v>
      </c>
      <c r="C461" s="758"/>
      <c r="D461" s="758"/>
      <c r="E461" s="11"/>
      <c r="F461" s="11"/>
      <c r="G461" s="18"/>
      <c r="H461" s="90" t="s">
        <v>29</v>
      </c>
    </row>
    <row r="462" spans="1:8" x14ac:dyDescent="0.25">
      <c r="A462" s="801"/>
      <c r="B462" s="22" t="s">
        <v>163</v>
      </c>
      <c r="C462" s="758"/>
      <c r="D462" s="758"/>
      <c r="E462" s="11"/>
      <c r="F462" s="11"/>
      <c r="G462" s="18"/>
      <c r="H462" s="13">
        <f>4358897.56*1.071</f>
        <v>4668379.2867599996</v>
      </c>
    </row>
    <row r="463" spans="1:8" ht="30.75" customHeight="1" x14ac:dyDescent="0.25">
      <c r="A463" s="801"/>
      <c r="B463" s="114" t="s">
        <v>211</v>
      </c>
      <c r="C463" s="758"/>
      <c r="D463" s="758"/>
      <c r="E463" s="11"/>
      <c r="F463" s="11"/>
      <c r="G463" s="18"/>
      <c r="H463" s="90"/>
    </row>
    <row r="464" spans="1:8" x14ac:dyDescent="0.25">
      <c r="A464" s="801"/>
      <c r="B464" s="22" t="s">
        <v>162</v>
      </c>
      <c r="C464" s="758"/>
      <c r="D464" s="758"/>
      <c r="E464" s="11"/>
      <c r="F464" s="11"/>
      <c r="G464" s="18"/>
      <c r="H464" s="90" t="s">
        <v>29</v>
      </c>
    </row>
    <row r="465" spans="1:8" x14ac:dyDescent="0.25">
      <c r="A465" s="801"/>
      <c r="B465" s="22" t="s">
        <v>163</v>
      </c>
      <c r="C465" s="758"/>
      <c r="D465" s="758"/>
      <c r="E465" s="11"/>
      <c r="F465" s="11"/>
      <c r="G465" s="18"/>
      <c r="H465" s="13">
        <f>4949652.63*1.071</f>
        <v>5301077.9667299995</v>
      </c>
    </row>
    <row r="466" spans="1:8" ht="29.25" customHeight="1" x14ac:dyDescent="0.25">
      <c r="A466" s="801"/>
      <c r="B466" s="114" t="s">
        <v>212</v>
      </c>
      <c r="C466" s="758"/>
      <c r="D466" s="758"/>
      <c r="E466" s="11"/>
      <c r="F466" s="11"/>
      <c r="G466" s="18"/>
      <c r="H466" s="90"/>
    </row>
    <row r="467" spans="1:8" x14ac:dyDescent="0.25">
      <c r="A467" s="801"/>
      <c r="B467" s="22" t="s">
        <v>162</v>
      </c>
      <c r="C467" s="758"/>
      <c r="D467" s="758"/>
      <c r="E467" s="11"/>
      <c r="F467" s="11"/>
      <c r="G467" s="18"/>
      <c r="H467" s="90" t="s">
        <v>29</v>
      </c>
    </row>
    <row r="468" spans="1:8" x14ac:dyDescent="0.25">
      <c r="A468" s="801"/>
      <c r="B468" s="22" t="s">
        <v>163</v>
      </c>
      <c r="C468" s="758"/>
      <c r="D468" s="758"/>
      <c r="E468" s="11"/>
      <c r="F468" s="11"/>
      <c r="G468" s="18"/>
      <c r="H468" s="13">
        <f>5049365.76*1.071</f>
        <v>5407870.72896</v>
      </c>
    </row>
    <row r="469" spans="1:8" ht="33" customHeight="1" x14ac:dyDescent="0.25">
      <c r="A469" s="801"/>
      <c r="B469" s="114" t="s">
        <v>213</v>
      </c>
      <c r="C469" s="758"/>
      <c r="D469" s="758"/>
      <c r="E469" s="11"/>
      <c r="F469" s="11"/>
      <c r="G469" s="18"/>
      <c r="H469" s="90"/>
    </row>
    <row r="470" spans="1:8" x14ac:dyDescent="0.25">
      <c r="A470" s="801"/>
      <c r="B470" s="22" t="s">
        <v>162</v>
      </c>
      <c r="C470" s="758"/>
      <c r="D470" s="758"/>
      <c r="E470" s="11"/>
      <c r="F470" s="11"/>
      <c r="G470" s="18"/>
      <c r="H470" s="90" t="s">
        <v>29</v>
      </c>
    </row>
    <row r="471" spans="1:8" x14ac:dyDescent="0.25">
      <c r="A471" s="801"/>
      <c r="B471" s="22" t="s">
        <v>163</v>
      </c>
      <c r="C471" s="758"/>
      <c r="D471" s="758"/>
      <c r="E471" s="11"/>
      <c r="F471" s="11"/>
      <c r="G471" s="18"/>
      <c r="H471" s="13">
        <f>5172117.39*1.071</f>
        <v>5539337.7246899996</v>
      </c>
    </row>
    <row r="472" spans="1:8" ht="32.25" customHeight="1" x14ac:dyDescent="0.25">
      <c r="A472" s="801"/>
      <c r="B472" s="114" t="s">
        <v>214</v>
      </c>
      <c r="C472" s="758"/>
      <c r="D472" s="758"/>
      <c r="E472" s="11"/>
      <c r="F472" s="11"/>
      <c r="G472" s="18"/>
      <c r="H472" s="90"/>
    </row>
    <row r="473" spans="1:8" x14ac:dyDescent="0.25">
      <c r="A473" s="801"/>
      <c r="B473" s="22" t="s">
        <v>162</v>
      </c>
      <c r="C473" s="758"/>
      <c r="D473" s="758"/>
      <c r="E473" s="11"/>
      <c r="F473" s="11"/>
      <c r="G473" s="18"/>
      <c r="H473" s="90" t="s">
        <v>29</v>
      </c>
    </row>
    <row r="474" spans="1:8" x14ac:dyDescent="0.25">
      <c r="A474" s="801"/>
      <c r="B474" s="22" t="s">
        <v>163</v>
      </c>
      <c r="C474" s="758"/>
      <c r="D474" s="758"/>
      <c r="E474" s="11"/>
      <c r="F474" s="11"/>
      <c r="G474" s="18"/>
      <c r="H474" s="13">
        <f>6496492.16*1.071</f>
        <v>6957743.1033600001</v>
      </c>
    </row>
    <row r="475" spans="1:8" ht="30" x14ac:dyDescent="0.25">
      <c r="A475" s="801"/>
      <c r="B475" s="114" t="s">
        <v>215</v>
      </c>
      <c r="C475" s="758"/>
      <c r="D475" s="758"/>
      <c r="E475" s="11"/>
      <c r="F475" s="11"/>
      <c r="G475" s="18"/>
      <c r="H475" s="90"/>
    </row>
    <row r="476" spans="1:8" x14ac:dyDescent="0.25">
      <c r="A476" s="801"/>
      <c r="B476" s="22" t="s">
        <v>162</v>
      </c>
      <c r="C476" s="758"/>
      <c r="D476" s="758"/>
      <c r="E476" s="11"/>
      <c r="F476" s="11"/>
      <c r="G476" s="18"/>
      <c r="H476" s="90" t="s">
        <v>29</v>
      </c>
    </row>
    <row r="477" spans="1:8" x14ac:dyDescent="0.25">
      <c r="A477" s="801"/>
      <c r="B477" s="22" t="s">
        <v>163</v>
      </c>
      <c r="C477" s="759"/>
      <c r="D477" s="759"/>
      <c r="E477" s="11"/>
      <c r="F477" s="11"/>
      <c r="G477" s="18"/>
      <c r="H477" s="13">
        <f>7410125.83*1.071</f>
        <v>7936244.7639299994</v>
      </c>
    </row>
    <row r="478" spans="1:8" ht="30" x14ac:dyDescent="0.25">
      <c r="A478" s="801"/>
      <c r="B478" s="115" t="s">
        <v>191</v>
      </c>
      <c r="C478" s="757" t="s">
        <v>173</v>
      </c>
      <c r="D478" s="757" t="s">
        <v>62</v>
      </c>
      <c r="E478" s="11"/>
      <c r="F478" s="11"/>
      <c r="G478" s="18"/>
      <c r="H478" s="90"/>
    </row>
    <row r="479" spans="1:8" ht="45" x14ac:dyDescent="0.25">
      <c r="A479" s="801"/>
      <c r="B479" s="114" t="s">
        <v>291</v>
      </c>
      <c r="C479" s="758"/>
      <c r="D479" s="758"/>
      <c r="E479" s="11"/>
      <c r="F479" s="11"/>
      <c r="G479" s="18"/>
      <c r="H479" s="90"/>
    </row>
    <row r="480" spans="1:8" x14ac:dyDescent="0.25">
      <c r="A480" s="801"/>
      <c r="B480" s="22" t="s">
        <v>162</v>
      </c>
      <c r="C480" s="758"/>
      <c r="D480" s="758"/>
      <c r="E480" s="11"/>
      <c r="F480" s="11"/>
      <c r="G480" s="18"/>
      <c r="H480" s="90" t="s">
        <v>29</v>
      </c>
    </row>
    <row r="481" spans="1:8" x14ac:dyDescent="0.25">
      <c r="A481" s="801"/>
      <c r="B481" s="22" t="s">
        <v>163</v>
      </c>
      <c r="C481" s="758"/>
      <c r="D481" s="758"/>
      <c r="E481" s="11"/>
      <c r="F481" s="11"/>
      <c r="G481" s="18"/>
      <c r="H481" s="13">
        <f>6847045.4*1.071</f>
        <v>7333185.6233999999</v>
      </c>
    </row>
    <row r="482" spans="1:8" ht="45" x14ac:dyDescent="0.25">
      <c r="A482" s="801"/>
      <c r="B482" s="114" t="s">
        <v>292</v>
      </c>
      <c r="C482" s="758"/>
      <c r="D482" s="758"/>
      <c r="E482" s="11"/>
      <c r="F482" s="11"/>
      <c r="G482" s="18"/>
      <c r="H482" s="110"/>
    </row>
    <row r="483" spans="1:8" x14ac:dyDescent="0.25">
      <c r="A483" s="801"/>
      <c r="B483" s="22" t="s">
        <v>162</v>
      </c>
      <c r="C483" s="758"/>
      <c r="D483" s="758"/>
      <c r="E483" s="11"/>
      <c r="F483" s="11"/>
      <c r="G483" s="18"/>
      <c r="H483" s="111" t="s">
        <v>29</v>
      </c>
    </row>
    <row r="484" spans="1:8" x14ac:dyDescent="0.25">
      <c r="A484" s="801"/>
      <c r="B484" s="22" t="s">
        <v>163</v>
      </c>
      <c r="C484" s="758"/>
      <c r="D484" s="758"/>
      <c r="E484" s="11"/>
      <c r="F484" s="11"/>
      <c r="G484" s="18"/>
      <c r="H484" s="13">
        <f>6914313.68*1.071</f>
        <v>7405229.9512799997</v>
      </c>
    </row>
    <row r="485" spans="1:8" ht="45" x14ac:dyDescent="0.25">
      <c r="A485" s="801"/>
      <c r="B485" s="114" t="s">
        <v>293</v>
      </c>
      <c r="C485" s="758"/>
      <c r="D485" s="758"/>
      <c r="E485" s="11"/>
      <c r="F485" s="11"/>
      <c r="G485" s="18"/>
      <c r="H485" s="111"/>
    </row>
    <row r="486" spans="1:8" x14ac:dyDescent="0.25">
      <c r="A486" s="801"/>
      <c r="B486" s="22" t="s">
        <v>162</v>
      </c>
      <c r="C486" s="758"/>
      <c r="D486" s="758"/>
      <c r="E486" s="11"/>
      <c r="F486" s="11"/>
      <c r="G486" s="18"/>
      <c r="H486" s="111" t="s">
        <v>29</v>
      </c>
    </row>
    <row r="487" spans="1:8" x14ac:dyDescent="0.25">
      <c r="A487" s="801"/>
      <c r="B487" s="22" t="s">
        <v>163</v>
      </c>
      <c r="C487" s="758"/>
      <c r="D487" s="758"/>
      <c r="E487" s="11"/>
      <c r="F487" s="11"/>
      <c r="G487" s="18"/>
      <c r="H487" s="13">
        <f>7267251.18*1.071</f>
        <v>7783226.0137799997</v>
      </c>
    </row>
    <row r="488" spans="1:8" ht="45" x14ac:dyDescent="0.25">
      <c r="A488" s="801"/>
      <c r="B488" s="114" t="s">
        <v>294</v>
      </c>
      <c r="C488" s="758"/>
      <c r="D488" s="758"/>
      <c r="E488" s="11"/>
      <c r="F488" s="11"/>
      <c r="G488" s="18"/>
      <c r="H488" s="111"/>
    </row>
    <row r="489" spans="1:8" x14ac:dyDescent="0.25">
      <c r="A489" s="801"/>
      <c r="B489" s="22" t="s">
        <v>162</v>
      </c>
      <c r="C489" s="758"/>
      <c r="D489" s="758"/>
      <c r="E489" s="11"/>
      <c r="F489" s="11"/>
      <c r="G489" s="18"/>
      <c r="H489" s="111" t="s">
        <v>29</v>
      </c>
    </row>
    <row r="490" spans="1:8" x14ac:dyDescent="0.25">
      <c r="A490" s="801"/>
      <c r="B490" s="22" t="s">
        <v>163</v>
      </c>
      <c r="C490" s="758"/>
      <c r="D490" s="758"/>
      <c r="E490" s="11"/>
      <c r="F490" s="11"/>
      <c r="G490" s="18"/>
      <c r="H490" s="13">
        <f>7924044.78*1.071</f>
        <v>8486651.9593800008</v>
      </c>
    </row>
    <row r="491" spans="1:8" ht="45" x14ac:dyDescent="0.25">
      <c r="A491" s="801"/>
      <c r="B491" s="114" t="s">
        <v>295</v>
      </c>
      <c r="C491" s="758"/>
      <c r="D491" s="758"/>
      <c r="E491" s="11"/>
      <c r="F491" s="11"/>
      <c r="G491" s="18"/>
      <c r="H491" s="90"/>
    </row>
    <row r="492" spans="1:8" x14ac:dyDescent="0.25">
      <c r="A492" s="801"/>
      <c r="B492" s="22" t="s">
        <v>162</v>
      </c>
      <c r="C492" s="758"/>
      <c r="D492" s="758"/>
      <c r="E492" s="11"/>
      <c r="F492" s="11"/>
      <c r="G492" s="18"/>
      <c r="H492" s="90" t="s">
        <v>29</v>
      </c>
    </row>
    <row r="493" spans="1:8" x14ac:dyDescent="0.25">
      <c r="A493" s="801"/>
      <c r="B493" s="22" t="s">
        <v>163</v>
      </c>
      <c r="C493" s="758"/>
      <c r="D493" s="758"/>
      <c r="E493" s="11"/>
      <c r="F493" s="11"/>
      <c r="G493" s="18"/>
      <c r="H493" s="13">
        <f>8796695.06*1.071</f>
        <v>9421260.409260001</v>
      </c>
    </row>
    <row r="494" spans="1:8" ht="45" x14ac:dyDescent="0.25">
      <c r="A494" s="801"/>
      <c r="B494" s="114" t="s">
        <v>296</v>
      </c>
      <c r="C494" s="758"/>
      <c r="D494" s="758"/>
      <c r="E494" s="11"/>
      <c r="F494" s="11"/>
      <c r="G494" s="18"/>
      <c r="H494" s="90"/>
    </row>
    <row r="495" spans="1:8" x14ac:dyDescent="0.25">
      <c r="A495" s="801"/>
      <c r="B495" s="22" t="s">
        <v>162</v>
      </c>
      <c r="C495" s="758"/>
      <c r="D495" s="758"/>
      <c r="E495" s="11"/>
      <c r="F495" s="11"/>
      <c r="G495" s="18"/>
      <c r="H495" s="90" t="s">
        <v>29</v>
      </c>
    </row>
    <row r="496" spans="1:8" x14ac:dyDescent="0.25">
      <c r="A496" s="801"/>
      <c r="B496" s="22" t="s">
        <v>163</v>
      </c>
      <c r="C496" s="758"/>
      <c r="D496" s="758"/>
      <c r="E496" s="11"/>
      <c r="F496" s="11"/>
      <c r="G496" s="18"/>
      <c r="H496" s="13">
        <f>8216454.47*1.071</f>
        <v>8799822.7373699993</v>
      </c>
    </row>
    <row r="497" spans="1:8" ht="45" x14ac:dyDescent="0.25">
      <c r="A497" s="801"/>
      <c r="B497" s="114" t="s">
        <v>297</v>
      </c>
      <c r="C497" s="758"/>
      <c r="D497" s="758"/>
      <c r="E497" s="11"/>
      <c r="F497" s="11"/>
      <c r="G497" s="18"/>
      <c r="H497" s="90"/>
    </row>
    <row r="498" spans="1:8" x14ac:dyDescent="0.25">
      <c r="A498" s="801"/>
      <c r="B498" s="22" t="s">
        <v>162</v>
      </c>
      <c r="C498" s="758"/>
      <c r="D498" s="758"/>
      <c r="E498" s="11"/>
      <c r="F498" s="11"/>
      <c r="G498" s="18"/>
      <c r="H498" s="90" t="s">
        <v>29</v>
      </c>
    </row>
    <row r="499" spans="1:8" x14ac:dyDescent="0.25">
      <c r="A499" s="801"/>
      <c r="B499" s="22" t="s">
        <v>163</v>
      </c>
      <c r="C499" s="758"/>
      <c r="D499" s="758"/>
      <c r="E499" s="11"/>
      <c r="F499" s="11"/>
      <c r="G499" s="18"/>
      <c r="H499" s="13">
        <f>8297176.42*1.071</f>
        <v>8886275.94582</v>
      </c>
    </row>
    <row r="500" spans="1:8" ht="45" x14ac:dyDescent="0.25">
      <c r="A500" s="801"/>
      <c r="B500" s="114" t="s">
        <v>298</v>
      </c>
      <c r="C500" s="758"/>
      <c r="D500" s="758"/>
      <c r="E500" s="11"/>
      <c r="F500" s="11"/>
      <c r="G500" s="18"/>
      <c r="H500" s="90"/>
    </row>
    <row r="501" spans="1:8" x14ac:dyDescent="0.25">
      <c r="A501" s="801"/>
      <c r="B501" s="22" t="s">
        <v>162</v>
      </c>
      <c r="C501" s="758"/>
      <c r="D501" s="758"/>
      <c r="E501" s="11"/>
      <c r="F501" s="11"/>
      <c r="G501" s="18"/>
      <c r="H501" s="90" t="s">
        <v>29</v>
      </c>
    </row>
    <row r="502" spans="1:8" x14ac:dyDescent="0.25">
      <c r="A502" s="801"/>
      <c r="B502" s="22" t="s">
        <v>163</v>
      </c>
      <c r="C502" s="758"/>
      <c r="D502" s="758"/>
      <c r="E502" s="11"/>
      <c r="F502" s="11"/>
      <c r="G502" s="18"/>
      <c r="H502" s="13">
        <f>8720701.41*1.071</f>
        <v>9339871.2101099994</v>
      </c>
    </row>
    <row r="503" spans="1:8" ht="45" x14ac:dyDescent="0.25">
      <c r="A503" s="801"/>
      <c r="B503" s="114" t="s">
        <v>299</v>
      </c>
      <c r="C503" s="758"/>
      <c r="D503" s="758"/>
      <c r="E503" s="11"/>
      <c r="F503" s="11"/>
      <c r="G503" s="18"/>
      <c r="H503" s="90"/>
    </row>
    <row r="504" spans="1:8" x14ac:dyDescent="0.25">
      <c r="A504" s="801"/>
      <c r="B504" s="22" t="s">
        <v>162</v>
      </c>
      <c r="C504" s="758"/>
      <c r="D504" s="758"/>
      <c r="E504" s="11"/>
      <c r="F504" s="11"/>
      <c r="G504" s="18"/>
      <c r="H504" s="90" t="s">
        <v>29</v>
      </c>
    </row>
    <row r="505" spans="1:8" x14ac:dyDescent="0.25">
      <c r="A505" s="801"/>
      <c r="B505" s="22" t="s">
        <v>163</v>
      </c>
      <c r="C505" s="758"/>
      <c r="D505" s="758"/>
      <c r="E505" s="11"/>
      <c r="F505" s="11"/>
      <c r="G505" s="18"/>
      <c r="H505" s="13">
        <f>9508853.74*1.071</f>
        <v>10183982.35554</v>
      </c>
    </row>
    <row r="506" spans="1:8" ht="45" x14ac:dyDescent="0.25">
      <c r="A506" s="801"/>
      <c r="B506" s="114" t="s">
        <v>300</v>
      </c>
      <c r="C506" s="758"/>
      <c r="D506" s="758"/>
      <c r="E506" s="11"/>
      <c r="F506" s="11"/>
      <c r="G506" s="18"/>
      <c r="H506" s="90"/>
    </row>
    <row r="507" spans="1:8" x14ac:dyDescent="0.25">
      <c r="A507" s="801"/>
      <c r="B507" s="22" t="s">
        <v>162</v>
      </c>
      <c r="C507" s="758"/>
      <c r="D507" s="758"/>
      <c r="E507" s="11"/>
      <c r="F507" s="11"/>
      <c r="G507" s="18"/>
      <c r="H507" s="90" t="s">
        <v>29</v>
      </c>
    </row>
    <row r="508" spans="1:8" x14ac:dyDescent="0.25">
      <c r="A508" s="801"/>
      <c r="B508" s="22" t="s">
        <v>163</v>
      </c>
      <c r="C508" s="759"/>
      <c r="D508" s="759"/>
      <c r="E508" s="11"/>
      <c r="F508" s="11"/>
      <c r="G508" s="18"/>
      <c r="H508" s="13">
        <f>10556034.08*1.071</f>
        <v>11305512.499679999</v>
      </c>
    </row>
    <row r="509" spans="1:8" ht="114.75" customHeight="1" x14ac:dyDescent="0.25">
      <c r="A509" s="801"/>
      <c r="B509" s="788" t="s">
        <v>301</v>
      </c>
      <c r="C509" s="789"/>
      <c r="D509" s="789"/>
      <c r="E509" s="789"/>
      <c r="F509" s="789"/>
      <c r="G509" s="789"/>
      <c r="H509" s="790"/>
    </row>
    <row r="510" spans="1:8" ht="60.75" customHeight="1" x14ac:dyDescent="0.25">
      <c r="A510" s="801"/>
      <c r="B510" s="88" t="s">
        <v>302</v>
      </c>
      <c r="C510" s="10"/>
      <c r="D510" s="10"/>
      <c r="E510" s="82"/>
      <c r="F510" s="82"/>
      <c r="G510" s="89"/>
      <c r="H510" s="109"/>
    </row>
    <row r="511" spans="1:8" ht="32.25" customHeight="1" x14ac:dyDescent="0.25">
      <c r="A511" s="801"/>
      <c r="B511" s="23" t="s">
        <v>228</v>
      </c>
      <c r="C511" s="757" t="s">
        <v>229</v>
      </c>
      <c r="D511" s="757" t="s">
        <v>67</v>
      </c>
      <c r="E511" s="82"/>
      <c r="F511" s="82"/>
      <c r="G511" s="89"/>
      <c r="H511" s="109"/>
    </row>
    <row r="512" spans="1:8" ht="15" customHeight="1" x14ac:dyDescent="0.25">
      <c r="A512" s="801"/>
      <c r="B512" s="22" t="s">
        <v>162</v>
      </c>
      <c r="C512" s="758"/>
      <c r="D512" s="758"/>
      <c r="E512" s="82"/>
      <c r="F512" s="82"/>
      <c r="G512" s="89"/>
      <c r="H512" s="19" t="s">
        <v>29</v>
      </c>
    </row>
    <row r="513" spans="1:8" ht="15" customHeight="1" x14ac:dyDescent="0.25">
      <c r="A513" s="801"/>
      <c r="B513" s="22" t="s">
        <v>163</v>
      </c>
      <c r="C513" s="759"/>
      <c r="D513" s="759"/>
      <c r="E513" s="82"/>
      <c r="F513" s="82"/>
      <c r="G513" s="89"/>
      <c r="H513" s="90">
        <f>2453049.44*1.071</f>
        <v>2627215.9502399997</v>
      </c>
    </row>
    <row r="514" spans="1:8" ht="30" x14ac:dyDescent="0.25">
      <c r="A514" s="801"/>
      <c r="B514" s="23" t="s">
        <v>230</v>
      </c>
      <c r="C514" s="757" t="s">
        <v>229</v>
      </c>
      <c r="D514" s="757" t="s">
        <v>67</v>
      </c>
      <c r="E514" s="82"/>
      <c r="F514" s="82"/>
      <c r="G514" s="89"/>
      <c r="H514" s="109"/>
    </row>
    <row r="515" spans="1:8" x14ac:dyDescent="0.25">
      <c r="A515" s="801"/>
      <c r="B515" s="22" t="s">
        <v>162</v>
      </c>
      <c r="C515" s="758"/>
      <c r="D515" s="758"/>
      <c r="E515" s="82"/>
      <c r="F515" s="82"/>
      <c r="G515" s="89"/>
      <c r="H515" s="19" t="s">
        <v>29</v>
      </c>
    </row>
    <row r="516" spans="1:8" x14ac:dyDescent="0.25">
      <c r="A516" s="801"/>
      <c r="B516" s="22" t="s">
        <v>163</v>
      </c>
      <c r="C516" s="759"/>
      <c r="D516" s="759"/>
      <c r="E516" s="82"/>
      <c r="F516" s="82"/>
      <c r="G516" s="89"/>
      <c r="H516" s="90">
        <f>17933444.19*1.071</f>
        <v>19206718.72749</v>
      </c>
    </row>
    <row r="517" spans="1:8" x14ac:dyDescent="0.25">
      <c r="A517" s="801"/>
      <c r="B517" s="116" t="s">
        <v>303</v>
      </c>
      <c r="C517" s="791" t="s">
        <v>304</v>
      </c>
      <c r="D517" s="757" t="s">
        <v>67</v>
      </c>
      <c r="E517" s="82"/>
      <c r="F517" s="82"/>
      <c r="G517" s="89"/>
      <c r="H517" s="90"/>
    </row>
    <row r="518" spans="1:8" x14ac:dyDescent="0.25">
      <c r="A518" s="801"/>
      <c r="B518" s="22" t="s">
        <v>162</v>
      </c>
      <c r="C518" s="791"/>
      <c r="D518" s="758"/>
      <c r="E518" s="82"/>
      <c r="F518" s="82"/>
      <c r="G518" s="89"/>
      <c r="H518" s="19" t="s">
        <v>29</v>
      </c>
    </row>
    <row r="519" spans="1:8" x14ac:dyDescent="0.25">
      <c r="A519" s="801"/>
      <c r="B519" s="22" t="s">
        <v>163</v>
      </c>
      <c r="C519" s="791"/>
      <c r="D519" s="759"/>
      <c r="E519" s="82"/>
      <c r="F519" s="82"/>
      <c r="G519" s="89"/>
      <c r="H519" s="90">
        <v>1740391.47</v>
      </c>
    </row>
    <row r="520" spans="1:8" ht="57" customHeight="1" x14ac:dyDescent="0.25">
      <c r="A520" s="801"/>
      <c r="B520" s="88" t="s">
        <v>305</v>
      </c>
      <c r="C520" s="117"/>
      <c r="D520" s="10"/>
      <c r="E520" s="11"/>
      <c r="F520" s="11"/>
      <c r="G520" s="18"/>
      <c r="H520" s="90"/>
    </row>
    <row r="521" spans="1:8" ht="30" x14ac:dyDescent="0.25">
      <c r="A521" s="801"/>
      <c r="B521" s="23" t="s">
        <v>306</v>
      </c>
      <c r="C521" s="757" t="s">
        <v>155</v>
      </c>
      <c r="D521" s="757" t="s">
        <v>26</v>
      </c>
      <c r="E521" s="11"/>
      <c r="F521" s="11"/>
      <c r="G521" s="18"/>
      <c r="H521" s="90"/>
    </row>
    <row r="522" spans="1:8" x14ac:dyDescent="0.25">
      <c r="A522" s="801"/>
      <c r="B522" s="22" t="s">
        <v>162</v>
      </c>
      <c r="C522" s="758"/>
      <c r="D522" s="758"/>
      <c r="E522" s="11"/>
      <c r="F522" s="11"/>
      <c r="G522" s="103"/>
      <c r="H522" s="90" t="s">
        <v>29</v>
      </c>
    </row>
    <row r="523" spans="1:8" x14ac:dyDescent="0.25">
      <c r="A523" s="801"/>
      <c r="B523" s="22" t="s">
        <v>163</v>
      </c>
      <c r="C523" s="758"/>
      <c r="D523" s="758"/>
      <c r="E523" s="11"/>
      <c r="F523" s="11"/>
      <c r="G523" s="103"/>
      <c r="H523" s="13">
        <f>36230.37*1.071</f>
        <v>38802.726269999999</v>
      </c>
    </row>
    <row r="524" spans="1:8" ht="30" x14ac:dyDescent="0.25">
      <c r="A524" s="801"/>
      <c r="B524" s="23" t="s">
        <v>307</v>
      </c>
      <c r="C524" s="758"/>
      <c r="D524" s="758"/>
      <c r="E524" s="11"/>
      <c r="F524" s="11"/>
      <c r="G524" s="103"/>
      <c r="H524" s="118"/>
    </row>
    <row r="525" spans="1:8" x14ac:dyDescent="0.25">
      <c r="A525" s="801"/>
      <c r="B525" s="22" t="s">
        <v>162</v>
      </c>
      <c r="C525" s="758"/>
      <c r="D525" s="758"/>
      <c r="E525" s="11"/>
      <c r="F525" s="11"/>
      <c r="G525" s="103"/>
      <c r="H525" s="25" t="s">
        <v>29</v>
      </c>
    </row>
    <row r="526" spans="1:8" x14ac:dyDescent="0.25">
      <c r="A526" s="801"/>
      <c r="B526" s="22" t="s">
        <v>163</v>
      </c>
      <c r="C526" s="758"/>
      <c r="D526" s="758"/>
      <c r="E526" s="11"/>
      <c r="F526" s="11"/>
      <c r="G526" s="103"/>
      <c r="H526" s="13">
        <f>9658.71*1.071</f>
        <v>10344.478409999998</v>
      </c>
    </row>
    <row r="527" spans="1:8" ht="30" x14ac:dyDescent="0.25">
      <c r="A527" s="801"/>
      <c r="B527" s="23" t="s">
        <v>234</v>
      </c>
      <c r="C527" s="758"/>
      <c r="D527" s="758"/>
      <c r="E527" s="11"/>
      <c r="F527" s="11"/>
      <c r="G527" s="103"/>
      <c r="H527" s="13"/>
    </row>
    <row r="528" spans="1:8" x14ac:dyDescent="0.25">
      <c r="A528" s="801"/>
      <c r="B528" s="22" t="s">
        <v>162</v>
      </c>
      <c r="C528" s="758"/>
      <c r="D528" s="758"/>
      <c r="E528" s="11"/>
      <c r="F528" s="11"/>
      <c r="G528" s="103"/>
      <c r="H528" s="13" t="s">
        <v>29</v>
      </c>
    </row>
    <row r="529" spans="1:8" x14ac:dyDescent="0.25">
      <c r="A529" s="801"/>
      <c r="B529" s="22" t="s">
        <v>163</v>
      </c>
      <c r="C529" s="758"/>
      <c r="D529" s="758"/>
      <c r="E529" s="11"/>
      <c r="F529" s="11"/>
      <c r="G529" s="103"/>
      <c r="H529" s="13">
        <f>6158.39*1.071</f>
        <v>6595.6356900000001</v>
      </c>
    </row>
    <row r="530" spans="1:8" ht="32.25" customHeight="1" x14ac:dyDescent="0.25">
      <c r="A530" s="801"/>
      <c r="B530" s="23" t="s">
        <v>235</v>
      </c>
      <c r="C530" s="758"/>
      <c r="D530" s="758"/>
      <c r="E530" s="11"/>
      <c r="F530" s="11"/>
      <c r="G530" s="103"/>
      <c r="H530" s="13"/>
    </row>
    <row r="531" spans="1:8" x14ac:dyDescent="0.25">
      <c r="A531" s="801"/>
      <c r="B531" s="22" t="s">
        <v>162</v>
      </c>
      <c r="C531" s="758"/>
      <c r="D531" s="758"/>
      <c r="E531" s="11"/>
      <c r="F531" s="11"/>
      <c r="G531" s="103"/>
      <c r="H531" s="13" t="s">
        <v>29</v>
      </c>
    </row>
    <row r="532" spans="1:8" x14ac:dyDescent="0.25">
      <c r="A532" s="801"/>
      <c r="B532" s="22" t="s">
        <v>163</v>
      </c>
      <c r="C532" s="758"/>
      <c r="D532" s="758"/>
      <c r="E532" s="11"/>
      <c r="F532" s="11"/>
      <c r="G532" s="103"/>
      <c r="H532" s="13">
        <f>3912.51*1.071</f>
        <v>4190.2982099999999</v>
      </c>
    </row>
    <row r="533" spans="1:8" ht="33" customHeight="1" x14ac:dyDescent="0.25">
      <c r="A533" s="801"/>
      <c r="B533" s="23" t="s">
        <v>236</v>
      </c>
      <c r="C533" s="758"/>
      <c r="D533" s="758"/>
      <c r="E533" s="11"/>
      <c r="F533" s="11"/>
      <c r="G533" s="103"/>
      <c r="H533" s="13"/>
    </row>
    <row r="534" spans="1:8" x14ac:dyDescent="0.25">
      <c r="A534" s="801"/>
      <c r="B534" s="22" t="s">
        <v>162</v>
      </c>
      <c r="C534" s="758"/>
      <c r="D534" s="758"/>
      <c r="E534" s="11"/>
      <c r="F534" s="11"/>
      <c r="G534" s="103"/>
      <c r="H534" s="13" t="s">
        <v>29</v>
      </c>
    </row>
    <row r="535" spans="1:8" x14ac:dyDescent="0.25">
      <c r="A535" s="801"/>
      <c r="B535" s="22" t="s">
        <v>163</v>
      </c>
      <c r="C535" s="758"/>
      <c r="D535" s="758"/>
      <c r="E535" s="11"/>
      <c r="F535" s="11"/>
      <c r="G535" s="103"/>
      <c r="H535" s="13">
        <f>2750.63*1.071</f>
        <v>2945.9247300000002</v>
      </c>
    </row>
    <row r="536" spans="1:8" ht="30.75" customHeight="1" x14ac:dyDescent="0.25">
      <c r="A536" s="801"/>
      <c r="B536" s="23" t="s">
        <v>237</v>
      </c>
      <c r="C536" s="758"/>
      <c r="D536" s="758"/>
      <c r="E536" s="11"/>
      <c r="F536" s="11"/>
      <c r="G536" s="103"/>
      <c r="H536" s="13"/>
    </row>
    <row r="537" spans="1:8" x14ac:dyDescent="0.25">
      <c r="A537" s="801"/>
      <c r="B537" s="22" t="s">
        <v>162</v>
      </c>
      <c r="C537" s="758"/>
      <c r="D537" s="758"/>
      <c r="E537" s="11"/>
      <c r="F537" s="11"/>
      <c r="G537" s="103"/>
      <c r="H537" s="13" t="s">
        <v>29</v>
      </c>
    </row>
    <row r="538" spans="1:8" x14ac:dyDescent="0.25">
      <c r="A538" s="801"/>
      <c r="B538" s="22" t="s">
        <v>163</v>
      </c>
      <c r="C538" s="758"/>
      <c r="D538" s="758"/>
      <c r="E538" s="11"/>
      <c r="F538" s="11"/>
      <c r="G538" s="103"/>
      <c r="H538" s="13">
        <f>2352.73*1.071</f>
        <v>2519.7738300000001</v>
      </c>
    </row>
    <row r="539" spans="1:8" ht="30" x14ac:dyDescent="0.25">
      <c r="A539" s="801"/>
      <c r="B539" s="23" t="s">
        <v>238</v>
      </c>
      <c r="C539" s="758"/>
      <c r="D539" s="758"/>
      <c r="E539" s="11"/>
      <c r="F539" s="11"/>
      <c r="G539" s="103"/>
      <c r="H539" s="13"/>
    </row>
    <row r="540" spans="1:8" x14ac:dyDescent="0.25">
      <c r="A540" s="801"/>
      <c r="B540" s="22" t="s">
        <v>162</v>
      </c>
      <c r="C540" s="758"/>
      <c r="D540" s="758"/>
      <c r="E540" s="11"/>
      <c r="F540" s="11"/>
      <c r="G540" s="103"/>
      <c r="H540" s="13" t="s">
        <v>29</v>
      </c>
    </row>
    <row r="541" spans="1:8" x14ac:dyDescent="0.25">
      <c r="A541" s="801"/>
      <c r="B541" s="22" t="s">
        <v>163</v>
      </c>
      <c r="C541" s="758"/>
      <c r="D541" s="758"/>
      <c r="E541" s="11"/>
      <c r="F541" s="11"/>
      <c r="G541" s="103"/>
      <c r="H541" s="13">
        <f>17799.97*1.071</f>
        <v>19063.76787</v>
      </c>
    </row>
    <row r="542" spans="1:8" ht="36" customHeight="1" x14ac:dyDescent="0.25">
      <c r="A542" s="801"/>
      <c r="B542" s="23" t="s">
        <v>239</v>
      </c>
      <c r="C542" s="758"/>
      <c r="D542" s="758"/>
      <c r="E542" s="11"/>
      <c r="F542" s="11"/>
      <c r="G542" s="103"/>
      <c r="H542" s="13"/>
    </row>
    <row r="543" spans="1:8" x14ac:dyDescent="0.25">
      <c r="A543" s="801"/>
      <c r="B543" s="22" t="s">
        <v>162</v>
      </c>
      <c r="C543" s="758"/>
      <c r="D543" s="758"/>
      <c r="E543" s="11"/>
      <c r="F543" s="11"/>
      <c r="G543" s="103"/>
      <c r="H543" s="13" t="s">
        <v>29</v>
      </c>
    </row>
    <row r="544" spans="1:8" x14ac:dyDescent="0.25">
      <c r="A544" s="801"/>
      <c r="B544" s="22" t="s">
        <v>163</v>
      </c>
      <c r="C544" s="758"/>
      <c r="D544" s="758"/>
      <c r="E544" s="11"/>
      <c r="F544" s="11"/>
      <c r="G544" s="103"/>
      <c r="H544" s="13">
        <f>7960.6*1.071</f>
        <v>8525.8026000000009</v>
      </c>
    </row>
    <row r="545" spans="1:8" ht="33" customHeight="1" x14ac:dyDescent="0.25">
      <c r="A545" s="801"/>
      <c r="B545" s="23" t="s">
        <v>240</v>
      </c>
      <c r="C545" s="758"/>
      <c r="D545" s="758"/>
      <c r="E545" s="11"/>
      <c r="F545" s="11"/>
      <c r="G545" s="103"/>
      <c r="H545" s="25"/>
    </row>
    <row r="546" spans="1:8" x14ac:dyDescent="0.25">
      <c r="A546" s="801"/>
      <c r="B546" s="22" t="s">
        <v>162</v>
      </c>
      <c r="C546" s="758"/>
      <c r="D546" s="758"/>
      <c r="E546" s="11"/>
      <c r="F546" s="11"/>
      <c r="G546" s="103"/>
      <c r="H546" s="25" t="s">
        <v>29</v>
      </c>
    </row>
    <row r="547" spans="1:8" x14ac:dyDescent="0.25">
      <c r="A547" s="801"/>
      <c r="B547" s="22" t="s">
        <v>163</v>
      </c>
      <c r="C547" s="758"/>
      <c r="D547" s="758"/>
      <c r="E547" s="11"/>
      <c r="F547" s="11"/>
      <c r="G547" s="103"/>
      <c r="H547" s="13">
        <f>8476.65*1.071</f>
        <v>9078.49215</v>
      </c>
    </row>
    <row r="548" spans="1:8" ht="31.5" customHeight="1" x14ac:dyDescent="0.25">
      <c r="A548" s="801"/>
      <c r="B548" s="23" t="s">
        <v>241</v>
      </c>
      <c r="C548" s="758"/>
      <c r="D548" s="758"/>
      <c r="E548" s="11"/>
      <c r="F548" s="11"/>
      <c r="G548" s="103"/>
      <c r="H548" s="25"/>
    </row>
    <row r="549" spans="1:8" x14ac:dyDescent="0.25">
      <c r="A549" s="801"/>
      <c r="B549" s="22" t="s">
        <v>162</v>
      </c>
      <c r="C549" s="758"/>
      <c r="D549" s="758"/>
      <c r="E549" s="11"/>
      <c r="F549" s="11"/>
      <c r="G549" s="103"/>
      <c r="H549" s="25" t="s">
        <v>29</v>
      </c>
    </row>
    <row r="550" spans="1:8" x14ac:dyDescent="0.25">
      <c r="A550" s="801"/>
      <c r="B550" s="22" t="s">
        <v>163</v>
      </c>
      <c r="C550" s="758"/>
      <c r="D550" s="758"/>
      <c r="E550" s="11"/>
      <c r="F550" s="11"/>
      <c r="G550" s="103"/>
      <c r="H550" s="13">
        <f>7538.76*1.071</f>
        <v>8074.0119599999998</v>
      </c>
    </row>
    <row r="551" spans="1:8" ht="32.25" customHeight="1" x14ac:dyDescent="0.25">
      <c r="A551" s="801"/>
      <c r="B551" s="23" t="s">
        <v>242</v>
      </c>
      <c r="C551" s="758"/>
      <c r="D551" s="758"/>
      <c r="E551" s="11"/>
      <c r="F551" s="11"/>
      <c r="G551" s="18"/>
      <c r="H551" s="90"/>
    </row>
    <row r="552" spans="1:8" x14ac:dyDescent="0.25">
      <c r="A552" s="801"/>
      <c r="B552" s="22" t="s">
        <v>162</v>
      </c>
      <c r="C552" s="758"/>
      <c r="D552" s="758"/>
      <c r="E552" s="11"/>
      <c r="F552" s="11"/>
      <c r="G552" s="18"/>
      <c r="H552" s="90" t="s">
        <v>29</v>
      </c>
    </row>
    <row r="553" spans="1:8" x14ac:dyDescent="0.25">
      <c r="A553" s="801"/>
      <c r="B553" s="22" t="s">
        <v>163</v>
      </c>
      <c r="C553" s="758"/>
      <c r="D553" s="758"/>
      <c r="E553" s="11"/>
      <c r="F553" s="11"/>
      <c r="G553" s="18"/>
      <c r="H553" s="13">
        <f>13336.15*1.071</f>
        <v>14283.01665</v>
      </c>
    </row>
    <row r="554" spans="1:8" ht="30.75" customHeight="1" x14ac:dyDescent="0.25">
      <c r="A554" s="801"/>
      <c r="B554" s="23" t="s">
        <v>243</v>
      </c>
      <c r="C554" s="758"/>
      <c r="D554" s="758"/>
      <c r="E554" s="11"/>
      <c r="F554" s="11"/>
      <c r="G554" s="18"/>
      <c r="H554" s="90"/>
    </row>
    <row r="555" spans="1:8" x14ac:dyDescent="0.25">
      <c r="A555" s="801"/>
      <c r="B555" s="22" t="s">
        <v>162</v>
      </c>
      <c r="C555" s="758"/>
      <c r="D555" s="758"/>
      <c r="E555" s="11"/>
      <c r="F555" s="11"/>
      <c r="G555" s="18"/>
      <c r="H555" s="90" t="s">
        <v>29</v>
      </c>
    </row>
    <row r="556" spans="1:8" x14ac:dyDescent="0.25">
      <c r="A556" s="801"/>
      <c r="B556" s="22" t="s">
        <v>163</v>
      </c>
      <c r="C556" s="758"/>
      <c r="D556" s="758"/>
      <c r="E556" s="11"/>
      <c r="F556" s="11"/>
      <c r="G556" s="18"/>
      <c r="H556" s="13">
        <f>8953.53*1.071</f>
        <v>9589.23063</v>
      </c>
    </row>
    <row r="557" spans="1:8" ht="34.5" customHeight="1" x14ac:dyDescent="0.25">
      <c r="A557" s="801"/>
      <c r="B557" s="23" t="s">
        <v>244</v>
      </c>
      <c r="C557" s="758"/>
      <c r="D557" s="758"/>
      <c r="E557" s="11"/>
      <c r="F557" s="11"/>
      <c r="G557" s="18"/>
      <c r="H557" s="90"/>
    </row>
    <row r="558" spans="1:8" x14ac:dyDescent="0.25">
      <c r="A558" s="801"/>
      <c r="B558" s="22" t="s">
        <v>162</v>
      </c>
      <c r="C558" s="758"/>
      <c r="D558" s="758"/>
      <c r="E558" s="11"/>
      <c r="F558" s="11"/>
      <c r="G558" s="18"/>
      <c r="H558" s="90" t="s">
        <v>29</v>
      </c>
    </row>
    <row r="559" spans="1:8" x14ac:dyDescent="0.25">
      <c r="A559" s="801"/>
      <c r="B559" s="22" t="s">
        <v>163</v>
      </c>
      <c r="C559" s="758"/>
      <c r="D559" s="758"/>
      <c r="E559" s="11"/>
      <c r="F559" s="11"/>
      <c r="G559" s="18"/>
      <c r="H559" s="13">
        <f>7514.27*1.071</f>
        <v>8047.7831699999997</v>
      </c>
    </row>
    <row r="560" spans="1:8" ht="30" customHeight="1" x14ac:dyDescent="0.25">
      <c r="A560" s="801"/>
      <c r="B560" s="23" t="s">
        <v>245</v>
      </c>
      <c r="C560" s="758"/>
      <c r="D560" s="758"/>
      <c r="E560" s="11"/>
      <c r="F560" s="11"/>
      <c r="G560" s="18"/>
      <c r="H560" s="90"/>
    </row>
    <row r="561" spans="1:8" x14ac:dyDescent="0.25">
      <c r="A561" s="801"/>
      <c r="B561" s="22" t="s">
        <v>162</v>
      </c>
      <c r="C561" s="758"/>
      <c r="D561" s="758"/>
      <c r="E561" s="11"/>
      <c r="F561" s="11"/>
      <c r="G561" s="18"/>
      <c r="H561" s="90" t="s">
        <v>29</v>
      </c>
    </row>
    <row r="562" spans="1:8" x14ac:dyDescent="0.25">
      <c r="A562" s="801"/>
      <c r="B562" s="22" t="s">
        <v>163</v>
      </c>
      <c r="C562" s="758"/>
      <c r="D562" s="758"/>
      <c r="E562" s="11"/>
      <c r="F562" s="11"/>
      <c r="G562" s="18"/>
      <c r="H562" s="13">
        <f>5240.59*1.071</f>
        <v>5612.6718899999996</v>
      </c>
    </row>
    <row r="563" spans="1:8" ht="31.5" customHeight="1" x14ac:dyDescent="0.25">
      <c r="A563" s="801"/>
      <c r="B563" s="23" t="s">
        <v>246</v>
      </c>
      <c r="C563" s="758"/>
      <c r="D563" s="758"/>
      <c r="E563" s="11"/>
      <c r="F563" s="11"/>
      <c r="G563" s="18"/>
      <c r="H563" s="90"/>
    </row>
    <row r="564" spans="1:8" x14ac:dyDescent="0.25">
      <c r="A564" s="801"/>
      <c r="B564" s="22" t="s">
        <v>162</v>
      </c>
      <c r="C564" s="758"/>
      <c r="D564" s="758"/>
      <c r="E564" s="11"/>
      <c r="F564" s="11"/>
      <c r="G564" s="18"/>
      <c r="H564" s="90" t="s">
        <v>29</v>
      </c>
    </row>
    <row r="565" spans="1:8" x14ac:dyDescent="0.25">
      <c r="A565" s="801"/>
      <c r="B565" s="22" t="s">
        <v>163</v>
      </c>
      <c r="C565" s="758"/>
      <c r="D565" s="758"/>
      <c r="E565" s="11"/>
      <c r="F565" s="11"/>
      <c r="G565" s="18"/>
      <c r="H565" s="13">
        <f>14760.34*1.071</f>
        <v>15808.324139999999</v>
      </c>
    </row>
    <row r="566" spans="1:8" ht="31.5" customHeight="1" x14ac:dyDescent="0.25">
      <c r="A566" s="801"/>
      <c r="B566" s="23" t="s">
        <v>247</v>
      </c>
      <c r="C566" s="758"/>
      <c r="D566" s="758"/>
      <c r="E566" s="11"/>
      <c r="F566" s="11"/>
      <c r="G566" s="18"/>
      <c r="H566" s="90"/>
    </row>
    <row r="567" spans="1:8" x14ac:dyDescent="0.25">
      <c r="A567" s="801"/>
      <c r="B567" s="22" t="s">
        <v>162</v>
      </c>
      <c r="C567" s="758"/>
      <c r="D567" s="758"/>
      <c r="E567" s="11"/>
      <c r="F567" s="11"/>
      <c r="G567" s="18"/>
      <c r="H567" s="90" t="s">
        <v>29</v>
      </c>
    </row>
    <row r="568" spans="1:8" x14ac:dyDescent="0.25">
      <c r="A568" s="801"/>
      <c r="B568" s="22" t="s">
        <v>163</v>
      </c>
      <c r="C568" s="758"/>
      <c r="D568" s="758"/>
      <c r="E568" s="11"/>
      <c r="F568" s="11"/>
      <c r="G568" s="18"/>
      <c r="H568" s="13">
        <f>10017.58*1.071</f>
        <v>10728.828179999999</v>
      </c>
    </row>
    <row r="569" spans="1:8" ht="35.25" customHeight="1" x14ac:dyDescent="0.25">
      <c r="A569" s="801"/>
      <c r="B569" s="23" t="s">
        <v>248</v>
      </c>
      <c r="C569" s="758"/>
      <c r="D569" s="758"/>
      <c r="E569" s="11"/>
      <c r="F569" s="11"/>
      <c r="G569" s="18"/>
      <c r="H569" s="90"/>
    </row>
    <row r="570" spans="1:8" x14ac:dyDescent="0.25">
      <c r="A570" s="801"/>
      <c r="B570" s="22" t="s">
        <v>162</v>
      </c>
      <c r="C570" s="758"/>
      <c r="D570" s="758"/>
      <c r="E570" s="11"/>
      <c r="F570" s="11"/>
      <c r="G570" s="18"/>
      <c r="H570" s="90" t="s">
        <v>29</v>
      </c>
    </row>
    <row r="571" spans="1:8" x14ac:dyDescent="0.25">
      <c r="A571" s="801"/>
      <c r="B571" s="22" t="s">
        <v>163</v>
      </c>
      <c r="C571" s="758"/>
      <c r="D571" s="758"/>
      <c r="E571" s="11"/>
      <c r="F571" s="11"/>
      <c r="G571" s="18"/>
      <c r="H571" s="13">
        <f>10172.01*1.071</f>
        <v>10894.22271</v>
      </c>
    </row>
    <row r="572" spans="1:8" ht="35.25" customHeight="1" x14ac:dyDescent="0.25">
      <c r="A572" s="801"/>
      <c r="B572" s="23" t="s">
        <v>249</v>
      </c>
      <c r="C572" s="758"/>
      <c r="D572" s="758"/>
      <c r="E572" s="11"/>
      <c r="F572" s="11"/>
      <c r="G572" s="18"/>
      <c r="H572" s="90"/>
    </row>
    <row r="573" spans="1:8" x14ac:dyDescent="0.25">
      <c r="A573" s="801"/>
      <c r="B573" s="22" t="s">
        <v>162</v>
      </c>
      <c r="C573" s="758"/>
      <c r="D573" s="758"/>
      <c r="E573" s="11"/>
      <c r="F573" s="11"/>
      <c r="G573" s="18"/>
      <c r="H573" s="90" t="s">
        <v>29</v>
      </c>
    </row>
    <row r="574" spans="1:8" x14ac:dyDescent="0.25">
      <c r="A574" s="801"/>
      <c r="B574" s="22" t="s">
        <v>163</v>
      </c>
      <c r="C574" s="758"/>
      <c r="D574" s="758"/>
      <c r="E574" s="11"/>
      <c r="F574" s="11"/>
      <c r="G574" s="18"/>
      <c r="H574" s="13">
        <f>7210.9*1.071</f>
        <v>7722.8738999999996</v>
      </c>
    </row>
    <row r="575" spans="1:8" ht="30" x14ac:dyDescent="0.25">
      <c r="A575" s="801"/>
      <c r="B575" s="23" t="s">
        <v>250</v>
      </c>
      <c r="C575" s="758"/>
      <c r="D575" s="758"/>
      <c r="E575" s="11"/>
      <c r="F575" s="11"/>
      <c r="G575" s="18"/>
      <c r="H575" s="90"/>
    </row>
    <row r="576" spans="1:8" x14ac:dyDescent="0.25">
      <c r="A576" s="801"/>
      <c r="B576" s="22" t="s">
        <v>162</v>
      </c>
      <c r="C576" s="758"/>
      <c r="D576" s="758"/>
      <c r="E576" s="11"/>
      <c r="F576" s="11"/>
      <c r="G576" s="18"/>
      <c r="H576" s="90" t="s">
        <v>29</v>
      </c>
    </row>
    <row r="577" spans="1:8" x14ac:dyDescent="0.25">
      <c r="A577" s="801"/>
      <c r="B577" s="22" t="s">
        <v>163</v>
      </c>
      <c r="C577" s="758"/>
      <c r="D577" s="758"/>
      <c r="E577" s="11"/>
      <c r="F577" s="11"/>
      <c r="G577" s="18"/>
      <c r="H577" s="13">
        <f>36086.07*1.071</f>
        <v>38648.180970000001</v>
      </c>
    </row>
    <row r="578" spans="1:8" ht="30" x14ac:dyDescent="0.25">
      <c r="A578" s="801"/>
      <c r="B578" s="23" t="s">
        <v>251</v>
      </c>
      <c r="C578" s="758"/>
      <c r="D578" s="758"/>
      <c r="E578" s="11"/>
      <c r="F578" s="11"/>
      <c r="G578" s="18"/>
      <c r="H578" s="90"/>
    </row>
    <row r="579" spans="1:8" x14ac:dyDescent="0.25">
      <c r="A579" s="801"/>
      <c r="B579" s="22" t="s">
        <v>162</v>
      </c>
      <c r="C579" s="758"/>
      <c r="D579" s="758"/>
      <c r="E579" s="11"/>
      <c r="F579" s="11"/>
      <c r="G579" s="18"/>
      <c r="H579" s="90" t="s">
        <v>29</v>
      </c>
    </row>
    <row r="580" spans="1:8" x14ac:dyDescent="0.25">
      <c r="A580" s="801"/>
      <c r="B580" s="22" t="s">
        <v>163</v>
      </c>
      <c r="C580" s="758"/>
      <c r="D580" s="758"/>
      <c r="E580" s="11"/>
      <c r="F580" s="11"/>
      <c r="G580" s="18"/>
      <c r="H580" s="13">
        <f>24742.67*1.071</f>
        <v>26499.399569999998</v>
      </c>
    </row>
    <row r="581" spans="1:8" ht="30" x14ac:dyDescent="0.25">
      <c r="A581" s="801"/>
      <c r="B581" s="23" t="s">
        <v>252</v>
      </c>
      <c r="C581" s="758"/>
      <c r="D581" s="758"/>
      <c r="E581" s="11"/>
      <c r="F581" s="11"/>
      <c r="G581" s="18"/>
      <c r="H581" s="90"/>
    </row>
    <row r="582" spans="1:8" x14ac:dyDescent="0.25">
      <c r="A582" s="801"/>
      <c r="B582" s="22" t="s">
        <v>162</v>
      </c>
      <c r="C582" s="758"/>
      <c r="D582" s="758"/>
      <c r="E582" s="11"/>
      <c r="F582" s="11"/>
      <c r="G582" s="18"/>
      <c r="H582" s="90" t="s">
        <v>29</v>
      </c>
    </row>
    <row r="583" spans="1:8" x14ac:dyDescent="0.25">
      <c r="A583" s="801"/>
      <c r="B583" s="22" t="s">
        <v>163</v>
      </c>
      <c r="C583" s="758"/>
      <c r="D583" s="758"/>
      <c r="E583" s="11"/>
      <c r="F583" s="11"/>
      <c r="G583" s="18"/>
      <c r="H583" s="13">
        <f>17114.96*1.071</f>
        <v>18330.122159999999</v>
      </c>
    </row>
    <row r="584" spans="1:8" ht="30" x14ac:dyDescent="0.25">
      <c r="A584" s="801"/>
      <c r="B584" s="23" t="s">
        <v>253</v>
      </c>
      <c r="C584" s="758"/>
      <c r="D584" s="758"/>
      <c r="E584" s="11"/>
      <c r="F584" s="11"/>
      <c r="G584" s="18"/>
      <c r="H584" s="90"/>
    </row>
    <row r="585" spans="1:8" x14ac:dyDescent="0.25">
      <c r="A585" s="801"/>
      <c r="B585" s="22" t="s">
        <v>162</v>
      </c>
      <c r="C585" s="758"/>
      <c r="D585" s="758"/>
      <c r="E585" s="11"/>
      <c r="F585" s="11"/>
      <c r="G585" s="18"/>
      <c r="H585" s="90" t="s">
        <v>29</v>
      </c>
    </row>
    <row r="586" spans="1:8" x14ac:dyDescent="0.25">
      <c r="A586" s="801"/>
      <c r="B586" s="22" t="s">
        <v>163</v>
      </c>
      <c r="C586" s="758"/>
      <c r="D586" s="758"/>
      <c r="E586" s="11"/>
      <c r="F586" s="11"/>
      <c r="G586" s="18"/>
      <c r="H586" s="13">
        <f>11678.79*1.071</f>
        <v>12507.98409</v>
      </c>
    </row>
    <row r="587" spans="1:8" ht="30" x14ac:dyDescent="0.25">
      <c r="A587" s="801"/>
      <c r="B587" s="23" t="s">
        <v>254</v>
      </c>
      <c r="C587" s="758"/>
      <c r="D587" s="758"/>
      <c r="E587" s="11"/>
      <c r="F587" s="11"/>
      <c r="G587" s="18"/>
      <c r="H587" s="90"/>
    </row>
    <row r="588" spans="1:8" x14ac:dyDescent="0.25">
      <c r="A588" s="801"/>
      <c r="B588" s="22" t="s">
        <v>162</v>
      </c>
      <c r="C588" s="758"/>
      <c r="D588" s="758"/>
      <c r="E588" s="11"/>
      <c r="F588" s="11"/>
      <c r="G588" s="18"/>
      <c r="H588" s="90" t="s">
        <v>29</v>
      </c>
    </row>
    <row r="589" spans="1:8" x14ac:dyDescent="0.25">
      <c r="A589" s="801"/>
      <c r="B589" s="22" t="s">
        <v>163</v>
      </c>
      <c r="C589" s="758"/>
      <c r="D589" s="758"/>
      <c r="E589" s="11"/>
      <c r="F589" s="11"/>
      <c r="G589" s="18"/>
      <c r="H589" s="13">
        <f>21286.07*1.071</f>
        <v>22797.380969999998</v>
      </c>
    </row>
    <row r="590" spans="1:8" ht="30" x14ac:dyDescent="0.25">
      <c r="A590" s="801"/>
      <c r="B590" s="23" t="s">
        <v>255</v>
      </c>
      <c r="C590" s="758"/>
      <c r="D590" s="758"/>
      <c r="E590" s="11"/>
      <c r="F590" s="11"/>
      <c r="G590" s="18"/>
      <c r="H590" s="90"/>
    </row>
    <row r="591" spans="1:8" x14ac:dyDescent="0.25">
      <c r="A591" s="801"/>
      <c r="B591" s="22" t="s">
        <v>162</v>
      </c>
      <c r="C591" s="758"/>
      <c r="D591" s="758"/>
      <c r="E591" s="11"/>
      <c r="F591" s="11"/>
      <c r="G591" s="18"/>
      <c r="H591" s="90" t="s">
        <v>29</v>
      </c>
    </row>
    <row r="592" spans="1:8" x14ac:dyDescent="0.25">
      <c r="A592" s="801"/>
      <c r="B592" s="22" t="s">
        <v>163</v>
      </c>
      <c r="C592" s="758"/>
      <c r="D592" s="758"/>
      <c r="E592" s="11"/>
      <c r="F592" s="11"/>
      <c r="G592" s="18"/>
      <c r="H592" s="13">
        <f>14664.48*1.071</f>
        <v>15705.658079999999</v>
      </c>
    </row>
    <row r="593" spans="1:8" ht="30" x14ac:dyDescent="0.25">
      <c r="A593" s="801"/>
      <c r="B593" s="23" t="s">
        <v>256</v>
      </c>
      <c r="C593" s="758"/>
      <c r="D593" s="758"/>
      <c r="E593" s="11"/>
      <c r="F593" s="11"/>
      <c r="G593" s="18"/>
      <c r="H593" s="90"/>
    </row>
    <row r="594" spans="1:8" x14ac:dyDescent="0.25">
      <c r="A594" s="801"/>
      <c r="B594" s="22" t="s">
        <v>162</v>
      </c>
      <c r="C594" s="758"/>
      <c r="D594" s="758"/>
      <c r="E594" s="11"/>
      <c r="F594" s="11"/>
      <c r="G594" s="18"/>
      <c r="H594" s="90" t="s">
        <v>29</v>
      </c>
    </row>
    <row r="595" spans="1:8" x14ac:dyDescent="0.25">
      <c r="A595" s="801"/>
      <c r="B595" s="22" t="s">
        <v>163</v>
      </c>
      <c r="C595" s="758"/>
      <c r="D595" s="758"/>
      <c r="E595" s="11"/>
      <c r="F595" s="11"/>
      <c r="G595" s="18"/>
      <c r="H595" s="13">
        <f>12235.51*1.071</f>
        <v>13104.23121</v>
      </c>
    </row>
    <row r="596" spans="1:8" ht="30" x14ac:dyDescent="0.25">
      <c r="A596" s="801"/>
      <c r="B596" s="23" t="s">
        <v>257</v>
      </c>
      <c r="C596" s="758"/>
      <c r="D596" s="758"/>
      <c r="E596" s="11"/>
      <c r="F596" s="11"/>
      <c r="G596" s="18"/>
      <c r="H596" s="90"/>
    </row>
    <row r="597" spans="1:8" x14ac:dyDescent="0.25">
      <c r="A597" s="801"/>
      <c r="B597" s="22" t="s">
        <v>162</v>
      </c>
      <c r="C597" s="758"/>
      <c r="D597" s="758"/>
      <c r="E597" s="11"/>
      <c r="F597" s="11"/>
      <c r="G597" s="18"/>
      <c r="H597" s="90" t="s">
        <v>29</v>
      </c>
    </row>
    <row r="598" spans="1:8" x14ac:dyDescent="0.25">
      <c r="A598" s="801"/>
      <c r="B598" s="22" t="s">
        <v>163</v>
      </c>
      <c r="C598" s="759"/>
      <c r="D598" s="759"/>
      <c r="E598" s="11"/>
      <c r="F598" s="11"/>
      <c r="G598" s="18"/>
      <c r="H598" s="13">
        <f>8503.82*1.071</f>
        <v>9107.5912199999984</v>
      </c>
    </row>
    <row r="599" spans="1:8" ht="51" customHeight="1" x14ac:dyDescent="0.25">
      <c r="A599" s="801"/>
      <c r="B599" s="88" t="s">
        <v>308</v>
      </c>
      <c r="C599" s="10"/>
      <c r="D599" s="10"/>
      <c r="E599" s="11"/>
      <c r="F599" s="11"/>
      <c r="G599" s="18"/>
      <c r="H599" s="90"/>
    </row>
    <row r="600" spans="1:8" ht="36.75" customHeight="1" x14ac:dyDescent="0.25">
      <c r="A600" s="801"/>
      <c r="B600" s="23" t="s">
        <v>258</v>
      </c>
      <c r="C600" s="757" t="s">
        <v>155</v>
      </c>
      <c r="D600" s="757" t="s">
        <v>26</v>
      </c>
      <c r="E600" s="11"/>
      <c r="F600" s="11"/>
      <c r="G600" s="103"/>
      <c r="H600" s="90"/>
    </row>
    <row r="601" spans="1:8" x14ac:dyDescent="0.25">
      <c r="A601" s="801"/>
      <c r="B601" s="22" t="s">
        <v>162</v>
      </c>
      <c r="C601" s="758"/>
      <c r="D601" s="758"/>
      <c r="E601" s="11"/>
      <c r="F601" s="11"/>
      <c r="G601" s="103"/>
      <c r="H601" s="90" t="s">
        <v>29</v>
      </c>
    </row>
    <row r="602" spans="1:8" x14ac:dyDescent="0.25">
      <c r="A602" s="801"/>
      <c r="B602" s="22" t="s">
        <v>163</v>
      </c>
      <c r="C602" s="758"/>
      <c r="D602" s="758"/>
      <c r="E602" s="11"/>
      <c r="F602" s="11"/>
      <c r="G602" s="103"/>
      <c r="H602" s="90">
        <f>34488.06*1.071</f>
        <v>36936.712259999993</v>
      </c>
    </row>
    <row r="603" spans="1:8" ht="32.25" customHeight="1" x14ac:dyDescent="0.25">
      <c r="A603" s="801"/>
      <c r="B603" s="23" t="s">
        <v>259</v>
      </c>
      <c r="C603" s="758"/>
      <c r="D603" s="758"/>
      <c r="E603" s="11"/>
      <c r="F603" s="11"/>
      <c r="G603" s="103"/>
      <c r="H603" s="90"/>
    </row>
    <row r="604" spans="1:8" x14ac:dyDescent="0.25">
      <c r="A604" s="801"/>
      <c r="B604" s="22" t="s">
        <v>162</v>
      </c>
      <c r="C604" s="758"/>
      <c r="D604" s="758"/>
      <c r="E604" s="11"/>
      <c r="F604" s="11"/>
      <c r="G604" s="103"/>
      <c r="H604" s="90" t="s">
        <v>29</v>
      </c>
    </row>
    <row r="605" spans="1:8" x14ac:dyDescent="0.25">
      <c r="A605" s="801"/>
      <c r="B605" s="22" t="s">
        <v>163</v>
      </c>
      <c r="C605" s="758"/>
      <c r="D605" s="758"/>
      <c r="E605" s="11"/>
      <c r="F605" s="11"/>
      <c r="G605" s="103"/>
      <c r="H605" s="90">
        <f>22723.53*1.071</f>
        <v>24336.900629999996</v>
      </c>
    </row>
    <row r="606" spans="1:8" ht="30" customHeight="1" x14ac:dyDescent="0.25">
      <c r="A606" s="801"/>
      <c r="B606" s="23" t="s">
        <v>260</v>
      </c>
      <c r="C606" s="758"/>
      <c r="D606" s="758"/>
      <c r="E606" s="11"/>
      <c r="F606" s="11"/>
      <c r="G606" s="103"/>
      <c r="H606" s="90"/>
    </row>
    <row r="607" spans="1:8" x14ac:dyDescent="0.25">
      <c r="A607" s="801"/>
      <c r="B607" s="22" t="s">
        <v>162</v>
      </c>
      <c r="C607" s="758"/>
      <c r="D607" s="758"/>
      <c r="E607" s="11"/>
      <c r="F607" s="11"/>
      <c r="G607" s="103"/>
      <c r="H607" s="90" t="s">
        <v>29</v>
      </c>
    </row>
    <row r="608" spans="1:8" x14ac:dyDescent="0.25">
      <c r="A608" s="801"/>
      <c r="B608" s="22" t="s">
        <v>163</v>
      </c>
      <c r="C608" s="758"/>
      <c r="D608" s="758"/>
      <c r="E608" s="11"/>
      <c r="F608" s="11"/>
      <c r="G608" s="103"/>
      <c r="H608" s="90">
        <f>14931.34*1.071</f>
        <v>15991.46514</v>
      </c>
    </row>
    <row r="609" spans="1:8" ht="36.75" customHeight="1" x14ac:dyDescent="0.25">
      <c r="A609" s="801"/>
      <c r="B609" s="23" t="s">
        <v>261</v>
      </c>
      <c r="C609" s="758"/>
      <c r="D609" s="758"/>
      <c r="E609" s="11"/>
      <c r="F609" s="11"/>
      <c r="G609" s="103"/>
      <c r="H609" s="90"/>
    </row>
    <row r="610" spans="1:8" x14ac:dyDescent="0.25">
      <c r="A610" s="801"/>
      <c r="B610" s="22" t="s">
        <v>162</v>
      </c>
      <c r="C610" s="758"/>
      <c r="D610" s="758"/>
      <c r="E610" s="11"/>
      <c r="F610" s="11"/>
      <c r="G610" s="103"/>
      <c r="H610" s="90" t="s">
        <v>29</v>
      </c>
    </row>
    <row r="611" spans="1:8" x14ac:dyDescent="0.25">
      <c r="A611" s="801"/>
      <c r="B611" s="22" t="s">
        <v>163</v>
      </c>
      <c r="C611" s="758"/>
      <c r="D611" s="758"/>
      <c r="E611" s="11"/>
      <c r="F611" s="11"/>
      <c r="G611" s="103"/>
      <c r="H611" s="90">
        <f>37746.72*1.071</f>
        <v>40426.737119999998</v>
      </c>
    </row>
    <row r="612" spans="1:8" ht="31.5" customHeight="1" x14ac:dyDescent="0.25">
      <c r="A612" s="801"/>
      <c r="B612" s="23" t="s">
        <v>262</v>
      </c>
      <c r="C612" s="758"/>
      <c r="D612" s="758"/>
      <c r="E612" s="11"/>
      <c r="F612" s="11"/>
      <c r="G612" s="103"/>
      <c r="H612" s="90"/>
    </row>
    <row r="613" spans="1:8" x14ac:dyDescent="0.25">
      <c r="A613" s="801"/>
      <c r="B613" s="22" t="s">
        <v>162</v>
      </c>
      <c r="C613" s="758"/>
      <c r="D613" s="758"/>
      <c r="E613" s="11"/>
      <c r="F613" s="11"/>
      <c r="G613" s="103"/>
      <c r="H613" s="90" t="s">
        <v>29</v>
      </c>
    </row>
    <row r="614" spans="1:8" x14ac:dyDescent="0.25">
      <c r="A614" s="801"/>
      <c r="B614" s="22" t="s">
        <v>163</v>
      </c>
      <c r="C614" s="758"/>
      <c r="D614" s="758"/>
      <c r="E614" s="11"/>
      <c r="F614" s="11"/>
      <c r="G614" s="103"/>
      <c r="H614" s="13">
        <f>24836.73*1.071</f>
        <v>26600.13783</v>
      </c>
    </row>
    <row r="615" spans="1:8" ht="30" customHeight="1" x14ac:dyDescent="0.25">
      <c r="A615" s="801"/>
      <c r="B615" s="23" t="s">
        <v>263</v>
      </c>
      <c r="C615" s="758"/>
      <c r="D615" s="758"/>
      <c r="E615" s="11"/>
      <c r="F615" s="11"/>
      <c r="G615" s="103"/>
      <c r="H615" s="90"/>
    </row>
    <row r="616" spans="1:8" x14ac:dyDescent="0.25">
      <c r="A616" s="801"/>
      <c r="B616" s="22" t="s">
        <v>162</v>
      </c>
      <c r="C616" s="758"/>
      <c r="D616" s="758"/>
      <c r="E616" s="98"/>
      <c r="F616" s="98"/>
      <c r="G616" s="119"/>
      <c r="H616" s="100" t="s">
        <v>29</v>
      </c>
    </row>
    <row r="617" spans="1:8" ht="15.75" thickBot="1" x14ac:dyDescent="0.3">
      <c r="A617" s="797"/>
      <c r="B617" s="299" t="s">
        <v>163</v>
      </c>
      <c r="C617" s="758"/>
      <c r="D617" s="758"/>
      <c r="E617" s="98"/>
      <c r="F617" s="98"/>
      <c r="G617" s="98"/>
      <c r="H617" s="298">
        <f>16449.03*1.071</f>
        <v>17616.911129999997</v>
      </c>
    </row>
    <row r="618" spans="1:8" ht="76.5" customHeight="1" x14ac:dyDescent="0.25">
      <c r="A618" s="794" t="s">
        <v>722</v>
      </c>
      <c r="B618" s="300" t="s">
        <v>714</v>
      </c>
      <c r="C618" s="301"/>
      <c r="D618" s="301"/>
      <c r="E618" s="302"/>
      <c r="F618" s="302"/>
      <c r="G618" s="302"/>
      <c r="H618" s="303"/>
    </row>
    <row r="619" spans="1:8" ht="30" x14ac:dyDescent="0.25">
      <c r="A619" s="795"/>
      <c r="B619" s="9" t="s">
        <v>706</v>
      </c>
      <c r="C619" s="297" t="s">
        <v>707</v>
      </c>
      <c r="D619" s="297" t="s">
        <v>708</v>
      </c>
      <c r="E619" s="11"/>
      <c r="F619" s="11"/>
      <c r="G619" s="11"/>
      <c r="H619" s="13">
        <v>12368.57</v>
      </c>
    </row>
    <row r="620" spans="1:8" ht="30" x14ac:dyDescent="0.25">
      <c r="A620" s="795"/>
      <c r="B620" s="9" t="s">
        <v>709</v>
      </c>
      <c r="C620" s="297" t="s">
        <v>707</v>
      </c>
      <c r="D620" s="297" t="s">
        <v>708</v>
      </c>
      <c r="E620" s="11"/>
      <c r="F620" s="11"/>
      <c r="G620" s="11"/>
      <c r="H620" s="13">
        <v>19269.02</v>
      </c>
    </row>
    <row r="621" spans="1:8" ht="30" x14ac:dyDescent="0.25">
      <c r="A621" s="795"/>
      <c r="B621" s="9" t="s">
        <v>710</v>
      </c>
      <c r="C621" s="297" t="s">
        <v>711</v>
      </c>
      <c r="D621" s="297" t="s">
        <v>708</v>
      </c>
      <c r="E621" s="11"/>
      <c r="F621" s="11"/>
      <c r="G621" s="11"/>
      <c r="H621" s="13">
        <v>314627.78999999998</v>
      </c>
    </row>
    <row r="622" spans="1:8" ht="30" x14ac:dyDescent="0.25">
      <c r="A622" s="795"/>
      <c r="B622" s="9" t="s">
        <v>712</v>
      </c>
      <c r="C622" s="297" t="s">
        <v>707</v>
      </c>
      <c r="D622" s="297" t="s">
        <v>708</v>
      </c>
      <c r="E622" s="11"/>
      <c r="F622" s="11"/>
      <c r="G622" s="11"/>
      <c r="H622" s="13">
        <v>24225.69</v>
      </c>
    </row>
    <row r="623" spans="1:8" ht="30" x14ac:dyDescent="0.25">
      <c r="A623" s="795"/>
      <c r="B623" s="9" t="s">
        <v>713</v>
      </c>
      <c r="C623" s="297" t="s">
        <v>711</v>
      </c>
      <c r="D623" s="297" t="s">
        <v>708</v>
      </c>
      <c r="E623" s="11"/>
      <c r="F623" s="11"/>
      <c r="G623" s="11"/>
      <c r="H623" s="13">
        <v>157285.81</v>
      </c>
    </row>
    <row r="624" spans="1:8" ht="51.75" customHeight="1" thickBot="1" x14ac:dyDescent="0.3">
      <c r="A624" s="796"/>
      <c r="B624" s="792" t="s">
        <v>720</v>
      </c>
      <c r="C624" s="792"/>
      <c r="D624" s="792"/>
      <c r="E624" s="792"/>
      <c r="F624" s="792"/>
      <c r="G624" s="792"/>
      <c r="H624" s="793"/>
    </row>
    <row r="625" spans="1:8" ht="15.75" x14ac:dyDescent="0.25">
      <c r="A625" s="35" t="s">
        <v>68</v>
      </c>
      <c r="B625" s="68"/>
      <c r="C625" s="120"/>
      <c r="D625" s="121"/>
      <c r="E625" s="122"/>
      <c r="F625" s="122"/>
      <c r="G625" s="122"/>
      <c r="H625" s="106"/>
    </row>
  </sheetData>
  <mergeCells count="64">
    <mergeCell ref="B624:H624"/>
    <mergeCell ref="A618:A624"/>
    <mergeCell ref="A225:A322"/>
    <mergeCell ref="B328:H328"/>
    <mergeCell ref="A323:A328"/>
    <mergeCell ref="C521:C598"/>
    <mergeCell ref="D521:D598"/>
    <mergeCell ref="C600:C617"/>
    <mergeCell ref="D600:D617"/>
    <mergeCell ref="C511:C513"/>
    <mergeCell ref="D511:D513"/>
    <mergeCell ref="C514:C516"/>
    <mergeCell ref="D514:D516"/>
    <mergeCell ref="C517:C519"/>
    <mergeCell ref="D517:D519"/>
    <mergeCell ref="A447:A617"/>
    <mergeCell ref="C447:C477"/>
    <mergeCell ref="D447:D477"/>
    <mergeCell ref="C478:C508"/>
    <mergeCell ref="D478:D508"/>
    <mergeCell ref="B509:H509"/>
    <mergeCell ref="D332:D337"/>
    <mergeCell ref="C373:C409"/>
    <mergeCell ref="D373:D409"/>
    <mergeCell ref="C410:C446"/>
    <mergeCell ref="D410:D446"/>
    <mergeCell ref="C339:C356"/>
    <mergeCell ref="D339:D371"/>
    <mergeCell ref="C357:C371"/>
    <mergeCell ref="B217:H217"/>
    <mergeCell ref="C219:C221"/>
    <mergeCell ref="D219:D221"/>
    <mergeCell ref="C222:C224"/>
    <mergeCell ref="D222:D224"/>
    <mergeCell ref="C226:C303"/>
    <mergeCell ref="D226:D303"/>
    <mergeCell ref="C305:C322"/>
    <mergeCell ref="D305:D322"/>
    <mergeCell ref="B329:H329"/>
    <mergeCell ref="B330:H330"/>
    <mergeCell ref="B331:H331"/>
    <mergeCell ref="C332:C337"/>
    <mergeCell ref="A7:H7"/>
    <mergeCell ref="A9:A224"/>
    <mergeCell ref="B13:H13"/>
    <mergeCell ref="B14:H14"/>
    <mergeCell ref="B15:H15"/>
    <mergeCell ref="C16:C21"/>
    <mergeCell ref="D16:D21"/>
    <mergeCell ref="C23:C40"/>
    <mergeCell ref="C41:C46"/>
    <mergeCell ref="D41:D46"/>
    <mergeCell ref="C47:C64"/>
    <mergeCell ref="D47:D64"/>
    <mergeCell ref="C65:C148"/>
    <mergeCell ref="D65:D148"/>
    <mergeCell ref="C149:C216"/>
    <mergeCell ref="D149:D216"/>
    <mergeCell ref="G3:H3"/>
    <mergeCell ref="A4:A5"/>
    <mergeCell ref="B4:C4"/>
    <mergeCell ref="D4:D5"/>
    <mergeCell ref="E4:G4"/>
    <mergeCell ref="H4:H5"/>
  </mergeCells>
  <hyperlinks>
    <hyperlink ref="A9:A224" r:id="rId1" display="Постановление департамента государственного регулирования цен и тарифов Костромской области от 19.12.2019 №19/413 (опубликовано на официальном сайте Администрации Костромской области http://pravo.adm44.ru/view.aspx?id=5204  20.12.2019)  "/>
    <hyperlink ref="A618" r:id="rId2" display="http://www.tektarif.ru/i/u/20-97ot04.08.2020.pdf"/>
  </hyperlinks>
  <pageMargins left="0.59055118110236227" right="0.39370078740157483" top="0.39370078740157483" bottom="0.39370078740157483" header="0.51181102362204722" footer="0.51181102362204722"/>
  <pageSetup paperSize="9" scale="11" fitToHeight="10" orientation="portrait" r:id="rId3"/>
  <headerFooter alignWithMargins="0"/>
  <rowBreaks count="1" manualBreakCount="1">
    <brk id="3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17"/>
  <sheetViews>
    <sheetView view="pageBreakPreview" topLeftCell="A184" zoomScale="75" zoomScaleNormal="100" zoomScaleSheetLayoutView="75" workbookViewId="0">
      <selection activeCell="C184" sqref="C184:C260"/>
    </sheetView>
  </sheetViews>
  <sheetFormatPr defaultRowHeight="15" x14ac:dyDescent="0.25"/>
  <cols>
    <col min="1" max="1" width="30" style="327" customWidth="1"/>
    <col min="2" max="2" width="83.140625" style="326" customWidth="1"/>
    <col min="3" max="3" width="20.85546875" style="327" customWidth="1"/>
    <col min="4" max="4" width="11.5703125" style="327" customWidth="1"/>
    <col min="5" max="5" width="6" style="327" customWidth="1"/>
    <col min="6" max="6" width="6.7109375" style="327" customWidth="1"/>
    <col min="7" max="7" width="9" style="327" customWidth="1"/>
    <col min="8" max="8" width="15.5703125" style="328" customWidth="1"/>
    <col min="9" max="10" width="11" style="327" bestFit="1" customWidth="1"/>
    <col min="11" max="16384" width="9.140625" style="327"/>
  </cols>
  <sheetData>
    <row r="1" spans="1:8" ht="18.75" x14ac:dyDescent="0.3">
      <c r="A1" s="325" t="s">
        <v>0</v>
      </c>
    </row>
    <row r="2" spans="1:8" x14ac:dyDescent="0.25">
      <c r="C2" s="329"/>
      <c r="D2" s="329"/>
      <c r="E2" s="329"/>
      <c r="F2" s="329"/>
      <c r="G2" s="329"/>
    </row>
    <row r="3" spans="1:8" ht="15.75" thickBot="1" x14ac:dyDescent="0.3">
      <c r="B3" s="330"/>
      <c r="C3" s="331"/>
      <c r="D3" s="331"/>
      <c r="E3" s="331"/>
      <c r="F3" s="331"/>
      <c r="G3" s="802" t="s">
        <v>1</v>
      </c>
      <c r="H3" s="803"/>
    </row>
    <row r="4" spans="1:8" ht="54.75" customHeight="1" x14ac:dyDescent="0.25">
      <c r="A4" s="804" t="s">
        <v>2</v>
      </c>
      <c r="B4" s="806" t="s">
        <v>3</v>
      </c>
      <c r="C4" s="806"/>
      <c r="D4" s="806" t="s">
        <v>4</v>
      </c>
      <c r="E4" s="806" t="s">
        <v>5</v>
      </c>
      <c r="F4" s="806"/>
      <c r="G4" s="806"/>
      <c r="H4" s="808" t="s">
        <v>769</v>
      </c>
    </row>
    <row r="5" spans="1:8" ht="55.5" customHeight="1" x14ac:dyDescent="0.25">
      <c r="A5" s="805"/>
      <c r="B5" s="332" t="s">
        <v>7</v>
      </c>
      <c r="C5" s="332" t="s">
        <v>8</v>
      </c>
      <c r="D5" s="807"/>
      <c r="E5" s="332" t="s">
        <v>9</v>
      </c>
      <c r="F5" s="332" t="s">
        <v>10</v>
      </c>
      <c r="G5" s="332" t="s">
        <v>11</v>
      </c>
      <c r="H5" s="809"/>
    </row>
    <row r="6" spans="1:8" s="335" customFormat="1" ht="15.75" x14ac:dyDescent="0.25">
      <c r="A6" s="333">
        <v>1</v>
      </c>
      <c r="B6" s="332">
        <v>2</v>
      </c>
      <c r="C6" s="332">
        <v>3</v>
      </c>
      <c r="D6" s="332">
        <f>C6+1</f>
        <v>4</v>
      </c>
      <c r="E6" s="332">
        <f t="shared" ref="E6:H6" si="0">D6+1</f>
        <v>5</v>
      </c>
      <c r="F6" s="332">
        <f t="shared" si="0"/>
        <v>6</v>
      </c>
      <c r="G6" s="332">
        <f t="shared" si="0"/>
        <v>7</v>
      </c>
      <c r="H6" s="334">
        <f t="shared" si="0"/>
        <v>8</v>
      </c>
    </row>
    <row r="7" spans="1:8" ht="34.5" customHeight="1" x14ac:dyDescent="0.25">
      <c r="A7" s="810" t="s">
        <v>309</v>
      </c>
      <c r="B7" s="811"/>
      <c r="C7" s="811"/>
      <c r="D7" s="811"/>
      <c r="E7" s="811"/>
      <c r="F7" s="811"/>
      <c r="G7" s="811"/>
      <c r="H7" s="812"/>
    </row>
    <row r="8" spans="1:8" ht="24.75" customHeight="1" x14ac:dyDescent="0.25">
      <c r="A8" s="813" t="s">
        <v>679</v>
      </c>
      <c r="B8" s="336" t="s">
        <v>78</v>
      </c>
      <c r="C8" s="337"/>
      <c r="D8" s="338"/>
      <c r="E8" s="337"/>
      <c r="F8" s="337"/>
      <c r="G8" s="337"/>
      <c r="H8" s="339"/>
    </row>
    <row r="9" spans="1:8" ht="21" customHeight="1" x14ac:dyDescent="0.25">
      <c r="A9" s="814"/>
      <c r="B9" s="340" t="s">
        <v>13</v>
      </c>
      <c r="C9" s="338" t="s">
        <v>152</v>
      </c>
      <c r="D9" s="338" t="s">
        <v>15</v>
      </c>
      <c r="E9" s="337"/>
      <c r="F9" s="337"/>
      <c r="G9" s="341">
        <v>458.33333333333337</v>
      </c>
      <c r="H9" s="339"/>
    </row>
    <row r="10" spans="1:8" ht="21" customHeight="1" x14ac:dyDescent="0.25">
      <c r="A10" s="814"/>
      <c r="B10" s="340" t="s">
        <v>16</v>
      </c>
      <c r="C10" s="342"/>
      <c r="D10" s="342"/>
      <c r="E10" s="342"/>
      <c r="F10" s="342"/>
      <c r="G10" s="342"/>
      <c r="H10" s="343"/>
    </row>
    <row r="11" spans="1:8" ht="51.75" customHeight="1" x14ac:dyDescent="0.25">
      <c r="A11" s="815"/>
      <c r="B11" s="340" t="s">
        <v>17</v>
      </c>
      <c r="C11" s="342"/>
      <c r="D11" s="342"/>
      <c r="E11" s="342"/>
      <c r="F11" s="342"/>
      <c r="G11" s="342"/>
      <c r="H11" s="343"/>
    </row>
    <row r="12" spans="1:8" ht="25.5" customHeight="1" x14ac:dyDescent="0.25">
      <c r="A12" s="816" t="s">
        <v>770</v>
      </c>
      <c r="B12" s="819" t="s">
        <v>18</v>
      </c>
      <c r="C12" s="819"/>
      <c r="D12" s="819"/>
      <c r="E12" s="819"/>
      <c r="F12" s="819"/>
      <c r="G12" s="819"/>
      <c r="H12" s="820"/>
    </row>
    <row r="13" spans="1:8" ht="20.25" customHeight="1" x14ac:dyDescent="0.25">
      <c r="A13" s="817"/>
      <c r="B13" s="821" t="s">
        <v>310</v>
      </c>
      <c r="C13" s="821"/>
      <c r="D13" s="821"/>
      <c r="E13" s="821"/>
      <c r="F13" s="821"/>
      <c r="G13" s="821"/>
      <c r="H13" s="822"/>
    </row>
    <row r="14" spans="1:8" ht="70.5" customHeight="1" thickBot="1" x14ac:dyDescent="0.3">
      <c r="A14" s="817"/>
      <c r="B14" s="823" t="s">
        <v>311</v>
      </c>
      <c r="C14" s="823"/>
      <c r="D14" s="823"/>
      <c r="E14" s="824"/>
      <c r="F14" s="824"/>
      <c r="G14" s="824"/>
      <c r="H14" s="825"/>
    </row>
    <row r="15" spans="1:8" ht="25.5" customHeight="1" thickBot="1" x14ac:dyDescent="0.3">
      <c r="A15" s="818"/>
      <c r="B15" s="344" t="s">
        <v>90</v>
      </c>
      <c r="C15" s="826" t="s">
        <v>707</v>
      </c>
      <c r="D15" s="830" t="s">
        <v>26</v>
      </c>
      <c r="E15" s="834"/>
      <c r="F15" s="835"/>
      <c r="G15" s="835"/>
      <c r="H15" s="836"/>
    </row>
    <row r="16" spans="1:8" ht="45" x14ac:dyDescent="0.25">
      <c r="A16" s="818"/>
      <c r="B16" s="345" t="s">
        <v>771</v>
      </c>
      <c r="C16" s="827"/>
      <c r="D16" s="831"/>
      <c r="E16" s="346"/>
      <c r="F16" s="347"/>
      <c r="G16" s="347"/>
      <c r="H16" s="348">
        <f>H17+H18</f>
        <v>582.59</v>
      </c>
    </row>
    <row r="17" spans="1:8" ht="39" customHeight="1" x14ac:dyDescent="0.25">
      <c r="A17" s="818"/>
      <c r="B17" s="349" t="s">
        <v>772</v>
      </c>
      <c r="C17" s="827"/>
      <c r="D17" s="831"/>
      <c r="E17" s="350"/>
      <c r="F17" s="351"/>
      <c r="G17" s="352"/>
      <c r="H17" s="353">
        <v>291.79000000000002</v>
      </c>
    </row>
    <row r="18" spans="1:8" ht="30" x14ac:dyDescent="0.25">
      <c r="A18" s="818"/>
      <c r="B18" s="349" t="s">
        <v>773</v>
      </c>
      <c r="C18" s="827"/>
      <c r="D18" s="831"/>
      <c r="E18" s="350"/>
      <c r="F18" s="351"/>
      <c r="G18" s="352"/>
      <c r="H18" s="354">
        <v>290.8</v>
      </c>
    </row>
    <row r="19" spans="1:8" ht="27.75" customHeight="1" x14ac:dyDescent="0.25">
      <c r="A19" s="818"/>
      <c r="B19" s="355" t="s">
        <v>312</v>
      </c>
      <c r="C19" s="827"/>
      <c r="D19" s="831"/>
      <c r="E19" s="350"/>
      <c r="F19" s="351"/>
      <c r="G19" s="352"/>
      <c r="H19" s="356"/>
    </row>
    <row r="20" spans="1:8" x14ac:dyDescent="0.25">
      <c r="A20" s="818"/>
      <c r="B20" s="357" t="s">
        <v>774</v>
      </c>
      <c r="C20" s="827"/>
      <c r="D20" s="831"/>
      <c r="E20" s="350"/>
      <c r="F20" s="351"/>
      <c r="G20" s="352"/>
      <c r="H20" s="356"/>
    </row>
    <row r="21" spans="1:8" x14ac:dyDescent="0.25">
      <c r="A21" s="818"/>
      <c r="B21" s="358" t="s">
        <v>28</v>
      </c>
      <c r="C21" s="827"/>
      <c r="D21" s="831"/>
      <c r="E21" s="350"/>
      <c r="F21" s="351"/>
      <c r="G21" s="352"/>
      <c r="H21" s="356" t="s">
        <v>29</v>
      </c>
    </row>
    <row r="22" spans="1:8" x14ac:dyDescent="0.25">
      <c r="A22" s="818"/>
      <c r="B22" s="358" t="s">
        <v>406</v>
      </c>
      <c r="C22" s="827"/>
      <c r="D22" s="831"/>
      <c r="E22" s="350"/>
      <c r="F22" s="351"/>
      <c r="G22" s="352"/>
      <c r="H22" s="354">
        <v>12683.69</v>
      </c>
    </row>
    <row r="23" spans="1:8" ht="29.25" customHeight="1" x14ac:dyDescent="0.25">
      <c r="A23" s="818"/>
      <c r="B23" s="357" t="s">
        <v>775</v>
      </c>
      <c r="C23" s="827"/>
      <c r="D23" s="831"/>
      <c r="E23" s="350"/>
      <c r="F23" s="351"/>
      <c r="G23" s="352"/>
      <c r="H23" s="356"/>
    </row>
    <row r="24" spans="1:8" x14ac:dyDescent="0.25">
      <c r="A24" s="818"/>
      <c r="B24" s="358" t="s">
        <v>28</v>
      </c>
      <c r="C24" s="827"/>
      <c r="D24" s="831"/>
      <c r="E24" s="350"/>
      <c r="F24" s="351"/>
      <c r="G24" s="352"/>
      <c r="H24" s="356" t="s">
        <v>29</v>
      </c>
    </row>
    <row r="25" spans="1:8" x14ac:dyDescent="0.25">
      <c r="A25" s="818"/>
      <c r="B25" s="358" t="s">
        <v>406</v>
      </c>
      <c r="C25" s="827"/>
      <c r="D25" s="831"/>
      <c r="E25" s="350"/>
      <c r="F25" s="351"/>
      <c r="G25" s="352"/>
      <c r="H25" s="354">
        <v>7935.2</v>
      </c>
    </row>
    <row r="26" spans="1:8" ht="30" x14ac:dyDescent="0.25">
      <c r="A26" s="818"/>
      <c r="B26" s="357" t="s">
        <v>776</v>
      </c>
      <c r="C26" s="827"/>
      <c r="D26" s="831"/>
      <c r="E26" s="350"/>
      <c r="F26" s="351"/>
      <c r="G26" s="352"/>
      <c r="H26" s="356"/>
    </row>
    <row r="27" spans="1:8" x14ac:dyDescent="0.25">
      <c r="A27" s="818"/>
      <c r="B27" s="358" t="s">
        <v>28</v>
      </c>
      <c r="C27" s="827"/>
      <c r="D27" s="831"/>
      <c r="E27" s="350"/>
      <c r="F27" s="351"/>
      <c r="G27" s="352"/>
      <c r="H27" s="356" t="s">
        <v>29</v>
      </c>
    </row>
    <row r="28" spans="1:8" x14ac:dyDescent="0.25">
      <c r="A28" s="818"/>
      <c r="B28" s="358" t="s">
        <v>406</v>
      </c>
      <c r="C28" s="827"/>
      <c r="D28" s="831"/>
      <c r="E28" s="350"/>
      <c r="F28" s="351"/>
      <c r="G28" s="352"/>
      <c r="H28" s="354">
        <v>5750.64</v>
      </c>
    </row>
    <row r="29" spans="1:8" ht="34.5" customHeight="1" x14ac:dyDescent="0.25">
      <c r="A29" s="818"/>
      <c r="B29" s="357" t="s">
        <v>313</v>
      </c>
      <c r="C29" s="827"/>
      <c r="D29" s="831"/>
      <c r="E29" s="350"/>
      <c r="F29" s="351"/>
      <c r="G29" s="352"/>
      <c r="H29" s="356"/>
    </row>
    <row r="30" spans="1:8" ht="30" x14ac:dyDescent="0.25">
      <c r="A30" s="818"/>
      <c r="B30" s="359" t="s">
        <v>680</v>
      </c>
      <c r="C30" s="827"/>
      <c r="D30" s="831"/>
      <c r="E30" s="350"/>
      <c r="F30" s="351"/>
      <c r="G30" s="352"/>
      <c r="H30" s="356"/>
    </row>
    <row r="31" spans="1:8" x14ac:dyDescent="0.25">
      <c r="A31" s="818"/>
      <c r="B31" s="358" t="s">
        <v>28</v>
      </c>
      <c r="C31" s="827"/>
      <c r="D31" s="831"/>
      <c r="E31" s="350"/>
      <c r="F31" s="351"/>
      <c r="G31" s="352"/>
      <c r="H31" s="354" t="s">
        <v>29</v>
      </c>
    </row>
    <row r="32" spans="1:8" x14ac:dyDescent="0.25">
      <c r="A32" s="818"/>
      <c r="B32" s="358" t="s">
        <v>406</v>
      </c>
      <c r="C32" s="827"/>
      <c r="D32" s="831"/>
      <c r="E32" s="350"/>
      <c r="F32" s="351"/>
      <c r="G32" s="352"/>
      <c r="H32" s="354">
        <v>9807.83</v>
      </c>
    </row>
    <row r="33" spans="1:8" ht="30" x14ac:dyDescent="0.25">
      <c r="A33" s="818"/>
      <c r="B33" s="359" t="s">
        <v>314</v>
      </c>
      <c r="C33" s="827"/>
      <c r="D33" s="831"/>
      <c r="E33" s="350"/>
      <c r="F33" s="351"/>
      <c r="G33" s="352"/>
      <c r="H33" s="354"/>
    </row>
    <row r="34" spans="1:8" x14ac:dyDescent="0.25">
      <c r="A34" s="818"/>
      <c r="B34" s="358" t="s">
        <v>28</v>
      </c>
      <c r="C34" s="827"/>
      <c r="D34" s="831"/>
      <c r="E34" s="350"/>
      <c r="F34" s="351"/>
      <c r="G34" s="352"/>
      <c r="H34" s="354" t="s">
        <v>29</v>
      </c>
    </row>
    <row r="35" spans="1:8" x14ac:dyDescent="0.25">
      <c r="A35" s="818"/>
      <c r="B35" s="358" t="s">
        <v>406</v>
      </c>
      <c r="C35" s="827"/>
      <c r="D35" s="831"/>
      <c r="E35" s="350"/>
      <c r="F35" s="351"/>
      <c r="G35" s="352"/>
      <c r="H35" s="354">
        <v>7107.98</v>
      </c>
    </row>
    <row r="36" spans="1:8" ht="30" x14ac:dyDescent="0.25">
      <c r="A36" s="818"/>
      <c r="B36" s="359" t="s">
        <v>315</v>
      </c>
      <c r="C36" s="827"/>
      <c r="D36" s="831"/>
      <c r="E36" s="350"/>
      <c r="F36" s="351"/>
      <c r="G36" s="352"/>
      <c r="H36" s="354"/>
    </row>
    <row r="37" spans="1:8" x14ac:dyDescent="0.25">
      <c r="A37" s="818"/>
      <c r="B37" s="358" t="s">
        <v>28</v>
      </c>
      <c r="C37" s="827"/>
      <c r="D37" s="831"/>
      <c r="E37" s="350"/>
      <c r="F37" s="351"/>
      <c r="G37" s="352"/>
      <c r="H37" s="354" t="s">
        <v>29</v>
      </c>
    </row>
    <row r="38" spans="1:8" x14ac:dyDescent="0.25">
      <c r="A38" s="818"/>
      <c r="B38" s="358" t="s">
        <v>406</v>
      </c>
      <c r="C38" s="827"/>
      <c r="D38" s="831"/>
      <c r="E38" s="350"/>
      <c r="F38" s="351"/>
      <c r="G38" s="352"/>
      <c r="H38" s="354">
        <v>5668.96</v>
      </c>
    </row>
    <row r="39" spans="1:8" ht="30" x14ac:dyDescent="0.25">
      <c r="A39" s="818"/>
      <c r="B39" s="359" t="s">
        <v>316</v>
      </c>
      <c r="C39" s="827"/>
      <c r="D39" s="831"/>
      <c r="E39" s="350"/>
      <c r="F39" s="351"/>
      <c r="G39" s="352"/>
      <c r="H39" s="354"/>
    </row>
    <row r="40" spans="1:8" x14ac:dyDescent="0.25">
      <c r="A40" s="818"/>
      <c r="B40" s="358" t="s">
        <v>28</v>
      </c>
      <c r="C40" s="827"/>
      <c r="D40" s="831"/>
      <c r="E40" s="350"/>
      <c r="F40" s="351"/>
      <c r="G40" s="352"/>
      <c r="H40" s="354" t="s">
        <v>29</v>
      </c>
    </row>
    <row r="41" spans="1:8" x14ac:dyDescent="0.25">
      <c r="A41" s="818"/>
      <c r="B41" s="358" t="s">
        <v>406</v>
      </c>
      <c r="C41" s="827"/>
      <c r="D41" s="831"/>
      <c r="E41" s="350"/>
      <c r="F41" s="351"/>
      <c r="G41" s="352"/>
      <c r="H41" s="354">
        <v>4542.9399999999996</v>
      </c>
    </row>
    <row r="42" spans="1:8" ht="30" x14ac:dyDescent="0.25">
      <c r="A42" s="818"/>
      <c r="B42" s="359" t="s">
        <v>317</v>
      </c>
      <c r="C42" s="827"/>
      <c r="D42" s="831"/>
      <c r="E42" s="350"/>
      <c r="F42" s="351"/>
      <c r="G42" s="352"/>
      <c r="H42" s="354"/>
    </row>
    <row r="43" spans="1:8" x14ac:dyDescent="0.25">
      <c r="A43" s="818"/>
      <c r="B43" s="358" t="s">
        <v>28</v>
      </c>
      <c r="C43" s="827"/>
      <c r="D43" s="831"/>
      <c r="E43" s="350"/>
      <c r="F43" s="351"/>
      <c r="G43" s="352"/>
      <c r="H43" s="354" t="s">
        <v>29</v>
      </c>
    </row>
    <row r="44" spans="1:8" x14ac:dyDescent="0.25">
      <c r="A44" s="818"/>
      <c r="B44" s="358" t="s">
        <v>406</v>
      </c>
      <c r="C44" s="827"/>
      <c r="D44" s="831"/>
      <c r="E44" s="350"/>
      <c r="F44" s="351"/>
      <c r="G44" s="352"/>
      <c r="H44" s="354">
        <v>14601.89</v>
      </c>
    </row>
    <row r="45" spans="1:8" ht="30" x14ac:dyDescent="0.25">
      <c r="A45" s="818"/>
      <c r="B45" s="359" t="s">
        <v>318</v>
      </c>
      <c r="C45" s="827"/>
      <c r="D45" s="831"/>
      <c r="E45" s="350"/>
      <c r="F45" s="351"/>
      <c r="G45" s="352"/>
      <c r="H45" s="354"/>
    </row>
    <row r="46" spans="1:8" x14ac:dyDescent="0.25">
      <c r="A46" s="818"/>
      <c r="B46" s="358" t="s">
        <v>28</v>
      </c>
      <c r="C46" s="827"/>
      <c r="D46" s="831"/>
      <c r="E46" s="350"/>
      <c r="F46" s="351"/>
      <c r="G46" s="352"/>
      <c r="H46" s="354" t="s">
        <v>29</v>
      </c>
    </row>
    <row r="47" spans="1:8" x14ac:dyDescent="0.25">
      <c r="A47" s="818"/>
      <c r="B47" s="358" t="s">
        <v>406</v>
      </c>
      <c r="C47" s="827"/>
      <c r="D47" s="831"/>
      <c r="E47" s="350"/>
      <c r="F47" s="351"/>
      <c r="G47" s="352"/>
      <c r="H47" s="354">
        <v>10431.86</v>
      </c>
    </row>
    <row r="48" spans="1:8" ht="30" x14ac:dyDescent="0.25">
      <c r="A48" s="818"/>
      <c r="B48" s="359" t="s">
        <v>319</v>
      </c>
      <c r="C48" s="827"/>
      <c r="D48" s="831"/>
      <c r="E48" s="350"/>
      <c r="F48" s="351"/>
      <c r="G48" s="352"/>
      <c r="H48" s="354"/>
    </row>
    <row r="49" spans="1:8" x14ac:dyDescent="0.25">
      <c r="A49" s="818"/>
      <c r="B49" s="358" t="s">
        <v>28</v>
      </c>
      <c r="C49" s="827"/>
      <c r="D49" s="831"/>
      <c r="E49" s="350"/>
      <c r="F49" s="351"/>
      <c r="G49" s="352"/>
      <c r="H49" s="354" t="s">
        <v>29</v>
      </c>
    </row>
    <row r="50" spans="1:8" x14ac:dyDescent="0.25">
      <c r="A50" s="818"/>
      <c r="B50" s="358" t="s">
        <v>406</v>
      </c>
      <c r="C50" s="827"/>
      <c r="D50" s="831"/>
      <c r="E50" s="350"/>
      <c r="F50" s="351"/>
      <c r="G50" s="352"/>
      <c r="H50" s="354">
        <v>8301.7099999999991</v>
      </c>
    </row>
    <row r="51" spans="1:8" ht="30" x14ac:dyDescent="0.25">
      <c r="A51" s="818"/>
      <c r="B51" s="359" t="s">
        <v>320</v>
      </c>
      <c r="C51" s="827"/>
      <c r="D51" s="831"/>
      <c r="E51" s="350"/>
      <c r="F51" s="351"/>
      <c r="G51" s="352"/>
      <c r="H51" s="354"/>
    </row>
    <row r="52" spans="1:8" x14ac:dyDescent="0.25">
      <c r="A52" s="818"/>
      <c r="B52" s="358" t="s">
        <v>28</v>
      </c>
      <c r="C52" s="827"/>
      <c r="D52" s="831"/>
      <c r="E52" s="350"/>
      <c r="F52" s="351"/>
      <c r="G52" s="352"/>
      <c r="H52" s="354" t="s">
        <v>29</v>
      </c>
    </row>
    <row r="53" spans="1:8" x14ac:dyDescent="0.25">
      <c r="A53" s="818"/>
      <c r="B53" s="358" t="s">
        <v>406</v>
      </c>
      <c r="C53" s="827"/>
      <c r="D53" s="831"/>
      <c r="E53" s="350"/>
      <c r="F53" s="351"/>
      <c r="G53" s="352"/>
      <c r="H53" s="354">
        <v>14567.32</v>
      </c>
    </row>
    <row r="54" spans="1:8" ht="30" x14ac:dyDescent="0.25">
      <c r="A54" s="818"/>
      <c r="B54" s="359" t="s">
        <v>321</v>
      </c>
      <c r="C54" s="827"/>
      <c r="D54" s="831"/>
      <c r="E54" s="350"/>
      <c r="F54" s="351"/>
      <c r="G54" s="352"/>
      <c r="H54" s="354"/>
    </row>
    <row r="55" spans="1:8" x14ac:dyDescent="0.25">
      <c r="A55" s="818"/>
      <c r="B55" s="358" t="s">
        <v>28</v>
      </c>
      <c r="C55" s="827"/>
      <c r="D55" s="831"/>
      <c r="E55" s="350"/>
      <c r="F55" s="351"/>
      <c r="G55" s="352"/>
      <c r="H55" s="354" t="s">
        <v>29</v>
      </c>
    </row>
    <row r="56" spans="1:8" x14ac:dyDescent="0.25">
      <c r="A56" s="818"/>
      <c r="B56" s="358" t="s">
        <v>406</v>
      </c>
      <c r="C56" s="827"/>
      <c r="D56" s="831"/>
      <c r="E56" s="350"/>
      <c r="F56" s="351"/>
      <c r="G56" s="352"/>
      <c r="H56" s="354">
        <v>20588.740000000002</v>
      </c>
    </row>
    <row r="57" spans="1:8" ht="45" x14ac:dyDescent="0.25">
      <c r="A57" s="818"/>
      <c r="B57" s="359" t="s">
        <v>777</v>
      </c>
      <c r="C57" s="828"/>
      <c r="D57" s="832"/>
      <c r="E57" s="350"/>
      <c r="F57" s="351"/>
      <c r="G57" s="352"/>
      <c r="H57" s="354">
        <v>4580.62</v>
      </c>
    </row>
    <row r="58" spans="1:8" ht="45" x14ac:dyDescent="0.25">
      <c r="A58" s="818"/>
      <c r="B58" s="359" t="s">
        <v>778</v>
      </c>
      <c r="C58" s="828"/>
      <c r="D58" s="832"/>
      <c r="E58" s="350"/>
      <c r="F58" s="351"/>
      <c r="G58" s="352"/>
      <c r="H58" s="354">
        <v>3877.47</v>
      </c>
    </row>
    <row r="59" spans="1:8" ht="45" x14ac:dyDescent="0.25">
      <c r="A59" s="818"/>
      <c r="B59" s="359" t="s">
        <v>779</v>
      </c>
      <c r="C59" s="828"/>
      <c r="D59" s="832"/>
      <c r="E59" s="350"/>
      <c r="F59" s="351"/>
      <c r="G59" s="352"/>
      <c r="H59" s="354">
        <v>739.9</v>
      </c>
    </row>
    <row r="60" spans="1:8" ht="45.75" thickBot="1" x14ac:dyDescent="0.3">
      <c r="A60" s="818"/>
      <c r="B60" s="360" t="s">
        <v>780</v>
      </c>
      <c r="C60" s="829"/>
      <c r="D60" s="833"/>
      <c r="E60" s="361"/>
      <c r="F60" s="362"/>
      <c r="G60" s="363"/>
      <c r="H60" s="364">
        <v>844.5</v>
      </c>
    </row>
    <row r="61" spans="1:8" ht="51" customHeight="1" x14ac:dyDescent="0.25">
      <c r="A61" s="818"/>
      <c r="B61" s="365" t="s">
        <v>771</v>
      </c>
      <c r="C61" s="837" t="s">
        <v>711</v>
      </c>
      <c r="D61" s="830" t="s">
        <v>26</v>
      </c>
      <c r="E61" s="366"/>
      <c r="F61" s="367"/>
      <c r="G61" s="368"/>
      <c r="H61" s="348">
        <f>H62+H63</f>
        <v>582.59</v>
      </c>
    </row>
    <row r="62" spans="1:8" ht="38.25" customHeight="1" x14ac:dyDescent="0.25">
      <c r="A62" s="818"/>
      <c r="B62" s="349" t="s">
        <v>772</v>
      </c>
      <c r="C62" s="838"/>
      <c r="D62" s="831"/>
      <c r="E62" s="350"/>
      <c r="F62" s="351"/>
      <c r="G62" s="369"/>
      <c r="H62" s="353">
        <v>291.79000000000002</v>
      </c>
    </row>
    <row r="63" spans="1:8" ht="30" x14ac:dyDescent="0.25">
      <c r="A63" s="818"/>
      <c r="B63" s="349" t="s">
        <v>773</v>
      </c>
      <c r="C63" s="838"/>
      <c r="D63" s="831"/>
      <c r="E63" s="350"/>
      <c r="F63" s="351"/>
      <c r="G63" s="369"/>
      <c r="H63" s="354">
        <v>290.8</v>
      </c>
    </row>
    <row r="64" spans="1:8" ht="30" customHeight="1" x14ac:dyDescent="0.25">
      <c r="A64" s="818"/>
      <c r="B64" s="355" t="s">
        <v>24</v>
      </c>
      <c r="C64" s="838"/>
      <c r="D64" s="831"/>
      <c r="E64" s="350"/>
      <c r="F64" s="351"/>
      <c r="G64" s="369"/>
      <c r="H64" s="356"/>
    </row>
    <row r="65" spans="1:8" x14ac:dyDescent="0.25">
      <c r="A65" s="818"/>
      <c r="B65" s="370" t="s">
        <v>781</v>
      </c>
      <c r="C65" s="838"/>
      <c r="D65" s="831"/>
      <c r="E65" s="350"/>
      <c r="F65" s="351"/>
      <c r="G65" s="369"/>
      <c r="H65" s="356"/>
    </row>
    <row r="66" spans="1:8" x14ac:dyDescent="0.25">
      <c r="A66" s="818"/>
      <c r="B66" s="358" t="s">
        <v>28</v>
      </c>
      <c r="C66" s="838"/>
      <c r="D66" s="831"/>
      <c r="E66" s="350"/>
      <c r="F66" s="351"/>
      <c r="G66" s="369"/>
      <c r="H66" s="356" t="s">
        <v>29</v>
      </c>
    </row>
    <row r="67" spans="1:8" x14ac:dyDescent="0.25">
      <c r="A67" s="818"/>
      <c r="B67" s="358" t="s">
        <v>406</v>
      </c>
      <c r="C67" s="838"/>
      <c r="D67" s="831"/>
      <c r="E67" s="350"/>
      <c r="F67" s="351"/>
      <c r="G67" s="369"/>
      <c r="H67" s="354">
        <v>10220.34</v>
      </c>
    </row>
    <row r="68" spans="1:8" ht="20.25" customHeight="1" x14ac:dyDescent="0.25">
      <c r="A68" s="818"/>
      <c r="B68" s="370" t="s">
        <v>782</v>
      </c>
      <c r="C68" s="838"/>
      <c r="D68" s="831"/>
      <c r="E68" s="350"/>
      <c r="F68" s="351"/>
      <c r="G68" s="369"/>
      <c r="H68" s="356"/>
    </row>
    <row r="69" spans="1:8" x14ac:dyDescent="0.25">
      <c r="A69" s="818"/>
      <c r="B69" s="358" t="s">
        <v>28</v>
      </c>
      <c r="C69" s="838"/>
      <c r="D69" s="831"/>
      <c r="E69" s="350"/>
      <c r="F69" s="351"/>
      <c r="G69" s="369"/>
      <c r="H69" s="356" t="s">
        <v>29</v>
      </c>
    </row>
    <row r="70" spans="1:8" x14ac:dyDescent="0.25">
      <c r="A70" s="818"/>
      <c r="B70" s="358" t="s">
        <v>406</v>
      </c>
      <c r="C70" s="838"/>
      <c r="D70" s="831"/>
      <c r="E70" s="350"/>
      <c r="F70" s="351"/>
      <c r="G70" s="369"/>
      <c r="H70" s="354">
        <v>5153.6099999999997</v>
      </c>
    </row>
    <row r="71" spans="1:8" ht="30" x14ac:dyDescent="0.25">
      <c r="A71" s="818"/>
      <c r="B71" s="370" t="s">
        <v>783</v>
      </c>
      <c r="C71" s="838"/>
      <c r="D71" s="831"/>
      <c r="E71" s="350"/>
      <c r="F71" s="351"/>
      <c r="G71" s="369"/>
      <c r="H71" s="356"/>
    </row>
    <row r="72" spans="1:8" x14ac:dyDescent="0.25">
      <c r="A72" s="818"/>
      <c r="B72" s="358" t="s">
        <v>28</v>
      </c>
      <c r="C72" s="838"/>
      <c r="D72" s="831"/>
      <c r="E72" s="350"/>
      <c r="F72" s="351"/>
      <c r="G72" s="369"/>
      <c r="H72" s="356" t="s">
        <v>29</v>
      </c>
    </row>
    <row r="73" spans="1:8" x14ac:dyDescent="0.25">
      <c r="A73" s="818"/>
      <c r="B73" s="358" t="s">
        <v>406</v>
      </c>
      <c r="C73" s="838"/>
      <c r="D73" s="831"/>
      <c r="E73" s="350"/>
      <c r="F73" s="351"/>
      <c r="G73" s="369"/>
      <c r="H73" s="354">
        <v>7816.19</v>
      </c>
    </row>
    <row r="74" spans="1:8" ht="45" x14ac:dyDescent="0.25">
      <c r="A74" s="818"/>
      <c r="B74" s="370" t="s">
        <v>784</v>
      </c>
      <c r="C74" s="838"/>
      <c r="D74" s="831"/>
      <c r="E74" s="350"/>
      <c r="F74" s="351"/>
      <c r="G74" s="369"/>
      <c r="H74" s="354"/>
    </row>
    <row r="75" spans="1:8" x14ac:dyDescent="0.25">
      <c r="A75" s="818"/>
      <c r="B75" s="358" t="s">
        <v>28</v>
      </c>
      <c r="C75" s="838"/>
      <c r="D75" s="831"/>
      <c r="E75" s="350"/>
      <c r="F75" s="351"/>
      <c r="G75" s="369"/>
      <c r="H75" s="356" t="s">
        <v>29</v>
      </c>
    </row>
    <row r="76" spans="1:8" x14ac:dyDescent="0.25">
      <c r="A76" s="818"/>
      <c r="B76" s="358" t="s">
        <v>406</v>
      </c>
      <c r="C76" s="838"/>
      <c r="D76" s="831"/>
      <c r="E76" s="350"/>
      <c r="F76" s="351"/>
      <c r="G76" s="369"/>
      <c r="H76" s="354">
        <v>6345.65</v>
      </c>
    </row>
    <row r="77" spans="1:8" ht="45" x14ac:dyDescent="0.25">
      <c r="A77" s="818"/>
      <c r="B77" s="370" t="s">
        <v>785</v>
      </c>
      <c r="C77" s="838"/>
      <c r="D77" s="831"/>
      <c r="E77" s="350"/>
      <c r="F77" s="351"/>
      <c r="G77" s="369"/>
      <c r="H77" s="354"/>
    </row>
    <row r="78" spans="1:8" x14ac:dyDescent="0.25">
      <c r="A78" s="818"/>
      <c r="B78" s="358" t="s">
        <v>28</v>
      </c>
      <c r="C78" s="838"/>
      <c r="D78" s="831"/>
      <c r="E78" s="350"/>
      <c r="F78" s="351"/>
      <c r="G78" s="369"/>
      <c r="H78" s="356" t="s">
        <v>29</v>
      </c>
    </row>
    <row r="79" spans="1:8" x14ac:dyDescent="0.25">
      <c r="A79" s="818"/>
      <c r="B79" s="358" t="s">
        <v>406</v>
      </c>
      <c r="C79" s="838"/>
      <c r="D79" s="831"/>
      <c r="E79" s="350"/>
      <c r="F79" s="351"/>
      <c r="G79" s="369"/>
      <c r="H79" s="354">
        <v>7571.62</v>
      </c>
    </row>
    <row r="80" spans="1:8" x14ac:dyDescent="0.25">
      <c r="A80" s="818"/>
      <c r="B80" s="370" t="s">
        <v>322</v>
      </c>
      <c r="C80" s="838"/>
      <c r="D80" s="831"/>
      <c r="E80" s="350"/>
      <c r="F80" s="351"/>
      <c r="G80" s="369"/>
      <c r="H80" s="356"/>
    </row>
    <row r="81" spans="1:8" ht="13.5" customHeight="1" x14ac:dyDescent="0.25">
      <c r="A81" s="818"/>
      <c r="B81" s="359" t="s">
        <v>786</v>
      </c>
      <c r="C81" s="838"/>
      <c r="D81" s="831"/>
      <c r="E81" s="350"/>
      <c r="F81" s="351"/>
      <c r="G81" s="369"/>
      <c r="H81" s="356"/>
    </row>
    <row r="82" spans="1:8" x14ac:dyDescent="0.25">
      <c r="A82" s="818"/>
      <c r="B82" s="358" t="s">
        <v>28</v>
      </c>
      <c r="C82" s="838"/>
      <c r="D82" s="831"/>
      <c r="E82" s="350"/>
      <c r="F82" s="351"/>
      <c r="G82" s="369"/>
      <c r="H82" s="356" t="s">
        <v>29</v>
      </c>
    </row>
    <row r="83" spans="1:8" x14ac:dyDescent="0.25">
      <c r="A83" s="818"/>
      <c r="B83" s="358" t="s">
        <v>406</v>
      </c>
      <c r="C83" s="838"/>
      <c r="D83" s="831"/>
      <c r="E83" s="350"/>
      <c r="F83" s="351"/>
      <c r="G83" s="369"/>
      <c r="H83" s="354">
        <v>965.52</v>
      </c>
    </row>
    <row r="84" spans="1:8" x14ac:dyDescent="0.25">
      <c r="A84" s="818"/>
      <c r="B84" s="359" t="s">
        <v>787</v>
      </c>
      <c r="C84" s="838"/>
      <c r="D84" s="831"/>
      <c r="E84" s="350"/>
      <c r="F84" s="351"/>
      <c r="G84" s="369"/>
      <c r="H84" s="356"/>
    </row>
    <row r="85" spans="1:8" x14ac:dyDescent="0.25">
      <c r="A85" s="818"/>
      <c r="B85" s="358" t="s">
        <v>28</v>
      </c>
      <c r="C85" s="838"/>
      <c r="D85" s="831"/>
      <c r="E85" s="350"/>
      <c r="F85" s="351"/>
      <c r="G85" s="369"/>
      <c r="H85" s="356" t="s">
        <v>29</v>
      </c>
    </row>
    <row r="86" spans="1:8" x14ac:dyDescent="0.25">
      <c r="A86" s="818"/>
      <c r="B86" s="358" t="s">
        <v>406</v>
      </c>
      <c r="C86" s="838"/>
      <c r="D86" s="831"/>
      <c r="E86" s="350"/>
      <c r="F86" s="351"/>
      <c r="G86" s="369"/>
      <c r="H86" s="354">
        <v>12590.6</v>
      </c>
    </row>
    <row r="87" spans="1:8" x14ac:dyDescent="0.25">
      <c r="A87" s="818"/>
      <c r="B87" s="359" t="s">
        <v>788</v>
      </c>
      <c r="C87" s="838"/>
      <c r="D87" s="831"/>
      <c r="E87" s="350"/>
      <c r="F87" s="351"/>
      <c r="G87" s="369"/>
      <c r="H87" s="354"/>
    </row>
    <row r="88" spans="1:8" x14ac:dyDescent="0.25">
      <c r="A88" s="818"/>
      <c r="B88" s="358" t="s">
        <v>28</v>
      </c>
      <c r="C88" s="838"/>
      <c r="D88" s="831"/>
      <c r="E88" s="350"/>
      <c r="F88" s="351"/>
      <c r="G88" s="369"/>
      <c r="H88" s="356" t="s">
        <v>29</v>
      </c>
    </row>
    <row r="89" spans="1:8" x14ac:dyDescent="0.25">
      <c r="A89" s="818"/>
      <c r="B89" s="358" t="s">
        <v>406</v>
      </c>
      <c r="C89" s="838"/>
      <c r="D89" s="831"/>
      <c r="E89" s="350"/>
      <c r="F89" s="351"/>
      <c r="G89" s="369"/>
      <c r="H89" s="354">
        <v>4703.01</v>
      </c>
    </row>
    <row r="90" spans="1:8" x14ac:dyDescent="0.25">
      <c r="A90" s="818"/>
      <c r="B90" s="359" t="s">
        <v>789</v>
      </c>
      <c r="C90" s="838"/>
      <c r="D90" s="831"/>
      <c r="E90" s="350"/>
      <c r="F90" s="351"/>
      <c r="G90" s="369"/>
      <c r="H90" s="354"/>
    </row>
    <row r="91" spans="1:8" x14ac:dyDescent="0.25">
      <c r="A91" s="818"/>
      <c r="B91" s="358" t="s">
        <v>28</v>
      </c>
      <c r="C91" s="838"/>
      <c r="D91" s="831"/>
      <c r="E91" s="350"/>
      <c r="F91" s="351"/>
      <c r="G91" s="369"/>
      <c r="H91" s="356" t="s">
        <v>29</v>
      </c>
    </row>
    <row r="92" spans="1:8" x14ac:dyDescent="0.25">
      <c r="A92" s="818"/>
      <c r="B92" s="358" t="s">
        <v>406</v>
      </c>
      <c r="C92" s="838"/>
      <c r="D92" s="831"/>
      <c r="E92" s="350"/>
      <c r="F92" s="351"/>
      <c r="G92" s="369"/>
      <c r="H92" s="354">
        <v>7642.45</v>
      </c>
    </row>
    <row r="93" spans="1:8" ht="30" x14ac:dyDescent="0.25">
      <c r="A93" s="818"/>
      <c r="B93" s="370" t="s">
        <v>313</v>
      </c>
      <c r="C93" s="838"/>
      <c r="D93" s="831"/>
      <c r="E93" s="350"/>
      <c r="F93" s="351"/>
      <c r="G93" s="369"/>
      <c r="H93" s="356"/>
    </row>
    <row r="94" spans="1:8" ht="30" x14ac:dyDescent="0.25">
      <c r="A94" s="818"/>
      <c r="B94" s="359" t="s">
        <v>680</v>
      </c>
      <c r="C94" s="838"/>
      <c r="D94" s="831"/>
      <c r="E94" s="350"/>
      <c r="F94" s="351"/>
      <c r="G94" s="352"/>
      <c r="H94" s="356"/>
    </row>
    <row r="95" spans="1:8" x14ac:dyDescent="0.25">
      <c r="A95" s="818"/>
      <c r="B95" s="358" t="s">
        <v>28</v>
      </c>
      <c r="C95" s="838"/>
      <c r="D95" s="831"/>
      <c r="E95" s="350"/>
      <c r="F95" s="351"/>
      <c r="G95" s="352"/>
      <c r="H95" s="356" t="s">
        <v>29</v>
      </c>
    </row>
    <row r="96" spans="1:8" x14ac:dyDescent="0.25">
      <c r="A96" s="818"/>
      <c r="B96" s="358" t="s">
        <v>406</v>
      </c>
      <c r="C96" s="838"/>
      <c r="D96" s="831"/>
      <c r="E96" s="350"/>
      <c r="F96" s="351"/>
      <c r="G96" s="352"/>
      <c r="H96" s="354">
        <v>9807.83</v>
      </c>
    </row>
    <row r="97" spans="1:8" ht="30" x14ac:dyDescent="0.25">
      <c r="A97" s="818"/>
      <c r="B97" s="359" t="s">
        <v>314</v>
      </c>
      <c r="C97" s="838"/>
      <c r="D97" s="831"/>
      <c r="E97" s="350"/>
      <c r="F97" s="351"/>
      <c r="G97" s="352"/>
      <c r="H97" s="356"/>
    </row>
    <row r="98" spans="1:8" x14ac:dyDescent="0.25">
      <c r="A98" s="818"/>
      <c r="B98" s="358" t="s">
        <v>28</v>
      </c>
      <c r="C98" s="838"/>
      <c r="D98" s="831"/>
      <c r="E98" s="350"/>
      <c r="F98" s="351"/>
      <c r="G98" s="352"/>
      <c r="H98" s="356" t="s">
        <v>29</v>
      </c>
    </row>
    <row r="99" spans="1:8" x14ac:dyDescent="0.25">
      <c r="A99" s="818"/>
      <c r="B99" s="358" t="s">
        <v>406</v>
      </c>
      <c r="C99" s="838"/>
      <c r="D99" s="831"/>
      <c r="E99" s="350"/>
      <c r="F99" s="351"/>
      <c r="G99" s="352"/>
      <c r="H99" s="354">
        <v>7107.98</v>
      </c>
    </row>
    <row r="100" spans="1:8" ht="30" x14ac:dyDescent="0.25">
      <c r="A100" s="818"/>
      <c r="B100" s="359" t="s">
        <v>315</v>
      </c>
      <c r="C100" s="838"/>
      <c r="D100" s="831"/>
      <c r="E100" s="350"/>
      <c r="F100" s="351"/>
      <c r="G100" s="352"/>
      <c r="H100" s="356"/>
    </row>
    <row r="101" spans="1:8" x14ac:dyDescent="0.25">
      <c r="A101" s="818"/>
      <c r="B101" s="358" t="s">
        <v>28</v>
      </c>
      <c r="C101" s="838"/>
      <c r="D101" s="831"/>
      <c r="E101" s="350"/>
      <c r="F101" s="351"/>
      <c r="G101" s="352"/>
      <c r="H101" s="356" t="s">
        <v>29</v>
      </c>
    </row>
    <row r="102" spans="1:8" x14ac:dyDescent="0.25">
      <c r="A102" s="818"/>
      <c r="B102" s="358" t="s">
        <v>406</v>
      </c>
      <c r="C102" s="838"/>
      <c r="D102" s="831"/>
      <c r="E102" s="350"/>
      <c r="F102" s="351"/>
      <c r="G102" s="352"/>
      <c r="H102" s="354">
        <v>5668.96</v>
      </c>
    </row>
    <row r="103" spans="1:8" ht="30" x14ac:dyDescent="0.25">
      <c r="A103" s="818"/>
      <c r="B103" s="359" t="s">
        <v>316</v>
      </c>
      <c r="C103" s="838"/>
      <c r="D103" s="831"/>
      <c r="E103" s="350"/>
      <c r="F103" s="351"/>
      <c r="G103" s="352"/>
      <c r="H103" s="356"/>
    </row>
    <row r="104" spans="1:8" x14ac:dyDescent="0.25">
      <c r="A104" s="818"/>
      <c r="B104" s="358" t="s">
        <v>28</v>
      </c>
      <c r="C104" s="838"/>
      <c r="D104" s="831"/>
      <c r="E104" s="350"/>
      <c r="F104" s="351"/>
      <c r="G104" s="352"/>
      <c r="H104" s="356" t="s">
        <v>29</v>
      </c>
    </row>
    <row r="105" spans="1:8" x14ac:dyDescent="0.25">
      <c r="A105" s="818"/>
      <c r="B105" s="358" t="s">
        <v>406</v>
      </c>
      <c r="C105" s="838"/>
      <c r="D105" s="831"/>
      <c r="E105" s="350"/>
      <c r="F105" s="351"/>
      <c r="G105" s="352"/>
      <c r="H105" s="354">
        <v>4542.9399999999996</v>
      </c>
    </row>
    <row r="106" spans="1:8" ht="30" x14ac:dyDescent="0.25">
      <c r="A106" s="818"/>
      <c r="B106" s="359" t="s">
        <v>317</v>
      </c>
      <c r="C106" s="838"/>
      <c r="D106" s="831"/>
      <c r="E106" s="350"/>
      <c r="F106" s="351"/>
      <c r="G106" s="352"/>
      <c r="H106" s="356"/>
    </row>
    <row r="107" spans="1:8" x14ac:dyDescent="0.25">
      <c r="A107" s="818"/>
      <c r="B107" s="358" t="s">
        <v>28</v>
      </c>
      <c r="C107" s="838"/>
      <c r="D107" s="831"/>
      <c r="E107" s="350"/>
      <c r="F107" s="351"/>
      <c r="G107" s="352"/>
      <c r="H107" s="356" t="s">
        <v>29</v>
      </c>
    </row>
    <row r="108" spans="1:8" x14ac:dyDescent="0.25">
      <c r="A108" s="818"/>
      <c r="B108" s="358" t="s">
        <v>406</v>
      </c>
      <c r="C108" s="838"/>
      <c r="D108" s="831"/>
      <c r="E108" s="350"/>
      <c r="F108" s="351"/>
      <c r="G108" s="352"/>
      <c r="H108" s="354">
        <v>14601.89</v>
      </c>
    </row>
    <row r="109" spans="1:8" ht="30" x14ac:dyDescent="0.25">
      <c r="A109" s="818"/>
      <c r="B109" s="359" t="s">
        <v>318</v>
      </c>
      <c r="C109" s="838"/>
      <c r="D109" s="831"/>
      <c r="E109" s="350"/>
      <c r="F109" s="351"/>
      <c r="G109" s="352"/>
      <c r="H109" s="356"/>
    </row>
    <row r="110" spans="1:8" x14ac:dyDescent="0.25">
      <c r="A110" s="818"/>
      <c r="B110" s="358" t="s">
        <v>28</v>
      </c>
      <c r="C110" s="838"/>
      <c r="D110" s="831"/>
      <c r="E110" s="350"/>
      <c r="F110" s="351"/>
      <c r="G110" s="352"/>
      <c r="H110" s="356" t="s">
        <v>29</v>
      </c>
    </row>
    <row r="111" spans="1:8" x14ac:dyDescent="0.25">
      <c r="A111" s="818"/>
      <c r="B111" s="358" t="s">
        <v>406</v>
      </c>
      <c r="C111" s="838"/>
      <c r="D111" s="831"/>
      <c r="E111" s="350"/>
      <c r="F111" s="351"/>
      <c r="G111" s="352"/>
      <c r="H111" s="354">
        <v>10431.86</v>
      </c>
    </row>
    <row r="112" spans="1:8" ht="30" x14ac:dyDescent="0.25">
      <c r="A112" s="818"/>
      <c r="B112" s="359" t="s">
        <v>319</v>
      </c>
      <c r="C112" s="838"/>
      <c r="D112" s="831"/>
      <c r="E112" s="350"/>
      <c r="F112" s="351"/>
      <c r="G112" s="352"/>
      <c r="H112" s="356"/>
    </row>
    <row r="113" spans="1:8" x14ac:dyDescent="0.25">
      <c r="A113" s="818"/>
      <c r="B113" s="358" t="s">
        <v>28</v>
      </c>
      <c r="C113" s="838"/>
      <c r="D113" s="831"/>
      <c r="E113" s="350"/>
      <c r="F113" s="351"/>
      <c r="G113" s="352"/>
      <c r="H113" s="356" t="s">
        <v>29</v>
      </c>
    </row>
    <row r="114" spans="1:8" x14ac:dyDescent="0.25">
      <c r="A114" s="818"/>
      <c r="B114" s="358" t="s">
        <v>406</v>
      </c>
      <c r="C114" s="838"/>
      <c r="D114" s="831"/>
      <c r="E114" s="350"/>
      <c r="F114" s="351"/>
      <c r="G114" s="352"/>
      <c r="H114" s="354">
        <v>8301.7099999999991</v>
      </c>
    </row>
    <row r="115" spans="1:8" ht="30" x14ac:dyDescent="0.25">
      <c r="A115" s="818"/>
      <c r="B115" s="359" t="s">
        <v>320</v>
      </c>
      <c r="C115" s="838"/>
      <c r="D115" s="831"/>
      <c r="E115" s="350"/>
      <c r="F115" s="351"/>
      <c r="G115" s="352"/>
      <c r="H115" s="356"/>
    </row>
    <row r="116" spans="1:8" x14ac:dyDescent="0.25">
      <c r="A116" s="818"/>
      <c r="B116" s="358" t="s">
        <v>28</v>
      </c>
      <c r="C116" s="838"/>
      <c r="D116" s="831"/>
      <c r="E116" s="350"/>
      <c r="F116" s="351"/>
      <c r="G116" s="352"/>
      <c r="H116" s="356" t="s">
        <v>29</v>
      </c>
    </row>
    <row r="117" spans="1:8" x14ac:dyDescent="0.25">
      <c r="A117" s="818"/>
      <c r="B117" s="358" t="s">
        <v>406</v>
      </c>
      <c r="C117" s="838"/>
      <c r="D117" s="831"/>
      <c r="E117" s="350"/>
      <c r="F117" s="351"/>
      <c r="G117" s="352"/>
      <c r="H117" s="354">
        <v>14567.32</v>
      </c>
    </row>
    <row r="118" spans="1:8" ht="30" x14ac:dyDescent="0.25">
      <c r="A118" s="818"/>
      <c r="B118" s="359" t="s">
        <v>321</v>
      </c>
      <c r="C118" s="838"/>
      <c r="D118" s="831"/>
      <c r="E118" s="350"/>
      <c r="F118" s="351"/>
      <c r="G118" s="352"/>
      <c r="H118" s="356"/>
    </row>
    <row r="119" spans="1:8" x14ac:dyDescent="0.25">
      <c r="A119" s="818"/>
      <c r="B119" s="358" t="s">
        <v>28</v>
      </c>
      <c r="C119" s="838"/>
      <c r="D119" s="831"/>
      <c r="E119" s="350"/>
      <c r="F119" s="351"/>
      <c r="G119" s="352"/>
      <c r="H119" s="356" t="s">
        <v>29</v>
      </c>
    </row>
    <row r="120" spans="1:8" x14ac:dyDescent="0.25">
      <c r="A120" s="818"/>
      <c r="B120" s="358" t="s">
        <v>406</v>
      </c>
      <c r="C120" s="838"/>
      <c r="D120" s="831"/>
      <c r="E120" s="350"/>
      <c r="F120" s="351"/>
      <c r="G120" s="352"/>
      <c r="H120" s="354">
        <v>20588.740000000002</v>
      </c>
    </row>
    <row r="121" spans="1:8" ht="30" x14ac:dyDescent="0.25">
      <c r="A121" s="818"/>
      <c r="B121" s="357" t="s">
        <v>323</v>
      </c>
      <c r="C121" s="838"/>
      <c r="D121" s="831"/>
      <c r="E121" s="350"/>
      <c r="F121" s="351"/>
      <c r="G121" s="369"/>
      <c r="H121" s="356"/>
    </row>
    <row r="122" spans="1:8" x14ac:dyDescent="0.25">
      <c r="A122" s="818"/>
      <c r="B122" s="358" t="s">
        <v>28</v>
      </c>
      <c r="C122" s="838"/>
      <c r="D122" s="831"/>
      <c r="E122" s="350"/>
      <c r="F122" s="351"/>
      <c r="G122" s="369"/>
      <c r="H122" s="356" t="s">
        <v>29</v>
      </c>
    </row>
    <row r="123" spans="1:8" x14ac:dyDescent="0.25">
      <c r="A123" s="818"/>
      <c r="B123" s="358" t="s">
        <v>406</v>
      </c>
      <c r="C123" s="838"/>
      <c r="D123" s="831"/>
      <c r="E123" s="350"/>
      <c r="F123" s="351"/>
      <c r="G123" s="369"/>
      <c r="H123" s="354">
        <v>149450.79999999999</v>
      </c>
    </row>
    <row r="124" spans="1:8" ht="30" x14ac:dyDescent="0.25">
      <c r="A124" s="818"/>
      <c r="B124" s="357" t="s">
        <v>324</v>
      </c>
      <c r="C124" s="838"/>
      <c r="D124" s="831"/>
      <c r="E124" s="350"/>
      <c r="F124" s="351"/>
      <c r="G124" s="369"/>
      <c r="H124" s="356"/>
    </row>
    <row r="125" spans="1:8" x14ac:dyDescent="0.25">
      <c r="A125" s="818"/>
      <c r="B125" s="358" t="s">
        <v>28</v>
      </c>
      <c r="C125" s="838"/>
      <c r="D125" s="831"/>
      <c r="E125" s="350"/>
      <c r="F125" s="351"/>
      <c r="G125" s="369"/>
      <c r="H125" s="356" t="s">
        <v>29</v>
      </c>
    </row>
    <row r="126" spans="1:8" x14ac:dyDescent="0.25">
      <c r="A126" s="818"/>
      <c r="B126" s="358" t="s">
        <v>406</v>
      </c>
      <c r="C126" s="838"/>
      <c r="D126" s="831"/>
      <c r="E126" s="350"/>
      <c r="F126" s="351"/>
      <c r="G126" s="369"/>
      <c r="H126" s="354">
        <v>113480.94</v>
      </c>
    </row>
    <row r="127" spans="1:8" ht="30" x14ac:dyDescent="0.25">
      <c r="A127" s="818"/>
      <c r="B127" s="357" t="s">
        <v>325</v>
      </c>
      <c r="C127" s="838"/>
      <c r="D127" s="831"/>
      <c r="E127" s="350"/>
      <c r="F127" s="351"/>
      <c r="G127" s="369"/>
      <c r="H127" s="356"/>
    </row>
    <row r="128" spans="1:8" x14ac:dyDescent="0.25">
      <c r="A128" s="818"/>
      <c r="B128" s="358" t="s">
        <v>28</v>
      </c>
      <c r="C128" s="838"/>
      <c r="D128" s="831"/>
      <c r="E128" s="350"/>
      <c r="F128" s="351"/>
      <c r="G128" s="369"/>
      <c r="H128" s="356" t="s">
        <v>29</v>
      </c>
    </row>
    <row r="129" spans="1:8" x14ac:dyDescent="0.25">
      <c r="A129" s="818"/>
      <c r="B129" s="358" t="s">
        <v>406</v>
      </c>
      <c r="C129" s="838"/>
      <c r="D129" s="831"/>
      <c r="E129" s="350"/>
      <c r="F129" s="351"/>
      <c r="G129" s="369"/>
      <c r="H129" s="354">
        <v>81977.66</v>
      </c>
    </row>
    <row r="130" spans="1:8" ht="30" x14ac:dyDescent="0.25">
      <c r="A130" s="818"/>
      <c r="B130" s="357" t="s">
        <v>326</v>
      </c>
      <c r="C130" s="838"/>
      <c r="D130" s="831"/>
      <c r="E130" s="350"/>
      <c r="F130" s="351"/>
      <c r="G130" s="369"/>
      <c r="H130" s="356"/>
    </row>
    <row r="131" spans="1:8" x14ac:dyDescent="0.25">
      <c r="A131" s="818"/>
      <c r="B131" s="358" t="s">
        <v>28</v>
      </c>
      <c r="C131" s="838"/>
      <c r="D131" s="831"/>
      <c r="E131" s="350"/>
      <c r="F131" s="351"/>
      <c r="G131" s="369"/>
      <c r="H131" s="356" t="s">
        <v>29</v>
      </c>
    </row>
    <row r="132" spans="1:8" x14ac:dyDescent="0.25">
      <c r="A132" s="818"/>
      <c r="B132" s="358" t="s">
        <v>406</v>
      </c>
      <c r="C132" s="838"/>
      <c r="D132" s="831"/>
      <c r="E132" s="350"/>
      <c r="F132" s="351"/>
      <c r="G132" s="369"/>
      <c r="H132" s="354">
        <v>56301.919999999998</v>
      </c>
    </row>
    <row r="133" spans="1:8" ht="30" x14ac:dyDescent="0.25">
      <c r="A133" s="818"/>
      <c r="B133" s="357" t="s">
        <v>327</v>
      </c>
      <c r="C133" s="838"/>
      <c r="D133" s="831"/>
      <c r="E133" s="350"/>
      <c r="F133" s="351"/>
      <c r="G133" s="369"/>
      <c r="H133" s="356"/>
    </row>
    <row r="134" spans="1:8" x14ac:dyDescent="0.25">
      <c r="A134" s="818"/>
      <c r="B134" s="358" t="s">
        <v>28</v>
      </c>
      <c r="C134" s="838"/>
      <c r="D134" s="831"/>
      <c r="E134" s="350"/>
      <c r="F134" s="351"/>
      <c r="G134" s="369"/>
      <c r="H134" s="356" t="s">
        <v>29</v>
      </c>
    </row>
    <row r="135" spans="1:8" x14ac:dyDescent="0.25">
      <c r="A135" s="818"/>
      <c r="B135" s="358" t="s">
        <v>406</v>
      </c>
      <c r="C135" s="838"/>
      <c r="D135" s="831"/>
      <c r="E135" s="350"/>
      <c r="F135" s="351"/>
      <c r="G135" s="369"/>
      <c r="H135" s="354">
        <v>50097.42</v>
      </c>
    </row>
    <row r="136" spans="1:8" ht="30" x14ac:dyDescent="0.25">
      <c r="A136" s="818"/>
      <c r="B136" s="357" t="s">
        <v>790</v>
      </c>
      <c r="C136" s="839"/>
      <c r="D136" s="832"/>
      <c r="E136" s="350"/>
      <c r="F136" s="351"/>
      <c r="G136" s="369"/>
      <c r="H136" s="354">
        <v>2565.11</v>
      </c>
    </row>
    <row r="137" spans="1:8" ht="45.75" thickBot="1" x14ac:dyDescent="0.3">
      <c r="A137" s="818"/>
      <c r="B137" s="371" t="s">
        <v>780</v>
      </c>
      <c r="C137" s="840"/>
      <c r="D137" s="833"/>
      <c r="E137" s="361"/>
      <c r="F137" s="362"/>
      <c r="G137" s="372"/>
      <c r="H137" s="364">
        <v>844.5</v>
      </c>
    </row>
    <row r="138" spans="1:8" ht="27.75" customHeight="1" thickBot="1" x14ac:dyDescent="0.3">
      <c r="A138" s="818"/>
      <c r="B138" s="373" t="s">
        <v>100</v>
      </c>
      <c r="C138" s="841" t="s">
        <v>707</v>
      </c>
      <c r="D138" s="830" t="s">
        <v>26</v>
      </c>
      <c r="E138" s="843"/>
      <c r="F138" s="844"/>
      <c r="G138" s="844"/>
      <c r="H138" s="845"/>
    </row>
    <row r="139" spans="1:8" ht="52.5" customHeight="1" x14ac:dyDescent="0.25">
      <c r="A139" s="818"/>
      <c r="B139" s="365" t="s">
        <v>771</v>
      </c>
      <c r="C139" s="842"/>
      <c r="D139" s="831"/>
      <c r="E139" s="346"/>
      <c r="F139" s="347"/>
      <c r="G139" s="347"/>
      <c r="H139" s="348">
        <f>H140+H141</f>
        <v>582.59</v>
      </c>
    </row>
    <row r="140" spans="1:8" ht="30" x14ac:dyDescent="0.25">
      <c r="A140" s="818"/>
      <c r="B140" s="349" t="s">
        <v>772</v>
      </c>
      <c r="C140" s="842"/>
      <c r="D140" s="831"/>
      <c r="E140" s="350"/>
      <c r="F140" s="351"/>
      <c r="G140" s="352"/>
      <c r="H140" s="353">
        <v>291.79000000000002</v>
      </c>
    </row>
    <row r="141" spans="1:8" ht="30" x14ac:dyDescent="0.25">
      <c r="A141" s="818"/>
      <c r="B141" s="349" t="s">
        <v>773</v>
      </c>
      <c r="C141" s="842"/>
      <c r="D141" s="831"/>
      <c r="E141" s="350"/>
      <c r="F141" s="351"/>
      <c r="G141" s="352"/>
      <c r="H141" s="354">
        <v>290.8</v>
      </c>
    </row>
    <row r="142" spans="1:8" ht="30" x14ac:dyDescent="0.25">
      <c r="A142" s="818"/>
      <c r="B142" s="355" t="s">
        <v>312</v>
      </c>
      <c r="C142" s="842"/>
      <c r="D142" s="831"/>
      <c r="E142" s="350"/>
      <c r="F142" s="351"/>
      <c r="G142" s="352"/>
      <c r="H142" s="356"/>
    </row>
    <row r="143" spans="1:8" x14ac:dyDescent="0.25">
      <c r="A143" s="818"/>
      <c r="B143" s="370" t="s">
        <v>774</v>
      </c>
      <c r="C143" s="842"/>
      <c r="D143" s="831"/>
      <c r="E143" s="350"/>
      <c r="F143" s="351"/>
      <c r="G143" s="352"/>
      <c r="H143" s="356"/>
    </row>
    <row r="144" spans="1:8" x14ac:dyDescent="0.25">
      <c r="A144" s="818"/>
      <c r="B144" s="358" t="s">
        <v>28</v>
      </c>
      <c r="C144" s="842"/>
      <c r="D144" s="831"/>
      <c r="E144" s="350"/>
      <c r="F144" s="351"/>
      <c r="G144" s="352"/>
      <c r="H144" s="356" t="s">
        <v>29</v>
      </c>
    </row>
    <row r="145" spans="1:8" x14ac:dyDescent="0.25">
      <c r="A145" s="818"/>
      <c r="B145" s="358" t="s">
        <v>406</v>
      </c>
      <c r="C145" s="842"/>
      <c r="D145" s="831"/>
      <c r="E145" s="350"/>
      <c r="F145" s="351"/>
      <c r="G145" s="352"/>
      <c r="H145" s="354">
        <v>14388.1</v>
      </c>
    </row>
    <row r="146" spans="1:8" ht="30" x14ac:dyDescent="0.25">
      <c r="A146" s="818"/>
      <c r="B146" s="370" t="s">
        <v>791</v>
      </c>
      <c r="C146" s="842"/>
      <c r="D146" s="831"/>
      <c r="E146" s="350"/>
      <c r="F146" s="351"/>
      <c r="G146" s="352"/>
      <c r="H146" s="356"/>
    </row>
    <row r="147" spans="1:8" x14ac:dyDescent="0.25">
      <c r="A147" s="818"/>
      <c r="B147" s="358" t="s">
        <v>28</v>
      </c>
      <c r="C147" s="842"/>
      <c r="D147" s="831"/>
      <c r="E147" s="350"/>
      <c r="F147" s="351"/>
      <c r="G147" s="352"/>
      <c r="H147" s="356" t="s">
        <v>29</v>
      </c>
    </row>
    <row r="148" spans="1:8" x14ac:dyDescent="0.25">
      <c r="A148" s="818"/>
      <c r="B148" s="358" t="s">
        <v>406</v>
      </c>
      <c r="C148" s="842"/>
      <c r="D148" s="831"/>
      <c r="E148" s="350"/>
      <c r="F148" s="351"/>
      <c r="G148" s="352"/>
      <c r="H148" s="354">
        <v>9020.1299999999992</v>
      </c>
    </row>
    <row r="149" spans="1:8" ht="30" x14ac:dyDescent="0.25">
      <c r="A149" s="818"/>
      <c r="B149" s="370" t="s">
        <v>792</v>
      </c>
      <c r="C149" s="842"/>
      <c r="D149" s="831"/>
      <c r="E149" s="350"/>
      <c r="F149" s="351"/>
      <c r="G149" s="352"/>
      <c r="H149" s="356"/>
    </row>
    <row r="150" spans="1:8" x14ac:dyDescent="0.25">
      <c r="A150" s="818"/>
      <c r="B150" s="358" t="s">
        <v>28</v>
      </c>
      <c r="C150" s="842"/>
      <c r="D150" s="831"/>
      <c r="E150" s="350"/>
      <c r="F150" s="351"/>
      <c r="G150" s="352"/>
      <c r="H150" s="356" t="s">
        <v>29</v>
      </c>
    </row>
    <row r="151" spans="1:8" x14ac:dyDescent="0.25">
      <c r="A151" s="818"/>
      <c r="B151" s="358" t="s">
        <v>406</v>
      </c>
      <c r="C151" s="842"/>
      <c r="D151" s="831"/>
      <c r="E151" s="350"/>
      <c r="F151" s="351"/>
      <c r="G151" s="352"/>
      <c r="H151" s="354">
        <v>5750.64</v>
      </c>
    </row>
    <row r="152" spans="1:8" ht="45" x14ac:dyDescent="0.25">
      <c r="A152" s="818"/>
      <c r="B152" s="357" t="s">
        <v>313</v>
      </c>
      <c r="C152" s="842"/>
      <c r="D152" s="831"/>
      <c r="E152" s="350"/>
      <c r="F152" s="351"/>
      <c r="G152" s="352"/>
      <c r="H152" s="356"/>
    </row>
    <row r="153" spans="1:8" ht="30" x14ac:dyDescent="0.25">
      <c r="A153" s="818"/>
      <c r="B153" s="359" t="s">
        <v>680</v>
      </c>
      <c r="C153" s="842"/>
      <c r="D153" s="831"/>
      <c r="E153" s="350"/>
      <c r="F153" s="351"/>
      <c r="G153" s="352"/>
      <c r="H153" s="356"/>
    </row>
    <row r="154" spans="1:8" x14ac:dyDescent="0.25">
      <c r="A154" s="818"/>
      <c r="B154" s="358" t="s">
        <v>28</v>
      </c>
      <c r="C154" s="842"/>
      <c r="D154" s="831"/>
      <c r="E154" s="350"/>
      <c r="F154" s="351"/>
      <c r="G154" s="352"/>
      <c r="H154" s="356" t="s">
        <v>29</v>
      </c>
    </row>
    <row r="155" spans="1:8" x14ac:dyDescent="0.25">
      <c r="A155" s="818"/>
      <c r="B155" s="358" t="s">
        <v>406</v>
      </c>
      <c r="C155" s="842"/>
      <c r="D155" s="831"/>
      <c r="E155" s="350"/>
      <c r="F155" s="351"/>
      <c r="G155" s="352"/>
      <c r="H155" s="354">
        <v>9807.83</v>
      </c>
    </row>
    <row r="156" spans="1:8" ht="30" x14ac:dyDescent="0.25">
      <c r="A156" s="818"/>
      <c r="B156" s="359" t="s">
        <v>314</v>
      </c>
      <c r="C156" s="842"/>
      <c r="D156" s="831"/>
      <c r="E156" s="350"/>
      <c r="F156" s="351"/>
      <c r="G156" s="352"/>
      <c r="H156" s="354"/>
    </row>
    <row r="157" spans="1:8" x14ac:dyDescent="0.25">
      <c r="A157" s="818"/>
      <c r="B157" s="358" t="s">
        <v>28</v>
      </c>
      <c r="C157" s="842"/>
      <c r="D157" s="831"/>
      <c r="E157" s="350"/>
      <c r="F157" s="351"/>
      <c r="G157" s="352"/>
      <c r="H157" s="354" t="s">
        <v>29</v>
      </c>
    </row>
    <row r="158" spans="1:8" x14ac:dyDescent="0.25">
      <c r="A158" s="818"/>
      <c r="B158" s="358" t="s">
        <v>406</v>
      </c>
      <c r="C158" s="842"/>
      <c r="D158" s="831"/>
      <c r="E158" s="350"/>
      <c r="F158" s="351"/>
      <c r="G158" s="352"/>
      <c r="H158" s="354">
        <v>7107.98</v>
      </c>
    </row>
    <row r="159" spans="1:8" ht="30" x14ac:dyDescent="0.25">
      <c r="A159" s="818"/>
      <c r="B159" s="359" t="s">
        <v>315</v>
      </c>
      <c r="C159" s="842"/>
      <c r="D159" s="831"/>
      <c r="E159" s="350"/>
      <c r="F159" s="351"/>
      <c r="G159" s="352"/>
      <c r="H159" s="354"/>
    </row>
    <row r="160" spans="1:8" x14ac:dyDescent="0.25">
      <c r="A160" s="818"/>
      <c r="B160" s="358" t="s">
        <v>28</v>
      </c>
      <c r="C160" s="842"/>
      <c r="D160" s="831"/>
      <c r="E160" s="350"/>
      <c r="F160" s="351"/>
      <c r="G160" s="352"/>
      <c r="H160" s="354" t="s">
        <v>29</v>
      </c>
    </row>
    <row r="161" spans="1:8" x14ac:dyDescent="0.25">
      <c r="A161" s="818"/>
      <c r="B161" s="358" t="s">
        <v>406</v>
      </c>
      <c r="C161" s="842"/>
      <c r="D161" s="831"/>
      <c r="E161" s="350"/>
      <c r="F161" s="351"/>
      <c r="G161" s="352"/>
      <c r="H161" s="354">
        <v>5668.96</v>
      </c>
    </row>
    <row r="162" spans="1:8" ht="30" x14ac:dyDescent="0.25">
      <c r="A162" s="818"/>
      <c r="B162" s="359" t="s">
        <v>316</v>
      </c>
      <c r="C162" s="842"/>
      <c r="D162" s="831"/>
      <c r="E162" s="350"/>
      <c r="F162" s="351"/>
      <c r="G162" s="352"/>
      <c r="H162" s="354"/>
    </row>
    <row r="163" spans="1:8" x14ac:dyDescent="0.25">
      <c r="A163" s="818"/>
      <c r="B163" s="358" t="s">
        <v>28</v>
      </c>
      <c r="C163" s="842"/>
      <c r="D163" s="831"/>
      <c r="E163" s="350"/>
      <c r="F163" s="351"/>
      <c r="G163" s="352"/>
      <c r="H163" s="354" t="s">
        <v>29</v>
      </c>
    </row>
    <row r="164" spans="1:8" x14ac:dyDescent="0.25">
      <c r="A164" s="818"/>
      <c r="B164" s="358" t="s">
        <v>406</v>
      </c>
      <c r="C164" s="842"/>
      <c r="D164" s="831"/>
      <c r="E164" s="350"/>
      <c r="F164" s="351"/>
      <c r="G164" s="352"/>
      <c r="H164" s="354">
        <v>4542.9399999999996</v>
      </c>
    </row>
    <row r="165" spans="1:8" ht="30" x14ac:dyDescent="0.25">
      <c r="A165" s="818"/>
      <c r="B165" s="359" t="s">
        <v>328</v>
      </c>
      <c r="C165" s="842"/>
      <c r="D165" s="831"/>
      <c r="E165" s="350"/>
      <c r="F165" s="351"/>
      <c r="G165" s="352"/>
      <c r="H165" s="354"/>
    </row>
    <row r="166" spans="1:8" x14ac:dyDescent="0.25">
      <c r="A166" s="818"/>
      <c r="B166" s="358" t="s">
        <v>28</v>
      </c>
      <c r="C166" s="842"/>
      <c r="D166" s="831"/>
      <c r="E166" s="350"/>
      <c r="F166" s="351"/>
      <c r="G166" s="352"/>
      <c r="H166" s="354" t="s">
        <v>29</v>
      </c>
    </row>
    <row r="167" spans="1:8" x14ac:dyDescent="0.25">
      <c r="A167" s="818"/>
      <c r="B167" s="358" t="s">
        <v>406</v>
      </c>
      <c r="C167" s="842"/>
      <c r="D167" s="831"/>
      <c r="E167" s="350"/>
      <c r="F167" s="351"/>
      <c r="G167" s="352"/>
      <c r="H167" s="354">
        <v>14601.89</v>
      </c>
    </row>
    <row r="168" spans="1:8" ht="30" x14ac:dyDescent="0.25">
      <c r="A168" s="818"/>
      <c r="B168" s="359" t="s">
        <v>329</v>
      </c>
      <c r="C168" s="842"/>
      <c r="D168" s="831"/>
      <c r="E168" s="350"/>
      <c r="F168" s="351"/>
      <c r="G168" s="352"/>
      <c r="H168" s="354"/>
    </row>
    <row r="169" spans="1:8" x14ac:dyDescent="0.25">
      <c r="A169" s="818"/>
      <c r="B169" s="358" t="s">
        <v>28</v>
      </c>
      <c r="C169" s="842"/>
      <c r="D169" s="831"/>
      <c r="E169" s="350"/>
      <c r="F169" s="351"/>
      <c r="G169" s="352"/>
      <c r="H169" s="354" t="s">
        <v>29</v>
      </c>
    </row>
    <row r="170" spans="1:8" x14ac:dyDescent="0.25">
      <c r="A170" s="818"/>
      <c r="B170" s="358" t="s">
        <v>406</v>
      </c>
      <c r="C170" s="842"/>
      <c r="D170" s="831"/>
      <c r="E170" s="350"/>
      <c r="F170" s="351"/>
      <c r="G170" s="352"/>
      <c r="H170" s="354">
        <v>10431.86</v>
      </c>
    </row>
    <row r="171" spans="1:8" ht="30" x14ac:dyDescent="0.25">
      <c r="A171" s="818"/>
      <c r="B171" s="359" t="s">
        <v>330</v>
      </c>
      <c r="C171" s="842"/>
      <c r="D171" s="831"/>
      <c r="E171" s="350"/>
      <c r="F171" s="351"/>
      <c r="G171" s="352"/>
      <c r="H171" s="354"/>
    </row>
    <row r="172" spans="1:8" x14ac:dyDescent="0.25">
      <c r="A172" s="818"/>
      <c r="B172" s="358" t="s">
        <v>28</v>
      </c>
      <c r="C172" s="842"/>
      <c r="D172" s="831"/>
      <c r="E172" s="350"/>
      <c r="F172" s="351"/>
      <c r="G172" s="352"/>
      <c r="H172" s="354" t="s">
        <v>29</v>
      </c>
    </row>
    <row r="173" spans="1:8" x14ac:dyDescent="0.25">
      <c r="A173" s="818"/>
      <c r="B173" s="358" t="s">
        <v>406</v>
      </c>
      <c r="C173" s="842"/>
      <c r="D173" s="831"/>
      <c r="E173" s="350"/>
      <c r="F173" s="351"/>
      <c r="G173" s="352"/>
      <c r="H173" s="354">
        <v>8301.7099999999991</v>
      </c>
    </row>
    <row r="174" spans="1:8" ht="30" x14ac:dyDescent="0.25">
      <c r="A174" s="818"/>
      <c r="B174" s="359" t="s">
        <v>331</v>
      </c>
      <c r="C174" s="842"/>
      <c r="D174" s="831"/>
      <c r="E174" s="350"/>
      <c r="F174" s="351"/>
      <c r="G174" s="352"/>
      <c r="H174" s="354"/>
    </row>
    <row r="175" spans="1:8" x14ac:dyDescent="0.25">
      <c r="A175" s="818"/>
      <c r="B175" s="358" t="s">
        <v>28</v>
      </c>
      <c r="C175" s="842"/>
      <c r="D175" s="831"/>
      <c r="E175" s="350"/>
      <c r="F175" s="351"/>
      <c r="G175" s="352"/>
      <c r="H175" s="354" t="s">
        <v>29</v>
      </c>
    </row>
    <row r="176" spans="1:8" x14ac:dyDescent="0.25">
      <c r="A176" s="818"/>
      <c r="B176" s="358" t="s">
        <v>406</v>
      </c>
      <c r="C176" s="842"/>
      <c r="D176" s="831"/>
      <c r="E176" s="350"/>
      <c r="F176" s="351"/>
      <c r="G176" s="352"/>
      <c r="H176" s="354">
        <v>14567.32</v>
      </c>
    </row>
    <row r="177" spans="1:8" ht="30" x14ac:dyDescent="0.25">
      <c r="A177" s="818"/>
      <c r="B177" s="359" t="s">
        <v>332</v>
      </c>
      <c r="C177" s="842"/>
      <c r="D177" s="831"/>
      <c r="E177" s="350"/>
      <c r="F177" s="351"/>
      <c r="G177" s="352"/>
      <c r="H177" s="354"/>
    </row>
    <row r="178" spans="1:8" x14ac:dyDescent="0.25">
      <c r="A178" s="818"/>
      <c r="B178" s="358" t="s">
        <v>28</v>
      </c>
      <c r="C178" s="842"/>
      <c r="D178" s="831"/>
      <c r="E178" s="350"/>
      <c r="F178" s="351"/>
      <c r="G178" s="352"/>
      <c r="H178" s="354" t="s">
        <v>29</v>
      </c>
    </row>
    <row r="179" spans="1:8" x14ac:dyDescent="0.25">
      <c r="A179" s="818"/>
      <c r="B179" s="358" t="s">
        <v>406</v>
      </c>
      <c r="C179" s="842"/>
      <c r="D179" s="831"/>
      <c r="E179" s="350"/>
      <c r="F179" s="351"/>
      <c r="G179" s="352"/>
      <c r="H179" s="354">
        <v>20588.740000000002</v>
      </c>
    </row>
    <row r="180" spans="1:8" ht="45" x14ac:dyDescent="0.25">
      <c r="A180" s="818"/>
      <c r="B180" s="359" t="s">
        <v>777</v>
      </c>
      <c r="C180" s="839"/>
      <c r="D180" s="832"/>
      <c r="E180" s="350"/>
      <c r="F180" s="351"/>
      <c r="G180" s="352"/>
      <c r="H180" s="354">
        <v>4580.62</v>
      </c>
    </row>
    <row r="181" spans="1:8" ht="45" x14ac:dyDescent="0.25">
      <c r="A181" s="818"/>
      <c r="B181" s="359" t="s">
        <v>778</v>
      </c>
      <c r="C181" s="839"/>
      <c r="D181" s="832"/>
      <c r="E181" s="350"/>
      <c r="F181" s="351"/>
      <c r="G181" s="352"/>
      <c r="H181" s="354">
        <v>3877.47</v>
      </c>
    </row>
    <row r="182" spans="1:8" ht="45" x14ac:dyDescent="0.25">
      <c r="A182" s="818"/>
      <c r="B182" s="359" t="s">
        <v>779</v>
      </c>
      <c r="C182" s="839"/>
      <c r="D182" s="832"/>
      <c r="E182" s="350"/>
      <c r="F182" s="351"/>
      <c r="G182" s="352"/>
      <c r="H182" s="354">
        <v>739.9</v>
      </c>
    </row>
    <row r="183" spans="1:8" ht="45.75" thickBot="1" x14ac:dyDescent="0.3">
      <c r="A183" s="818"/>
      <c r="B183" s="374" t="s">
        <v>780</v>
      </c>
      <c r="C183" s="840"/>
      <c r="D183" s="833"/>
      <c r="E183" s="361"/>
      <c r="F183" s="362"/>
      <c r="G183" s="363"/>
      <c r="H183" s="364">
        <v>844.5</v>
      </c>
    </row>
    <row r="184" spans="1:8" ht="49.5" customHeight="1" x14ac:dyDescent="0.25">
      <c r="A184" s="818"/>
      <c r="B184" s="365" t="s">
        <v>771</v>
      </c>
      <c r="C184" s="837" t="s">
        <v>711</v>
      </c>
      <c r="D184" s="830" t="s">
        <v>26</v>
      </c>
      <c r="E184" s="366"/>
      <c r="F184" s="367"/>
      <c r="G184" s="368"/>
      <c r="H184" s="348">
        <f>H185+H186</f>
        <v>582.59</v>
      </c>
    </row>
    <row r="185" spans="1:8" ht="30" x14ac:dyDescent="0.25">
      <c r="A185" s="818"/>
      <c r="B185" s="349" t="s">
        <v>772</v>
      </c>
      <c r="C185" s="838"/>
      <c r="D185" s="831"/>
      <c r="E185" s="350"/>
      <c r="F185" s="351"/>
      <c r="G185" s="369"/>
      <c r="H185" s="353">
        <v>291.79000000000002</v>
      </c>
    </row>
    <row r="186" spans="1:8" ht="30" x14ac:dyDescent="0.25">
      <c r="A186" s="818"/>
      <c r="B186" s="349" t="s">
        <v>773</v>
      </c>
      <c r="C186" s="838"/>
      <c r="D186" s="831"/>
      <c r="E186" s="350"/>
      <c r="F186" s="351"/>
      <c r="G186" s="369"/>
      <c r="H186" s="354">
        <v>290.8</v>
      </c>
    </row>
    <row r="187" spans="1:8" ht="30" x14ac:dyDescent="0.25">
      <c r="A187" s="818"/>
      <c r="B187" s="355" t="s">
        <v>24</v>
      </c>
      <c r="C187" s="838"/>
      <c r="D187" s="831"/>
      <c r="E187" s="350"/>
      <c r="F187" s="351"/>
      <c r="G187" s="369"/>
      <c r="H187" s="356"/>
    </row>
    <row r="188" spans="1:8" x14ac:dyDescent="0.25">
      <c r="A188" s="818"/>
      <c r="B188" s="370" t="s">
        <v>781</v>
      </c>
      <c r="C188" s="838"/>
      <c r="D188" s="831"/>
      <c r="E188" s="350"/>
      <c r="F188" s="351"/>
      <c r="G188" s="369"/>
      <c r="H188" s="356"/>
    </row>
    <row r="189" spans="1:8" x14ac:dyDescent="0.25">
      <c r="A189" s="818"/>
      <c r="B189" s="358" t="s">
        <v>28</v>
      </c>
      <c r="C189" s="838"/>
      <c r="D189" s="831"/>
      <c r="E189" s="350"/>
      <c r="F189" s="351"/>
      <c r="G189" s="369"/>
      <c r="H189" s="356" t="s">
        <v>29</v>
      </c>
    </row>
    <row r="190" spans="1:8" x14ac:dyDescent="0.25">
      <c r="A190" s="818"/>
      <c r="B190" s="358" t="s">
        <v>406</v>
      </c>
      <c r="C190" s="838"/>
      <c r="D190" s="831"/>
      <c r="E190" s="350"/>
      <c r="F190" s="351"/>
      <c r="G190" s="369"/>
      <c r="H190" s="354">
        <v>16619.02</v>
      </c>
    </row>
    <row r="191" spans="1:8" ht="17.25" customHeight="1" x14ac:dyDescent="0.25">
      <c r="A191" s="818"/>
      <c r="B191" s="370" t="s">
        <v>793</v>
      </c>
      <c r="C191" s="838"/>
      <c r="D191" s="831"/>
      <c r="E191" s="350"/>
      <c r="F191" s="351"/>
      <c r="G191" s="369"/>
      <c r="H191" s="356"/>
    </row>
    <row r="192" spans="1:8" x14ac:dyDescent="0.25">
      <c r="A192" s="818"/>
      <c r="B192" s="358" t="s">
        <v>28</v>
      </c>
      <c r="C192" s="838"/>
      <c r="D192" s="831"/>
      <c r="E192" s="350"/>
      <c r="F192" s="351"/>
      <c r="G192" s="369"/>
      <c r="H192" s="356" t="s">
        <v>29</v>
      </c>
    </row>
    <row r="193" spans="1:8" x14ac:dyDescent="0.25">
      <c r="A193" s="818"/>
      <c r="B193" s="358" t="s">
        <v>406</v>
      </c>
      <c r="C193" s="838"/>
      <c r="D193" s="831"/>
      <c r="E193" s="350"/>
      <c r="F193" s="351"/>
      <c r="G193" s="369"/>
      <c r="H193" s="354">
        <v>4858.01</v>
      </c>
    </row>
    <row r="194" spans="1:8" ht="30" x14ac:dyDescent="0.25">
      <c r="A194" s="818"/>
      <c r="B194" s="370" t="s">
        <v>794</v>
      </c>
      <c r="C194" s="838"/>
      <c r="D194" s="831"/>
      <c r="E194" s="350"/>
      <c r="F194" s="351"/>
      <c r="G194" s="369"/>
      <c r="H194" s="356"/>
    </row>
    <row r="195" spans="1:8" x14ac:dyDescent="0.25">
      <c r="A195" s="818"/>
      <c r="B195" s="358" t="s">
        <v>28</v>
      </c>
      <c r="C195" s="838"/>
      <c r="D195" s="831"/>
      <c r="E195" s="350"/>
      <c r="F195" s="351"/>
      <c r="G195" s="369"/>
      <c r="H195" s="356" t="s">
        <v>29</v>
      </c>
    </row>
    <row r="196" spans="1:8" x14ac:dyDescent="0.25">
      <c r="A196" s="818"/>
      <c r="B196" s="358" t="s">
        <v>406</v>
      </c>
      <c r="C196" s="838"/>
      <c r="D196" s="831"/>
      <c r="E196" s="350"/>
      <c r="F196" s="351"/>
      <c r="G196" s="369"/>
      <c r="H196" s="354">
        <v>18530.61</v>
      </c>
    </row>
    <row r="197" spans="1:8" ht="45" x14ac:dyDescent="0.25">
      <c r="A197" s="818"/>
      <c r="B197" s="370" t="s">
        <v>795</v>
      </c>
      <c r="C197" s="838"/>
      <c r="D197" s="831"/>
      <c r="E197" s="350"/>
      <c r="F197" s="351"/>
      <c r="G197" s="369"/>
      <c r="H197" s="354"/>
    </row>
    <row r="198" spans="1:8" x14ac:dyDescent="0.25">
      <c r="A198" s="818"/>
      <c r="B198" s="358" t="s">
        <v>28</v>
      </c>
      <c r="C198" s="838"/>
      <c r="D198" s="831"/>
      <c r="E198" s="350"/>
      <c r="F198" s="351"/>
      <c r="G198" s="369"/>
      <c r="H198" s="356" t="s">
        <v>29</v>
      </c>
    </row>
    <row r="199" spans="1:8" x14ac:dyDescent="0.25">
      <c r="A199" s="818"/>
      <c r="B199" s="358" t="s">
        <v>406</v>
      </c>
      <c r="C199" s="838"/>
      <c r="D199" s="831"/>
      <c r="E199" s="350"/>
      <c r="F199" s="351"/>
      <c r="G199" s="369"/>
      <c r="H199" s="354">
        <v>6345.65</v>
      </c>
    </row>
    <row r="200" spans="1:8" ht="45" x14ac:dyDescent="0.25">
      <c r="A200" s="818"/>
      <c r="B200" s="370" t="s">
        <v>796</v>
      </c>
      <c r="C200" s="838"/>
      <c r="D200" s="831"/>
      <c r="E200" s="350"/>
      <c r="F200" s="351"/>
      <c r="G200" s="369"/>
      <c r="H200" s="354"/>
    </row>
    <row r="201" spans="1:8" x14ac:dyDescent="0.25">
      <c r="A201" s="818"/>
      <c r="B201" s="358" t="s">
        <v>28</v>
      </c>
      <c r="C201" s="838"/>
      <c r="D201" s="831"/>
      <c r="E201" s="350"/>
      <c r="F201" s="351"/>
      <c r="G201" s="369"/>
      <c r="H201" s="356" t="s">
        <v>29</v>
      </c>
    </row>
    <row r="202" spans="1:8" x14ac:dyDescent="0.25">
      <c r="A202" s="818"/>
      <c r="B202" s="358" t="s">
        <v>406</v>
      </c>
      <c r="C202" s="838"/>
      <c r="D202" s="831"/>
      <c r="E202" s="350"/>
      <c r="F202" s="351"/>
      <c r="G202" s="369"/>
      <c r="H202" s="354">
        <v>7571.62</v>
      </c>
    </row>
    <row r="203" spans="1:8" x14ac:dyDescent="0.25">
      <c r="A203" s="818"/>
      <c r="B203" s="370" t="s">
        <v>322</v>
      </c>
      <c r="C203" s="838"/>
      <c r="D203" s="831"/>
      <c r="E203" s="350"/>
      <c r="F203" s="351"/>
      <c r="G203" s="369"/>
      <c r="H203" s="356"/>
    </row>
    <row r="204" spans="1:8" x14ac:dyDescent="0.25">
      <c r="A204" s="818"/>
      <c r="B204" s="359" t="s">
        <v>797</v>
      </c>
      <c r="C204" s="838"/>
      <c r="D204" s="831"/>
      <c r="E204" s="350"/>
      <c r="F204" s="351"/>
      <c r="G204" s="369"/>
      <c r="H204" s="356"/>
    </row>
    <row r="205" spans="1:8" x14ac:dyDescent="0.25">
      <c r="A205" s="818"/>
      <c r="B205" s="358" t="s">
        <v>28</v>
      </c>
      <c r="C205" s="838"/>
      <c r="D205" s="831"/>
      <c r="E205" s="350"/>
      <c r="F205" s="351"/>
      <c r="G205" s="369"/>
      <c r="H205" s="356" t="s">
        <v>29</v>
      </c>
    </row>
    <row r="206" spans="1:8" x14ac:dyDescent="0.25">
      <c r="A206" s="818"/>
      <c r="B206" s="358" t="s">
        <v>406</v>
      </c>
      <c r="C206" s="838"/>
      <c r="D206" s="831"/>
      <c r="E206" s="350"/>
      <c r="F206" s="351"/>
      <c r="G206" s="369"/>
      <c r="H206" s="354">
        <v>3787.96</v>
      </c>
    </row>
    <row r="207" spans="1:8" x14ac:dyDescent="0.25">
      <c r="A207" s="818"/>
      <c r="B207" s="359" t="s">
        <v>798</v>
      </c>
      <c r="C207" s="838"/>
      <c r="D207" s="831"/>
      <c r="E207" s="350"/>
      <c r="F207" s="351"/>
      <c r="G207" s="369"/>
      <c r="H207" s="354"/>
    </row>
    <row r="208" spans="1:8" x14ac:dyDescent="0.25">
      <c r="A208" s="818"/>
      <c r="B208" s="358" t="s">
        <v>28</v>
      </c>
      <c r="C208" s="838"/>
      <c r="D208" s="831"/>
      <c r="E208" s="350"/>
      <c r="F208" s="351"/>
      <c r="G208" s="369"/>
      <c r="H208" s="356" t="s">
        <v>29</v>
      </c>
    </row>
    <row r="209" spans="1:8" x14ac:dyDescent="0.25">
      <c r="A209" s="818"/>
      <c r="B209" s="358" t="s">
        <v>406</v>
      </c>
      <c r="C209" s="838"/>
      <c r="D209" s="831"/>
      <c r="E209" s="350"/>
      <c r="F209" s="351"/>
      <c r="G209" s="369"/>
      <c r="H209" s="354">
        <v>7642.45</v>
      </c>
    </row>
    <row r="210" spans="1:8" x14ac:dyDescent="0.25">
      <c r="A210" s="818"/>
      <c r="B210" s="359" t="s">
        <v>799</v>
      </c>
      <c r="C210" s="838"/>
      <c r="D210" s="831"/>
      <c r="E210" s="350"/>
      <c r="F210" s="351"/>
      <c r="G210" s="369"/>
      <c r="H210" s="356"/>
    </row>
    <row r="211" spans="1:8" x14ac:dyDescent="0.25">
      <c r="A211" s="818"/>
      <c r="B211" s="358" t="s">
        <v>28</v>
      </c>
      <c r="C211" s="838"/>
      <c r="D211" s="831"/>
      <c r="E211" s="350"/>
      <c r="F211" s="351"/>
      <c r="G211" s="369"/>
      <c r="H211" s="356" t="s">
        <v>29</v>
      </c>
    </row>
    <row r="212" spans="1:8" x14ac:dyDescent="0.25">
      <c r="A212" s="818"/>
      <c r="B212" s="358" t="s">
        <v>406</v>
      </c>
      <c r="C212" s="838"/>
      <c r="D212" s="831"/>
      <c r="E212" s="350"/>
      <c r="F212" s="351"/>
      <c r="G212" s="369"/>
      <c r="H212" s="354">
        <v>544.74</v>
      </c>
    </row>
    <row r="213" spans="1:8" x14ac:dyDescent="0.25">
      <c r="A213" s="818"/>
      <c r="B213" s="359" t="s">
        <v>787</v>
      </c>
      <c r="C213" s="838"/>
      <c r="D213" s="831"/>
      <c r="E213" s="350"/>
      <c r="F213" s="351"/>
      <c r="G213" s="369"/>
      <c r="H213" s="356"/>
    </row>
    <row r="214" spans="1:8" x14ac:dyDescent="0.25">
      <c r="A214" s="818"/>
      <c r="B214" s="358" t="s">
        <v>28</v>
      </c>
      <c r="C214" s="838"/>
      <c r="D214" s="831"/>
      <c r="E214" s="350"/>
      <c r="F214" s="351"/>
      <c r="G214" s="369"/>
      <c r="H214" s="356" t="s">
        <v>29</v>
      </c>
    </row>
    <row r="215" spans="1:8" x14ac:dyDescent="0.25">
      <c r="A215" s="818"/>
      <c r="B215" s="358" t="s">
        <v>406</v>
      </c>
      <c r="C215" s="838"/>
      <c r="D215" s="831"/>
      <c r="E215" s="350"/>
      <c r="F215" s="351"/>
      <c r="G215" s="369"/>
      <c r="H215" s="354">
        <v>19037.68</v>
      </c>
    </row>
    <row r="216" spans="1:8" ht="30" x14ac:dyDescent="0.25">
      <c r="A216" s="818"/>
      <c r="B216" s="370" t="s">
        <v>313</v>
      </c>
      <c r="C216" s="838"/>
      <c r="D216" s="831"/>
      <c r="E216" s="350"/>
      <c r="F216" s="351"/>
      <c r="G216" s="369"/>
      <c r="H216" s="356"/>
    </row>
    <row r="217" spans="1:8" ht="30" x14ac:dyDescent="0.25">
      <c r="A217" s="818"/>
      <c r="B217" s="359" t="s">
        <v>680</v>
      </c>
      <c r="C217" s="838"/>
      <c r="D217" s="831"/>
      <c r="E217" s="350"/>
      <c r="F217" s="351"/>
      <c r="G217" s="352"/>
      <c r="H217" s="356"/>
    </row>
    <row r="218" spans="1:8" x14ac:dyDescent="0.25">
      <c r="A218" s="818"/>
      <c r="B218" s="358" t="s">
        <v>28</v>
      </c>
      <c r="C218" s="838"/>
      <c r="D218" s="831"/>
      <c r="E218" s="350"/>
      <c r="F218" s="351"/>
      <c r="G218" s="352"/>
      <c r="H218" s="356" t="s">
        <v>29</v>
      </c>
    </row>
    <row r="219" spans="1:8" x14ac:dyDescent="0.25">
      <c r="A219" s="818"/>
      <c r="B219" s="358" t="s">
        <v>406</v>
      </c>
      <c r="C219" s="838"/>
      <c r="D219" s="831"/>
      <c r="E219" s="350"/>
      <c r="F219" s="351"/>
      <c r="G219" s="352"/>
      <c r="H219" s="354">
        <v>9807.83</v>
      </c>
    </row>
    <row r="220" spans="1:8" ht="30" x14ac:dyDescent="0.25">
      <c r="A220" s="818"/>
      <c r="B220" s="359" t="s">
        <v>314</v>
      </c>
      <c r="C220" s="838"/>
      <c r="D220" s="831"/>
      <c r="E220" s="350"/>
      <c r="F220" s="351"/>
      <c r="G220" s="352"/>
      <c r="H220" s="356"/>
    </row>
    <row r="221" spans="1:8" x14ac:dyDescent="0.25">
      <c r="A221" s="818"/>
      <c r="B221" s="358" t="s">
        <v>28</v>
      </c>
      <c r="C221" s="838"/>
      <c r="D221" s="831"/>
      <c r="E221" s="350"/>
      <c r="F221" s="351"/>
      <c r="G221" s="352"/>
      <c r="H221" s="356" t="s">
        <v>29</v>
      </c>
    </row>
    <row r="222" spans="1:8" x14ac:dyDescent="0.25">
      <c r="A222" s="818"/>
      <c r="B222" s="358" t="s">
        <v>406</v>
      </c>
      <c r="C222" s="838"/>
      <c r="D222" s="831"/>
      <c r="E222" s="350"/>
      <c r="F222" s="351"/>
      <c r="G222" s="352"/>
      <c r="H222" s="354">
        <v>7107.98</v>
      </c>
    </row>
    <row r="223" spans="1:8" ht="30" x14ac:dyDescent="0.25">
      <c r="A223" s="818"/>
      <c r="B223" s="359" t="s">
        <v>315</v>
      </c>
      <c r="C223" s="838"/>
      <c r="D223" s="831"/>
      <c r="E223" s="350"/>
      <c r="F223" s="351"/>
      <c r="G223" s="352"/>
      <c r="H223" s="356"/>
    </row>
    <row r="224" spans="1:8" x14ac:dyDescent="0.25">
      <c r="A224" s="818"/>
      <c r="B224" s="358" t="s">
        <v>28</v>
      </c>
      <c r="C224" s="838"/>
      <c r="D224" s="831"/>
      <c r="E224" s="350"/>
      <c r="F224" s="351"/>
      <c r="G224" s="352"/>
      <c r="H224" s="356" t="s">
        <v>29</v>
      </c>
    </row>
    <row r="225" spans="1:8" x14ac:dyDescent="0.25">
      <c r="A225" s="818"/>
      <c r="B225" s="358" t="s">
        <v>406</v>
      </c>
      <c r="C225" s="838"/>
      <c r="D225" s="831"/>
      <c r="E225" s="350"/>
      <c r="F225" s="351"/>
      <c r="G225" s="352"/>
      <c r="H225" s="354">
        <v>5668.96</v>
      </c>
    </row>
    <row r="226" spans="1:8" ht="30" x14ac:dyDescent="0.25">
      <c r="A226" s="818"/>
      <c r="B226" s="359" t="s">
        <v>316</v>
      </c>
      <c r="C226" s="838"/>
      <c r="D226" s="831"/>
      <c r="E226" s="350"/>
      <c r="F226" s="351"/>
      <c r="G226" s="352"/>
      <c r="H226" s="356"/>
    </row>
    <row r="227" spans="1:8" x14ac:dyDescent="0.25">
      <c r="A227" s="818"/>
      <c r="B227" s="358" t="s">
        <v>28</v>
      </c>
      <c r="C227" s="838"/>
      <c r="D227" s="831"/>
      <c r="E227" s="350"/>
      <c r="F227" s="351"/>
      <c r="G227" s="352"/>
      <c r="H227" s="356" t="s">
        <v>29</v>
      </c>
    </row>
    <row r="228" spans="1:8" x14ac:dyDescent="0.25">
      <c r="A228" s="818"/>
      <c r="B228" s="358" t="s">
        <v>406</v>
      </c>
      <c r="C228" s="838"/>
      <c r="D228" s="831"/>
      <c r="E228" s="350"/>
      <c r="F228" s="351"/>
      <c r="G228" s="352"/>
      <c r="H228" s="354">
        <v>4542.9399999999996</v>
      </c>
    </row>
    <row r="229" spans="1:8" ht="30" x14ac:dyDescent="0.25">
      <c r="A229" s="818"/>
      <c r="B229" s="359" t="s">
        <v>328</v>
      </c>
      <c r="C229" s="838"/>
      <c r="D229" s="831"/>
      <c r="E229" s="350"/>
      <c r="F229" s="351"/>
      <c r="G229" s="352"/>
      <c r="H229" s="356"/>
    </row>
    <row r="230" spans="1:8" x14ac:dyDescent="0.25">
      <c r="A230" s="818"/>
      <c r="B230" s="358" t="s">
        <v>28</v>
      </c>
      <c r="C230" s="838"/>
      <c r="D230" s="831"/>
      <c r="E230" s="350"/>
      <c r="F230" s="351"/>
      <c r="G230" s="352"/>
      <c r="H230" s="356" t="s">
        <v>29</v>
      </c>
    </row>
    <row r="231" spans="1:8" x14ac:dyDescent="0.25">
      <c r="A231" s="818"/>
      <c r="B231" s="358" t="s">
        <v>406</v>
      </c>
      <c r="C231" s="838"/>
      <c r="D231" s="831"/>
      <c r="E231" s="350"/>
      <c r="F231" s="351"/>
      <c r="G231" s="352"/>
      <c r="H231" s="354">
        <v>14601.89</v>
      </c>
    </row>
    <row r="232" spans="1:8" ht="30" x14ac:dyDescent="0.25">
      <c r="A232" s="818"/>
      <c r="B232" s="359" t="s">
        <v>329</v>
      </c>
      <c r="C232" s="838"/>
      <c r="D232" s="831"/>
      <c r="E232" s="350"/>
      <c r="F232" s="351"/>
      <c r="G232" s="352"/>
      <c r="H232" s="356"/>
    </row>
    <row r="233" spans="1:8" x14ac:dyDescent="0.25">
      <c r="A233" s="818"/>
      <c r="B233" s="358" t="s">
        <v>28</v>
      </c>
      <c r="C233" s="838"/>
      <c r="D233" s="831"/>
      <c r="E233" s="350"/>
      <c r="F233" s="351"/>
      <c r="G233" s="352"/>
      <c r="H233" s="356" t="s">
        <v>29</v>
      </c>
    </row>
    <row r="234" spans="1:8" x14ac:dyDescent="0.25">
      <c r="A234" s="818"/>
      <c r="B234" s="358" t="s">
        <v>406</v>
      </c>
      <c r="C234" s="838"/>
      <c r="D234" s="831"/>
      <c r="E234" s="350"/>
      <c r="F234" s="351"/>
      <c r="G234" s="352"/>
      <c r="H234" s="354">
        <v>10431.86</v>
      </c>
    </row>
    <row r="235" spans="1:8" ht="30" x14ac:dyDescent="0.25">
      <c r="A235" s="818"/>
      <c r="B235" s="359" t="s">
        <v>330</v>
      </c>
      <c r="C235" s="838"/>
      <c r="D235" s="831"/>
      <c r="E235" s="350"/>
      <c r="F235" s="351"/>
      <c r="G235" s="352"/>
      <c r="H235" s="356"/>
    </row>
    <row r="236" spans="1:8" x14ac:dyDescent="0.25">
      <c r="A236" s="818"/>
      <c r="B236" s="358" t="s">
        <v>28</v>
      </c>
      <c r="C236" s="838"/>
      <c r="D236" s="831"/>
      <c r="E236" s="350"/>
      <c r="F236" s="351"/>
      <c r="G236" s="352"/>
      <c r="H236" s="356" t="s">
        <v>29</v>
      </c>
    </row>
    <row r="237" spans="1:8" x14ac:dyDescent="0.25">
      <c r="A237" s="818"/>
      <c r="B237" s="358" t="s">
        <v>406</v>
      </c>
      <c r="C237" s="838"/>
      <c r="D237" s="831"/>
      <c r="E237" s="350"/>
      <c r="F237" s="351"/>
      <c r="G237" s="352"/>
      <c r="H237" s="354">
        <v>8301.7099999999991</v>
      </c>
    </row>
    <row r="238" spans="1:8" ht="30" x14ac:dyDescent="0.25">
      <c r="A238" s="818"/>
      <c r="B238" s="359" t="s">
        <v>331</v>
      </c>
      <c r="C238" s="838"/>
      <c r="D238" s="831"/>
      <c r="E238" s="350"/>
      <c r="F238" s="351"/>
      <c r="G238" s="352"/>
      <c r="H238" s="356"/>
    </row>
    <row r="239" spans="1:8" x14ac:dyDescent="0.25">
      <c r="A239" s="818"/>
      <c r="B239" s="358" t="s">
        <v>28</v>
      </c>
      <c r="C239" s="838"/>
      <c r="D239" s="831"/>
      <c r="E239" s="350"/>
      <c r="F239" s="351"/>
      <c r="G239" s="352"/>
      <c r="H239" s="356" t="s">
        <v>29</v>
      </c>
    </row>
    <row r="240" spans="1:8" x14ac:dyDescent="0.25">
      <c r="A240" s="818"/>
      <c r="B240" s="358" t="s">
        <v>406</v>
      </c>
      <c r="C240" s="838"/>
      <c r="D240" s="831"/>
      <c r="E240" s="350"/>
      <c r="F240" s="351"/>
      <c r="G240" s="352"/>
      <c r="H240" s="354">
        <v>14567.32</v>
      </c>
    </row>
    <row r="241" spans="1:8" ht="30" x14ac:dyDescent="0.25">
      <c r="A241" s="818"/>
      <c r="B241" s="359" t="s">
        <v>332</v>
      </c>
      <c r="C241" s="838"/>
      <c r="D241" s="831"/>
      <c r="E241" s="350"/>
      <c r="F241" s="351"/>
      <c r="G241" s="352"/>
      <c r="H241" s="356"/>
    </row>
    <row r="242" spans="1:8" x14ac:dyDescent="0.25">
      <c r="A242" s="818"/>
      <c r="B242" s="358" t="s">
        <v>28</v>
      </c>
      <c r="C242" s="838"/>
      <c r="D242" s="831"/>
      <c r="E242" s="350"/>
      <c r="F242" s="351"/>
      <c r="G242" s="352"/>
      <c r="H242" s="356" t="s">
        <v>29</v>
      </c>
    </row>
    <row r="243" spans="1:8" x14ac:dyDescent="0.25">
      <c r="A243" s="818"/>
      <c r="B243" s="358" t="s">
        <v>406</v>
      </c>
      <c r="C243" s="838"/>
      <c r="D243" s="831"/>
      <c r="E243" s="350"/>
      <c r="F243" s="351"/>
      <c r="G243" s="352"/>
      <c r="H243" s="354">
        <v>20588.740000000002</v>
      </c>
    </row>
    <row r="244" spans="1:8" ht="30" x14ac:dyDescent="0.25">
      <c r="A244" s="818"/>
      <c r="B244" s="357" t="s">
        <v>323</v>
      </c>
      <c r="C244" s="838"/>
      <c r="D244" s="831"/>
      <c r="E244" s="350"/>
      <c r="F244" s="351"/>
      <c r="G244" s="369"/>
      <c r="H244" s="356"/>
    </row>
    <row r="245" spans="1:8" x14ac:dyDescent="0.25">
      <c r="A245" s="818"/>
      <c r="B245" s="358" t="s">
        <v>28</v>
      </c>
      <c r="C245" s="838"/>
      <c r="D245" s="831"/>
      <c r="E245" s="350"/>
      <c r="F245" s="351"/>
      <c r="G245" s="369"/>
      <c r="H245" s="356" t="s">
        <v>29</v>
      </c>
    </row>
    <row r="246" spans="1:8" x14ac:dyDescent="0.25">
      <c r="A246" s="818"/>
      <c r="B246" s="358" t="s">
        <v>406</v>
      </c>
      <c r="C246" s="838"/>
      <c r="D246" s="831"/>
      <c r="E246" s="350"/>
      <c r="F246" s="351"/>
      <c r="G246" s="369"/>
      <c r="H246" s="354">
        <v>149450.79999999999</v>
      </c>
    </row>
    <row r="247" spans="1:8" ht="30" x14ac:dyDescent="0.25">
      <c r="A247" s="818"/>
      <c r="B247" s="357" t="s">
        <v>324</v>
      </c>
      <c r="C247" s="838"/>
      <c r="D247" s="831"/>
      <c r="E247" s="350"/>
      <c r="F247" s="351"/>
      <c r="G247" s="369"/>
      <c r="H247" s="356"/>
    </row>
    <row r="248" spans="1:8" x14ac:dyDescent="0.25">
      <c r="A248" s="818"/>
      <c r="B248" s="358" t="s">
        <v>28</v>
      </c>
      <c r="C248" s="838"/>
      <c r="D248" s="831"/>
      <c r="E248" s="350"/>
      <c r="F248" s="351"/>
      <c r="G248" s="369"/>
      <c r="H248" s="356" t="s">
        <v>29</v>
      </c>
    </row>
    <row r="249" spans="1:8" x14ac:dyDescent="0.25">
      <c r="A249" s="818"/>
      <c r="B249" s="358" t="s">
        <v>406</v>
      </c>
      <c r="C249" s="838"/>
      <c r="D249" s="831"/>
      <c r="E249" s="350"/>
      <c r="F249" s="351"/>
      <c r="G249" s="369"/>
      <c r="H249" s="354">
        <v>113480.94</v>
      </c>
    </row>
    <row r="250" spans="1:8" ht="30" x14ac:dyDescent="0.25">
      <c r="A250" s="818"/>
      <c r="B250" s="357" t="s">
        <v>325</v>
      </c>
      <c r="C250" s="838"/>
      <c r="D250" s="831"/>
      <c r="E250" s="350"/>
      <c r="F250" s="351"/>
      <c r="G250" s="369"/>
      <c r="H250" s="356"/>
    </row>
    <row r="251" spans="1:8" x14ac:dyDescent="0.25">
      <c r="A251" s="818"/>
      <c r="B251" s="358" t="s">
        <v>28</v>
      </c>
      <c r="C251" s="838"/>
      <c r="D251" s="831"/>
      <c r="E251" s="350"/>
      <c r="F251" s="351"/>
      <c r="G251" s="369"/>
      <c r="H251" s="356" t="s">
        <v>29</v>
      </c>
    </row>
    <row r="252" spans="1:8" x14ac:dyDescent="0.25">
      <c r="A252" s="818"/>
      <c r="B252" s="358" t="s">
        <v>406</v>
      </c>
      <c r="C252" s="838"/>
      <c r="D252" s="831"/>
      <c r="E252" s="350"/>
      <c r="F252" s="351"/>
      <c r="G252" s="369"/>
      <c r="H252" s="354">
        <v>81977.66</v>
      </c>
    </row>
    <row r="253" spans="1:8" ht="30" x14ac:dyDescent="0.25">
      <c r="A253" s="818"/>
      <c r="B253" s="357" t="s">
        <v>326</v>
      </c>
      <c r="C253" s="838"/>
      <c r="D253" s="831"/>
      <c r="E253" s="350"/>
      <c r="F253" s="351"/>
      <c r="G253" s="369"/>
      <c r="H253" s="356"/>
    </row>
    <row r="254" spans="1:8" x14ac:dyDescent="0.25">
      <c r="A254" s="818"/>
      <c r="B254" s="358" t="s">
        <v>28</v>
      </c>
      <c r="C254" s="838"/>
      <c r="D254" s="831"/>
      <c r="E254" s="350"/>
      <c r="F254" s="351"/>
      <c r="G254" s="369"/>
      <c r="H254" s="356" t="s">
        <v>29</v>
      </c>
    </row>
    <row r="255" spans="1:8" x14ac:dyDescent="0.25">
      <c r="A255" s="818"/>
      <c r="B255" s="358" t="s">
        <v>406</v>
      </c>
      <c r="C255" s="838"/>
      <c r="D255" s="831"/>
      <c r="E255" s="350"/>
      <c r="F255" s="351"/>
      <c r="G255" s="369"/>
      <c r="H255" s="354">
        <v>56301.919999999998</v>
      </c>
    </row>
    <row r="256" spans="1:8" ht="30" x14ac:dyDescent="0.25">
      <c r="A256" s="818"/>
      <c r="B256" s="357" t="s">
        <v>327</v>
      </c>
      <c r="C256" s="838"/>
      <c r="D256" s="831"/>
      <c r="E256" s="350"/>
      <c r="F256" s="351"/>
      <c r="G256" s="369"/>
      <c r="H256" s="356"/>
    </row>
    <row r="257" spans="1:9" x14ac:dyDescent="0.25">
      <c r="A257" s="818"/>
      <c r="B257" s="358" t="s">
        <v>28</v>
      </c>
      <c r="C257" s="838"/>
      <c r="D257" s="831"/>
      <c r="E257" s="350"/>
      <c r="F257" s="351"/>
      <c r="G257" s="369"/>
      <c r="H257" s="356" t="s">
        <v>29</v>
      </c>
    </row>
    <row r="258" spans="1:9" x14ac:dyDescent="0.25">
      <c r="A258" s="818"/>
      <c r="B258" s="358" t="s">
        <v>406</v>
      </c>
      <c r="C258" s="838"/>
      <c r="D258" s="831"/>
      <c r="E258" s="350"/>
      <c r="F258" s="351"/>
      <c r="G258" s="369"/>
      <c r="H258" s="354">
        <v>50097.42</v>
      </c>
    </row>
    <row r="259" spans="1:9" ht="30" x14ac:dyDescent="0.25">
      <c r="A259" s="818"/>
      <c r="B259" s="357" t="s">
        <v>790</v>
      </c>
      <c r="C259" s="839"/>
      <c r="D259" s="832"/>
      <c r="E259" s="350"/>
      <c r="F259" s="351"/>
      <c r="G259" s="369"/>
      <c r="H259" s="354">
        <v>2565.11</v>
      </c>
    </row>
    <row r="260" spans="1:9" ht="45.75" thickBot="1" x14ac:dyDescent="0.3">
      <c r="A260" s="818"/>
      <c r="B260" s="371" t="s">
        <v>780</v>
      </c>
      <c r="C260" s="840"/>
      <c r="D260" s="833"/>
      <c r="E260" s="361"/>
      <c r="F260" s="362"/>
      <c r="G260" s="372"/>
      <c r="H260" s="364">
        <v>844.5</v>
      </c>
    </row>
    <row r="261" spans="1:9" ht="29.25" customHeight="1" x14ac:dyDescent="0.25">
      <c r="A261" s="817"/>
      <c r="B261" s="819" t="s">
        <v>53</v>
      </c>
      <c r="C261" s="819"/>
      <c r="D261" s="819"/>
      <c r="E261" s="846"/>
      <c r="F261" s="846"/>
      <c r="G261" s="846"/>
      <c r="H261" s="847"/>
    </row>
    <row r="262" spans="1:9" x14ac:dyDescent="0.25">
      <c r="A262" s="817"/>
      <c r="B262" s="821" t="s">
        <v>310</v>
      </c>
      <c r="C262" s="821"/>
      <c r="D262" s="821"/>
      <c r="E262" s="821"/>
      <c r="F262" s="821"/>
      <c r="G262" s="821"/>
      <c r="H262" s="822"/>
    </row>
    <row r="263" spans="1:9" ht="65.25" customHeight="1" thickBot="1" x14ac:dyDescent="0.3">
      <c r="A263" s="817"/>
      <c r="B263" s="823" t="s">
        <v>311</v>
      </c>
      <c r="C263" s="823"/>
      <c r="D263" s="823"/>
      <c r="E263" s="823"/>
      <c r="F263" s="823"/>
      <c r="G263" s="823"/>
      <c r="H263" s="848"/>
    </row>
    <row r="264" spans="1:9" ht="29.25" customHeight="1" thickBot="1" x14ac:dyDescent="0.3">
      <c r="A264" s="818"/>
      <c r="B264" s="375" t="s">
        <v>90</v>
      </c>
      <c r="C264" s="841" t="s">
        <v>800</v>
      </c>
      <c r="D264" s="850"/>
      <c r="E264" s="851"/>
      <c r="F264" s="851"/>
      <c r="G264" s="851"/>
      <c r="H264" s="852"/>
    </row>
    <row r="265" spans="1:9" ht="70.5" customHeight="1" x14ac:dyDescent="0.25">
      <c r="A265" s="817"/>
      <c r="B265" s="376" t="s">
        <v>801</v>
      </c>
      <c r="C265" s="842"/>
      <c r="D265" s="853" t="s">
        <v>57</v>
      </c>
      <c r="E265" s="377"/>
      <c r="F265" s="377"/>
      <c r="G265" s="377"/>
      <c r="H265" s="378">
        <f>H266+H267</f>
        <v>12299.54</v>
      </c>
      <c r="I265" s="328"/>
    </row>
    <row r="266" spans="1:9" x14ac:dyDescent="0.25">
      <c r="A266" s="817"/>
      <c r="B266" s="379" t="s">
        <v>802</v>
      </c>
      <c r="C266" s="842"/>
      <c r="D266" s="853"/>
      <c r="E266" s="380"/>
      <c r="F266" s="380"/>
      <c r="G266" s="380"/>
      <c r="H266" s="381">
        <v>6160.24</v>
      </c>
      <c r="I266" s="328"/>
    </row>
    <row r="267" spans="1:9" ht="15.75" thickBot="1" x14ac:dyDescent="0.3">
      <c r="A267" s="817"/>
      <c r="B267" s="382" t="s">
        <v>803</v>
      </c>
      <c r="C267" s="849"/>
      <c r="D267" s="853"/>
      <c r="E267" s="383"/>
      <c r="F267" s="383"/>
      <c r="G267" s="383"/>
      <c r="H267" s="384">
        <v>6139.3</v>
      </c>
      <c r="I267" s="328"/>
    </row>
    <row r="268" spans="1:9" ht="29.25" x14ac:dyDescent="0.25">
      <c r="A268" s="818"/>
      <c r="B268" s="385" t="s">
        <v>333</v>
      </c>
      <c r="C268" s="841" t="s">
        <v>707</v>
      </c>
      <c r="D268" s="854" t="s">
        <v>62</v>
      </c>
      <c r="E268" s="386"/>
      <c r="F268" s="347"/>
      <c r="G268" s="347"/>
      <c r="H268" s="387"/>
      <c r="I268" s="328"/>
    </row>
    <row r="269" spans="1:9" x14ac:dyDescent="0.25">
      <c r="A269" s="818"/>
      <c r="B269" s="388" t="s">
        <v>774</v>
      </c>
      <c r="C269" s="842"/>
      <c r="D269" s="855"/>
      <c r="E269" s="389"/>
      <c r="F269" s="380"/>
      <c r="G269" s="380"/>
      <c r="H269" s="390"/>
      <c r="I269" s="328"/>
    </row>
    <row r="270" spans="1:9" x14ac:dyDescent="0.25">
      <c r="A270" s="818"/>
      <c r="B270" s="358" t="s">
        <v>28</v>
      </c>
      <c r="C270" s="842"/>
      <c r="D270" s="855"/>
      <c r="E270" s="389"/>
      <c r="F270" s="380"/>
      <c r="G270" s="380"/>
      <c r="H270" s="390" t="s">
        <v>29</v>
      </c>
      <c r="I270" s="328"/>
    </row>
    <row r="271" spans="1:9" x14ac:dyDescent="0.25">
      <c r="A271" s="818"/>
      <c r="B271" s="358" t="s">
        <v>334</v>
      </c>
      <c r="C271" s="842"/>
      <c r="D271" s="855"/>
      <c r="E271" s="389"/>
      <c r="F271" s="380"/>
      <c r="G271" s="380"/>
      <c r="H271" s="381">
        <v>1391813.6</v>
      </c>
      <c r="I271" s="328"/>
    </row>
    <row r="272" spans="1:9" ht="29.25" x14ac:dyDescent="0.25">
      <c r="A272" s="818"/>
      <c r="B272" s="391" t="s">
        <v>335</v>
      </c>
      <c r="C272" s="842"/>
      <c r="D272" s="855"/>
      <c r="E272" s="389"/>
      <c r="F272" s="380"/>
      <c r="G272" s="380"/>
      <c r="H272" s="390"/>
      <c r="I272" s="328"/>
    </row>
    <row r="273" spans="1:9" ht="37.5" customHeight="1" x14ac:dyDescent="0.25">
      <c r="A273" s="818"/>
      <c r="B273" s="357" t="s">
        <v>791</v>
      </c>
      <c r="C273" s="842"/>
      <c r="D273" s="855"/>
      <c r="E273" s="389"/>
      <c r="F273" s="380"/>
      <c r="G273" s="380"/>
      <c r="H273" s="390"/>
      <c r="I273" s="328"/>
    </row>
    <row r="274" spans="1:9" x14ac:dyDescent="0.25">
      <c r="A274" s="818"/>
      <c r="B274" s="358" t="s">
        <v>28</v>
      </c>
      <c r="C274" s="842"/>
      <c r="D274" s="855"/>
      <c r="E274" s="389"/>
      <c r="F274" s="380"/>
      <c r="G274" s="380"/>
      <c r="H274" s="390" t="s">
        <v>29</v>
      </c>
      <c r="I274" s="328"/>
    </row>
    <row r="275" spans="1:9" x14ac:dyDescent="0.25">
      <c r="A275" s="818"/>
      <c r="B275" s="358" t="s">
        <v>334</v>
      </c>
      <c r="C275" s="842"/>
      <c r="D275" s="855"/>
      <c r="E275" s="389"/>
      <c r="F275" s="380"/>
      <c r="G275" s="380"/>
      <c r="H275" s="381">
        <v>2757748.53</v>
      </c>
      <c r="I275" s="328"/>
    </row>
    <row r="276" spans="1:9" ht="30" x14ac:dyDescent="0.25">
      <c r="A276" s="818"/>
      <c r="B276" s="357" t="s">
        <v>792</v>
      </c>
      <c r="C276" s="842"/>
      <c r="D276" s="855"/>
      <c r="E276" s="389"/>
      <c r="F276" s="380"/>
      <c r="G276" s="380"/>
      <c r="H276" s="390"/>
      <c r="I276" s="328"/>
    </row>
    <row r="277" spans="1:9" x14ac:dyDescent="0.25">
      <c r="A277" s="818"/>
      <c r="B277" s="358" t="s">
        <v>28</v>
      </c>
      <c r="C277" s="842"/>
      <c r="D277" s="855"/>
      <c r="E277" s="389"/>
      <c r="F277" s="380"/>
      <c r="G277" s="380"/>
      <c r="H277" s="390" t="s">
        <v>29</v>
      </c>
      <c r="I277" s="328"/>
    </row>
    <row r="278" spans="1:9" x14ac:dyDescent="0.25">
      <c r="A278" s="818"/>
      <c r="B278" s="358" t="s">
        <v>334</v>
      </c>
      <c r="C278" s="842"/>
      <c r="D278" s="856"/>
      <c r="E278" s="389"/>
      <c r="F278" s="380"/>
      <c r="G278" s="380"/>
      <c r="H278" s="381">
        <v>5012325.6399999997</v>
      </c>
      <c r="I278" s="328"/>
    </row>
    <row r="279" spans="1:9" ht="28.5" x14ac:dyDescent="0.25">
      <c r="A279" s="818"/>
      <c r="B279" s="392" t="s">
        <v>336</v>
      </c>
      <c r="C279" s="842"/>
      <c r="D279" s="857" t="s">
        <v>26</v>
      </c>
      <c r="E279" s="389"/>
      <c r="F279" s="380"/>
      <c r="G279" s="380"/>
      <c r="H279" s="390"/>
      <c r="I279" s="328"/>
    </row>
    <row r="280" spans="1:9" ht="30" x14ac:dyDescent="0.25">
      <c r="A280" s="818"/>
      <c r="B280" s="359" t="s">
        <v>681</v>
      </c>
      <c r="C280" s="842"/>
      <c r="D280" s="855"/>
      <c r="E280" s="389"/>
      <c r="F280" s="380"/>
      <c r="G280" s="380"/>
      <c r="H280" s="356"/>
      <c r="I280" s="328"/>
    </row>
    <row r="281" spans="1:9" x14ac:dyDescent="0.25">
      <c r="A281" s="818"/>
      <c r="B281" s="358" t="s">
        <v>28</v>
      </c>
      <c r="C281" s="842"/>
      <c r="D281" s="855"/>
      <c r="E281" s="389"/>
      <c r="F281" s="380"/>
      <c r="G281" s="380"/>
      <c r="H281" s="356" t="s">
        <v>29</v>
      </c>
      <c r="I281" s="328"/>
    </row>
    <row r="282" spans="1:9" x14ac:dyDescent="0.25">
      <c r="A282" s="818"/>
      <c r="B282" s="358" t="s">
        <v>334</v>
      </c>
      <c r="C282" s="842"/>
      <c r="D282" s="855"/>
      <c r="E282" s="389"/>
      <c r="F282" s="380"/>
      <c r="G282" s="380"/>
      <c r="H282" s="354">
        <v>9807.83</v>
      </c>
      <c r="I282" s="328"/>
    </row>
    <row r="283" spans="1:9" ht="30" x14ac:dyDescent="0.25">
      <c r="A283" s="818"/>
      <c r="B283" s="359" t="s">
        <v>314</v>
      </c>
      <c r="C283" s="842"/>
      <c r="D283" s="855"/>
      <c r="E283" s="389"/>
      <c r="F283" s="380"/>
      <c r="G283" s="380"/>
      <c r="H283" s="354"/>
      <c r="I283" s="328"/>
    </row>
    <row r="284" spans="1:9" x14ac:dyDescent="0.25">
      <c r="A284" s="818"/>
      <c r="B284" s="358" t="s">
        <v>28</v>
      </c>
      <c r="C284" s="842"/>
      <c r="D284" s="855"/>
      <c r="E284" s="389"/>
      <c r="F284" s="380"/>
      <c r="G284" s="380"/>
      <c r="H284" s="354" t="s">
        <v>29</v>
      </c>
      <c r="I284" s="328"/>
    </row>
    <row r="285" spans="1:9" x14ac:dyDescent="0.25">
      <c r="A285" s="818"/>
      <c r="B285" s="358" t="s">
        <v>334</v>
      </c>
      <c r="C285" s="842"/>
      <c r="D285" s="855"/>
      <c r="E285" s="389"/>
      <c r="F285" s="380"/>
      <c r="G285" s="380"/>
      <c r="H285" s="354">
        <v>7107.98</v>
      </c>
      <c r="I285" s="328"/>
    </row>
    <row r="286" spans="1:9" ht="30" x14ac:dyDescent="0.25">
      <c r="A286" s="818"/>
      <c r="B286" s="359" t="s">
        <v>315</v>
      </c>
      <c r="C286" s="842"/>
      <c r="D286" s="855"/>
      <c r="E286" s="389"/>
      <c r="F286" s="380"/>
      <c r="G286" s="380"/>
      <c r="H286" s="354"/>
      <c r="I286" s="328"/>
    </row>
    <row r="287" spans="1:9" x14ac:dyDescent="0.25">
      <c r="A287" s="818"/>
      <c r="B287" s="358" t="s">
        <v>28</v>
      </c>
      <c r="C287" s="842"/>
      <c r="D287" s="855"/>
      <c r="E287" s="389"/>
      <c r="F287" s="380"/>
      <c r="G287" s="380"/>
      <c r="H287" s="354" t="s">
        <v>29</v>
      </c>
      <c r="I287" s="328"/>
    </row>
    <row r="288" spans="1:9" x14ac:dyDescent="0.25">
      <c r="A288" s="818"/>
      <c r="B288" s="358" t="s">
        <v>334</v>
      </c>
      <c r="C288" s="842"/>
      <c r="D288" s="855"/>
      <c r="E288" s="389"/>
      <c r="F288" s="380"/>
      <c r="G288" s="380"/>
      <c r="H288" s="354">
        <v>5668.96</v>
      </c>
      <c r="I288" s="328"/>
    </row>
    <row r="289" spans="1:9" ht="30" x14ac:dyDescent="0.25">
      <c r="A289" s="818"/>
      <c r="B289" s="359" t="s">
        <v>316</v>
      </c>
      <c r="C289" s="842"/>
      <c r="D289" s="855"/>
      <c r="E289" s="389"/>
      <c r="F289" s="380"/>
      <c r="G289" s="380"/>
      <c r="H289" s="354"/>
      <c r="I289" s="328"/>
    </row>
    <row r="290" spans="1:9" x14ac:dyDescent="0.25">
      <c r="A290" s="818"/>
      <c r="B290" s="358" t="s">
        <v>28</v>
      </c>
      <c r="C290" s="842"/>
      <c r="D290" s="855"/>
      <c r="E290" s="389"/>
      <c r="F290" s="380"/>
      <c r="G290" s="380"/>
      <c r="H290" s="354" t="s">
        <v>29</v>
      </c>
      <c r="I290" s="328"/>
    </row>
    <row r="291" spans="1:9" x14ac:dyDescent="0.25">
      <c r="A291" s="818"/>
      <c r="B291" s="358" t="s">
        <v>334</v>
      </c>
      <c r="C291" s="842"/>
      <c r="D291" s="855"/>
      <c r="E291" s="389"/>
      <c r="F291" s="380"/>
      <c r="G291" s="380"/>
      <c r="H291" s="354">
        <v>4542.9399999999996</v>
      </c>
      <c r="I291" s="328"/>
    </row>
    <row r="292" spans="1:9" ht="30" x14ac:dyDescent="0.25">
      <c r="A292" s="818"/>
      <c r="B292" s="359" t="s">
        <v>317</v>
      </c>
      <c r="C292" s="842"/>
      <c r="D292" s="855"/>
      <c r="E292" s="389"/>
      <c r="F292" s="380"/>
      <c r="G292" s="380"/>
      <c r="H292" s="354"/>
      <c r="I292" s="328"/>
    </row>
    <row r="293" spans="1:9" x14ac:dyDescent="0.25">
      <c r="A293" s="818"/>
      <c r="B293" s="358" t="s">
        <v>28</v>
      </c>
      <c r="C293" s="842"/>
      <c r="D293" s="855"/>
      <c r="E293" s="389"/>
      <c r="F293" s="380"/>
      <c r="G293" s="380"/>
      <c r="H293" s="354" t="s">
        <v>29</v>
      </c>
      <c r="I293" s="328"/>
    </row>
    <row r="294" spans="1:9" x14ac:dyDescent="0.25">
      <c r="A294" s="818"/>
      <c r="B294" s="358" t="s">
        <v>334</v>
      </c>
      <c r="C294" s="842"/>
      <c r="D294" s="855"/>
      <c r="E294" s="389"/>
      <c r="F294" s="380"/>
      <c r="G294" s="380"/>
      <c r="H294" s="354">
        <v>14601.89</v>
      </c>
      <c r="I294" s="328"/>
    </row>
    <row r="295" spans="1:9" ht="30" x14ac:dyDescent="0.25">
      <c r="A295" s="818"/>
      <c r="B295" s="359" t="s">
        <v>318</v>
      </c>
      <c r="C295" s="842"/>
      <c r="D295" s="855"/>
      <c r="E295" s="389"/>
      <c r="F295" s="380"/>
      <c r="G295" s="380"/>
      <c r="H295" s="354"/>
      <c r="I295" s="328"/>
    </row>
    <row r="296" spans="1:9" x14ac:dyDescent="0.25">
      <c r="A296" s="818"/>
      <c r="B296" s="358" t="s">
        <v>28</v>
      </c>
      <c r="C296" s="842"/>
      <c r="D296" s="855"/>
      <c r="E296" s="389"/>
      <c r="F296" s="380"/>
      <c r="G296" s="380"/>
      <c r="H296" s="354" t="s">
        <v>29</v>
      </c>
      <c r="I296" s="328"/>
    </row>
    <row r="297" spans="1:9" x14ac:dyDescent="0.25">
      <c r="A297" s="818"/>
      <c r="B297" s="358" t="s">
        <v>334</v>
      </c>
      <c r="C297" s="842"/>
      <c r="D297" s="855"/>
      <c r="E297" s="389"/>
      <c r="F297" s="380"/>
      <c r="G297" s="380"/>
      <c r="H297" s="354">
        <v>10431.86</v>
      </c>
      <c r="I297" s="328"/>
    </row>
    <row r="298" spans="1:9" ht="30" x14ac:dyDescent="0.25">
      <c r="A298" s="818"/>
      <c r="B298" s="359" t="s">
        <v>319</v>
      </c>
      <c r="C298" s="842"/>
      <c r="D298" s="855"/>
      <c r="E298" s="389"/>
      <c r="F298" s="380"/>
      <c r="G298" s="380"/>
      <c r="H298" s="354"/>
      <c r="I298" s="328"/>
    </row>
    <row r="299" spans="1:9" x14ac:dyDescent="0.25">
      <c r="A299" s="818"/>
      <c r="B299" s="358" t="s">
        <v>28</v>
      </c>
      <c r="C299" s="842"/>
      <c r="D299" s="855"/>
      <c r="E299" s="389"/>
      <c r="F299" s="380"/>
      <c r="G299" s="380"/>
      <c r="H299" s="354" t="s">
        <v>29</v>
      </c>
      <c r="I299" s="328"/>
    </row>
    <row r="300" spans="1:9" x14ac:dyDescent="0.25">
      <c r="A300" s="818"/>
      <c r="B300" s="358" t="s">
        <v>334</v>
      </c>
      <c r="C300" s="842"/>
      <c r="D300" s="855"/>
      <c r="E300" s="389"/>
      <c r="F300" s="380"/>
      <c r="G300" s="380"/>
      <c r="H300" s="354">
        <v>8301.7099999999991</v>
      </c>
      <c r="I300" s="328"/>
    </row>
    <row r="301" spans="1:9" ht="30" x14ac:dyDescent="0.25">
      <c r="A301" s="818"/>
      <c r="B301" s="359" t="s">
        <v>320</v>
      </c>
      <c r="C301" s="842"/>
      <c r="D301" s="855"/>
      <c r="E301" s="389"/>
      <c r="F301" s="380"/>
      <c r="G301" s="380"/>
      <c r="H301" s="354"/>
      <c r="I301" s="328"/>
    </row>
    <row r="302" spans="1:9" x14ac:dyDescent="0.25">
      <c r="A302" s="818"/>
      <c r="B302" s="358" t="s">
        <v>28</v>
      </c>
      <c r="C302" s="842"/>
      <c r="D302" s="855"/>
      <c r="E302" s="389"/>
      <c r="F302" s="380"/>
      <c r="G302" s="380"/>
      <c r="H302" s="354" t="s">
        <v>29</v>
      </c>
      <c r="I302" s="328"/>
    </row>
    <row r="303" spans="1:9" x14ac:dyDescent="0.25">
      <c r="A303" s="818"/>
      <c r="B303" s="358" t="s">
        <v>334</v>
      </c>
      <c r="C303" s="842"/>
      <c r="D303" s="855"/>
      <c r="E303" s="389"/>
      <c r="F303" s="380"/>
      <c r="G303" s="380"/>
      <c r="H303" s="354">
        <v>14567.32</v>
      </c>
      <c r="I303" s="328"/>
    </row>
    <row r="304" spans="1:9" ht="30" x14ac:dyDescent="0.25">
      <c r="A304" s="818"/>
      <c r="B304" s="359" t="s">
        <v>321</v>
      </c>
      <c r="C304" s="842"/>
      <c r="D304" s="855"/>
      <c r="E304" s="389"/>
      <c r="F304" s="380"/>
      <c r="G304" s="380"/>
      <c r="H304" s="354"/>
      <c r="I304" s="328"/>
    </row>
    <row r="305" spans="1:9" x14ac:dyDescent="0.25">
      <c r="A305" s="818"/>
      <c r="B305" s="358" t="s">
        <v>28</v>
      </c>
      <c r="C305" s="842"/>
      <c r="D305" s="855"/>
      <c r="E305" s="389"/>
      <c r="F305" s="380"/>
      <c r="G305" s="380"/>
      <c r="H305" s="354" t="s">
        <v>29</v>
      </c>
      <c r="I305" s="328"/>
    </row>
    <row r="306" spans="1:9" ht="15.75" thickBot="1" x14ac:dyDescent="0.3">
      <c r="A306" s="818"/>
      <c r="B306" s="358" t="s">
        <v>334</v>
      </c>
      <c r="C306" s="842"/>
      <c r="D306" s="856"/>
      <c r="E306" s="389"/>
      <c r="F306" s="380"/>
      <c r="G306" s="380"/>
      <c r="H306" s="354">
        <v>20588.740000000002</v>
      </c>
      <c r="I306" s="328"/>
    </row>
    <row r="307" spans="1:9" ht="39" customHeight="1" x14ac:dyDescent="0.25">
      <c r="A307" s="818"/>
      <c r="B307" s="393" t="s">
        <v>804</v>
      </c>
      <c r="C307" s="394"/>
      <c r="D307" s="395"/>
      <c r="E307" s="389"/>
      <c r="F307" s="380"/>
      <c r="G307" s="380"/>
      <c r="H307" s="354"/>
      <c r="I307" s="328"/>
    </row>
    <row r="308" spans="1:9" ht="30" x14ac:dyDescent="0.25">
      <c r="A308" s="818"/>
      <c r="B308" s="359" t="s">
        <v>805</v>
      </c>
      <c r="C308" s="396"/>
      <c r="D308" s="858" t="s">
        <v>806</v>
      </c>
      <c r="E308" s="397"/>
      <c r="F308" s="351"/>
      <c r="G308" s="352"/>
      <c r="H308" s="354">
        <v>19354.400000000001</v>
      </c>
      <c r="I308" s="328"/>
    </row>
    <row r="309" spans="1:9" ht="30" x14ac:dyDescent="0.25">
      <c r="A309" s="818"/>
      <c r="B309" s="359" t="s">
        <v>807</v>
      </c>
      <c r="C309" s="396"/>
      <c r="D309" s="858"/>
      <c r="E309" s="397"/>
      <c r="F309" s="351"/>
      <c r="G309" s="352"/>
      <c r="H309" s="354">
        <v>29670.92</v>
      </c>
      <c r="I309" s="328"/>
    </row>
    <row r="310" spans="1:9" ht="30" x14ac:dyDescent="0.25">
      <c r="A310" s="818"/>
      <c r="B310" s="359" t="s">
        <v>808</v>
      </c>
      <c r="C310" s="396"/>
      <c r="D310" s="858"/>
      <c r="E310" s="397"/>
      <c r="F310" s="351"/>
      <c r="G310" s="352"/>
      <c r="H310" s="354">
        <v>35372.449999999997</v>
      </c>
      <c r="I310" s="328"/>
    </row>
    <row r="311" spans="1:9" ht="30.75" thickBot="1" x14ac:dyDescent="0.3">
      <c r="A311" s="818"/>
      <c r="B311" s="374" t="s">
        <v>809</v>
      </c>
      <c r="C311" s="398"/>
      <c r="D311" s="859"/>
      <c r="E311" s="399"/>
      <c r="F311" s="362"/>
      <c r="G311" s="363"/>
      <c r="H311" s="364">
        <v>225201</v>
      </c>
      <c r="I311" s="328"/>
    </row>
    <row r="312" spans="1:9" ht="29.25" x14ac:dyDescent="0.25">
      <c r="A312" s="818"/>
      <c r="B312" s="393" t="s">
        <v>333</v>
      </c>
      <c r="C312" s="837" t="s">
        <v>711</v>
      </c>
      <c r="D312" s="862" t="s">
        <v>62</v>
      </c>
      <c r="E312" s="347"/>
      <c r="F312" s="347"/>
      <c r="G312" s="347"/>
      <c r="H312" s="387"/>
      <c r="I312" s="328"/>
    </row>
    <row r="313" spans="1:9" x14ac:dyDescent="0.25">
      <c r="A313" s="818"/>
      <c r="B313" s="400" t="s">
        <v>781</v>
      </c>
      <c r="C313" s="838"/>
      <c r="D313" s="863"/>
      <c r="E313" s="380"/>
      <c r="F313" s="380"/>
      <c r="G313" s="380"/>
      <c r="H313" s="390"/>
      <c r="I313" s="328"/>
    </row>
    <row r="314" spans="1:9" x14ac:dyDescent="0.25">
      <c r="A314" s="818"/>
      <c r="B314" s="401" t="s">
        <v>28</v>
      </c>
      <c r="C314" s="838"/>
      <c r="D314" s="863"/>
      <c r="E314" s="380"/>
      <c r="F314" s="380"/>
      <c r="G314" s="380"/>
      <c r="H314" s="390" t="s">
        <v>29</v>
      </c>
      <c r="I314" s="328"/>
    </row>
    <row r="315" spans="1:9" x14ac:dyDescent="0.25">
      <c r="A315" s="818"/>
      <c r="B315" s="401" t="s">
        <v>334</v>
      </c>
      <c r="C315" s="838"/>
      <c r="D315" s="863"/>
      <c r="E315" s="380"/>
      <c r="F315" s="380"/>
      <c r="G315" s="380"/>
      <c r="H315" s="381">
        <v>2665908.6800000002</v>
      </c>
      <c r="I315" s="328"/>
    </row>
    <row r="316" spans="1:9" ht="29.25" x14ac:dyDescent="0.25">
      <c r="A316" s="818"/>
      <c r="B316" s="402" t="s">
        <v>335</v>
      </c>
      <c r="C316" s="838"/>
      <c r="D316" s="863"/>
      <c r="E316" s="380"/>
      <c r="F316" s="380"/>
      <c r="G316" s="380"/>
      <c r="H316" s="390"/>
      <c r="I316" s="328"/>
    </row>
    <row r="317" spans="1:9" ht="28.5" customHeight="1" x14ac:dyDescent="0.25">
      <c r="A317" s="818"/>
      <c r="B317" s="400" t="s">
        <v>810</v>
      </c>
      <c r="C317" s="838"/>
      <c r="D317" s="863"/>
      <c r="E317" s="351"/>
      <c r="F317" s="351"/>
      <c r="G317" s="351"/>
      <c r="H317" s="356"/>
      <c r="I317" s="328"/>
    </row>
    <row r="318" spans="1:9" x14ac:dyDescent="0.25">
      <c r="A318" s="818"/>
      <c r="B318" s="401" t="s">
        <v>28</v>
      </c>
      <c r="C318" s="838"/>
      <c r="D318" s="863"/>
      <c r="E318" s="351"/>
      <c r="F318" s="351"/>
      <c r="G318" s="351"/>
      <c r="H318" s="356" t="s">
        <v>29</v>
      </c>
      <c r="I318" s="328"/>
    </row>
    <row r="319" spans="1:9" x14ac:dyDescent="0.25">
      <c r="A319" s="818"/>
      <c r="B319" s="401" t="s">
        <v>334</v>
      </c>
      <c r="C319" s="838"/>
      <c r="D319" s="863"/>
      <c r="E319" s="351"/>
      <c r="F319" s="351"/>
      <c r="G319" s="351"/>
      <c r="H319" s="354">
        <v>3266589.27</v>
      </c>
      <c r="I319" s="328"/>
    </row>
    <row r="320" spans="1:9" ht="30" x14ac:dyDescent="0.25">
      <c r="A320" s="818"/>
      <c r="B320" s="400" t="s">
        <v>794</v>
      </c>
      <c r="C320" s="838"/>
      <c r="D320" s="863"/>
      <c r="E320" s="351"/>
      <c r="F320" s="351"/>
      <c r="G320" s="351"/>
      <c r="H320" s="356"/>
      <c r="I320" s="328"/>
    </row>
    <row r="321" spans="1:9" x14ac:dyDescent="0.25">
      <c r="A321" s="818"/>
      <c r="B321" s="401" t="s">
        <v>28</v>
      </c>
      <c r="C321" s="838"/>
      <c r="D321" s="863"/>
      <c r="E321" s="351"/>
      <c r="F321" s="351"/>
      <c r="G321" s="351"/>
      <c r="H321" s="356" t="s">
        <v>29</v>
      </c>
      <c r="I321" s="328"/>
    </row>
    <row r="322" spans="1:9" x14ac:dyDescent="0.25">
      <c r="A322" s="818"/>
      <c r="B322" s="401" t="s">
        <v>334</v>
      </c>
      <c r="C322" s="838"/>
      <c r="D322" s="863"/>
      <c r="E322" s="351"/>
      <c r="F322" s="351"/>
      <c r="G322" s="351"/>
      <c r="H322" s="354">
        <v>3786765.77</v>
      </c>
      <c r="I322" s="328"/>
    </row>
    <row r="323" spans="1:9" ht="45" x14ac:dyDescent="0.25">
      <c r="A323" s="818"/>
      <c r="B323" s="403" t="s">
        <v>795</v>
      </c>
      <c r="C323" s="838"/>
      <c r="D323" s="863"/>
      <c r="E323" s="351"/>
      <c r="F323" s="351"/>
      <c r="G323" s="351"/>
      <c r="H323" s="354"/>
      <c r="I323" s="328"/>
    </row>
    <row r="324" spans="1:9" x14ac:dyDescent="0.25">
      <c r="A324" s="818"/>
      <c r="B324" s="401" t="s">
        <v>28</v>
      </c>
      <c r="C324" s="838"/>
      <c r="D324" s="863"/>
      <c r="E324" s="351"/>
      <c r="F324" s="351"/>
      <c r="G324" s="351"/>
      <c r="H324" s="356" t="s">
        <v>29</v>
      </c>
      <c r="I324" s="328"/>
    </row>
    <row r="325" spans="1:9" x14ac:dyDescent="0.25">
      <c r="A325" s="818"/>
      <c r="B325" s="401" t="s">
        <v>30</v>
      </c>
      <c r="C325" s="838"/>
      <c r="D325" s="863"/>
      <c r="E325" s="351"/>
      <c r="F325" s="351"/>
      <c r="G325" s="351"/>
      <c r="H325" s="354">
        <v>9518474.2799999993</v>
      </c>
      <c r="I325" s="328"/>
    </row>
    <row r="326" spans="1:9" ht="45" x14ac:dyDescent="0.25">
      <c r="A326" s="818"/>
      <c r="B326" s="403" t="s">
        <v>796</v>
      </c>
      <c r="C326" s="838"/>
      <c r="D326" s="863"/>
      <c r="E326" s="351"/>
      <c r="F326" s="351"/>
      <c r="G326" s="351"/>
      <c r="H326" s="354"/>
      <c r="I326" s="328"/>
    </row>
    <row r="327" spans="1:9" x14ac:dyDescent="0.25">
      <c r="A327" s="818"/>
      <c r="B327" s="401" t="s">
        <v>28</v>
      </c>
      <c r="C327" s="838"/>
      <c r="D327" s="863"/>
      <c r="E327" s="351"/>
      <c r="F327" s="351"/>
      <c r="G327" s="351"/>
      <c r="H327" s="356" t="s">
        <v>29</v>
      </c>
      <c r="I327" s="328"/>
    </row>
    <row r="328" spans="1:9" x14ac:dyDescent="0.25">
      <c r="A328" s="818"/>
      <c r="B328" s="401" t="s">
        <v>30</v>
      </c>
      <c r="C328" s="838"/>
      <c r="D328" s="864"/>
      <c r="E328" s="351"/>
      <c r="F328" s="351"/>
      <c r="G328" s="351"/>
      <c r="H328" s="354">
        <v>11357429.720000001</v>
      </c>
      <c r="I328" s="328"/>
    </row>
    <row r="329" spans="1:9" ht="45.75" customHeight="1" x14ac:dyDescent="0.25">
      <c r="A329" s="818"/>
      <c r="B329" s="404" t="s">
        <v>116</v>
      </c>
      <c r="C329" s="838"/>
      <c r="D329" s="865" t="s">
        <v>67</v>
      </c>
      <c r="E329" s="351"/>
      <c r="F329" s="351"/>
      <c r="G329" s="351"/>
      <c r="H329" s="356"/>
      <c r="I329" s="328"/>
    </row>
    <row r="330" spans="1:9" x14ac:dyDescent="0.25">
      <c r="A330" s="818"/>
      <c r="B330" s="400" t="s">
        <v>797</v>
      </c>
      <c r="C330" s="838"/>
      <c r="D330" s="863"/>
      <c r="E330" s="351"/>
      <c r="F330" s="351"/>
      <c r="G330" s="351"/>
      <c r="H330" s="356"/>
      <c r="I330" s="328"/>
    </row>
    <row r="331" spans="1:9" x14ac:dyDescent="0.25">
      <c r="A331" s="818"/>
      <c r="B331" s="401" t="s">
        <v>28</v>
      </c>
      <c r="C331" s="838"/>
      <c r="D331" s="863"/>
      <c r="E331" s="351"/>
      <c r="F331" s="351"/>
      <c r="G331" s="351"/>
      <c r="H331" s="356" t="s">
        <v>29</v>
      </c>
      <c r="I331" s="328"/>
    </row>
    <row r="332" spans="1:9" x14ac:dyDescent="0.25">
      <c r="A332" s="818"/>
      <c r="B332" s="401" t="s">
        <v>334</v>
      </c>
      <c r="C332" s="838"/>
      <c r="D332" s="863"/>
      <c r="E332" s="351"/>
      <c r="F332" s="351"/>
      <c r="G332" s="351"/>
      <c r="H332" s="354">
        <v>1455842.43</v>
      </c>
      <c r="I332" s="328"/>
    </row>
    <row r="333" spans="1:9" x14ac:dyDescent="0.25">
      <c r="A333" s="818"/>
      <c r="B333" s="400" t="s">
        <v>799</v>
      </c>
      <c r="C333" s="838"/>
      <c r="D333" s="863"/>
      <c r="E333" s="351"/>
      <c r="F333" s="351"/>
      <c r="G333" s="351"/>
      <c r="H333" s="356"/>
      <c r="I333" s="328"/>
    </row>
    <row r="334" spans="1:9" x14ac:dyDescent="0.25">
      <c r="A334" s="818"/>
      <c r="B334" s="401" t="s">
        <v>28</v>
      </c>
      <c r="C334" s="838"/>
      <c r="D334" s="863"/>
      <c r="E334" s="351"/>
      <c r="F334" s="351"/>
      <c r="G334" s="351"/>
      <c r="H334" s="356" t="s">
        <v>29</v>
      </c>
      <c r="I334" s="328"/>
    </row>
    <row r="335" spans="1:9" x14ac:dyDescent="0.25">
      <c r="A335" s="818"/>
      <c r="B335" s="401" t="s">
        <v>334</v>
      </c>
      <c r="C335" s="838"/>
      <c r="D335" s="863"/>
      <c r="E335" s="351"/>
      <c r="F335" s="351"/>
      <c r="G335" s="351"/>
      <c r="H335" s="354">
        <v>64781.68</v>
      </c>
      <c r="I335" s="328"/>
    </row>
    <row r="336" spans="1:9" x14ac:dyDescent="0.25">
      <c r="A336" s="818"/>
      <c r="B336" s="400" t="s">
        <v>787</v>
      </c>
      <c r="C336" s="838"/>
      <c r="D336" s="863"/>
      <c r="E336" s="351"/>
      <c r="F336" s="351"/>
      <c r="G336" s="351"/>
      <c r="H336" s="356"/>
      <c r="I336" s="328"/>
    </row>
    <row r="337" spans="1:9" x14ac:dyDescent="0.25">
      <c r="A337" s="818"/>
      <c r="B337" s="401" t="s">
        <v>28</v>
      </c>
      <c r="C337" s="838"/>
      <c r="D337" s="863"/>
      <c r="E337" s="351"/>
      <c r="F337" s="351"/>
      <c r="G337" s="351"/>
      <c r="H337" s="356" t="s">
        <v>29</v>
      </c>
      <c r="I337" s="328"/>
    </row>
    <row r="338" spans="1:9" x14ac:dyDescent="0.25">
      <c r="A338" s="818"/>
      <c r="B338" s="401" t="s">
        <v>334</v>
      </c>
      <c r="C338" s="838"/>
      <c r="D338" s="863"/>
      <c r="E338" s="351"/>
      <c r="F338" s="351"/>
      <c r="G338" s="351"/>
      <c r="H338" s="354">
        <v>1888589.42</v>
      </c>
      <c r="I338" s="328"/>
    </row>
    <row r="339" spans="1:9" x14ac:dyDescent="0.25">
      <c r="A339" s="818"/>
      <c r="B339" s="405" t="s">
        <v>798</v>
      </c>
      <c r="C339" s="838"/>
      <c r="D339" s="863"/>
      <c r="E339" s="351"/>
      <c r="F339" s="351"/>
      <c r="G339" s="351"/>
      <c r="H339" s="354"/>
      <c r="I339" s="328"/>
    </row>
    <row r="340" spans="1:9" x14ac:dyDescent="0.25">
      <c r="A340" s="818"/>
      <c r="B340" s="401" t="s">
        <v>28</v>
      </c>
      <c r="C340" s="838"/>
      <c r="D340" s="863"/>
      <c r="E340" s="351"/>
      <c r="F340" s="351"/>
      <c r="G340" s="351"/>
      <c r="H340" s="356" t="s">
        <v>29</v>
      </c>
      <c r="I340" s="328"/>
    </row>
    <row r="341" spans="1:9" x14ac:dyDescent="0.25">
      <c r="A341" s="818"/>
      <c r="B341" s="401" t="s">
        <v>30</v>
      </c>
      <c r="C341" s="838"/>
      <c r="D341" s="864"/>
      <c r="E341" s="351"/>
      <c r="F341" s="351"/>
      <c r="G341" s="351"/>
      <c r="H341" s="354">
        <v>11463670</v>
      </c>
      <c r="I341" s="328"/>
    </row>
    <row r="342" spans="1:9" ht="42" customHeight="1" x14ac:dyDescent="0.25">
      <c r="A342" s="818"/>
      <c r="B342" s="406" t="s">
        <v>337</v>
      </c>
      <c r="C342" s="838"/>
      <c r="D342" s="865" t="s">
        <v>26</v>
      </c>
      <c r="E342" s="351"/>
      <c r="F342" s="351"/>
      <c r="G342" s="351"/>
      <c r="H342" s="356"/>
      <c r="I342" s="328"/>
    </row>
    <row r="343" spans="1:9" ht="30" x14ac:dyDescent="0.25">
      <c r="A343" s="818"/>
      <c r="B343" s="405" t="s">
        <v>680</v>
      </c>
      <c r="C343" s="838"/>
      <c r="D343" s="863"/>
      <c r="E343" s="380"/>
      <c r="F343" s="380"/>
      <c r="G343" s="380"/>
      <c r="H343" s="356"/>
      <c r="I343" s="328"/>
    </row>
    <row r="344" spans="1:9" x14ac:dyDescent="0.25">
      <c r="A344" s="818"/>
      <c r="B344" s="401" t="s">
        <v>28</v>
      </c>
      <c r="C344" s="838"/>
      <c r="D344" s="863"/>
      <c r="E344" s="380"/>
      <c r="F344" s="380"/>
      <c r="G344" s="380"/>
      <c r="H344" s="356" t="s">
        <v>29</v>
      </c>
      <c r="I344" s="328"/>
    </row>
    <row r="345" spans="1:9" x14ac:dyDescent="0.25">
      <c r="A345" s="818"/>
      <c r="B345" s="401" t="s">
        <v>334</v>
      </c>
      <c r="C345" s="838"/>
      <c r="D345" s="863"/>
      <c r="E345" s="380"/>
      <c r="F345" s="380"/>
      <c r="G345" s="380"/>
      <c r="H345" s="354">
        <v>9807.83</v>
      </c>
      <c r="I345" s="328"/>
    </row>
    <row r="346" spans="1:9" ht="30" x14ac:dyDescent="0.25">
      <c r="A346" s="818"/>
      <c r="B346" s="405" t="s">
        <v>314</v>
      </c>
      <c r="C346" s="838"/>
      <c r="D346" s="863"/>
      <c r="E346" s="380"/>
      <c r="F346" s="380"/>
      <c r="G346" s="380"/>
      <c r="H346" s="354"/>
      <c r="I346" s="328"/>
    </row>
    <row r="347" spans="1:9" x14ac:dyDescent="0.25">
      <c r="A347" s="818"/>
      <c r="B347" s="401" t="s">
        <v>28</v>
      </c>
      <c r="C347" s="838"/>
      <c r="D347" s="863"/>
      <c r="E347" s="380"/>
      <c r="F347" s="380"/>
      <c r="G347" s="380"/>
      <c r="H347" s="354" t="s">
        <v>29</v>
      </c>
      <c r="I347" s="328"/>
    </row>
    <row r="348" spans="1:9" x14ac:dyDescent="0.25">
      <c r="A348" s="818"/>
      <c r="B348" s="401" t="s">
        <v>334</v>
      </c>
      <c r="C348" s="838"/>
      <c r="D348" s="863"/>
      <c r="E348" s="380"/>
      <c r="F348" s="380"/>
      <c r="G348" s="380"/>
      <c r="H348" s="354">
        <v>7107.98</v>
      </c>
      <c r="I348" s="328"/>
    </row>
    <row r="349" spans="1:9" ht="30" x14ac:dyDescent="0.25">
      <c r="A349" s="818"/>
      <c r="B349" s="405" t="s">
        <v>315</v>
      </c>
      <c r="C349" s="838"/>
      <c r="D349" s="863"/>
      <c r="E349" s="380"/>
      <c r="F349" s="380"/>
      <c r="G349" s="380"/>
      <c r="H349" s="354"/>
      <c r="I349" s="328"/>
    </row>
    <row r="350" spans="1:9" x14ac:dyDescent="0.25">
      <c r="A350" s="818"/>
      <c r="B350" s="401" t="s">
        <v>28</v>
      </c>
      <c r="C350" s="838"/>
      <c r="D350" s="863"/>
      <c r="E350" s="380"/>
      <c r="F350" s="380"/>
      <c r="G350" s="380"/>
      <c r="H350" s="354" t="s">
        <v>29</v>
      </c>
      <c r="I350" s="328"/>
    </row>
    <row r="351" spans="1:9" x14ac:dyDescent="0.25">
      <c r="A351" s="818"/>
      <c r="B351" s="401" t="s">
        <v>334</v>
      </c>
      <c r="C351" s="838"/>
      <c r="D351" s="863"/>
      <c r="E351" s="380"/>
      <c r="F351" s="380"/>
      <c r="G351" s="380"/>
      <c r="H351" s="354">
        <v>5668.96</v>
      </c>
      <c r="I351" s="328"/>
    </row>
    <row r="352" spans="1:9" ht="30" x14ac:dyDescent="0.25">
      <c r="A352" s="818"/>
      <c r="B352" s="405" t="s">
        <v>316</v>
      </c>
      <c r="C352" s="838"/>
      <c r="D352" s="863"/>
      <c r="E352" s="380"/>
      <c r="F352" s="380"/>
      <c r="G352" s="380"/>
      <c r="H352" s="354"/>
      <c r="I352" s="328"/>
    </row>
    <row r="353" spans="1:9" x14ac:dyDescent="0.25">
      <c r="A353" s="818"/>
      <c r="B353" s="401" t="s">
        <v>28</v>
      </c>
      <c r="C353" s="838"/>
      <c r="D353" s="863"/>
      <c r="E353" s="380"/>
      <c r="F353" s="380"/>
      <c r="G353" s="380"/>
      <c r="H353" s="354" t="s">
        <v>29</v>
      </c>
      <c r="I353" s="328"/>
    </row>
    <row r="354" spans="1:9" x14ac:dyDescent="0.25">
      <c r="A354" s="818"/>
      <c r="B354" s="401" t="s">
        <v>334</v>
      </c>
      <c r="C354" s="838"/>
      <c r="D354" s="863"/>
      <c r="E354" s="380"/>
      <c r="F354" s="380"/>
      <c r="G354" s="380"/>
      <c r="H354" s="354">
        <v>4542.9399999999996</v>
      </c>
      <c r="I354" s="328"/>
    </row>
    <row r="355" spans="1:9" ht="30" x14ac:dyDescent="0.25">
      <c r="A355" s="818"/>
      <c r="B355" s="405" t="s">
        <v>328</v>
      </c>
      <c r="C355" s="838"/>
      <c r="D355" s="863"/>
      <c r="E355" s="380"/>
      <c r="F355" s="380"/>
      <c r="G355" s="380"/>
      <c r="H355" s="354"/>
      <c r="I355" s="328"/>
    </row>
    <row r="356" spans="1:9" x14ac:dyDescent="0.25">
      <c r="A356" s="818"/>
      <c r="B356" s="401" t="s">
        <v>28</v>
      </c>
      <c r="C356" s="838"/>
      <c r="D356" s="863"/>
      <c r="E356" s="380"/>
      <c r="F356" s="380"/>
      <c r="G356" s="380"/>
      <c r="H356" s="354" t="s">
        <v>29</v>
      </c>
      <c r="I356" s="328"/>
    </row>
    <row r="357" spans="1:9" x14ac:dyDescent="0.25">
      <c r="A357" s="818"/>
      <c r="B357" s="401" t="s">
        <v>334</v>
      </c>
      <c r="C357" s="838"/>
      <c r="D357" s="863"/>
      <c r="E357" s="380"/>
      <c r="F357" s="380"/>
      <c r="G357" s="380"/>
      <c r="H357" s="354">
        <v>14601.89</v>
      </c>
      <c r="I357" s="328"/>
    </row>
    <row r="358" spans="1:9" ht="30" x14ac:dyDescent="0.25">
      <c r="A358" s="818"/>
      <c r="B358" s="405" t="s">
        <v>329</v>
      </c>
      <c r="C358" s="838"/>
      <c r="D358" s="863"/>
      <c r="E358" s="380"/>
      <c r="F358" s="380"/>
      <c r="G358" s="380"/>
      <c r="H358" s="354"/>
      <c r="I358" s="328"/>
    </row>
    <row r="359" spans="1:9" x14ac:dyDescent="0.25">
      <c r="A359" s="818"/>
      <c r="B359" s="401" t="s">
        <v>28</v>
      </c>
      <c r="C359" s="838"/>
      <c r="D359" s="863"/>
      <c r="E359" s="380"/>
      <c r="F359" s="380"/>
      <c r="G359" s="380"/>
      <c r="H359" s="354" t="s">
        <v>29</v>
      </c>
      <c r="I359" s="328"/>
    </row>
    <row r="360" spans="1:9" x14ac:dyDescent="0.25">
      <c r="A360" s="818"/>
      <c r="B360" s="401" t="s">
        <v>334</v>
      </c>
      <c r="C360" s="838"/>
      <c r="D360" s="863"/>
      <c r="E360" s="380"/>
      <c r="F360" s="380"/>
      <c r="G360" s="380"/>
      <c r="H360" s="354">
        <v>10431.86</v>
      </c>
      <c r="I360" s="328"/>
    </row>
    <row r="361" spans="1:9" ht="30" x14ac:dyDescent="0.25">
      <c r="A361" s="818"/>
      <c r="B361" s="405" t="s">
        <v>330</v>
      </c>
      <c r="C361" s="838"/>
      <c r="D361" s="863"/>
      <c r="E361" s="380"/>
      <c r="F361" s="380"/>
      <c r="G361" s="380"/>
      <c r="H361" s="354"/>
      <c r="I361" s="328"/>
    </row>
    <row r="362" spans="1:9" x14ac:dyDescent="0.25">
      <c r="A362" s="818"/>
      <c r="B362" s="401" t="s">
        <v>28</v>
      </c>
      <c r="C362" s="838"/>
      <c r="D362" s="863"/>
      <c r="E362" s="380"/>
      <c r="F362" s="380"/>
      <c r="G362" s="380"/>
      <c r="H362" s="354" t="s">
        <v>29</v>
      </c>
      <c r="I362" s="328"/>
    </row>
    <row r="363" spans="1:9" x14ac:dyDescent="0.25">
      <c r="A363" s="818"/>
      <c r="B363" s="401" t="s">
        <v>334</v>
      </c>
      <c r="C363" s="838"/>
      <c r="D363" s="863"/>
      <c r="E363" s="380"/>
      <c r="F363" s="380"/>
      <c r="G363" s="380"/>
      <c r="H363" s="354">
        <v>8301.7099999999991</v>
      </c>
      <c r="I363" s="328"/>
    </row>
    <row r="364" spans="1:9" ht="30" x14ac:dyDescent="0.25">
      <c r="A364" s="818"/>
      <c r="B364" s="405" t="s">
        <v>331</v>
      </c>
      <c r="C364" s="838"/>
      <c r="D364" s="863"/>
      <c r="E364" s="380"/>
      <c r="F364" s="380"/>
      <c r="G364" s="380"/>
      <c r="H364" s="354"/>
      <c r="I364" s="328"/>
    </row>
    <row r="365" spans="1:9" x14ac:dyDescent="0.25">
      <c r="A365" s="818"/>
      <c r="B365" s="401" t="s">
        <v>28</v>
      </c>
      <c r="C365" s="838"/>
      <c r="D365" s="863"/>
      <c r="E365" s="380"/>
      <c r="F365" s="380"/>
      <c r="G365" s="380"/>
      <c r="H365" s="354" t="s">
        <v>29</v>
      </c>
      <c r="I365" s="328"/>
    </row>
    <row r="366" spans="1:9" x14ac:dyDescent="0.25">
      <c r="A366" s="818"/>
      <c r="B366" s="401" t="s">
        <v>334</v>
      </c>
      <c r="C366" s="838"/>
      <c r="D366" s="863"/>
      <c r="E366" s="380"/>
      <c r="F366" s="380"/>
      <c r="G366" s="380"/>
      <c r="H366" s="354">
        <v>14567.32</v>
      </c>
      <c r="I366" s="328"/>
    </row>
    <row r="367" spans="1:9" ht="30" x14ac:dyDescent="0.25">
      <c r="A367" s="818"/>
      <c r="B367" s="405" t="s">
        <v>332</v>
      </c>
      <c r="C367" s="838"/>
      <c r="D367" s="863"/>
      <c r="E367" s="380"/>
      <c r="F367" s="380"/>
      <c r="G367" s="380"/>
      <c r="H367" s="354"/>
      <c r="I367" s="328"/>
    </row>
    <row r="368" spans="1:9" x14ac:dyDescent="0.25">
      <c r="A368" s="818"/>
      <c r="B368" s="401" t="s">
        <v>28</v>
      </c>
      <c r="C368" s="838"/>
      <c r="D368" s="863"/>
      <c r="E368" s="380"/>
      <c r="F368" s="380"/>
      <c r="G368" s="380"/>
      <c r="H368" s="354" t="s">
        <v>29</v>
      </c>
      <c r="I368" s="328"/>
    </row>
    <row r="369" spans="1:9" x14ac:dyDescent="0.25">
      <c r="A369" s="818"/>
      <c r="B369" s="401" t="s">
        <v>334</v>
      </c>
      <c r="C369" s="838"/>
      <c r="D369" s="863"/>
      <c r="E369" s="380"/>
      <c r="F369" s="380"/>
      <c r="G369" s="380"/>
      <c r="H369" s="354">
        <v>20588.740000000002</v>
      </c>
      <c r="I369" s="328"/>
    </row>
    <row r="370" spans="1:9" ht="30" x14ac:dyDescent="0.25">
      <c r="A370" s="818"/>
      <c r="B370" s="400" t="s">
        <v>323</v>
      </c>
      <c r="C370" s="838"/>
      <c r="D370" s="863"/>
      <c r="E370" s="351"/>
      <c r="F370" s="351"/>
      <c r="G370" s="351"/>
      <c r="H370" s="356"/>
      <c r="I370" s="328"/>
    </row>
    <row r="371" spans="1:9" x14ac:dyDescent="0.25">
      <c r="A371" s="818"/>
      <c r="B371" s="401" t="s">
        <v>28</v>
      </c>
      <c r="C371" s="838"/>
      <c r="D371" s="863"/>
      <c r="E371" s="351"/>
      <c r="F371" s="351"/>
      <c r="G371" s="351"/>
      <c r="H371" s="356" t="s">
        <v>29</v>
      </c>
      <c r="I371" s="328"/>
    </row>
    <row r="372" spans="1:9" x14ac:dyDescent="0.25">
      <c r="A372" s="818"/>
      <c r="B372" s="401" t="s">
        <v>334</v>
      </c>
      <c r="C372" s="838"/>
      <c r="D372" s="863"/>
      <c r="E372" s="351"/>
      <c r="F372" s="351"/>
      <c r="G372" s="351"/>
      <c r="H372" s="354">
        <v>149450.79999999999</v>
      </c>
      <c r="I372" s="328"/>
    </row>
    <row r="373" spans="1:9" ht="30" x14ac:dyDescent="0.25">
      <c r="A373" s="818"/>
      <c r="B373" s="400" t="s">
        <v>324</v>
      </c>
      <c r="C373" s="838"/>
      <c r="D373" s="863"/>
      <c r="E373" s="351"/>
      <c r="F373" s="351"/>
      <c r="G373" s="351"/>
      <c r="H373" s="356"/>
      <c r="I373" s="328"/>
    </row>
    <row r="374" spans="1:9" x14ac:dyDescent="0.25">
      <c r="A374" s="818"/>
      <c r="B374" s="401" t="s">
        <v>28</v>
      </c>
      <c r="C374" s="838"/>
      <c r="D374" s="863"/>
      <c r="E374" s="351"/>
      <c r="F374" s="351"/>
      <c r="G374" s="351"/>
      <c r="H374" s="356" t="s">
        <v>29</v>
      </c>
      <c r="I374" s="328"/>
    </row>
    <row r="375" spans="1:9" x14ac:dyDescent="0.25">
      <c r="A375" s="818"/>
      <c r="B375" s="401" t="s">
        <v>334</v>
      </c>
      <c r="C375" s="838"/>
      <c r="D375" s="863"/>
      <c r="E375" s="351"/>
      <c r="F375" s="351"/>
      <c r="G375" s="351"/>
      <c r="H375" s="354">
        <v>113480.94</v>
      </c>
      <c r="I375" s="328"/>
    </row>
    <row r="376" spans="1:9" ht="30" x14ac:dyDescent="0.25">
      <c r="A376" s="818"/>
      <c r="B376" s="400" t="s">
        <v>325</v>
      </c>
      <c r="C376" s="838"/>
      <c r="D376" s="863"/>
      <c r="E376" s="351"/>
      <c r="F376" s="351"/>
      <c r="G376" s="351"/>
      <c r="H376" s="356"/>
      <c r="I376" s="328"/>
    </row>
    <row r="377" spans="1:9" x14ac:dyDescent="0.25">
      <c r="A377" s="818"/>
      <c r="B377" s="401" t="s">
        <v>28</v>
      </c>
      <c r="C377" s="838"/>
      <c r="D377" s="863"/>
      <c r="E377" s="351"/>
      <c r="F377" s="351"/>
      <c r="G377" s="351"/>
      <c r="H377" s="356" t="s">
        <v>29</v>
      </c>
      <c r="I377" s="328"/>
    </row>
    <row r="378" spans="1:9" x14ac:dyDescent="0.25">
      <c r="A378" s="818"/>
      <c r="B378" s="401" t="s">
        <v>334</v>
      </c>
      <c r="C378" s="838"/>
      <c r="D378" s="863"/>
      <c r="E378" s="351"/>
      <c r="F378" s="351"/>
      <c r="G378" s="351"/>
      <c r="H378" s="354">
        <v>81977.66</v>
      </c>
      <c r="I378" s="328"/>
    </row>
    <row r="379" spans="1:9" ht="30" x14ac:dyDescent="0.25">
      <c r="A379" s="818"/>
      <c r="B379" s="400" t="s">
        <v>326</v>
      </c>
      <c r="C379" s="838"/>
      <c r="D379" s="863"/>
      <c r="E379" s="351"/>
      <c r="F379" s="351"/>
      <c r="G379" s="351"/>
      <c r="H379" s="356"/>
      <c r="I379" s="328"/>
    </row>
    <row r="380" spans="1:9" x14ac:dyDescent="0.25">
      <c r="A380" s="818"/>
      <c r="B380" s="401" t="s">
        <v>28</v>
      </c>
      <c r="C380" s="838"/>
      <c r="D380" s="863"/>
      <c r="E380" s="351"/>
      <c r="F380" s="351"/>
      <c r="G380" s="351"/>
      <c r="H380" s="356" t="s">
        <v>29</v>
      </c>
      <c r="I380" s="328"/>
    </row>
    <row r="381" spans="1:9" x14ac:dyDescent="0.25">
      <c r="A381" s="818"/>
      <c r="B381" s="401" t="s">
        <v>334</v>
      </c>
      <c r="C381" s="838"/>
      <c r="D381" s="863"/>
      <c r="E381" s="351"/>
      <c r="F381" s="351"/>
      <c r="G381" s="351"/>
      <c r="H381" s="354">
        <v>56301.919999999998</v>
      </c>
      <c r="I381" s="328"/>
    </row>
    <row r="382" spans="1:9" ht="30" x14ac:dyDescent="0.25">
      <c r="A382" s="818"/>
      <c r="B382" s="400" t="s">
        <v>327</v>
      </c>
      <c r="C382" s="838"/>
      <c r="D382" s="863"/>
      <c r="E382" s="351"/>
      <c r="F382" s="351"/>
      <c r="G382" s="351"/>
      <c r="H382" s="356"/>
      <c r="I382" s="328"/>
    </row>
    <row r="383" spans="1:9" x14ac:dyDescent="0.25">
      <c r="A383" s="818"/>
      <c r="B383" s="401" t="s">
        <v>28</v>
      </c>
      <c r="C383" s="838"/>
      <c r="D383" s="863"/>
      <c r="E383" s="351"/>
      <c r="F383" s="351"/>
      <c r="G383" s="351"/>
      <c r="H383" s="356" t="s">
        <v>29</v>
      </c>
      <c r="I383" s="328"/>
    </row>
    <row r="384" spans="1:9" ht="15.75" thickBot="1" x14ac:dyDescent="0.3">
      <c r="A384" s="818"/>
      <c r="B384" s="401" t="s">
        <v>334</v>
      </c>
      <c r="C384" s="838"/>
      <c r="D384" s="864"/>
      <c r="E384" s="351"/>
      <c r="F384" s="351"/>
      <c r="G384" s="351"/>
      <c r="H384" s="354">
        <v>50097.42</v>
      </c>
      <c r="I384" s="328"/>
    </row>
    <row r="385" spans="1:9" ht="29.25" x14ac:dyDescent="0.25">
      <c r="A385" s="818"/>
      <c r="B385" s="393" t="s">
        <v>804</v>
      </c>
      <c r="C385" s="838"/>
      <c r="D385" s="407"/>
      <c r="E385" s="351"/>
      <c r="F385" s="351"/>
      <c r="G385" s="351"/>
      <c r="H385" s="354"/>
      <c r="I385" s="328"/>
    </row>
    <row r="386" spans="1:9" ht="30" x14ac:dyDescent="0.25">
      <c r="A386" s="818"/>
      <c r="B386" s="400" t="s">
        <v>811</v>
      </c>
      <c r="C386" s="860"/>
      <c r="D386" s="865" t="s">
        <v>806</v>
      </c>
      <c r="E386" s="351"/>
      <c r="F386" s="351"/>
      <c r="G386" s="351"/>
      <c r="H386" s="354">
        <v>408274.9</v>
      </c>
      <c r="I386" s="328"/>
    </row>
    <row r="387" spans="1:9" ht="30.75" thickBot="1" x14ac:dyDescent="0.3">
      <c r="A387" s="818"/>
      <c r="B387" s="408" t="s">
        <v>812</v>
      </c>
      <c r="C387" s="861"/>
      <c r="D387" s="866"/>
      <c r="E387" s="362"/>
      <c r="F387" s="362"/>
      <c r="G387" s="362"/>
      <c r="H387" s="364">
        <v>225201</v>
      </c>
      <c r="I387" s="328"/>
    </row>
    <row r="388" spans="1:9" ht="29.25" x14ac:dyDescent="0.25">
      <c r="A388" s="818"/>
      <c r="B388" s="393" t="s">
        <v>333</v>
      </c>
      <c r="C388" s="837" t="s">
        <v>813</v>
      </c>
      <c r="D388" s="862" t="s">
        <v>62</v>
      </c>
      <c r="E388" s="367"/>
      <c r="F388" s="367"/>
      <c r="G388" s="367"/>
      <c r="H388" s="409"/>
      <c r="I388" s="328"/>
    </row>
    <row r="389" spans="1:9" x14ac:dyDescent="0.25">
      <c r="A389" s="818"/>
      <c r="B389" s="400" t="s">
        <v>339</v>
      </c>
      <c r="C389" s="838"/>
      <c r="D389" s="863"/>
      <c r="E389" s="351"/>
      <c r="F389" s="351"/>
      <c r="G389" s="351"/>
      <c r="H389" s="356"/>
      <c r="I389" s="328"/>
    </row>
    <row r="390" spans="1:9" x14ac:dyDescent="0.25">
      <c r="A390" s="818"/>
      <c r="B390" s="401" t="s">
        <v>28</v>
      </c>
      <c r="C390" s="838"/>
      <c r="D390" s="863"/>
      <c r="E390" s="351"/>
      <c r="F390" s="351"/>
      <c r="G390" s="351"/>
      <c r="H390" s="410" t="s">
        <v>29</v>
      </c>
      <c r="I390" s="328"/>
    </row>
    <row r="391" spans="1:9" x14ac:dyDescent="0.25">
      <c r="A391" s="818"/>
      <c r="B391" s="401" t="s">
        <v>334</v>
      </c>
      <c r="C391" s="838"/>
      <c r="D391" s="863"/>
      <c r="E391" s="351"/>
      <c r="F391" s="351"/>
      <c r="G391" s="351"/>
      <c r="H391" s="411">
        <v>10085221.439999999</v>
      </c>
      <c r="I391" s="328"/>
    </row>
    <row r="392" spans="1:9" x14ac:dyDescent="0.25">
      <c r="A392" s="818"/>
      <c r="B392" s="400" t="s">
        <v>340</v>
      </c>
      <c r="C392" s="838"/>
      <c r="D392" s="863"/>
      <c r="E392" s="351"/>
      <c r="F392" s="351"/>
      <c r="G392" s="351"/>
      <c r="H392" s="410"/>
      <c r="I392" s="328"/>
    </row>
    <row r="393" spans="1:9" x14ac:dyDescent="0.25">
      <c r="A393" s="818"/>
      <c r="B393" s="401" t="s">
        <v>28</v>
      </c>
      <c r="C393" s="838"/>
      <c r="D393" s="863"/>
      <c r="E393" s="351"/>
      <c r="F393" s="351"/>
      <c r="G393" s="351"/>
      <c r="H393" s="410" t="s">
        <v>29</v>
      </c>
      <c r="I393" s="328"/>
    </row>
    <row r="394" spans="1:9" x14ac:dyDescent="0.25">
      <c r="A394" s="818"/>
      <c r="B394" s="401" t="s">
        <v>334</v>
      </c>
      <c r="C394" s="838"/>
      <c r="D394" s="863"/>
      <c r="E394" s="351"/>
      <c r="F394" s="351"/>
      <c r="G394" s="351"/>
      <c r="H394" s="411">
        <v>11455844.4</v>
      </c>
      <c r="I394" s="328"/>
    </row>
    <row r="395" spans="1:9" ht="29.25" x14ac:dyDescent="0.25">
      <c r="A395" s="818"/>
      <c r="B395" s="402" t="s">
        <v>335</v>
      </c>
      <c r="C395" s="838"/>
      <c r="D395" s="863"/>
      <c r="E395" s="351"/>
      <c r="F395" s="351"/>
      <c r="G395" s="351"/>
      <c r="H395" s="410"/>
      <c r="I395" s="328"/>
    </row>
    <row r="396" spans="1:9" ht="30" x14ac:dyDescent="0.25">
      <c r="A396" s="818"/>
      <c r="B396" s="400" t="s">
        <v>341</v>
      </c>
      <c r="C396" s="838"/>
      <c r="D396" s="863"/>
      <c r="E396" s="351"/>
      <c r="F396" s="351"/>
      <c r="G396" s="351"/>
      <c r="H396" s="410"/>
      <c r="I396" s="328"/>
    </row>
    <row r="397" spans="1:9" x14ac:dyDescent="0.25">
      <c r="A397" s="818"/>
      <c r="B397" s="401" t="s">
        <v>28</v>
      </c>
      <c r="C397" s="838"/>
      <c r="D397" s="863"/>
      <c r="E397" s="351"/>
      <c r="F397" s="351"/>
      <c r="G397" s="351"/>
      <c r="H397" s="410" t="s">
        <v>29</v>
      </c>
      <c r="I397" s="328"/>
    </row>
    <row r="398" spans="1:9" x14ac:dyDescent="0.25">
      <c r="A398" s="818"/>
      <c r="B398" s="401" t="s">
        <v>334</v>
      </c>
      <c r="C398" s="838"/>
      <c r="D398" s="863"/>
      <c r="E398" s="351"/>
      <c r="F398" s="351"/>
      <c r="G398" s="351"/>
      <c r="H398" s="411">
        <v>14363138.16</v>
      </c>
      <c r="I398" s="328"/>
    </row>
    <row r="399" spans="1:9" ht="30" x14ac:dyDescent="0.25">
      <c r="A399" s="818"/>
      <c r="B399" s="400" t="s">
        <v>342</v>
      </c>
      <c r="C399" s="838"/>
      <c r="D399" s="863"/>
      <c r="E399" s="351"/>
      <c r="F399" s="351"/>
      <c r="G399" s="351"/>
      <c r="H399" s="411"/>
      <c r="I399" s="328"/>
    </row>
    <row r="400" spans="1:9" x14ac:dyDescent="0.25">
      <c r="A400" s="818"/>
      <c r="B400" s="401" t="s">
        <v>28</v>
      </c>
      <c r="C400" s="838"/>
      <c r="D400" s="863"/>
      <c r="E400" s="351"/>
      <c r="F400" s="351"/>
      <c r="G400" s="351"/>
      <c r="H400" s="410" t="s">
        <v>29</v>
      </c>
      <c r="I400" s="328"/>
    </row>
    <row r="401" spans="1:9" x14ac:dyDescent="0.25">
      <c r="A401" s="818"/>
      <c r="B401" s="401" t="s">
        <v>334</v>
      </c>
      <c r="C401" s="838"/>
      <c r="D401" s="864"/>
      <c r="E401" s="351"/>
      <c r="F401" s="351"/>
      <c r="G401" s="351"/>
      <c r="H401" s="411">
        <v>19042871.399999999</v>
      </c>
      <c r="I401" s="328"/>
    </row>
    <row r="402" spans="1:9" ht="44.25" customHeight="1" x14ac:dyDescent="0.25">
      <c r="A402" s="818"/>
      <c r="B402" s="404" t="s">
        <v>116</v>
      </c>
      <c r="C402" s="838"/>
      <c r="D402" s="865" t="s">
        <v>67</v>
      </c>
      <c r="E402" s="351"/>
      <c r="F402" s="351"/>
      <c r="G402" s="351"/>
      <c r="H402" s="410"/>
      <c r="I402" s="328"/>
    </row>
    <row r="403" spans="1:9" x14ac:dyDescent="0.25">
      <c r="A403" s="818"/>
      <c r="B403" s="400" t="s">
        <v>343</v>
      </c>
      <c r="C403" s="838"/>
      <c r="D403" s="863"/>
      <c r="E403" s="351"/>
      <c r="F403" s="351"/>
      <c r="G403" s="351"/>
      <c r="H403" s="410"/>
      <c r="I403" s="328"/>
    </row>
    <row r="404" spans="1:9" x14ac:dyDescent="0.25">
      <c r="A404" s="818"/>
      <c r="B404" s="401" t="s">
        <v>28</v>
      </c>
      <c r="C404" s="838"/>
      <c r="D404" s="863"/>
      <c r="E404" s="351"/>
      <c r="F404" s="351"/>
      <c r="G404" s="351"/>
      <c r="H404" s="410" t="s">
        <v>29</v>
      </c>
      <c r="I404" s="328"/>
    </row>
    <row r="405" spans="1:9" x14ac:dyDescent="0.25">
      <c r="A405" s="818"/>
      <c r="B405" s="401" t="s">
        <v>334</v>
      </c>
      <c r="C405" s="838"/>
      <c r="D405" s="863"/>
      <c r="E405" s="351"/>
      <c r="F405" s="351"/>
      <c r="G405" s="351"/>
      <c r="H405" s="411">
        <v>7297365.5999999996</v>
      </c>
      <c r="I405" s="328"/>
    </row>
    <row r="406" spans="1:9" x14ac:dyDescent="0.25">
      <c r="A406" s="818"/>
      <c r="B406" s="400" t="s">
        <v>344</v>
      </c>
      <c r="C406" s="838"/>
      <c r="D406" s="863"/>
      <c r="E406" s="351"/>
      <c r="F406" s="351"/>
      <c r="G406" s="351"/>
      <c r="H406" s="410"/>
      <c r="I406" s="328"/>
    </row>
    <row r="407" spans="1:9" x14ac:dyDescent="0.25">
      <c r="A407" s="818"/>
      <c r="B407" s="401" t="s">
        <v>28</v>
      </c>
      <c r="C407" s="838"/>
      <c r="D407" s="863"/>
      <c r="E407" s="351"/>
      <c r="F407" s="351"/>
      <c r="G407" s="351"/>
      <c r="H407" s="410" t="s">
        <v>29</v>
      </c>
      <c r="I407" s="328"/>
    </row>
    <row r="408" spans="1:9" x14ac:dyDescent="0.25">
      <c r="A408" s="818"/>
      <c r="B408" s="401" t="s">
        <v>334</v>
      </c>
      <c r="C408" s="838"/>
      <c r="D408" s="864"/>
      <c r="E408" s="351"/>
      <c r="F408" s="351"/>
      <c r="G408" s="351"/>
      <c r="H408" s="411">
        <v>3324608.91</v>
      </c>
      <c r="I408" s="328"/>
    </row>
    <row r="409" spans="1:9" ht="31.5" customHeight="1" x14ac:dyDescent="0.25">
      <c r="A409" s="818"/>
      <c r="B409" s="406" t="s">
        <v>345</v>
      </c>
      <c r="C409" s="838"/>
      <c r="D409" s="865" t="s">
        <v>26</v>
      </c>
      <c r="E409" s="351"/>
      <c r="F409" s="351"/>
      <c r="G409" s="351"/>
      <c r="H409" s="410"/>
      <c r="I409" s="328"/>
    </row>
    <row r="410" spans="1:9" ht="45" x14ac:dyDescent="0.25">
      <c r="A410" s="818"/>
      <c r="B410" s="400" t="s">
        <v>346</v>
      </c>
      <c r="C410" s="838"/>
      <c r="D410" s="863"/>
      <c r="E410" s="351"/>
      <c r="F410" s="351"/>
      <c r="G410" s="351"/>
      <c r="H410" s="410"/>
      <c r="I410" s="328"/>
    </row>
    <row r="411" spans="1:9" x14ac:dyDescent="0.25">
      <c r="A411" s="818"/>
      <c r="B411" s="401" t="s">
        <v>28</v>
      </c>
      <c r="C411" s="838"/>
      <c r="D411" s="863"/>
      <c r="E411" s="351"/>
      <c r="F411" s="351"/>
      <c r="G411" s="351"/>
      <c r="H411" s="410" t="s">
        <v>29</v>
      </c>
      <c r="I411" s="328"/>
    </row>
    <row r="412" spans="1:9" x14ac:dyDescent="0.25">
      <c r="A412" s="818"/>
      <c r="B412" s="401" t="s">
        <v>334</v>
      </c>
      <c r="C412" s="838"/>
      <c r="D412" s="863"/>
      <c r="E412" s="351"/>
      <c r="F412" s="351"/>
      <c r="G412" s="351"/>
      <c r="H412" s="411">
        <v>35106.959999999999</v>
      </c>
      <c r="I412" s="328"/>
    </row>
    <row r="413" spans="1:9" ht="45" x14ac:dyDescent="0.25">
      <c r="A413" s="818"/>
      <c r="B413" s="400" t="s">
        <v>347</v>
      </c>
      <c r="C413" s="838"/>
      <c r="D413" s="863"/>
      <c r="E413" s="351"/>
      <c r="F413" s="351"/>
      <c r="G413" s="351"/>
      <c r="H413" s="410"/>
      <c r="I413" s="328"/>
    </row>
    <row r="414" spans="1:9" x14ac:dyDescent="0.25">
      <c r="A414" s="818"/>
      <c r="B414" s="401" t="s">
        <v>28</v>
      </c>
      <c r="C414" s="838"/>
      <c r="D414" s="863"/>
      <c r="E414" s="351"/>
      <c r="F414" s="351"/>
      <c r="G414" s="351"/>
      <c r="H414" s="410" t="s">
        <v>29</v>
      </c>
      <c r="I414" s="328"/>
    </row>
    <row r="415" spans="1:9" x14ac:dyDescent="0.25">
      <c r="A415" s="818"/>
      <c r="B415" s="401" t="s">
        <v>334</v>
      </c>
      <c r="C415" s="838"/>
      <c r="D415" s="863"/>
      <c r="E415" s="351"/>
      <c r="F415" s="351"/>
      <c r="G415" s="351"/>
      <c r="H415" s="411">
        <v>23836.21</v>
      </c>
      <c r="I415" s="328"/>
    </row>
    <row r="416" spans="1:9" ht="45" x14ac:dyDescent="0.25">
      <c r="A416" s="818"/>
      <c r="B416" s="400" t="s">
        <v>348</v>
      </c>
      <c r="C416" s="838"/>
      <c r="D416" s="863"/>
      <c r="E416" s="351"/>
      <c r="F416" s="351"/>
      <c r="G416" s="351"/>
      <c r="H416" s="410"/>
      <c r="I416" s="328"/>
    </row>
    <row r="417" spans="1:9" x14ac:dyDescent="0.25">
      <c r="A417" s="818"/>
      <c r="B417" s="401" t="s">
        <v>28</v>
      </c>
      <c r="C417" s="838"/>
      <c r="D417" s="863"/>
      <c r="E417" s="351"/>
      <c r="F417" s="351"/>
      <c r="G417" s="351"/>
      <c r="H417" s="410" t="s">
        <v>29</v>
      </c>
      <c r="I417" s="328"/>
    </row>
    <row r="418" spans="1:9" x14ac:dyDescent="0.25">
      <c r="A418" s="818"/>
      <c r="B418" s="401" t="s">
        <v>334</v>
      </c>
      <c r="C418" s="838"/>
      <c r="D418" s="863"/>
      <c r="E418" s="351"/>
      <c r="F418" s="351"/>
      <c r="G418" s="351"/>
      <c r="H418" s="411">
        <v>45701.93</v>
      </c>
      <c r="I418" s="328"/>
    </row>
    <row r="419" spans="1:9" ht="45" x14ac:dyDescent="0.25">
      <c r="A419" s="818"/>
      <c r="B419" s="400" t="s">
        <v>349</v>
      </c>
      <c r="C419" s="838"/>
      <c r="D419" s="863"/>
      <c r="E419" s="351"/>
      <c r="F419" s="351"/>
      <c r="G419" s="351"/>
      <c r="H419" s="410"/>
      <c r="I419" s="328"/>
    </row>
    <row r="420" spans="1:9" x14ac:dyDescent="0.25">
      <c r="A420" s="818"/>
      <c r="B420" s="401" t="s">
        <v>28</v>
      </c>
      <c r="C420" s="838"/>
      <c r="D420" s="863"/>
      <c r="E420" s="351"/>
      <c r="F420" s="351"/>
      <c r="G420" s="351"/>
      <c r="H420" s="410" t="s">
        <v>29</v>
      </c>
      <c r="I420" s="328"/>
    </row>
    <row r="421" spans="1:9" ht="15.75" thickBot="1" x14ac:dyDescent="0.3">
      <c r="A421" s="818"/>
      <c r="B421" s="412" t="s">
        <v>334</v>
      </c>
      <c r="C421" s="867"/>
      <c r="D421" s="868"/>
      <c r="E421" s="362"/>
      <c r="F421" s="362"/>
      <c r="G421" s="362"/>
      <c r="H421" s="413">
        <v>32229.87</v>
      </c>
      <c r="I421" s="328"/>
    </row>
    <row r="422" spans="1:9" ht="29.25" x14ac:dyDescent="0.25">
      <c r="A422" s="818"/>
      <c r="B422" s="393" t="s">
        <v>333</v>
      </c>
      <c r="C422" s="837" t="s">
        <v>814</v>
      </c>
      <c r="D422" s="862" t="s">
        <v>62</v>
      </c>
      <c r="E422" s="367"/>
      <c r="F422" s="367"/>
      <c r="G422" s="367"/>
      <c r="H422" s="414"/>
      <c r="I422" s="328"/>
    </row>
    <row r="423" spans="1:9" x14ac:dyDescent="0.25">
      <c r="A423" s="818"/>
      <c r="B423" s="400" t="s">
        <v>815</v>
      </c>
      <c r="C423" s="838"/>
      <c r="D423" s="863"/>
      <c r="E423" s="351"/>
      <c r="F423" s="351"/>
      <c r="G423" s="351"/>
      <c r="H423" s="410"/>
      <c r="I423" s="328"/>
    </row>
    <row r="424" spans="1:9" x14ac:dyDescent="0.25">
      <c r="A424" s="818"/>
      <c r="B424" s="401" t="s">
        <v>28</v>
      </c>
      <c r="C424" s="838"/>
      <c r="D424" s="863"/>
      <c r="E424" s="351"/>
      <c r="F424" s="351"/>
      <c r="G424" s="351"/>
      <c r="H424" s="410" t="s">
        <v>29</v>
      </c>
      <c r="I424" s="328"/>
    </row>
    <row r="425" spans="1:9" x14ac:dyDescent="0.25">
      <c r="A425" s="818"/>
      <c r="B425" s="401" t="s">
        <v>334</v>
      </c>
      <c r="C425" s="838"/>
      <c r="D425" s="863"/>
      <c r="E425" s="351"/>
      <c r="F425" s="351"/>
      <c r="G425" s="351"/>
      <c r="H425" s="411">
        <v>10400416.74</v>
      </c>
      <c r="I425" s="328"/>
    </row>
    <row r="426" spans="1:9" x14ac:dyDescent="0.25">
      <c r="A426" s="818"/>
      <c r="B426" s="400" t="s">
        <v>816</v>
      </c>
      <c r="C426" s="838"/>
      <c r="D426" s="863"/>
      <c r="E426" s="351"/>
      <c r="F426" s="351"/>
      <c r="G426" s="351"/>
      <c r="H426" s="410"/>
      <c r="I426" s="328"/>
    </row>
    <row r="427" spans="1:9" x14ac:dyDescent="0.25">
      <c r="A427" s="818"/>
      <c r="B427" s="401" t="s">
        <v>28</v>
      </c>
      <c r="C427" s="838"/>
      <c r="D427" s="863"/>
      <c r="E427" s="351"/>
      <c r="F427" s="351"/>
      <c r="G427" s="351"/>
      <c r="H427" s="410" t="s">
        <v>29</v>
      </c>
      <c r="I427" s="328"/>
    </row>
    <row r="428" spans="1:9" x14ac:dyDescent="0.25">
      <c r="A428" s="818"/>
      <c r="B428" s="401" t="s">
        <v>334</v>
      </c>
      <c r="C428" s="838"/>
      <c r="D428" s="863"/>
      <c r="E428" s="351"/>
      <c r="F428" s="351"/>
      <c r="G428" s="351"/>
      <c r="H428" s="411">
        <v>12063808.26</v>
      </c>
      <c r="I428" s="328"/>
    </row>
    <row r="429" spans="1:9" ht="29.25" x14ac:dyDescent="0.25">
      <c r="A429" s="818"/>
      <c r="B429" s="402" t="s">
        <v>335</v>
      </c>
      <c r="C429" s="838"/>
      <c r="D429" s="863"/>
      <c r="E429" s="351"/>
      <c r="F429" s="351"/>
      <c r="G429" s="351"/>
      <c r="H429" s="410"/>
      <c r="I429" s="328"/>
    </row>
    <row r="430" spans="1:9" ht="26.25" customHeight="1" x14ac:dyDescent="0.25">
      <c r="A430" s="818"/>
      <c r="B430" s="400" t="s">
        <v>817</v>
      </c>
      <c r="C430" s="838"/>
      <c r="D430" s="863"/>
      <c r="E430" s="351"/>
      <c r="F430" s="351"/>
      <c r="G430" s="351"/>
      <c r="H430" s="410"/>
      <c r="I430" s="328"/>
    </row>
    <row r="431" spans="1:9" x14ac:dyDescent="0.25">
      <c r="A431" s="818"/>
      <c r="B431" s="401" t="s">
        <v>28</v>
      </c>
      <c r="C431" s="838"/>
      <c r="D431" s="863"/>
      <c r="E431" s="351"/>
      <c r="F431" s="351"/>
      <c r="G431" s="351"/>
      <c r="H431" s="410" t="s">
        <v>29</v>
      </c>
      <c r="I431" s="328"/>
    </row>
    <row r="432" spans="1:9" x14ac:dyDescent="0.25">
      <c r="A432" s="818"/>
      <c r="B432" s="401" t="s">
        <v>334</v>
      </c>
      <c r="C432" s="838"/>
      <c r="D432" s="864"/>
      <c r="E432" s="351"/>
      <c r="F432" s="351"/>
      <c r="G432" s="351"/>
      <c r="H432" s="411">
        <v>29434164.48</v>
      </c>
      <c r="I432" s="328"/>
    </row>
    <row r="433" spans="1:9" ht="42.75" x14ac:dyDescent="0.25">
      <c r="A433" s="818"/>
      <c r="B433" s="404" t="s">
        <v>116</v>
      </c>
      <c r="C433" s="838"/>
      <c r="D433" s="865" t="s">
        <v>67</v>
      </c>
      <c r="E433" s="351"/>
      <c r="F433" s="351"/>
      <c r="G433" s="351"/>
      <c r="H433" s="410"/>
      <c r="I433" s="328"/>
    </row>
    <row r="434" spans="1:9" x14ac:dyDescent="0.25">
      <c r="A434" s="818"/>
      <c r="B434" s="400" t="s">
        <v>818</v>
      </c>
      <c r="C434" s="838"/>
      <c r="D434" s="863"/>
      <c r="E434" s="351"/>
      <c r="F434" s="351"/>
      <c r="G434" s="351"/>
      <c r="H434" s="410"/>
      <c r="I434" s="328"/>
    </row>
    <row r="435" spans="1:9" x14ac:dyDescent="0.25">
      <c r="A435" s="818"/>
      <c r="B435" s="401" t="s">
        <v>28</v>
      </c>
      <c r="C435" s="838"/>
      <c r="D435" s="863"/>
      <c r="E435" s="351"/>
      <c r="F435" s="351"/>
      <c r="G435" s="351"/>
      <c r="H435" s="410" t="s">
        <v>29</v>
      </c>
      <c r="I435" s="328"/>
    </row>
    <row r="436" spans="1:9" x14ac:dyDescent="0.25">
      <c r="A436" s="818"/>
      <c r="B436" s="401" t="s">
        <v>334</v>
      </c>
      <c r="C436" s="838"/>
      <c r="D436" s="863"/>
      <c r="E436" s="351"/>
      <c r="F436" s="351"/>
      <c r="G436" s="351"/>
      <c r="H436" s="354">
        <v>24095872.079999998</v>
      </c>
      <c r="I436" s="328"/>
    </row>
    <row r="437" spans="1:9" ht="30" customHeight="1" x14ac:dyDescent="0.25">
      <c r="A437" s="818"/>
      <c r="B437" s="406" t="s">
        <v>345</v>
      </c>
      <c r="C437" s="838"/>
      <c r="D437" s="865" t="s">
        <v>26</v>
      </c>
      <c r="E437" s="351"/>
      <c r="F437" s="351"/>
      <c r="G437" s="351"/>
      <c r="H437" s="410"/>
      <c r="I437" s="328"/>
    </row>
    <row r="438" spans="1:9" ht="45" x14ac:dyDescent="0.25">
      <c r="A438" s="818"/>
      <c r="B438" s="400" t="s">
        <v>819</v>
      </c>
      <c r="C438" s="838"/>
      <c r="D438" s="863"/>
      <c r="E438" s="351"/>
      <c r="F438" s="351"/>
      <c r="G438" s="351"/>
      <c r="H438" s="410"/>
      <c r="I438" s="328"/>
    </row>
    <row r="439" spans="1:9" x14ac:dyDescent="0.25">
      <c r="A439" s="818"/>
      <c r="B439" s="401" t="s">
        <v>28</v>
      </c>
      <c r="C439" s="838"/>
      <c r="D439" s="863"/>
      <c r="E439" s="351"/>
      <c r="F439" s="351"/>
      <c r="G439" s="351"/>
      <c r="H439" s="410" t="s">
        <v>29</v>
      </c>
      <c r="I439" s="328"/>
    </row>
    <row r="440" spans="1:9" x14ac:dyDescent="0.25">
      <c r="A440" s="818"/>
      <c r="B440" s="401" t="s">
        <v>334</v>
      </c>
      <c r="C440" s="838"/>
      <c r="D440" s="863"/>
      <c r="E440" s="351"/>
      <c r="F440" s="351"/>
      <c r="G440" s="351"/>
      <c r="H440" s="411">
        <v>69703.429999999993</v>
      </c>
      <c r="I440" s="328"/>
    </row>
    <row r="441" spans="1:9" ht="45" x14ac:dyDescent="0.25">
      <c r="A441" s="818"/>
      <c r="B441" s="400" t="s">
        <v>820</v>
      </c>
      <c r="C441" s="838"/>
      <c r="D441" s="863"/>
      <c r="E441" s="351"/>
      <c r="F441" s="351"/>
      <c r="G441" s="351"/>
      <c r="H441" s="411"/>
      <c r="I441" s="328"/>
    </row>
    <row r="442" spans="1:9" x14ac:dyDescent="0.25">
      <c r="A442" s="818"/>
      <c r="B442" s="401" t="s">
        <v>28</v>
      </c>
      <c r="C442" s="838"/>
      <c r="D442" s="863"/>
      <c r="E442" s="351"/>
      <c r="F442" s="351"/>
      <c r="G442" s="351"/>
      <c r="H442" s="410" t="s">
        <v>29</v>
      </c>
      <c r="I442" s="328"/>
    </row>
    <row r="443" spans="1:9" ht="15.75" thickBot="1" x14ac:dyDescent="0.3">
      <c r="A443" s="818"/>
      <c r="B443" s="412" t="s">
        <v>334</v>
      </c>
      <c r="C443" s="867"/>
      <c r="D443" s="868"/>
      <c r="E443" s="362"/>
      <c r="F443" s="362"/>
      <c r="G443" s="362"/>
      <c r="H443" s="413">
        <v>45014.879999999997</v>
      </c>
      <c r="I443" s="328"/>
    </row>
    <row r="444" spans="1:9" ht="29.25" customHeight="1" thickBot="1" x14ac:dyDescent="0.3">
      <c r="A444" s="818"/>
      <c r="B444" s="415" t="s">
        <v>100</v>
      </c>
      <c r="C444" s="869" t="s">
        <v>821</v>
      </c>
      <c r="D444" s="872"/>
      <c r="E444" s="851"/>
      <c r="F444" s="851"/>
      <c r="G444" s="851"/>
      <c r="H444" s="852"/>
      <c r="I444" s="328"/>
    </row>
    <row r="445" spans="1:9" ht="50.25" customHeight="1" x14ac:dyDescent="0.25">
      <c r="A445" s="818"/>
      <c r="B445" s="416" t="s">
        <v>801</v>
      </c>
      <c r="C445" s="870"/>
      <c r="D445" s="873" t="s">
        <v>57</v>
      </c>
      <c r="E445" s="377"/>
      <c r="F445" s="377"/>
      <c r="G445" s="377"/>
      <c r="H445" s="378">
        <f>H446+H447</f>
        <v>12299.54</v>
      </c>
      <c r="I445" s="328"/>
    </row>
    <row r="446" spans="1:9" x14ac:dyDescent="0.25">
      <c r="A446" s="818"/>
      <c r="B446" s="417" t="s">
        <v>59</v>
      </c>
      <c r="C446" s="870"/>
      <c r="D446" s="873"/>
      <c r="E446" s="380"/>
      <c r="F446" s="380"/>
      <c r="G446" s="380"/>
      <c r="H446" s="381">
        <v>6160.24</v>
      </c>
      <c r="I446" s="328"/>
    </row>
    <row r="447" spans="1:9" ht="15.75" thickBot="1" x14ac:dyDescent="0.3">
      <c r="A447" s="818"/>
      <c r="B447" s="418" t="s">
        <v>60</v>
      </c>
      <c r="C447" s="871"/>
      <c r="D447" s="874"/>
      <c r="E447" s="419"/>
      <c r="F447" s="419"/>
      <c r="G447" s="419"/>
      <c r="H447" s="420">
        <v>6139.3</v>
      </c>
      <c r="I447" s="328"/>
    </row>
    <row r="448" spans="1:9" ht="29.25" x14ac:dyDescent="0.25">
      <c r="A448" s="818"/>
      <c r="B448" s="385" t="s">
        <v>333</v>
      </c>
      <c r="C448" s="841" t="s">
        <v>707</v>
      </c>
      <c r="D448" s="863" t="s">
        <v>62</v>
      </c>
      <c r="E448" s="377"/>
      <c r="F448" s="377"/>
      <c r="G448" s="377"/>
      <c r="H448" s="421"/>
      <c r="I448" s="328"/>
    </row>
    <row r="449" spans="1:9" x14ac:dyDescent="0.25">
      <c r="A449" s="818"/>
      <c r="B449" s="388" t="s">
        <v>822</v>
      </c>
      <c r="C449" s="842"/>
      <c r="D449" s="863"/>
      <c r="E449" s="380"/>
      <c r="F449" s="380"/>
      <c r="G449" s="380"/>
      <c r="H449" s="390"/>
      <c r="I449" s="328"/>
    </row>
    <row r="450" spans="1:9" x14ac:dyDescent="0.25">
      <c r="A450" s="818"/>
      <c r="B450" s="358" t="s">
        <v>28</v>
      </c>
      <c r="C450" s="842"/>
      <c r="D450" s="863"/>
      <c r="E450" s="380"/>
      <c r="F450" s="380"/>
      <c r="G450" s="380"/>
      <c r="H450" s="390" t="s">
        <v>29</v>
      </c>
      <c r="I450" s="328"/>
    </row>
    <row r="451" spans="1:9" x14ac:dyDescent="0.25">
      <c r="A451" s="818"/>
      <c r="B451" s="358" t="s">
        <v>334</v>
      </c>
      <c r="C451" s="842"/>
      <c r="D451" s="863"/>
      <c r="E451" s="380"/>
      <c r="F451" s="380"/>
      <c r="G451" s="380"/>
      <c r="H451" s="381">
        <v>1561394.26</v>
      </c>
      <c r="I451" s="328"/>
    </row>
    <row r="452" spans="1:9" ht="29.25" x14ac:dyDescent="0.25">
      <c r="A452" s="818"/>
      <c r="B452" s="391" t="s">
        <v>335</v>
      </c>
      <c r="C452" s="842"/>
      <c r="D452" s="863"/>
      <c r="E452" s="380"/>
      <c r="F452" s="380"/>
      <c r="G452" s="380"/>
      <c r="H452" s="390"/>
      <c r="I452" s="328"/>
    </row>
    <row r="453" spans="1:9" ht="30" x14ac:dyDescent="0.25">
      <c r="A453" s="818"/>
      <c r="B453" s="357" t="s">
        <v>791</v>
      </c>
      <c r="C453" s="842"/>
      <c r="D453" s="863"/>
      <c r="E453" s="380"/>
      <c r="F453" s="380"/>
      <c r="G453" s="380"/>
      <c r="H453" s="390"/>
      <c r="I453" s="328"/>
    </row>
    <row r="454" spans="1:9" x14ac:dyDescent="0.25">
      <c r="A454" s="818"/>
      <c r="B454" s="358" t="s">
        <v>28</v>
      </c>
      <c r="C454" s="842"/>
      <c r="D454" s="863"/>
      <c r="E454" s="380"/>
      <c r="F454" s="380"/>
      <c r="G454" s="380"/>
      <c r="H454" s="390" t="s">
        <v>29</v>
      </c>
      <c r="I454" s="328"/>
    </row>
    <row r="455" spans="1:9" x14ac:dyDescent="0.25">
      <c r="A455" s="818"/>
      <c r="B455" s="358" t="s">
        <v>334</v>
      </c>
      <c r="C455" s="842"/>
      <c r="D455" s="863"/>
      <c r="E455" s="380"/>
      <c r="F455" s="380"/>
      <c r="G455" s="380"/>
      <c r="H455" s="381">
        <v>2051111.42</v>
      </c>
      <c r="I455" s="328"/>
    </row>
    <row r="456" spans="1:9" ht="30" x14ac:dyDescent="0.25">
      <c r="A456" s="818"/>
      <c r="B456" s="357" t="s">
        <v>792</v>
      </c>
      <c r="C456" s="842"/>
      <c r="D456" s="863"/>
      <c r="E456" s="380"/>
      <c r="F456" s="380"/>
      <c r="G456" s="380"/>
      <c r="H456" s="390"/>
      <c r="I456" s="328"/>
    </row>
    <row r="457" spans="1:9" x14ac:dyDescent="0.25">
      <c r="A457" s="818"/>
      <c r="B457" s="358" t="s">
        <v>28</v>
      </c>
      <c r="C457" s="842"/>
      <c r="D457" s="863"/>
      <c r="E457" s="380"/>
      <c r="F457" s="380"/>
      <c r="G457" s="380"/>
      <c r="H457" s="390" t="s">
        <v>29</v>
      </c>
      <c r="I457" s="328"/>
    </row>
    <row r="458" spans="1:9" x14ac:dyDescent="0.25">
      <c r="A458" s="818"/>
      <c r="B458" s="358" t="s">
        <v>334</v>
      </c>
      <c r="C458" s="842"/>
      <c r="D458" s="864"/>
      <c r="E458" s="380"/>
      <c r="F458" s="380"/>
      <c r="G458" s="380"/>
      <c r="H458" s="381">
        <v>4481845.83</v>
      </c>
      <c r="I458" s="328"/>
    </row>
    <row r="459" spans="1:9" ht="28.5" x14ac:dyDescent="0.25">
      <c r="A459" s="818"/>
      <c r="B459" s="392" t="s">
        <v>351</v>
      </c>
      <c r="C459" s="842"/>
      <c r="D459" s="865" t="s">
        <v>26</v>
      </c>
      <c r="E459" s="380"/>
      <c r="F459" s="380"/>
      <c r="G459" s="380"/>
      <c r="H459" s="390"/>
      <c r="I459" s="328"/>
    </row>
    <row r="460" spans="1:9" ht="30" x14ac:dyDescent="0.25">
      <c r="A460" s="818"/>
      <c r="B460" s="359" t="s">
        <v>680</v>
      </c>
      <c r="C460" s="842"/>
      <c r="D460" s="863"/>
      <c r="E460" s="380"/>
      <c r="F460" s="380"/>
      <c r="G460" s="380"/>
      <c r="H460" s="356"/>
      <c r="I460" s="328"/>
    </row>
    <row r="461" spans="1:9" x14ac:dyDescent="0.25">
      <c r="A461" s="818"/>
      <c r="B461" s="358" t="s">
        <v>28</v>
      </c>
      <c r="C461" s="842"/>
      <c r="D461" s="863"/>
      <c r="E461" s="380"/>
      <c r="F461" s="380"/>
      <c r="G461" s="380"/>
      <c r="H461" s="356" t="s">
        <v>29</v>
      </c>
      <c r="I461" s="328"/>
    </row>
    <row r="462" spans="1:9" x14ac:dyDescent="0.25">
      <c r="A462" s="818"/>
      <c r="B462" s="358" t="s">
        <v>334</v>
      </c>
      <c r="C462" s="842"/>
      <c r="D462" s="863"/>
      <c r="E462" s="380"/>
      <c r="F462" s="380"/>
      <c r="G462" s="380"/>
      <c r="H462" s="356">
        <v>9807.83</v>
      </c>
      <c r="I462" s="328"/>
    </row>
    <row r="463" spans="1:9" ht="30" x14ac:dyDescent="0.25">
      <c r="A463" s="818"/>
      <c r="B463" s="359" t="s">
        <v>314</v>
      </c>
      <c r="C463" s="842"/>
      <c r="D463" s="863"/>
      <c r="E463" s="380"/>
      <c r="F463" s="380"/>
      <c r="G463" s="380"/>
      <c r="H463" s="356"/>
      <c r="I463" s="328"/>
    </row>
    <row r="464" spans="1:9" x14ac:dyDescent="0.25">
      <c r="A464" s="818"/>
      <c r="B464" s="358" t="s">
        <v>28</v>
      </c>
      <c r="C464" s="842"/>
      <c r="D464" s="863"/>
      <c r="E464" s="380"/>
      <c r="F464" s="380"/>
      <c r="G464" s="380"/>
      <c r="H464" s="356" t="s">
        <v>29</v>
      </c>
      <c r="I464" s="328"/>
    </row>
    <row r="465" spans="1:9" x14ac:dyDescent="0.25">
      <c r="A465" s="818"/>
      <c r="B465" s="358" t="s">
        <v>334</v>
      </c>
      <c r="C465" s="842"/>
      <c r="D465" s="863"/>
      <c r="E465" s="380"/>
      <c r="F465" s="380"/>
      <c r="G465" s="380"/>
      <c r="H465" s="356">
        <v>7107.98</v>
      </c>
      <c r="I465" s="328"/>
    </row>
    <row r="466" spans="1:9" ht="30" x14ac:dyDescent="0.25">
      <c r="A466" s="818"/>
      <c r="B466" s="359" t="s">
        <v>315</v>
      </c>
      <c r="C466" s="842"/>
      <c r="D466" s="863"/>
      <c r="E466" s="380"/>
      <c r="F466" s="380"/>
      <c r="G466" s="380"/>
      <c r="H466" s="356"/>
      <c r="I466" s="328"/>
    </row>
    <row r="467" spans="1:9" x14ac:dyDescent="0.25">
      <c r="A467" s="818"/>
      <c r="B467" s="358" t="s">
        <v>28</v>
      </c>
      <c r="C467" s="842"/>
      <c r="D467" s="863"/>
      <c r="E467" s="380"/>
      <c r="F467" s="380"/>
      <c r="G467" s="380"/>
      <c r="H467" s="356" t="s">
        <v>29</v>
      </c>
      <c r="I467" s="328"/>
    </row>
    <row r="468" spans="1:9" x14ac:dyDescent="0.25">
      <c r="A468" s="818"/>
      <c r="B468" s="358" t="s">
        <v>334</v>
      </c>
      <c r="C468" s="842"/>
      <c r="D468" s="863"/>
      <c r="E468" s="380"/>
      <c r="F468" s="380"/>
      <c r="G468" s="380"/>
      <c r="H468" s="356">
        <v>5668.96</v>
      </c>
      <c r="I468" s="328"/>
    </row>
    <row r="469" spans="1:9" ht="30" x14ac:dyDescent="0.25">
      <c r="A469" s="818"/>
      <c r="B469" s="359" t="s">
        <v>316</v>
      </c>
      <c r="C469" s="842"/>
      <c r="D469" s="863"/>
      <c r="E469" s="380"/>
      <c r="F469" s="380"/>
      <c r="G469" s="380"/>
      <c r="H469" s="356"/>
      <c r="I469" s="328"/>
    </row>
    <row r="470" spans="1:9" x14ac:dyDescent="0.25">
      <c r="A470" s="818"/>
      <c r="B470" s="358" t="s">
        <v>28</v>
      </c>
      <c r="C470" s="842"/>
      <c r="D470" s="863"/>
      <c r="E470" s="380"/>
      <c r="F470" s="380"/>
      <c r="G470" s="380"/>
      <c r="H470" s="356" t="s">
        <v>29</v>
      </c>
      <c r="I470" s="328"/>
    </row>
    <row r="471" spans="1:9" x14ac:dyDescent="0.25">
      <c r="A471" s="818"/>
      <c r="B471" s="358" t="s">
        <v>334</v>
      </c>
      <c r="C471" s="842"/>
      <c r="D471" s="863"/>
      <c r="E471" s="380"/>
      <c r="F471" s="380"/>
      <c r="G471" s="380"/>
      <c r="H471" s="356">
        <v>4542.9399999999996</v>
      </c>
      <c r="I471" s="328"/>
    </row>
    <row r="472" spans="1:9" ht="30" x14ac:dyDescent="0.25">
      <c r="A472" s="818"/>
      <c r="B472" s="359" t="s">
        <v>328</v>
      </c>
      <c r="C472" s="842"/>
      <c r="D472" s="863"/>
      <c r="E472" s="380"/>
      <c r="F472" s="380"/>
      <c r="G472" s="380"/>
      <c r="H472" s="356"/>
      <c r="I472" s="328"/>
    </row>
    <row r="473" spans="1:9" x14ac:dyDescent="0.25">
      <c r="A473" s="818"/>
      <c r="B473" s="358" t="s">
        <v>28</v>
      </c>
      <c r="C473" s="842"/>
      <c r="D473" s="863"/>
      <c r="E473" s="380"/>
      <c r="F473" s="380"/>
      <c r="G473" s="380"/>
      <c r="H473" s="356" t="s">
        <v>29</v>
      </c>
      <c r="I473" s="328"/>
    </row>
    <row r="474" spans="1:9" x14ac:dyDescent="0.25">
      <c r="A474" s="818"/>
      <c r="B474" s="358" t="s">
        <v>334</v>
      </c>
      <c r="C474" s="842"/>
      <c r="D474" s="863"/>
      <c r="E474" s="380"/>
      <c r="F474" s="380"/>
      <c r="G474" s="380"/>
      <c r="H474" s="356">
        <v>14601.89</v>
      </c>
      <c r="I474" s="328"/>
    </row>
    <row r="475" spans="1:9" ht="30" x14ac:dyDescent="0.25">
      <c r="A475" s="818"/>
      <c r="B475" s="359" t="s">
        <v>329</v>
      </c>
      <c r="C475" s="842"/>
      <c r="D475" s="863"/>
      <c r="E475" s="380"/>
      <c r="F475" s="380"/>
      <c r="G475" s="380"/>
      <c r="H475" s="356"/>
      <c r="I475" s="328"/>
    </row>
    <row r="476" spans="1:9" x14ac:dyDescent="0.25">
      <c r="A476" s="818"/>
      <c r="B476" s="358" t="s">
        <v>28</v>
      </c>
      <c r="C476" s="842"/>
      <c r="D476" s="863"/>
      <c r="E476" s="380"/>
      <c r="F476" s="380"/>
      <c r="G476" s="380"/>
      <c r="H476" s="356" t="s">
        <v>29</v>
      </c>
      <c r="I476" s="328"/>
    </row>
    <row r="477" spans="1:9" x14ac:dyDescent="0.25">
      <c r="A477" s="818"/>
      <c r="B477" s="358" t="s">
        <v>334</v>
      </c>
      <c r="C477" s="842"/>
      <c r="D477" s="863"/>
      <c r="E477" s="380"/>
      <c r="F477" s="380"/>
      <c r="G477" s="380"/>
      <c r="H477" s="356">
        <v>10431.86</v>
      </c>
      <c r="I477" s="328"/>
    </row>
    <row r="478" spans="1:9" ht="30" x14ac:dyDescent="0.25">
      <c r="A478" s="818"/>
      <c r="B478" s="359" t="s">
        <v>330</v>
      </c>
      <c r="C478" s="842"/>
      <c r="D478" s="863"/>
      <c r="E478" s="380"/>
      <c r="F478" s="380"/>
      <c r="G478" s="380"/>
      <c r="H478" s="356"/>
      <c r="I478" s="328"/>
    </row>
    <row r="479" spans="1:9" x14ac:dyDescent="0.25">
      <c r="A479" s="818"/>
      <c r="B479" s="358" t="s">
        <v>28</v>
      </c>
      <c r="C479" s="842"/>
      <c r="D479" s="863"/>
      <c r="E479" s="380"/>
      <c r="F479" s="380"/>
      <c r="G479" s="380"/>
      <c r="H479" s="356" t="s">
        <v>29</v>
      </c>
      <c r="I479" s="328"/>
    </row>
    <row r="480" spans="1:9" x14ac:dyDescent="0.25">
      <c r="A480" s="818"/>
      <c r="B480" s="358" t="s">
        <v>334</v>
      </c>
      <c r="C480" s="842"/>
      <c r="D480" s="863"/>
      <c r="E480" s="380"/>
      <c r="F480" s="380"/>
      <c r="G480" s="380"/>
      <c r="H480" s="356">
        <v>8301.7099999999991</v>
      </c>
      <c r="I480" s="328"/>
    </row>
    <row r="481" spans="1:9" ht="30" x14ac:dyDescent="0.25">
      <c r="A481" s="818"/>
      <c r="B481" s="359" t="s">
        <v>331</v>
      </c>
      <c r="C481" s="842"/>
      <c r="D481" s="863"/>
      <c r="E481" s="380"/>
      <c r="F481" s="380"/>
      <c r="G481" s="380"/>
      <c r="H481" s="356"/>
      <c r="I481" s="328"/>
    </row>
    <row r="482" spans="1:9" x14ac:dyDescent="0.25">
      <c r="A482" s="818"/>
      <c r="B482" s="358" t="s">
        <v>28</v>
      </c>
      <c r="C482" s="842"/>
      <c r="D482" s="863"/>
      <c r="E482" s="380"/>
      <c r="F482" s="380"/>
      <c r="G482" s="380"/>
      <c r="H482" s="356" t="s">
        <v>29</v>
      </c>
      <c r="I482" s="328"/>
    </row>
    <row r="483" spans="1:9" x14ac:dyDescent="0.25">
      <c r="A483" s="818"/>
      <c r="B483" s="358" t="s">
        <v>334</v>
      </c>
      <c r="C483" s="842"/>
      <c r="D483" s="863"/>
      <c r="E483" s="380"/>
      <c r="F483" s="380"/>
      <c r="G483" s="380"/>
      <c r="H483" s="356">
        <v>14567.32</v>
      </c>
      <c r="I483" s="328"/>
    </row>
    <row r="484" spans="1:9" ht="30" x14ac:dyDescent="0.25">
      <c r="A484" s="818"/>
      <c r="B484" s="359" t="s">
        <v>332</v>
      </c>
      <c r="C484" s="842"/>
      <c r="D484" s="863"/>
      <c r="E484" s="380"/>
      <c r="F484" s="380"/>
      <c r="G484" s="380"/>
      <c r="H484" s="356"/>
      <c r="I484" s="328"/>
    </row>
    <row r="485" spans="1:9" x14ac:dyDescent="0.25">
      <c r="A485" s="818"/>
      <c r="B485" s="358" t="s">
        <v>28</v>
      </c>
      <c r="C485" s="842"/>
      <c r="D485" s="863"/>
      <c r="E485" s="380"/>
      <c r="F485" s="380"/>
      <c r="G485" s="380"/>
      <c r="H485" s="356" t="s">
        <v>29</v>
      </c>
      <c r="I485" s="328"/>
    </row>
    <row r="486" spans="1:9" ht="15.75" thickBot="1" x14ac:dyDescent="0.3">
      <c r="A486" s="818"/>
      <c r="B486" s="358" t="s">
        <v>334</v>
      </c>
      <c r="C486" s="842"/>
      <c r="D486" s="864"/>
      <c r="E486" s="380"/>
      <c r="F486" s="380"/>
      <c r="G486" s="380"/>
      <c r="H486" s="356">
        <v>20588.740000000002</v>
      </c>
      <c r="I486" s="328"/>
    </row>
    <row r="487" spans="1:9" ht="29.25" x14ac:dyDescent="0.25">
      <c r="A487" s="818"/>
      <c r="B487" s="393" t="s">
        <v>804</v>
      </c>
      <c r="C487" s="842"/>
      <c r="D487" s="422"/>
      <c r="E487" s="380"/>
      <c r="F487" s="380"/>
      <c r="G487" s="380"/>
      <c r="H487" s="356"/>
      <c r="I487" s="328"/>
    </row>
    <row r="488" spans="1:9" ht="30" x14ac:dyDescent="0.25">
      <c r="A488" s="818"/>
      <c r="B488" s="359" t="s">
        <v>805</v>
      </c>
      <c r="C488" s="860"/>
      <c r="D488" s="875" t="s">
        <v>806</v>
      </c>
      <c r="E488" s="351"/>
      <c r="F488" s="351"/>
      <c r="G488" s="352"/>
      <c r="H488" s="354">
        <v>19354.400000000001</v>
      </c>
      <c r="I488" s="328"/>
    </row>
    <row r="489" spans="1:9" ht="30" x14ac:dyDescent="0.25">
      <c r="A489" s="818"/>
      <c r="B489" s="359" t="s">
        <v>807</v>
      </c>
      <c r="C489" s="860"/>
      <c r="D489" s="875"/>
      <c r="E489" s="351"/>
      <c r="F489" s="351"/>
      <c r="G489" s="352"/>
      <c r="H489" s="354">
        <v>29670.92</v>
      </c>
      <c r="I489" s="328"/>
    </row>
    <row r="490" spans="1:9" ht="45" x14ac:dyDescent="0.25">
      <c r="A490" s="818"/>
      <c r="B490" s="359" t="s">
        <v>779</v>
      </c>
      <c r="C490" s="860"/>
      <c r="D490" s="875"/>
      <c r="E490" s="351"/>
      <c r="F490" s="351"/>
      <c r="G490" s="352"/>
      <c r="H490" s="354">
        <v>35372.449999999997</v>
      </c>
      <c r="I490" s="328"/>
    </row>
    <row r="491" spans="1:9" ht="30.75" thickBot="1" x14ac:dyDescent="0.3">
      <c r="A491" s="818"/>
      <c r="B491" s="374" t="s">
        <v>809</v>
      </c>
      <c r="C491" s="861"/>
      <c r="D491" s="876"/>
      <c r="E491" s="362"/>
      <c r="F491" s="362"/>
      <c r="G491" s="363"/>
      <c r="H491" s="364">
        <v>225201</v>
      </c>
      <c r="I491" s="328"/>
    </row>
    <row r="492" spans="1:9" ht="29.25" x14ac:dyDescent="0.25">
      <c r="A492" s="818"/>
      <c r="B492" s="393" t="s">
        <v>333</v>
      </c>
      <c r="C492" s="837" t="s">
        <v>711</v>
      </c>
      <c r="D492" s="862" t="s">
        <v>62</v>
      </c>
      <c r="E492" s="347"/>
      <c r="F492" s="347"/>
      <c r="G492" s="347"/>
      <c r="H492" s="387"/>
      <c r="I492" s="328"/>
    </row>
    <row r="493" spans="1:9" x14ac:dyDescent="0.25">
      <c r="A493" s="818"/>
      <c r="B493" s="400" t="s">
        <v>781</v>
      </c>
      <c r="C493" s="838"/>
      <c r="D493" s="863"/>
      <c r="E493" s="380"/>
      <c r="F493" s="380"/>
      <c r="G493" s="380"/>
      <c r="H493" s="390"/>
      <c r="I493" s="328"/>
    </row>
    <row r="494" spans="1:9" x14ac:dyDescent="0.25">
      <c r="A494" s="818"/>
      <c r="B494" s="401" t="s">
        <v>28</v>
      </c>
      <c r="C494" s="838"/>
      <c r="D494" s="863"/>
      <c r="E494" s="380"/>
      <c r="F494" s="380"/>
      <c r="G494" s="380"/>
      <c r="H494" s="390" t="s">
        <v>29</v>
      </c>
      <c r="I494" s="328"/>
    </row>
    <row r="495" spans="1:9" x14ac:dyDescent="0.25">
      <c r="A495" s="818"/>
      <c r="B495" s="401" t="s">
        <v>334</v>
      </c>
      <c r="C495" s="838"/>
      <c r="D495" s="863"/>
      <c r="E495" s="380"/>
      <c r="F495" s="380"/>
      <c r="G495" s="380"/>
      <c r="H495" s="381">
        <v>2471295.23</v>
      </c>
      <c r="I495" s="328"/>
    </row>
    <row r="496" spans="1:9" ht="29.25" x14ac:dyDescent="0.25">
      <c r="A496" s="818"/>
      <c r="B496" s="402" t="s">
        <v>335</v>
      </c>
      <c r="C496" s="838"/>
      <c r="D496" s="863"/>
      <c r="E496" s="380"/>
      <c r="F496" s="380"/>
      <c r="G496" s="380"/>
      <c r="H496" s="390"/>
      <c r="I496" s="328"/>
    </row>
    <row r="497" spans="1:9" ht="37.5" customHeight="1" x14ac:dyDescent="0.25">
      <c r="A497" s="818"/>
      <c r="B497" s="400" t="s">
        <v>810</v>
      </c>
      <c r="C497" s="838"/>
      <c r="D497" s="863"/>
      <c r="E497" s="351"/>
      <c r="F497" s="351"/>
      <c r="G497" s="351"/>
      <c r="H497" s="356"/>
      <c r="I497" s="328"/>
    </row>
    <row r="498" spans="1:9" x14ac:dyDescent="0.25">
      <c r="A498" s="818"/>
      <c r="B498" s="401" t="s">
        <v>28</v>
      </c>
      <c r="C498" s="838"/>
      <c r="D498" s="863"/>
      <c r="E498" s="351"/>
      <c r="F498" s="351"/>
      <c r="G498" s="351"/>
      <c r="H498" s="356" t="s">
        <v>29</v>
      </c>
      <c r="I498" s="328"/>
    </row>
    <row r="499" spans="1:9" x14ac:dyDescent="0.25">
      <c r="A499" s="818"/>
      <c r="B499" s="401" t="s">
        <v>334</v>
      </c>
      <c r="C499" s="838"/>
      <c r="D499" s="863"/>
      <c r="E499" s="351"/>
      <c r="F499" s="351"/>
      <c r="G499" s="351"/>
      <c r="H499" s="354">
        <v>3608830.09</v>
      </c>
      <c r="I499" s="328"/>
    </row>
    <row r="500" spans="1:9" ht="30" x14ac:dyDescent="0.25">
      <c r="A500" s="818"/>
      <c r="B500" s="400" t="s">
        <v>794</v>
      </c>
      <c r="C500" s="838"/>
      <c r="D500" s="863"/>
      <c r="E500" s="351"/>
      <c r="F500" s="351"/>
      <c r="G500" s="351"/>
      <c r="H500" s="356"/>
      <c r="I500" s="328"/>
    </row>
    <row r="501" spans="1:9" x14ac:dyDescent="0.25">
      <c r="A501" s="818"/>
      <c r="B501" s="401" t="s">
        <v>28</v>
      </c>
      <c r="C501" s="838"/>
      <c r="D501" s="863"/>
      <c r="E501" s="351"/>
      <c r="F501" s="351"/>
      <c r="G501" s="351"/>
      <c r="H501" s="356" t="s">
        <v>29</v>
      </c>
      <c r="I501" s="328"/>
    </row>
    <row r="502" spans="1:9" x14ac:dyDescent="0.25">
      <c r="A502" s="818"/>
      <c r="B502" s="401" t="s">
        <v>334</v>
      </c>
      <c r="C502" s="838"/>
      <c r="D502" s="863"/>
      <c r="E502" s="351"/>
      <c r="F502" s="351"/>
      <c r="G502" s="351"/>
      <c r="H502" s="354">
        <v>5268328.5599999996</v>
      </c>
      <c r="I502" s="328"/>
    </row>
    <row r="503" spans="1:9" ht="45" x14ac:dyDescent="0.25">
      <c r="A503" s="818"/>
      <c r="B503" s="401" t="s">
        <v>795</v>
      </c>
      <c r="C503" s="838"/>
      <c r="D503" s="863"/>
      <c r="E503" s="351"/>
      <c r="F503" s="351"/>
      <c r="G503" s="351"/>
      <c r="H503" s="354"/>
      <c r="I503" s="328"/>
    </row>
    <row r="504" spans="1:9" x14ac:dyDescent="0.25">
      <c r="A504" s="818"/>
      <c r="B504" s="401" t="s">
        <v>28</v>
      </c>
      <c r="C504" s="838"/>
      <c r="D504" s="863"/>
      <c r="E504" s="351"/>
      <c r="F504" s="351"/>
      <c r="G504" s="351"/>
      <c r="H504" s="356" t="s">
        <v>29</v>
      </c>
      <c r="I504" s="328"/>
    </row>
    <row r="505" spans="1:9" x14ac:dyDescent="0.25">
      <c r="A505" s="818"/>
      <c r="B505" s="401" t="s">
        <v>334</v>
      </c>
      <c r="C505" s="838"/>
      <c r="D505" s="863"/>
      <c r="E505" s="351"/>
      <c r="F505" s="351"/>
      <c r="G505" s="351"/>
      <c r="H505" s="354">
        <v>9518747.2799999993</v>
      </c>
      <c r="I505" s="328"/>
    </row>
    <row r="506" spans="1:9" ht="45" x14ac:dyDescent="0.25">
      <c r="A506" s="818"/>
      <c r="B506" s="401" t="s">
        <v>796</v>
      </c>
      <c r="C506" s="838"/>
      <c r="D506" s="863"/>
      <c r="E506" s="351"/>
      <c r="F506" s="351"/>
      <c r="G506" s="351"/>
      <c r="H506" s="354"/>
      <c r="I506" s="328"/>
    </row>
    <row r="507" spans="1:9" x14ac:dyDescent="0.25">
      <c r="A507" s="818"/>
      <c r="B507" s="401" t="s">
        <v>28</v>
      </c>
      <c r="C507" s="838"/>
      <c r="D507" s="863"/>
      <c r="E507" s="351"/>
      <c r="F507" s="351"/>
      <c r="G507" s="351"/>
      <c r="H507" s="356" t="s">
        <v>29</v>
      </c>
      <c r="I507" s="328"/>
    </row>
    <row r="508" spans="1:9" x14ac:dyDescent="0.25">
      <c r="A508" s="818"/>
      <c r="B508" s="401" t="s">
        <v>30</v>
      </c>
      <c r="C508" s="838"/>
      <c r="D508" s="864"/>
      <c r="E508" s="351"/>
      <c r="F508" s="351"/>
      <c r="G508" s="351"/>
      <c r="H508" s="354">
        <v>11357429.720000001</v>
      </c>
      <c r="I508" s="328"/>
    </row>
    <row r="509" spans="1:9" ht="42.75" x14ac:dyDescent="0.25">
      <c r="A509" s="818"/>
      <c r="B509" s="404" t="s">
        <v>116</v>
      </c>
      <c r="C509" s="838"/>
      <c r="D509" s="865" t="s">
        <v>67</v>
      </c>
      <c r="E509" s="351"/>
      <c r="F509" s="351"/>
      <c r="G509" s="351"/>
      <c r="H509" s="356"/>
      <c r="I509" s="328"/>
    </row>
    <row r="510" spans="1:9" x14ac:dyDescent="0.25">
      <c r="A510" s="818"/>
      <c r="B510" s="400" t="s">
        <v>797</v>
      </c>
      <c r="C510" s="838"/>
      <c r="D510" s="863"/>
      <c r="E510" s="351"/>
      <c r="F510" s="351"/>
      <c r="G510" s="351"/>
      <c r="H510" s="356"/>
      <c r="I510" s="328"/>
    </row>
    <row r="511" spans="1:9" x14ac:dyDescent="0.25">
      <c r="A511" s="818"/>
      <c r="B511" s="401" t="s">
        <v>28</v>
      </c>
      <c r="C511" s="838"/>
      <c r="D511" s="863"/>
      <c r="E511" s="351"/>
      <c r="F511" s="351"/>
      <c r="G511" s="351"/>
      <c r="H511" s="356" t="s">
        <v>29</v>
      </c>
      <c r="I511" s="328"/>
    </row>
    <row r="512" spans="1:9" x14ac:dyDescent="0.25">
      <c r="A512" s="818"/>
      <c r="B512" s="401" t="s">
        <v>334</v>
      </c>
      <c r="C512" s="838"/>
      <c r="D512" s="863"/>
      <c r="E512" s="351"/>
      <c r="F512" s="351"/>
      <c r="G512" s="351"/>
      <c r="H512" s="354">
        <v>1491983.32</v>
      </c>
      <c r="I512" s="328"/>
    </row>
    <row r="513" spans="1:9" x14ac:dyDescent="0.25">
      <c r="A513" s="818"/>
      <c r="B513" s="400" t="s">
        <v>799</v>
      </c>
      <c r="C513" s="838"/>
      <c r="D513" s="863"/>
      <c r="E513" s="351"/>
      <c r="F513" s="351"/>
      <c r="G513" s="351"/>
      <c r="H513" s="356"/>
      <c r="I513" s="328"/>
    </row>
    <row r="514" spans="1:9" x14ac:dyDescent="0.25">
      <c r="A514" s="818"/>
      <c r="B514" s="401" t="s">
        <v>28</v>
      </c>
      <c r="C514" s="838"/>
      <c r="D514" s="863"/>
      <c r="E514" s="351"/>
      <c r="F514" s="351"/>
      <c r="G514" s="351"/>
      <c r="H514" s="356" t="s">
        <v>29</v>
      </c>
      <c r="I514" s="328"/>
    </row>
    <row r="515" spans="1:9" x14ac:dyDescent="0.25">
      <c r="A515" s="818"/>
      <c r="B515" s="401" t="s">
        <v>334</v>
      </c>
      <c r="C515" s="838"/>
      <c r="D515" s="863"/>
      <c r="E515" s="351"/>
      <c r="F515" s="351"/>
      <c r="G515" s="351"/>
      <c r="H515" s="354">
        <v>68697.289999999994</v>
      </c>
      <c r="I515" s="328"/>
    </row>
    <row r="516" spans="1:9" x14ac:dyDescent="0.25">
      <c r="A516" s="818"/>
      <c r="B516" s="400" t="s">
        <v>787</v>
      </c>
      <c r="C516" s="838"/>
      <c r="D516" s="863"/>
      <c r="E516" s="351"/>
      <c r="F516" s="351"/>
      <c r="G516" s="351"/>
      <c r="H516" s="356"/>
      <c r="I516" s="328"/>
    </row>
    <row r="517" spans="1:9" x14ac:dyDescent="0.25">
      <c r="A517" s="818"/>
      <c r="B517" s="401" t="s">
        <v>28</v>
      </c>
      <c r="C517" s="838"/>
      <c r="D517" s="863"/>
      <c r="E517" s="351"/>
      <c r="F517" s="351"/>
      <c r="G517" s="351"/>
      <c r="H517" s="356" t="s">
        <v>29</v>
      </c>
      <c r="I517" s="328"/>
    </row>
    <row r="518" spans="1:9" x14ac:dyDescent="0.25">
      <c r="A518" s="818"/>
      <c r="B518" s="401" t="s">
        <v>334</v>
      </c>
      <c r="C518" s="838"/>
      <c r="D518" s="863"/>
      <c r="E518" s="351"/>
      <c r="F518" s="351"/>
      <c r="G518" s="351"/>
      <c r="H518" s="354">
        <v>2855651.75</v>
      </c>
      <c r="I518" s="328"/>
    </row>
    <row r="519" spans="1:9" x14ac:dyDescent="0.25">
      <c r="A519" s="818"/>
      <c r="B519" s="401" t="s">
        <v>798</v>
      </c>
      <c r="C519" s="838"/>
      <c r="D519" s="863"/>
      <c r="E519" s="351"/>
      <c r="F519" s="351"/>
      <c r="G519" s="351"/>
      <c r="H519" s="354"/>
      <c r="I519" s="328"/>
    </row>
    <row r="520" spans="1:9" x14ac:dyDescent="0.25">
      <c r="A520" s="818"/>
      <c r="B520" s="401" t="s">
        <v>28</v>
      </c>
      <c r="C520" s="838"/>
      <c r="D520" s="863"/>
      <c r="E520" s="351"/>
      <c r="F520" s="351"/>
      <c r="G520" s="351"/>
      <c r="H520" s="356" t="s">
        <v>29</v>
      </c>
      <c r="I520" s="328"/>
    </row>
    <row r="521" spans="1:9" x14ac:dyDescent="0.25">
      <c r="A521" s="818"/>
      <c r="B521" s="401" t="s">
        <v>334</v>
      </c>
      <c r="C521" s="838"/>
      <c r="D521" s="864"/>
      <c r="E521" s="351"/>
      <c r="F521" s="351"/>
      <c r="G521" s="351"/>
      <c r="H521" s="354">
        <v>11463670</v>
      </c>
      <c r="I521" s="328"/>
    </row>
    <row r="522" spans="1:9" ht="42.75" x14ac:dyDescent="0.25">
      <c r="A522" s="818"/>
      <c r="B522" s="406" t="s">
        <v>337</v>
      </c>
      <c r="C522" s="838"/>
      <c r="D522" s="865" t="s">
        <v>26</v>
      </c>
      <c r="E522" s="351"/>
      <c r="F522" s="351"/>
      <c r="G522" s="351"/>
      <c r="H522" s="356"/>
      <c r="I522" s="328"/>
    </row>
    <row r="523" spans="1:9" ht="30" x14ac:dyDescent="0.25">
      <c r="A523" s="818"/>
      <c r="B523" s="405" t="s">
        <v>680</v>
      </c>
      <c r="C523" s="838"/>
      <c r="D523" s="863"/>
      <c r="E523" s="380"/>
      <c r="F523" s="380"/>
      <c r="G523" s="380"/>
      <c r="H523" s="356"/>
      <c r="I523" s="328"/>
    </row>
    <row r="524" spans="1:9" x14ac:dyDescent="0.25">
      <c r="A524" s="818"/>
      <c r="B524" s="401" t="s">
        <v>28</v>
      </c>
      <c r="C524" s="838"/>
      <c r="D524" s="863"/>
      <c r="E524" s="380"/>
      <c r="F524" s="380"/>
      <c r="G524" s="380"/>
      <c r="H524" s="356" t="s">
        <v>29</v>
      </c>
      <c r="I524" s="328"/>
    </row>
    <row r="525" spans="1:9" x14ac:dyDescent="0.25">
      <c r="A525" s="818"/>
      <c r="B525" s="401" t="s">
        <v>334</v>
      </c>
      <c r="C525" s="838"/>
      <c r="D525" s="863"/>
      <c r="E525" s="380"/>
      <c r="F525" s="380"/>
      <c r="G525" s="380"/>
      <c r="H525" s="356">
        <v>9807.83</v>
      </c>
      <c r="I525" s="328"/>
    </row>
    <row r="526" spans="1:9" ht="30" x14ac:dyDescent="0.25">
      <c r="A526" s="818"/>
      <c r="B526" s="405" t="s">
        <v>314</v>
      </c>
      <c r="C526" s="838"/>
      <c r="D526" s="863"/>
      <c r="E526" s="380"/>
      <c r="F526" s="380"/>
      <c r="G526" s="380"/>
      <c r="H526" s="356"/>
      <c r="I526" s="328"/>
    </row>
    <row r="527" spans="1:9" x14ac:dyDescent="0.25">
      <c r="A527" s="818"/>
      <c r="B527" s="401" t="s">
        <v>28</v>
      </c>
      <c r="C527" s="838"/>
      <c r="D527" s="863"/>
      <c r="E527" s="380"/>
      <c r="F527" s="380"/>
      <c r="G527" s="380"/>
      <c r="H527" s="356" t="s">
        <v>29</v>
      </c>
      <c r="I527" s="328"/>
    </row>
    <row r="528" spans="1:9" x14ac:dyDescent="0.25">
      <c r="A528" s="818"/>
      <c r="B528" s="401" t="s">
        <v>334</v>
      </c>
      <c r="C528" s="838"/>
      <c r="D528" s="863"/>
      <c r="E528" s="380"/>
      <c r="F528" s="380"/>
      <c r="G528" s="380"/>
      <c r="H528" s="356">
        <v>7107.98</v>
      </c>
      <c r="I528" s="328"/>
    </row>
    <row r="529" spans="1:9" ht="30" x14ac:dyDescent="0.25">
      <c r="A529" s="818"/>
      <c r="B529" s="405" t="s">
        <v>315</v>
      </c>
      <c r="C529" s="838"/>
      <c r="D529" s="863"/>
      <c r="E529" s="380"/>
      <c r="F529" s="380"/>
      <c r="G529" s="380"/>
      <c r="H529" s="356"/>
      <c r="I529" s="328"/>
    </row>
    <row r="530" spans="1:9" x14ac:dyDescent="0.25">
      <c r="A530" s="818"/>
      <c r="B530" s="401" t="s">
        <v>28</v>
      </c>
      <c r="C530" s="838"/>
      <c r="D530" s="863"/>
      <c r="E530" s="380"/>
      <c r="F530" s="380"/>
      <c r="G530" s="380"/>
      <c r="H530" s="356" t="s">
        <v>29</v>
      </c>
      <c r="I530" s="328"/>
    </row>
    <row r="531" spans="1:9" x14ac:dyDescent="0.25">
      <c r="A531" s="818"/>
      <c r="B531" s="401" t="s">
        <v>334</v>
      </c>
      <c r="C531" s="838"/>
      <c r="D531" s="863"/>
      <c r="E531" s="380"/>
      <c r="F531" s="380"/>
      <c r="G531" s="380"/>
      <c r="H531" s="356">
        <v>5668.96</v>
      </c>
      <c r="I531" s="328"/>
    </row>
    <row r="532" spans="1:9" ht="30" x14ac:dyDescent="0.25">
      <c r="A532" s="818"/>
      <c r="B532" s="405" t="s">
        <v>316</v>
      </c>
      <c r="C532" s="838"/>
      <c r="D532" s="863"/>
      <c r="E532" s="380"/>
      <c r="F532" s="380"/>
      <c r="G532" s="380"/>
      <c r="H532" s="356"/>
      <c r="I532" s="328"/>
    </row>
    <row r="533" spans="1:9" x14ac:dyDescent="0.25">
      <c r="A533" s="818"/>
      <c r="B533" s="401" t="s">
        <v>28</v>
      </c>
      <c r="C533" s="838"/>
      <c r="D533" s="863"/>
      <c r="E533" s="380"/>
      <c r="F533" s="380"/>
      <c r="G533" s="380"/>
      <c r="H533" s="356" t="s">
        <v>29</v>
      </c>
      <c r="I533" s="328"/>
    </row>
    <row r="534" spans="1:9" x14ac:dyDescent="0.25">
      <c r="A534" s="818"/>
      <c r="B534" s="401" t="s">
        <v>334</v>
      </c>
      <c r="C534" s="838"/>
      <c r="D534" s="863"/>
      <c r="E534" s="380"/>
      <c r="F534" s="380"/>
      <c r="G534" s="380"/>
      <c r="H534" s="356">
        <v>4542.9399999999996</v>
      </c>
      <c r="I534" s="328"/>
    </row>
    <row r="535" spans="1:9" ht="30" x14ac:dyDescent="0.25">
      <c r="A535" s="818"/>
      <c r="B535" s="405" t="s">
        <v>328</v>
      </c>
      <c r="C535" s="838"/>
      <c r="D535" s="863"/>
      <c r="E535" s="380"/>
      <c r="F535" s="380"/>
      <c r="G535" s="380"/>
      <c r="H535" s="356"/>
      <c r="I535" s="328"/>
    </row>
    <row r="536" spans="1:9" x14ac:dyDescent="0.25">
      <c r="A536" s="818"/>
      <c r="B536" s="401" t="s">
        <v>28</v>
      </c>
      <c r="C536" s="838"/>
      <c r="D536" s="863"/>
      <c r="E536" s="380"/>
      <c r="F536" s="380"/>
      <c r="G536" s="380"/>
      <c r="H536" s="356" t="s">
        <v>29</v>
      </c>
      <c r="I536" s="328"/>
    </row>
    <row r="537" spans="1:9" x14ac:dyDescent="0.25">
      <c r="A537" s="818"/>
      <c r="B537" s="401" t="s">
        <v>334</v>
      </c>
      <c r="C537" s="838"/>
      <c r="D537" s="863"/>
      <c r="E537" s="380"/>
      <c r="F537" s="380"/>
      <c r="G537" s="380"/>
      <c r="H537" s="356">
        <v>14601.89</v>
      </c>
      <c r="I537" s="328"/>
    </row>
    <row r="538" spans="1:9" ht="30" x14ac:dyDescent="0.25">
      <c r="A538" s="818"/>
      <c r="B538" s="405" t="s">
        <v>329</v>
      </c>
      <c r="C538" s="838"/>
      <c r="D538" s="863"/>
      <c r="E538" s="380"/>
      <c r="F538" s="380"/>
      <c r="G538" s="380"/>
      <c r="H538" s="356"/>
      <c r="I538" s="328"/>
    </row>
    <row r="539" spans="1:9" x14ac:dyDescent="0.25">
      <c r="A539" s="818"/>
      <c r="B539" s="401" t="s">
        <v>28</v>
      </c>
      <c r="C539" s="838"/>
      <c r="D539" s="863"/>
      <c r="E539" s="380"/>
      <c r="F539" s="380"/>
      <c r="G539" s="380"/>
      <c r="H539" s="356" t="s">
        <v>29</v>
      </c>
      <c r="I539" s="328"/>
    </row>
    <row r="540" spans="1:9" x14ac:dyDescent="0.25">
      <c r="A540" s="818"/>
      <c r="B540" s="401" t="s">
        <v>334</v>
      </c>
      <c r="C540" s="838"/>
      <c r="D540" s="863"/>
      <c r="E540" s="380"/>
      <c r="F540" s="380"/>
      <c r="G540" s="380"/>
      <c r="H540" s="356">
        <v>10431.86</v>
      </c>
      <c r="I540" s="328"/>
    </row>
    <row r="541" spans="1:9" ht="30" x14ac:dyDescent="0.25">
      <c r="A541" s="818"/>
      <c r="B541" s="405" t="s">
        <v>330</v>
      </c>
      <c r="C541" s="838"/>
      <c r="D541" s="863"/>
      <c r="E541" s="380"/>
      <c r="F541" s="380"/>
      <c r="G541" s="380"/>
      <c r="H541" s="356"/>
      <c r="I541" s="328"/>
    </row>
    <row r="542" spans="1:9" x14ac:dyDescent="0.25">
      <c r="A542" s="818"/>
      <c r="B542" s="401" t="s">
        <v>28</v>
      </c>
      <c r="C542" s="838"/>
      <c r="D542" s="863"/>
      <c r="E542" s="380"/>
      <c r="F542" s="380"/>
      <c r="G542" s="380"/>
      <c r="H542" s="356" t="s">
        <v>29</v>
      </c>
      <c r="I542" s="328"/>
    </row>
    <row r="543" spans="1:9" x14ac:dyDescent="0.25">
      <c r="A543" s="818"/>
      <c r="B543" s="401" t="s">
        <v>334</v>
      </c>
      <c r="C543" s="838"/>
      <c r="D543" s="863"/>
      <c r="E543" s="380"/>
      <c r="F543" s="380"/>
      <c r="G543" s="380"/>
      <c r="H543" s="356">
        <v>8301.7099999999991</v>
      </c>
      <c r="I543" s="328"/>
    </row>
    <row r="544" spans="1:9" ht="30" x14ac:dyDescent="0.25">
      <c r="A544" s="818"/>
      <c r="B544" s="405" t="s">
        <v>331</v>
      </c>
      <c r="C544" s="838"/>
      <c r="D544" s="863"/>
      <c r="E544" s="380"/>
      <c r="F544" s="380"/>
      <c r="G544" s="380"/>
      <c r="H544" s="356"/>
      <c r="I544" s="328"/>
    </row>
    <row r="545" spans="1:9" x14ac:dyDescent="0.25">
      <c r="A545" s="818"/>
      <c r="B545" s="401" t="s">
        <v>28</v>
      </c>
      <c r="C545" s="838"/>
      <c r="D545" s="863"/>
      <c r="E545" s="380"/>
      <c r="F545" s="380"/>
      <c r="G545" s="380"/>
      <c r="H545" s="356" t="s">
        <v>29</v>
      </c>
      <c r="I545" s="328"/>
    </row>
    <row r="546" spans="1:9" x14ac:dyDescent="0.25">
      <c r="A546" s="818"/>
      <c r="B546" s="401" t="s">
        <v>334</v>
      </c>
      <c r="C546" s="838"/>
      <c r="D546" s="863"/>
      <c r="E546" s="380"/>
      <c r="F546" s="380"/>
      <c r="G546" s="380"/>
      <c r="H546" s="356">
        <v>14567.32</v>
      </c>
      <c r="I546" s="328"/>
    </row>
    <row r="547" spans="1:9" ht="30" x14ac:dyDescent="0.25">
      <c r="A547" s="818"/>
      <c r="B547" s="405" t="s">
        <v>332</v>
      </c>
      <c r="C547" s="838"/>
      <c r="D547" s="863"/>
      <c r="E547" s="380"/>
      <c r="F547" s="380"/>
      <c r="G547" s="380"/>
      <c r="H547" s="356"/>
      <c r="I547" s="328"/>
    </row>
    <row r="548" spans="1:9" x14ac:dyDescent="0.25">
      <c r="A548" s="818"/>
      <c r="B548" s="401" t="s">
        <v>28</v>
      </c>
      <c r="C548" s="838"/>
      <c r="D548" s="863"/>
      <c r="E548" s="380"/>
      <c r="F548" s="380"/>
      <c r="G548" s="380"/>
      <c r="H548" s="356" t="s">
        <v>29</v>
      </c>
      <c r="I548" s="328"/>
    </row>
    <row r="549" spans="1:9" x14ac:dyDescent="0.25">
      <c r="A549" s="818"/>
      <c r="B549" s="401" t="s">
        <v>334</v>
      </c>
      <c r="C549" s="838"/>
      <c r="D549" s="863"/>
      <c r="E549" s="380"/>
      <c r="F549" s="380"/>
      <c r="G549" s="380"/>
      <c r="H549" s="356">
        <v>20588.740000000002</v>
      </c>
      <c r="I549" s="328"/>
    </row>
    <row r="550" spans="1:9" ht="30" x14ac:dyDescent="0.25">
      <c r="A550" s="818"/>
      <c r="B550" s="400" t="s">
        <v>323</v>
      </c>
      <c r="C550" s="838"/>
      <c r="D550" s="863"/>
      <c r="E550" s="351"/>
      <c r="F550" s="351"/>
      <c r="G550" s="351"/>
      <c r="H550" s="356"/>
      <c r="I550" s="328"/>
    </row>
    <row r="551" spans="1:9" x14ac:dyDescent="0.25">
      <c r="A551" s="818"/>
      <c r="B551" s="401" t="s">
        <v>28</v>
      </c>
      <c r="C551" s="838"/>
      <c r="D551" s="863"/>
      <c r="E551" s="351"/>
      <c r="F551" s="351"/>
      <c r="G551" s="351"/>
      <c r="H551" s="356" t="s">
        <v>29</v>
      </c>
      <c r="I551" s="328"/>
    </row>
    <row r="552" spans="1:9" x14ac:dyDescent="0.25">
      <c r="A552" s="818"/>
      <c r="B552" s="401" t="s">
        <v>334</v>
      </c>
      <c r="C552" s="838"/>
      <c r="D552" s="863"/>
      <c r="E552" s="351"/>
      <c r="F552" s="351"/>
      <c r="G552" s="351"/>
      <c r="H552" s="354">
        <v>149450.79999999999</v>
      </c>
      <c r="I552" s="328"/>
    </row>
    <row r="553" spans="1:9" ht="30" x14ac:dyDescent="0.25">
      <c r="A553" s="818"/>
      <c r="B553" s="400" t="s">
        <v>324</v>
      </c>
      <c r="C553" s="838"/>
      <c r="D553" s="863"/>
      <c r="E553" s="351"/>
      <c r="F553" s="351"/>
      <c r="G553" s="351"/>
      <c r="H553" s="356"/>
      <c r="I553" s="328"/>
    </row>
    <row r="554" spans="1:9" x14ac:dyDescent="0.25">
      <c r="A554" s="818"/>
      <c r="B554" s="401" t="s">
        <v>28</v>
      </c>
      <c r="C554" s="838"/>
      <c r="D554" s="863"/>
      <c r="E554" s="351"/>
      <c r="F554" s="351"/>
      <c r="G554" s="351"/>
      <c r="H554" s="356" t="s">
        <v>29</v>
      </c>
      <c r="I554" s="328"/>
    </row>
    <row r="555" spans="1:9" x14ac:dyDescent="0.25">
      <c r="A555" s="818"/>
      <c r="B555" s="401" t="s">
        <v>334</v>
      </c>
      <c r="C555" s="838"/>
      <c r="D555" s="863"/>
      <c r="E555" s="351"/>
      <c r="F555" s="351"/>
      <c r="G555" s="351"/>
      <c r="H555" s="354">
        <v>113480.94</v>
      </c>
      <c r="I555" s="328"/>
    </row>
    <row r="556" spans="1:9" ht="30" x14ac:dyDescent="0.25">
      <c r="A556" s="818"/>
      <c r="B556" s="400" t="s">
        <v>325</v>
      </c>
      <c r="C556" s="838"/>
      <c r="D556" s="863"/>
      <c r="E556" s="351"/>
      <c r="F556" s="351"/>
      <c r="G556" s="351"/>
      <c r="H556" s="354"/>
      <c r="I556" s="328"/>
    </row>
    <row r="557" spans="1:9" x14ac:dyDescent="0.25">
      <c r="A557" s="818"/>
      <c r="B557" s="401" t="s">
        <v>28</v>
      </c>
      <c r="C557" s="838"/>
      <c r="D557" s="863"/>
      <c r="E557" s="351"/>
      <c r="F557" s="351"/>
      <c r="G557" s="351"/>
      <c r="H557" s="354" t="s">
        <v>29</v>
      </c>
      <c r="I557" s="328"/>
    </row>
    <row r="558" spans="1:9" x14ac:dyDescent="0.25">
      <c r="A558" s="818"/>
      <c r="B558" s="401" t="s">
        <v>334</v>
      </c>
      <c r="C558" s="838"/>
      <c r="D558" s="863"/>
      <c r="E558" s="351"/>
      <c r="F558" s="351"/>
      <c r="G558" s="351"/>
      <c r="H558" s="354">
        <v>81977.66</v>
      </c>
      <c r="I558" s="328"/>
    </row>
    <row r="559" spans="1:9" ht="30" x14ac:dyDescent="0.25">
      <c r="A559" s="818"/>
      <c r="B559" s="400" t="s">
        <v>326</v>
      </c>
      <c r="C559" s="838"/>
      <c r="D559" s="863"/>
      <c r="E559" s="351"/>
      <c r="F559" s="351"/>
      <c r="G559" s="351"/>
      <c r="H559" s="354"/>
      <c r="I559" s="328"/>
    </row>
    <row r="560" spans="1:9" x14ac:dyDescent="0.25">
      <c r="A560" s="818"/>
      <c r="B560" s="401" t="s">
        <v>28</v>
      </c>
      <c r="C560" s="838"/>
      <c r="D560" s="863"/>
      <c r="E560" s="351"/>
      <c r="F560" s="351"/>
      <c r="G560" s="351"/>
      <c r="H560" s="354" t="s">
        <v>29</v>
      </c>
      <c r="I560" s="328"/>
    </row>
    <row r="561" spans="1:9" x14ac:dyDescent="0.25">
      <c r="A561" s="818"/>
      <c r="B561" s="401" t="s">
        <v>334</v>
      </c>
      <c r="C561" s="838"/>
      <c r="D561" s="863"/>
      <c r="E561" s="351"/>
      <c r="F561" s="351"/>
      <c r="G561" s="351"/>
      <c r="H561" s="354">
        <v>56301.919999999998</v>
      </c>
      <c r="I561" s="328"/>
    </row>
    <row r="562" spans="1:9" ht="30" x14ac:dyDescent="0.25">
      <c r="A562" s="818"/>
      <c r="B562" s="400" t="s">
        <v>327</v>
      </c>
      <c r="C562" s="838"/>
      <c r="D562" s="863"/>
      <c r="E562" s="351"/>
      <c r="F562" s="351"/>
      <c r="G562" s="351"/>
      <c r="H562" s="354"/>
      <c r="I562" s="328"/>
    </row>
    <row r="563" spans="1:9" x14ac:dyDescent="0.25">
      <c r="A563" s="818"/>
      <c r="B563" s="401" t="s">
        <v>28</v>
      </c>
      <c r="C563" s="838"/>
      <c r="D563" s="863"/>
      <c r="E563" s="351"/>
      <c r="F563" s="351"/>
      <c r="G563" s="351"/>
      <c r="H563" s="354" t="s">
        <v>29</v>
      </c>
      <c r="I563" s="328"/>
    </row>
    <row r="564" spans="1:9" ht="15.75" thickBot="1" x14ac:dyDescent="0.3">
      <c r="A564" s="818"/>
      <c r="B564" s="401" t="s">
        <v>334</v>
      </c>
      <c r="C564" s="838"/>
      <c r="D564" s="864"/>
      <c r="E564" s="351"/>
      <c r="F564" s="351"/>
      <c r="G564" s="351"/>
      <c r="H564" s="354">
        <v>50097.42</v>
      </c>
      <c r="I564" s="328"/>
    </row>
    <row r="565" spans="1:9" ht="29.25" x14ac:dyDescent="0.25">
      <c r="A565" s="818"/>
      <c r="B565" s="393" t="s">
        <v>804</v>
      </c>
      <c r="C565" s="838"/>
      <c r="D565" s="407"/>
      <c r="E565" s="351"/>
      <c r="F565" s="351"/>
      <c r="G565" s="351"/>
      <c r="H565" s="354"/>
      <c r="I565" s="328"/>
    </row>
    <row r="566" spans="1:9" ht="30" customHeight="1" x14ac:dyDescent="0.25">
      <c r="A566" s="818"/>
      <c r="B566" s="400" t="s">
        <v>811</v>
      </c>
      <c r="C566" s="860"/>
      <c r="D566" s="865" t="s">
        <v>806</v>
      </c>
      <c r="E566" s="351"/>
      <c r="F566" s="351"/>
      <c r="G566" s="351"/>
      <c r="H566" s="354">
        <v>408274.9</v>
      </c>
      <c r="I566" s="328"/>
    </row>
    <row r="567" spans="1:9" ht="30.75" thickBot="1" x14ac:dyDescent="0.3">
      <c r="A567" s="818"/>
      <c r="B567" s="408" t="s">
        <v>812</v>
      </c>
      <c r="C567" s="861"/>
      <c r="D567" s="866"/>
      <c r="E567" s="362"/>
      <c r="F567" s="362"/>
      <c r="G567" s="362"/>
      <c r="H567" s="364">
        <v>225201</v>
      </c>
      <c r="I567" s="328"/>
    </row>
    <row r="568" spans="1:9" ht="29.25" x14ac:dyDescent="0.25">
      <c r="A568" s="818"/>
      <c r="B568" s="393" t="s">
        <v>333</v>
      </c>
      <c r="C568" s="837" t="s">
        <v>813</v>
      </c>
      <c r="D568" s="862" t="s">
        <v>62</v>
      </c>
      <c r="E568" s="367"/>
      <c r="F568" s="367"/>
      <c r="G568" s="367"/>
      <c r="H568" s="409"/>
      <c r="I568" s="328"/>
    </row>
    <row r="569" spans="1:9" x14ac:dyDescent="0.25">
      <c r="A569" s="818"/>
      <c r="B569" s="400" t="s">
        <v>339</v>
      </c>
      <c r="C569" s="838"/>
      <c r="D569" s="863"/>
      <c r="E569" s="351"/>
      <c r="F569" s="351"/>
      <c r="G569" s="351"/>
      <c r="H569" s="356"/>
      <c r="I569" s="328"/>
    </row>
    <row r="570" spans="1:9" x14ac:dyDescent="0.25">
      <c r="A570" s="818"/>
      <c r="B570" s="401" t="s">
        <v>28</v>
      </c>
      <c r="C570" s="838"/>
      <c r="D570" s="863"/>
      <c r="E570" s="351"/>
      <c r="F570" s="351"/>
      <c r="G570" s="351"/>
      <c r="H570" s="410" t="s">
        <v>29</v>
      </c>
      <c r="I570" s="328"/>
    </row>
    <row r="571" spans="1:9" x14ac:dyDescent="0.25">
      <c r="A571" s="818"/>
      <c r="B571" s="401" t="s">
        <v>334</v>
      </c>
      <c r="C571" s="838"/>
      <c r="D571" s="863"/>
      <c r="E571" s="351"/>
      <c r="F571" s="351"/>
      <c r="G571" s="351"/>
      <c r="H571" s="411">
        <v>8300272.3399999999</v>
      </c>
      <c r="I571" s="328"/>
    </row>
    <row r="572" spans="1:9" x14ac:dyDescent="0.25">
      <c r="A572" s="818"/>
      <c r="B572" s="400" t="s">
        <v>340</v>
      </c>
      <c r="C572" s="838"/>
      <c r="D572" s="863"/>
      <c r="E572" s="351"/>
      <c r="F572" s="351"/>
      <c r="G572" s="351"/>
      <c r="H572" s="410"/>
      <c r="I572" s="328"/>
    </row>
    <row r="573" spans="1:9" x14ac:dyDescent="0.25">
      <c r="A573" s="818"/>
      <c r="B573" s="401" t="s">
        <v>28</v>
      </c>
      <c r="C573" s="838"/>
      <c r="D573" s="863"/>
      <c r="E573" s="351"/>
      <c r="F573" s="351"/>
      <c r="G573" s="351"/>
      <c r="H573" s="410" t="s">
        <v>29</v>
      </c>
      <c r="I573" s="328"/>
    </row>
    <row r="574" spans="1:9" x14ac:dyDescent="0.25">
      <c r="A574" s="818"/>
      <c r="B574" s="401" t="s">
        <v>334</v>
      </c>
      <c r="C574" s="838"/>
      <c r="D574" s="863"/>
      <c r="E574" s="351"/>
      <c r="F574" s="351"/>
      <c r="G574" s="351"/>
      <c r="H574" s="411">
        <v>11455844.4</v>
      </c>
      <c r="I574" s="328"/>
    </row>
    <row r="575" spans="1:9" ht="29.25" x14ac:dyDescent="0.25">
      <c r="A575" s="818"/>
      <c r="B575" s="402" t="s">
        <v>335</v>
      </c>
      <c r="C575" s="838"/>
      <c r="D575" s="863"/>
      <c r="E575" s="351"/>
      <c r="F575" s="351"/>
      <c r="G575" s="351"/>
      <c r="H575" s="410"/>
      <c r="I575" s="328"/>
    </row>
    <row r="576" spans="1:9" ht="30" x14ac:dyDescent="0.25">
      <c r="A576" s="818"/>
      <c r="B576" s="400" t="s">
        <v>341</v>
      </c>
      <c r="C576" s="838"/>
      <c r="D576" s="863"/>
      <c r="E576" s="351"/>
      <c r="F576" s="351"/>
      <c r="G576" s="351"/>
      <c r="H576" s="410"/>
      <c r="I576" s="328"/>
    </row>
    <row r="577" spans="1:9" x14ac:dyDescent="0.25">
      <c r="A577" s="818"/>
      <c r="B577" s="401" t="s">
        <v>28</v>
      </c>
      <c r="C577" s="838"/>
      <c r="D577" s="863"/>
      <c r="E577" s="351"/>
      <c r="F577" s="351"/>
      <c r="G577" s="351"/>
      <c r="H577" s="410" t="s">
        <v>29</v>
      </c>
      <c r="I577" s="328"/>
    </row>
    <row r="578" spans="1:9" x14ac:dyDescent="0.25">
      <c r="A578" s="818"/>
      <c r="B578" s="401" t="s">
        <v>334</v>
      </c>
      <c r="C578" s="838"/>
      <c r="D578" s="863"/>
      <c r="E578" s="351"/>
      <c r="F578" s="351"/>
      <c r="G578" s="351"/>
      <c r="H578" s="411">
        <v>14363138.16</v>
      </c>
      <c r="I578" s="328"/>
    </row>
    <row r="579" spans="1:9" ht="30" x14ac:dyDescent="0.25">
      <c r="A579" s="818"/>
      <c r="B579" s="403" t="s">
        <v>342</v>
      </c>
      <c r="C579" s="838"/>
      <c r="D579" s="863"/>
      <c r="E579" s="351"/>
      <c r="F579" s="351"/>
      <c r="G579" s="351"/>
      <c r="H579" s="411"/>
      <c r="I579" s="328"/>
    </row>
    <row r="580" spans="1:9" x14ac:dyDescent="0.25">
      <c r="A580" s="818"/>
      <c r="B580" s="401" t="s">
        <v>28</v>
      </c>
      <c r="C580" s="838"/>
      <c r="D580" s="863"/>
      <c r="E580" s="351"/>
      <c r="F580" s="351"/>
      <c r="G580" s="351"/>
      <c r="H580" s="410" t="s">
        <v>29</v>
      </c>
      <c r="I580" s="328"/>
    </row>
    <row r="581" spans="1:9" x14ac:dyDescent="0.25">
      <c r="A581" s="818"/>
      <c r="B581" s="401" t="s">
        <v>334</v>
      </c>
      <c r="C581" s="838"/>
      <c r="D581" s="864"/>
      <c r="E581" s="351"/>
      <c r="F581" s="351"/>
      <c r="G581" s="351"/>
      <c r="H581" s="411">
        <v>19042871.399999999</v>
      </c>
      <c r="I581" s="328"/>
    </row>
    <row r="582" spans="1:9" ht="42.75" x14ac:dyDescent="0.25">
      <c r="A582" s="818"/>
      <c r="B582" s="404" t="s">
        <v>116</v>
      </c>
      <c r="C582" s="838"/>
      <c r="D582" s="865" t="s">
        <v>67</v>
      </c>
      <c r="E582" s="351"/>
      <c r="F582" s="351"/>
      <c r="G582" s="351"/>
      <c r="H582" s="410"/>
      <c r="I582" s="328"/>
    </row>
    <row r="583" spans="1:9" x14ac:dyDescent="0.25">
      <c r="A583" s="818"/>
      <c r="B583" s="400" t="s">
        <v>352</v>
      </c>
      <c r="C583" s="838"/>
      <c r="D583" s="863"/>
      <c r="E583" s="351"/>
      <c r="F583" s="351"/>
      <c r="G583" s="351"/>
      <c r="H583" s="410"/>
      <c r="I583" s="328"/>
    </row>
    <row r="584" spans="1:9" x14ac:dyDescent="0.25">
      <c r="A584" s="818"/>
      <c r="B584" s="401" t="s">
        <v>28</v>
      </c>
      <c r="C584" s="838"/>
      <c r="D584" s="863"/>
      <c r="E584" s="351"/>
      <c r="F584" s="351"/>
      <c r="G584" s="351"/>
      <c r="H584" s="410" t="s">
        <v>29</v>
      </c>
      <c r="I584" s="328"/>
    </row>
    <row r="585" spans="1:9" x14ac:dyDescent="0.25">
      <c r="A585" s="818"/>
      <c r="B585" s="401" t="s">
        <v>334</v>
      </c>
      <c r="C585" s="838"/>
      <c r="D585" s="863"/>
      <c r="E585" s="351"/>
      <c r="F585" s="351"/>
      <c r="G585" s="351"/>
      <c r="H585" s="411">
        <v>7297365.5999999996</v>
      </c>
      <c r="I585" s="328"/>
    </row>
    <row r="586" spans="1:9" x14ac:dyDescent="0.25">
      <c r="A586" s="818"/>
      <c r="B586" s="400" t="s">
        <v>344</v>
      </c>
      <c r="C586" s="838"/>
      <c r="D586" s="863"/>
      <c r="E586" s="351"/>
      <c r="F586" s="351"/>
      <c r="G586" s="351"/>
      <c r="H586" s="410"/>
      <c r="I586" s="328"/>
    </row>
    <row r="587" spans="1:9" x14ac:dyDescent="0.25">
      <c r="A587" s="818"/>
      <c r="B587" s="401" t="s">
        <v>28</v>
      </c>
      <c r="C587" s="838"/>
      <c r="D587" s="863"/>
      <c r="E587" s="351"/>
      <c r="F587" s="351"/>
      <c r="G587" s="351"/>
      <c r="H587" s="410" t="s">
        <v>29</v>
      </c>
      <c r="I587" s="328"/>
    </row>
    <row r="588" spans="1:9" x14ac:dyDescent="0.25">
      <c r="A588" s="818"/>
      <c r="B588" s="401" t="s">
        <v>334</v>
      </c>
      <c r="C588" s="838"/>
      <c r="D588" s="864"/>
      <c r="E588" s="351"/>
      <c r="F588" s="351"/>
      <c r="G588" s="351"/>
      <c r="H588" s="411">
        <v>3324608.91</v>
      </c>
      <c r="I588" s="328"/>
    </row>
    <row r="589" spans="1:9" ht="28.5" x14ac:dyDescent="0.25">
      <c r="A589" s="818"/>
      <c r="B589" s="406" t="s">
        <v>345</v>
      </c>
      <c r="C589" s="838"/>
      <c r="D589" s="865" t="s">
        <v>26</v>
      </c>
      <c r="E589" s="351"/>
      <c r="F589" s="351"/>
      <c r="G589" s="351"/>
      <c r="H589" s="410"/>
      <c r="I589" s="328"/>
    </row>
    <row r="590" spans="1:9" ht="45" x14ac:dyDescent="0.25">
      <c r="A590" s="818"/>
      <c r="B590" s="400" t="s">
        <v>346</v>
      </c>
      <c r="C590" s="838"/>
      <c r="D590" s="863"/>
      <c r="E590" s="351"/>
      <c r="F590" s="351"/>
      <c r="G590" s="351"/>
      <c r="H590" s="410"/>
      <c r="I590" s="328"/>
    </row>
    <row r="591" spans="1:9" x14ac:dyDescent="0.25">
      <c r="A591" s="818"/>
      <c r="B591" s="401" t="s">
        <v>28</v>
      </c>
      <c r="C591" s="838"/>
      <c r="D591" s="863"/>
      <c r="E591" s="351"/>
      <c r="F591" s="351"/>
      <c r="G591" s="351"/>
      <c r="H591" s="410" t="s">
        <v>29</v>
      </c>
      <c r="I591" s="328"/>
    </row>
    <row r="592" spans="1:9" x14ac:dyDescent="0.25">
      <c r="A592" s="818"/>
      <c r="B592" s="401" t="s">
        <v>334</v>
      </c>
      <c r="C592" s="838"/>
      <c r="D592" s="863"/>
      <c r="E592" s="351"/>
      <c r="F592" s="351"/>
      <c r="G592" s="351"/>
      <c r="H592" s="411">
        <v>35106.959999999999</v>
      </c>
      <c r="I592" s="328"/>
    </row>
    <row r="593" spans="1:9" ht="45" x14ac:dyDescent="0.25">
      <c r="A593" s="818"/>
      <c r="B593" s="400" t="s">
        <v>347</v>
      </c>
      <c r="C593" s="838"/>
      <c r="D593" s="863"/>
      <c r="E593" s="351"/>
      <c r="F593" s="351"/>
      <c r="G593" s="351"/>
      <c r="H593" s="410"/>
      <c r="I593" s="328"/>
    </row>
    <row r="594" spans="1:9" x14ac:dyDescent="0.25">
      <c r="A594" s="818"/>
      <c r="B594" s="401" t="s">
        <v>28</v>
      </c>
      <c r="C594" s="838"/>
      <c r="D594" s="863"/>
      <c r="E594" s="351"/>
      <c r="F594" s="351"/>
      <c r="G594" s="351"/>
      <c r="H594" s="410" t="s">
        <v>29</v>
      </c>
      <c r="I594" s="328"/>
    </row>
    <row r="595" spans="1:9" x14ac:dyDescent="0.25">
      <c r="A595" s="818"/>
      <c r="B595" s="401" t="s">
        <v>334</v>
      </c>
      <c r="C595" s="838"/>
      <c r="D595" s="863"/>
      <c r="E595" s="351"/>
      <c r="F595" s="351"/>
      <c r="G595" s="351"/>
      <c r="H595" s="411">
        <v>23836.21</v>
      </c>
      <c r="I595" s="328"/>
    </row>
    <row r="596" spans="1:9" ht="45" x14ac:dyDescent="0.25">
      <c r="A596" s="818"/>
      <c r="B596" s="400" t="s">
        <v>348</v>
      </c>
      <c r="C596" s="838"/>
      <c r="D596" s="863"/>
      <c r="E596" s="351"/>
      <c r="F596" s="351"/>
      <c r="G596" s="351"/>
      <c r="H596" s="410"/>
      <c r="I596" s="328"/>
    </row>
    <row r="597" spans="1:9" x14ac:dyDescent="0.25">
      <c r="A597" s="818"/>
      <c r="B597" s="401" t="s">
        <v>28</v>
      </c>
      <c r="C597" s="838"/>
      <c r="D597" s="863"/>
      <c r="E597" s="351"/>
      <c r="F597" s="351"/>
      <c r="G597" s="351"/>
      <c r="H597" s="410" t="s">
        <v>29</v>
      </c>
      <c r="I597" s="328"/>
    </row>
    <row r="598" spans="1:9" x14ac:dyDescent="0.25">
      <c r="A598" s="818"/>
      <c r="B598" s="401" t="s">
        <v>334</v>
      </c>
      <c r="C598" s="838"/>
      <c r="D598" s="863"/>
      <c r="E598" s="351"/>
      <c r="F598" s="351"/>
      <c r="G598" s="351"/>
      <c r="H598" s="411">
        <v>45701.93</v>
      </c>
      <c r="I598" s="328"/>
    </row>
    <row r="599" spans="1:9" ht="45" x14ac:dyDescent="0.25">
      <c r="A599" s="818"/>
      <c r="B599" s="400" t="s">
        <v>349</v>
      </c>
      <c r="C599" s="838"/>
      <c r="D599" s="863"/>
      <c r="E599" s="351"/>
      <c r="F599" s="351"/>
      <c r="G599" s="351"/>
      <c r="H599" s="410"/>
      <c r="I599" s="328"/>
    </row>
    <row r="600" spans="1:9" x14ac:dyDescent="0.25">
      <c r="A600" s="818"/>
      <c r="B600" s="401" t="s">
        <v>28</v>
      </c>
      <c r="C600" s="838"/>
      <c r="D600" s="863"/>
      <c r="E600" s="351"/>
      <c r="F600" s="351"/>
      <c r="G600" s="351"/>
      <c r="H600" s="410" t="s">
        <v>29</v>
      </c>
      <c r="I600" s="328"/>
    </row>
    <row r="601" spans="1:9" ht="15.75" thickBot="1" x14ac:dyDescent="0.3">
      <c r="A601" s="818"/>
      <c r="B601" s="412" t="s">
        <v>334</v>
      </c>
      <c r="C601" s="867"/>
      <c r="D601" s="868"/>
      <c r="E601" s="362"/>
      <c r="F601" s="362"/>
      <c r="G601" s="362"/>
      <c r="H601" s="413">
        <v>32229.87</v>
      </c>
      <c r="I601" s="328"/>
    </row>
    <row r="602" spans="1:9" ht="29.25" x14ac:dyDescent="0.25">
      <c r="A602" s="818"/>
      <c r="B602" s="393" t="s">
        <v>333</v>
      </c>
      <c r="C602" s="837" t="s">
        <v>814</v>
      </c>
      <c r="D602" s="862" t="s">
        <v>62</v>
      </c>
      <c r="E602" s="367"/>
      <c r="F602" s="367"/>
      <c r="G602" s="367"/>
      <c r="H602" s="414"/>
      <c r="I602" s="328"/>
    </row>
    <row r="603" spans="1:9" x14ac:dyDescent="0.25">
      <c r="A603" s="818"/>
      <c r="B603" s="400" t="s">
        <v>815</v>
      </c>
      <c r="C603" s="838"/>
      <c r="D603" s="863"/>
      <c r="E603" s="351"/>
      <c r="F603" s="351"/>
      <c r="G603" s="351"/>
      <c r="H603" s="410"/>
      <c r="I603" s="328"/>
    </row>
    <row r="604" spans="1:9" x14ac:dyDescent="0.25">
      <c r="A604" s="818"/>
      <c r="B604" s="401" t="s">
        <v>28</v>
      </c>
      <c r="C604" s="838"/>
      <c r="D604" s="863"/>
      <c r="E604" s="351"/>
      <c r="F604" s="351"/>
      <c r="G604" s="351"/>
      <c r="H604" s="410" t="s">
        <v>29</v>
      </c>
      <c r="I604" s="328"/>
    </row>
    <row r="605" spans="1:9" x14ac:dyDescent="0.25">
      <c r="A605" s="818"/>
      <c r="B605" s="401" t="s">
        <v>334</v>
      </c>
      <c r="C605" s="838"/>
      <c r="D605" s="863"/>
      <c r="E605" s="351"/>
      <c r="F605" s="351"/>
      <c r="G605" s="351"/>
      <c r="H605" s="411">
        <v>10400416.74</v>
      </c>
      <c r="I605" s="328"/>
    </row>
    <row r="606" spans="1:9" x14ac:dyDescent="0.25">
      <c r="A606" s="818"/>
      <c r="B606" s="400" t="s">
        <v>816</v>
      </c>
      <c r="C606" s="838"/>
      <c r="D606" s="863"/>
      <c r="E606" s="351"/>
      <c r="F606" s="351"/>
      <c r="G606" s="351"/>
      <c r="H606" s="410"/>
      <c r="I606" s="328"/>
    </row>
    <row r="607" spans="1:9" x14ac:dyDescent="0.25">
      <c r="A607" s="818"/>
      <c r="B607" s="401" t="s">
        <v>28</v>
      </c>
      <c r="C607" s="838"/>
      <c r="D607" s="863"/>
      <c r="E607" s="351"/>
      <c r="F607" s="351"/>
      <c r="G607" s="351"/>
      <c r="H607" s="410" t="s">
        <v>29</v>
      </c>
      <c r="I607" s="328"/>
    </row>
    <row r="608" spans="1:9" x14ac:dyDescent="0.25">
      <c r="A608" s="818"/>
      <c r="B608" s="401" t="s">
        <v>334</v>
      </c>
      <c r="C608" s="838"/>
      <c r="D608" s="863"/>
      <c r="E608" s="351"/>
      <c r="F608" s="351"/>
      <c r="G608" s="351"/>
      <c r="H608" s="411">
        <v>12063808.26</v>
      </c>
      <c r="I608" s="328"/>
    </row>
    <row r="609" spans="1:9" ht="29.25" x14ac:dyDescent="0.25">
      <c r="A609" s="818"/>
      <c r="B609" s="402" t="s">
        <v>335</v>
      </c>
      <c r="C609" s="838"/>
      <c r="D609" s="863"/>
      <c r="E609" s="351"/>
      <c r="F609" s="351"/>
      <c r="G609" s="351"/>
      <c r="H609" s="410"/>
      <c r="I609" s="328"/>
    </row>
    <row r="610" spans="1:9" ht="30" x14ac:dyDescent="0.25">
      <c r="A610" s="818"/>
      <c r="B610" s="400" t="s">
        <v>823</v>
      </c>
      <c r="C610" s="838"/>
      <c r="D610" s="863"/>
      <c r="E610" s="351"/>
      <c r="F610" s="351"/>
      <c r="G610" s="351"/>
      <c r="H610" s="410"/>
      <c r="I610" s="328"/>
    </row>
    <row r="611" spans="1:9" x14ac:dyDescent="0.25">
      <c r="A611" s="818"/>
      <c r="B611" s="401" t="s">
        <v>28</v>
      </c>
      <c r="C611" s="838"/>
      <c r="D611" s="863"/>
      <c r="E611" s="351"/>
      <c r="F611" s="351"/>
      <c r="G611" s="351"/>
      <c r="H611" s="410" t="s">
        <v>29</v>
      </c>
      <c r="I611" s="328"/>
    </row>
    <row r="612" spans="1:9" x14ac:dyDescent="0.25">
      <c r="A612" s="818"/>
      <c r="B612" s="401" t="s">
        <v>334</v>
      </c>
      <c r="C612" s="838"/>
      <c r="D612" s="864"/>
      <c r="E612" s="351"/>
      <c r="F612" s="351"/>
      <c r="G612" s="351"/>
      <c r="H612" s="411">
        <v>29434164.48</v>
      </c>
      <c r="I612" s="328"/>
    </row>
    <row r="613" spans="1:9" ht="42.75" x14ac:dyDescent="0.25">
      <c r="A613" s="818"/>
      <c r="B613" s="404" t="s">
        <v>116</v>
      </c>
      <c r="C613" s="838"/>
      <c r="D613" s="865" t="s">
        <v>67</v>
      </c>
      <c r="E613" s="351"/>
      <c r="F613" s="351"/>
      <c r="G613" s="351"/>
      <c r="H613" s="410"/>
      <c r="I613" s="328"/>
    </row>
    <row r="614" spans="1:9" x14ac:dyDescent="0.25">
      <c r="A614" s="818"/>
      <c r="B614" s="400" t="s">
        <v>818</v>
      </c>
      <c r="C614" s="838"/>
      <c r="D614" s="863"/>
      <c r="E614" s="351"/>
      <c r="F614" s="351"/>
      <c r="G614" s="351"/>
      <c r="H614" s="410"/>
      <c r="I614" s="328"/>
    </row>
    <row r="615" spans="1:9" x14ac:dyDescent="0.25">
      <c r="A615" s="818"/>
      <c r="B615" s="401" t="s">
        <v>28</v>
      </c>
      <c r="C615" s="838"/>
      <c r="D615" s="863"/>
      <c r="E615" s="351"/>
      <c r="F615" s="351"/>
      <c r="G615" s="351"/>
      <c r="H615" s="410" t="s">
        <v>29</v>
      </c>
      <c r="I615" s="328"/>
    </row>
    <row r="616" spans="1:9" x14ac:dyDescent="0.25">
      <c r="A616" s="818"/>
      <c r="B616" s="401" t="s">
        <v>334</v>
      </c>
      <c r="C616" s="838"/>
      <c r="D616" s="863"/>
      <c r="E616" s="351"/>
      <c r="F616" s="351"/>
      <c r="G616" s="351"/>
      <c r="H616" s="354">
        <v>24095872.079999998</v>
      </c>
      <c r="I616" s="328"/>
    </row>
    <row r="617" spans="1:9" ht="28.5" x14ac:dyDescent="0.25">
      <c r="A617" s="818"/>
      <c r="B617" s="406" t="s">
        <v>345</v>
      </c>
      <c r="C617" s="838"/>
      <c r="D617" s="865" t="s">
        <v>26</v>
      </c>
      <c r="E617" s="351"/>
      <c r="F617" s="351"/>
      <c r="G617" s="351"/>
      <c r="H617" s="410"/>
      <c r="I617" s="328"/>
    </row>
    <row r="618" spans="1:9" ht="45" x14ac:dyDescent="0.25">
      <c r="A618" s="818"/>
      <c r="B618" s="400" t="s">
        <v>819</v>
      </c>
      <c r="C618" s="838"/>
      <c r="D618" s="863"/>
      <c r="E618" s="351"/>
      <c r="F618" s="351"/>
      <c r="G618" s="351"/>
      <c r="H618" s="410"/>
      <c r="I618" s="328"/>
    </row>
    <row r="619" spans="1:9" x14ac:dyDescent="0.25">
      <c r="A619" s="818"/>
      <c r="B619" s="401" t="s">
        <v>28</v>
      </c>
      <c r="C619" s="838"/>
      <c r="D619" s="863"/>
      <c r="E619" s="351"/>
      <c r="F619" s="351"/>
      <c r="G619" s="351"/>
      <c r="H619" s="410" t="s">
        <v>29</v>
      </c>
      <c r="I619" s="328"/>
    </row>
    <row r="620" spans="1:9" x14ac:dyDescent="0.25">
      <c r="A620" s="818"/>
      <c r="B620" s="401" t="s">
        <v>334</v>
      </c>
      <c r="C620" s="838"/>
      <c r="D620" s="863"/>
      <c r="E620" s="351"/>
      <c r="F620" s="351"/>
      <c r="G620" s="351"/>
      <c r="H620" s="411">
        <v>69703.429999999993</v>
      </c>
      <c r="I620" s="328"/>
    </row>
    <row r="621" spans="1:9" ht="45" x14ac:dyDescent="0.25">
      <c r="A621" s="818"/>
      <c r="B621" s="400" t="s">
        <v>820</v>
      </c>
      <c r="C621" s="838"/>
      <c r="D621" s="863"/>
      <c r="E621" s="351"/>
      <c r="F621" s="351"/>
      <c r="G621" s="351"/>
      <c r="H621" s="410"/>
      <c r="I621" s="328"/>
    </row>
    <row r="622" spans="1:9" x14ac:dyDescent="0.25">
      <c r="A622" s="818"/>
      <c r="B622" s="401" t="s">
        <v>28</v>
      </c>
      <c r="C622" s="838"/>
      <c r="D622" s="863"/>
      <c r="E622" s="351"/>
      <c r="F622" s="351"/>
      <c r="G622" s="351"/>
      <c r="H622" s="410" t="s">
        <v>29</v>
      </c>
      <c r="I622" s="328"/>
    </row>
    <row r="623" spans="1:9" ht="15.75" thickBot="1" x14ac:dyDescent="0.3">
      <c r="A623" s="818"/>
      <c r="B623" s="412" t="s">
        <v>334</v>
      </c>
      <c r="C623" s="867"/>
      <c r="D623" s="868"/>
      <c r="E623" s="362"/>
      <c r="F623" s="362"/>
      <c r="G623" s="362"/>
      <c r="H623" s="413">
        <v>45014.879999999997</v>
      </c>
      <c r="I623" s="328"/>
    </row>
    <row r="624" spans="1:9" ht="50.25" customHeight="1" x14ac:dyDescent="0.25">
      <c r="A624" s="877" t="s">
        <v>353</v>
      </c>
      <c r="B624" s="877"/>
      <c r="C624" s="877"/>
      <c r="D624" s="877"/>
      <c r="E624" s="877"/>
      <c r="F624" s="877"/>
      <c r="G624" s="877"/>
      <c r="H624" s="877"/>
      <c r="I624" s="328"/>
    </row>
    <row r="625" spans="9:9" x14ac:dyDescent="0.25">
      <c r="I625" s="328"/>
    </row>
    <row r="626" spans="9:9" x14ac:dyDescent="0.25">
      <c r="I626" s="328"/>
    </row>
    <row r="627" spans="9:9" x14ac:dyDescent="0.25">
      <c r="I627" s="328"/>
    </row>
    <row r="628" spans="9:9" x14ac:dyDescent="0.25">
      <c r="I628" s="328"/>
    </row>
    <row r="629" spans="9:9" x14ac:dyDescent="0.25">
      <c r="I629" s="328"/>
    </row>
    <row r="630" spans="9:9" x14ac:dyDescent="0.25">
      <c r="I630" s="328"/>
    </row>
    <row r="631" spans="9:9" x14ac:dyDescent="0.25">
      <c r="I631" s="328"/>
    </row>
    <row r="632" spans="9:9" x14ac:dyDescent="0.25">
      <c r="I632" s="328"/>
    </row>
    <row r="633" spans="9:9" x14ac:dyDescent="0.25">
      <c r="I633" s="328"/>
    </row>
    <row r="634" spans="9:9" x14ac:dyDescent="0.25">
      <c r="I634" s="328"/>
    </row>
    <row r="635" spans="9:9" x14ac:dyDescent="0.25">
      <c r="I635" s="328"/>
    </row>
    <row r="636" spans="9:9" x14ac:dyDescent="0.25">
      <c r="I636" s="328"/>
    </row>
    <row r="637" spans="9:9" x14ac:dyDescent="0.25">
      <c r="I637" s="328"/>
    </row>
    <row r="638" spans="9:9" x14ac:dyDescent="0.25">
      <c r="I638" s="328"/>
    </row>
    <row r="639" spans="9:9" x14ac:dyDescent="0.25">
      <c r="I639" s="328"/>
    </row>
    <row r="640" spans="9:9" x14ac:dyDescent="0.25">
      <c r="I640" s="328"/>
    </row>
    <row r="641" spans="9:9" x14ac:dyDescent="0.25">
      <c r="I641" s="328"/>
    </row>
    <row r="642" spans="9:9" x14ac:dyDescent="0.25">
      <c r="I642" s="328"/>
    </row>
    <row r="643" spans="9:9" x14ac:dyDescent="0.25">
      <c r="I643" s="328"/>
    </row>
    <row r="644" spans="9:9" x14ac:dyDescent="0.25">
      <c r="I644" s="328"/>
    </row>
    <row r="645" spans="9:9" x14ac:dyDescent="0.25">
      <c r="I645" s="328"/>
    </row>
    <row r="646" spans="9:9" x14ac:dyDescent="0.25">
      <c r="I646" s="328"/>
    </row>
    <row r="647" spans="9:9" x14ac:dyDescent="0.25">
      <c r="I647" s="328"/>
    </row>
    <row r="648" spans="9:9" x14ac:dyDescent="0.25">
      <c r="I648" s="328"/>
    </row>
    <row r="649" spans="9:9" x14ac:dyDescent="0.25">
      <c r="I649" s="328"/>
    </row>
    <row r="650" spans="9:9" x14ac:dyDescent="0.25">
      <c r="I650" s="328"/>
    </row>
    <row r="651" spans="9:9" x14ac:dyDescent="0.25">
      <c r="I651" s="328"/>
    </row>
    <row r="652" spans="9:9" x14ac:dyDescent="0.25">
      <c r="I652" s="328"/>
    </row>
    <row r="653" spans="9:9" x14ac:dyDescent="0.25">
      <c r="I653" s="328"/>
    </row>
    <row r="654" spans="9:9" x14ac:dyDescent="0.25">
      <c r="I654" s="328"/>
    </row>
    <row r="655" spans="9:9" x14ac:dyDescent="0.25">
      <c r="I655" s="328"/>
    </row>
    <row r="656" spans="9:9" x14ac:dyDescent="0.25">
      <c r="I656" s="328"/>
    </row>
    <row r="657" spans="9:9" x14ac:dyDescent="0.25">
      <c r="I657" s="328"/>
    </row>
    <row r="658" spans="9:9" x14ac:dyDescent="0.25">
      <c r="I658" s="328"/>
    </row>
    <row r="659" spans="9:9" x14ac:dyDescent="0.25">
      <c r="I659" s="328"/>
    </row>
    <row r="660" spans="9:9" x14ac:dyDescent="0.25">
      <c r="I660" s="328"/>
    </row>
    <row r="661" spans="9:9" x14ac:dyDescent="0.25">
      <c r="I661" s="328"/>
    </row>
    <row r="662" spans="9:9" x14ac:dyDescent="0.25">
      <c r="I662" s="328"/>
    </row>
    <row r="663" spans="9:9" x14ac:dyDescent="0.25">
      <c r="I663" s="328"/>
    </row>
    <row r="664" spans="9:9" x14ac:dyDescent="0.25">
      <c r="I664" s="328"/>
    </row>
    <row r="665" spans="9:9" x14ac:dyDescent="0.25">
      <c r="I665" s="328"/>
    </row>
    <row r="666" spans="9:9" x14ac:dyDescent="0.25">
      <c r="I666" s="328"/>
    </row>
    <row r="667" spans="9:9" x14ac:dyDescent="0.25">
      <c r="I667" s="328"/>
    </row>
    <row r="668" spans="9:9" x14ac:dyDescent="0.25">
      <c r="I668" s="328"/>
    </row>
    <row r="669" spans="9:9" x14ac:dyDescent="0.25">
      <c r="I669" s="328"/>
    </row>
    <row r="670" spans="9:9" x14ac:dyDescent="0.25">
      <c r="I670" s="328"/>
    </row>
    <row r="671" spans="9:9" x14ac:dyDescent="0.25">
      <c r="I671" s="328"/>
    </row>
    <row r="672" spans="9:9" x14ac:dyDescent="0.25">
      <c r="I672" s="328"/>
    </row>
    <row r="673" spans="9:9" x14ac:dyDescent="0.25">
      <c r="I673" s="328"/>
    </row>
    <row r="674" spans="9:9" x14ac:dyDescent="0.25">
      <c r="I674" s="328"/>
    </row>
    <row r="675" spans="9:9" x14ac:dyDescent="0.25">
      <c r="I675" s="328"/>
    </row>
    <row r="676" spans="9:9" x14ac:dyDescent="0.25">
      <c r="I676" s="328"/>
    </row>
    <row r="677" spans="9:9" x14ac:dyDescent="0.25">
      <c r="I677" s="328"/>
    </row>
    <row r="678" spans="9:9" x14ac:dyDescent="0.25">
      <c r="I678" s="328"/>
    </row>
    <row r="679" spans="9:9" x14ac:dyDescent="0.25">
      <c r="I679" s="328"/>
    </row>
    <row r="680" spans="9:9" x14ac:dyDescent="0.25">
      <c r="I680" s="328"/>
    </row>
    <row r="681" spans="9:9" x14ac:dyDescent="0.25">
      <c r="I681" s="328"/>
    </row>
    <row r="682" spans="9:9" x14ac:dyDescent="0.25">
      <c r="I682" s="328"/>
    </row>
    <row r="683" spans="9:9" x14ac:dyDescent="0.25">
      <c r="I683" s="328"/>
    </row>
    <row r="684" spans="9:9" x14ac:dyDescent="0.25">
      <c r="I684" s="328"/>
    </row>
    <row r="685" spans="9:9" x14ac:dyDescent="0.25">
      <c r="I685" s="328"/>
    </row>
    <row r="686" spans="9:9" x14ac:dyDescent="0.25">
      <c r="I686" s="328"/>
    </row>
    <row r="687" spans="9:9" x14ac:dyDescent="0.25">
      <c r="I687" s="328"/>
    </row>
    <row r="688" spans="9:9" x14ac:dyDescent="0.25">
      <c r="I688" s="328"/>
    </row>
    <row r="689" spans="9:9" x14ac:dyDescent="0.25">
      <c r="I689" s="328"/>
    </row>
    <row r="690" spans="9:9" x14ac:dyDescent="0.25">
      <c r="I690" s="328"/>
    </row>
    <row r="691" spans="9:9" x14ac:dyDescent="0.25">
      <c r="I691" s="328"/>
    </row>
    <row r="692" spans="9:9" x14ac:dyDescent="0.25">
      <c r="I692" s="328"/>
    </row>
    <row r="693" spans="9:9" x14ac:dyDescent="0.25">
      <c r="I693" s="328"/>
    </row>
    <row r="694" spans="9:9" x14ac:dyDescent="0.25">
      <c r="I694" s="328"/>
    </row>
    <row r="695" spans="9:9" x14ac:dyDescent="0.25">
      <c r="I695" s="328"/>
    </row>
    <row r="696" spans="9:9" x14ac:dyDescent="0.25">
      <c r="I696" s="328"/>
    </row>
    <row r="697" spans="9:9" x14ac:dyDescent="0.25">
      <c r="I697" s="328"/>
    </row>
    <row r="698" spans="9:9" x14ac:dyDescent="0.25">
      <c r="I698" s="328"/>
    </row>
    <row r="699" spans="9:9" x14ac:dyDescent="0.25">
      <c r="I699" s="328"/>
    </row>
    <row r="700" spans="9:9" x14ac:dyDescent="0.25">
      <c r="I700" s="328"/>
    </row>
    <row r="701" spans="9:9" x14ac:dyDescent="0.25">
      <c r="I701" s="328"/>
    </row>
    <row r="702" spans="9:9" x14ac:dyDescent="0.25">
      <c r="I702" s="328"/>
    </row>
    <row r="703" spans="9:9" x14ac:dyDescent="0.25">
      <c r="I703" s="328"/>
    </row>
    <row r="704" spans="9:9" x14ac:dyDescent="0.25">
      <c r="I704" s="328"/>
    </row>
    <row r="705" spans="9:9" x14ac:dyDescent="0.25">
      <c r="I705" s="328"/>
    </row>
    <row r="706" spans="9:9" x14ac:dyDescent="0.25">
      <c r="I706" s="328"/>
    </row>
    <row r="707" spans="9:9" x14ac:dyDescent="0.25">
      <c r="I707" s="328"/>
    </row>
    <row r="708" spans="9:9" x14ac:dyDescent="0.25">
      <c r="I708" s="328"/>
    </row>
    <row r="709" spans="9:9" x14ac:dyDescent="0.25">
      <c r="I709" s="328"/>
    </row>
    <row r="710" spans="9:9" x14ac:dyDescent="0.25">
      <c r="I710" s="328"/>
    </row>
    <row r="711" spans="9:9" x14ac:dyDescent="0.25">
      <c r="I711" s="328"/>
    </row>
    <row r="712" spans="9:9" x14ac:dyDescent="0.25">
      <c r="I712" s="328"/>
    </row>
    <row r="713" spans="9:9" x14ac:dyDescent="0.25">
      <c r="I713" s="328"/>
    </row>
    <row r="714" spans="9:9" x14ac:dyDescent="0.25">
      <c r="I714" s="328"/>
    </row>
    <row r="715" spans="9:9" x14ac:dyDescent="0.25">
      <c r="I715" s="328"/>
    </row>
    <row r="716" spans="9:9" x14ac:dyDescent="0.25">
      <c r="I716" s="328"/>
    </row>
    <row r="717" spans="9:9" x14ac:dyDescent="0.25">
      <c r="I717" s="328"/>
    </row>
  </sheetData>
  <mergeCells count="66">
    <mergeCell ref="C602:C623"/>
    <mergeCell ref="D602:D612"/>
    <mergeCell ref="D613:D616"/>
    <mergeCell ref="D617:D623"/>
    <mergeCell ref="A624:H624"/>
    <mergeCell ref="C568:C601"/>
    <mergeCell ref="D568:D581"/>
    <mergeCell ref="D582:D588"/>
    <mergeCell ref="D589:D601"/>
    <mergeCell ref="C444:C447"/>
    <mergeCell ref="D444:H444"/>
    <mergeCell ref="D445:D447"/>
    <mergeCell ref="C448:C491"/>
    <mergeCell ref="D448:D458"/>
    <mergeCell ref="D459:D486"/>
    <mergeCell ref="D488:D491"/>
    <mergeCell ref="C492:C567"/>
    <mergeCell ref="D492:D508"/>
    <mergeCell ref="D509:D521"/>
    <mergeCell ref="D522:D564"/>
    <mergeCell ref="D566:D567"/>
    <mergeCell ref="C388:C421"/>
    <mergeCell ref="D388:D401"/>
    <mergeCell ref="D402:D408"/>
    <mergeCell ref="D409:D421"/>
    <mergeCell ref="C422:C443"/>
    <mergeCell ref="D422:D432"/>
    <mergeCell ref="D433:D436"/>
    <mergeCell ref="D437:D443"/>
    <mergeCell ref="C268:C306"/>
    <mergeCell ref="D268:D278"/>
    <mergeCell ref="D279:D306"/>
    <mergeCell ref="D308:D311"/>
    <mergeCell ref="C312:C387"/>
    <mergeCell ref="D312:D328"/>
    <mergeCell ref="D329:D341"/>
    <mergeCell ref="D342:D384"/>
    <mergeCell ref="D386:D387"/>
    <mergeCell ref="B261:H261"/>
    <mergeCell ref="B262:H262"/>
    <mergeCell ref="B263:H263"/>
    <mergeCell ref="C264:C267"/>
    <mergeCell ref="D264:H264"/>
    <mergeCell ref="D265:D267"/>
    <mergeCell ref="A7:H7"/>
    <mergeCell ref="A8:A11"/>
    <mergeCell ref="A12:A623"/>
    <mergeCell ref="B12:H12"/>
    <mergeCell ref="B13:H13"/>
    <mergeCell ref="B14:H14"/>
    <mergeCell ref="C15:C60"/>
    <mergeCell ref="D15:D60"/>
    <mergeCell ref="E15:H15"/>
    <mergeCell ref="C61:C137"/>
    <mergeCell ref="D61:D137"/>
    <mergeCell ref="C138:C183"/>
    <mergeCell ref="D138:D183"/>
    <mergeCell ref="E138:H138"/>
    <mergeCell ref="C184:C260"/>
    <mergeCell ref="D184:D260"/>
    <mergeCell ref="G3:H3"/>
    <mergeCell ref="A4:A5"/>
    <mergeCell ref="B4:C4"/>
    <mergeCell ref="D4:D5"/>
    <mergeCell ref="E4:G4"/>
    <mergeCell ref="H4:H5"/>
  </mergeCells>
  <hyperlinks>
    <hyperlink ref="A8:A11" r:id="rId1" display="http://tarifkursk.ru/attachments/article/5365/107.pdf"/>
    <hyperlink ref="A12" r:id="rId2" display="http://tarifkursk.ru/old/attachments/article/7306/2.pdf"/>
  </hyperlinks>
  <pageMargins left="0.19685039370078741" right="0.19685039370078741" top="0.98425196850393704" bottom="0.19685039370078741" header="0.31496062992125984" footer="0.31496062992125984"/>
  <pageSetup paperSize="9" scale="32" fitToHeight="6" orientation="portrait" r:id="rId3"/>
  <rowBreaks count="2" manualBreakCount="2">
    <brk id="260" max="16383" man="1"/>
    <brk id="44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E155"/>
  <sheetViews>
    <sheetView zoomScale="75" zoomScaleNormal="75" zoomScaleSheetLayoutView="90" workbookViewId="0">
      <pane ySplit="5" topLeftCell="A129" activePane="bottomLeft" state="frozen"/>
      <selection activeCell="A7" sqref="A7:H7"/>
      <selection pane="bottomLeft" activeCell="A15" sqref="A15:A147"/>
    </sheetView>
  </sheetViews>
  <sheetFormatPr defaultRowHeight="15" x14ac:dyDescent="0.25"/>
  <cols>
    <col min="1" max="1" width="33" style="3" customWidth="1"/>
    <col min="2" max="2" width="53.42578125" style="2" customWidth="1"/>
    <col min="3" max="3" width="16.85546875" style="37" customWidth="1"/>
    <col min="4" max="4" width="11.140625" style="37" customWidth="1"/>
    <col min="5" max="7" width="9.7109375" style="3" customWidth="1"/>
    <col min="8" max="8" width="25.140625" style="3" customWidth="1"/>
    <col min="9" max="9" width="11" style="3" bestFit="1" customWidth="1"/>
    <col min="10" max="16384" width="9.140625" style="3"/>
  </cols>
  <sheetData>
    <row r="1" spans="1:12" ht="18.75" x14ac:dyDescent="0.3">
      <c r="A1" s="1" t="s">
        <v>0</v>
      </c>
      <c r="H1" s="4"/>
    </row>
    <row r="2" spans="1:12" ht="20.25" customHeight="1" x14ac:dyDescent="0.25">
      <c r="C2" s="126"/>
      <c r="D2" s="126"/>
      <c r="E2" s="5"/>
      <c r="F2" s="5"/>
      <c r="G2" s="5"/>
      <c r="H2" s="4" t="s">
        <v>354</v>
      </c>
    </row>
    <row r="3" spans="1:12" ht="15.75" thickBot="1" x14ac:dyDescent="0.3">
      <c r="B3" s="6"/>
      <c r="C3" s="7"/>
      <c r="D3" s="7"/>
      <c r="E3" s="7"/>
      <c r="F3" s="7"/>
      <c r="G3" s="646" t="s">
        <v>1</v>
      </c>
      <c r="H3" s="881"/>
    </row>
    <row r="4" spans="1:12" ht="47.25" customHeight="1" x14ac:dyDescent="0.25">
      <c r="A4" s="647" t="s">
        <v>2</v>
      </c>
      <c r="B4" s="649" t="s">
        <v>3</v>
      </c>
      <c r="C4" s="649"/>
      <c r="D4" s="649" t="s">
        <v>4</v>
      </c>
      <c r="E4" s="649" t="s">
        <v>5</v>
      </c>
      <c r="F4" s="649"/>
      <c r="G4" s="649"/>
      <c r="H4" s="651" t="s">
        <v>6</v>
      </c>
    </row>
    <row r="5" spans="1:12" ht="39" customHeight="1" x14ac:dyDescent="0.25">
      <c r="A5" s="648"/>
      <c r="B5" s="465" t="s">
        <v>7</v>
      </c>
      <c r="C5" s="465" t="s">
        <v>8</v>
      </c>
      <c r="D5" s="650"/>
      <c r="E5" s="465" t="s">
        <v>9</v>
      </c>
      <c r="F5" s="465" t="s">
        <v>10</v>
      </c>
      <c r="G5" s="465" t="s">
        <v>11</v>
      </c>
      <c r="H5" s="652"/>
    </row>
    <row r="6" spans="1:12" s="43" customFormat="1" ht="15.75" x14ac:dyDescent="0.25">
      <c r="A6" s="464">
        <v>1</v>
      </c>
      <c r="B6" s="465">
        <v>2</v>
      </c>
      <c r="C6" s="465">
        <v>3</v>
      </c>
      <c r="D6" s="465">
        <f>C6+1</f>
        <v>4</v>
      </c>
      <c r="E6" s="465">
        <f t="shared" ref="E6:H6" si="0">D6+1</f>
        <v>5</v>
      </c>
      <c r="F6" s="465">
        <f t="shared" si="0"/>
        <v>6</v>
      </c>
      <c r="G6" s="465">
        <f t="shared" si="0"/>
        <v>7</v>
      </c>
      <c r="H6" s="8">
        <f t="shared" si="0"/>
        <v>8</v>
      </c>
    </row>
    <row r="7" spans="1:12" ht="30.75" customHeight="1" x14ac:dyDescent="0.25">
      <c r="A7" s="655" t="s">
        <v>355</v>
      </c>
      <c r="B7" s="656"/>
      <c r="C7" s="656"/>
      <c r="D7" s="656"/>
      <c r="E7" s="656"/>
      <c r="F7" s="656"/>
      <c r="G7" s="656"/>
      <c r="H7" s="657"/>
    </row>
    <row r="8" spans="1:12" ht="30" customHeight="1" x14ac:dyDescent="0.25">
      <c r="A8" s="482" t="s">
        <v>77</v>
      </c>
      <c r="B8" s="44" t="s">
        <v>78</v>
      </c>
      <c r="C8" s="470"/>
      <c r="D8" s="470"/>
      <c r="E8" s="11"/>
      <c r="F8" s="11"/>
      <c r="G8" s="11"/>
      <c r="H8" s="13"/>
    </row>
    <row r="9" spans="1:12" ht="77.25" customHeight="1" x14ac:dyDescent="0.25">
      <c r="A9" s="483" t="s">
        <v>857</v>
      </c>
      <c r="B9" s="9" t="s">
        <v>13</v>
      </c>
      <c r="C9" s="470" t="s">
        <v>152</v>
      </c>
      <c r="D9" s="470" t="s">
        <v>15</v>
      </c>
      <c r="E9" s="11"/>
      <c r="F9" s="11"/>
      <c r="G9" s="12">
        <f>550/1.2</f>
        <v>458.33333333333337</v>
      </c>
      <c r="H9" s="13"/>
      <c r="L9" s="472"/>
    </row>
    <row r="10" spans="1:12" ht="30.75" customHeight="1" x14ac:dyDescent="0.25">
      <c r="A10" s="484"/>
      <c r="B10" s="9" t="s">
        <v>16</v>
      </c>
      <c r="C10" s="470"/>
      <c r="D10" s="470"/>
      <c r="E10" s="14"/>
      <c r="F10" s="14"/>
      <c r="G10" s="14"/>
      <c r="H10" s="127"/>
    </row>
    <row r="11" spans="1:12" ht="30.75" customHeight="1" x14ac:dyDescent="0.25">
      <c r="A11" s="484"/>
      <c r="B11" s="9" t="s">
        <v>17</v>
      </c>
      <c r="C11" s="470"/>
      <c r="D11" s="470"/>
      <c r="E11" s="14"/>
      <c r="F11" s="14"/>
      <c r="G11" s="14"/>
      <c r="H11" s="127"/>
    </row>
    <row r="12" spans="1:12" ht="17.25" customHeight="1" x14ac:dyDescent="0.25">
      <c r="A12" s="485" t="s">
        <v>77</v>
      </c>
      <c r="B12" s="653" t="s">
        <v>18</v>
      </c>
      <c r="C12" s="653"/>
      <c r="D12" s="653"/>
      <c r="E12" s="653"/>
      <c r="F12" s="653"/>
      <c r="G12" s="653"/>
      <c r="H12" s="654"/>
    </row>
    <row r="13" spans="1:12" ht="35.25" customHeight="1" x14ac:dyDescent="0.25">
      <c r="A13" s="485"/>
      <c r="B13" s="659" t="s">
        <v>54</v>
      </c>
      <c r="C13" s="659"/>
      <c r="D13" s="659"/>
      <c r="E13" s="659"/>
      <c r="F13" s="659"/>
      <c r="G13" s="659"/>
      <c r="H13" s="660"/>
    </row>
    <row r="14" spans="1:12" ht="47.25" customHeight="1" x14ac:dyDescent="0.25">
      <c r="A14" s="485"/>
      <c r="B14" s="661" t="s">
        <v>20</v>
      </c>
      <c r="C14" s="661"/>
      <c r="D14" s="661"/>
      <c r="E14" s="661"/>
      <c r="F14" s="661"/>
      <c r="G14" s="661"/>
      <c r="H14" s="662"/>
    </row>
    <row r="15" spans="1:12" ht="75.75" customHeight="1" x14ac:dyDescent="0.25">
      <c r="A15" s="878" t="s">
        <v>858</v>
      </c>
      <c r="B15" s="128" t="s">
        <v>356</v>
      </c>
      <c r="C15" s="466"/>
      <c r="D15" s="470"/>
      <c r="E15" s="17"/>
      <c r="F15" s="17"/>
      <c r="G15" s="18"/>
      <c r="H15" s="111"/>
    </row>
    <row r="16" spans="1:12" ht="15" customHeight="1" x14ac:dyDescent="0.25">
      <c r="A16" s="879"/>
      <c r="B16" s="129" t="s">
        <v>357</v>
      </c>
      <c r="C16" s="17"/>
      <c r="D16" s="470"/>
      <c r="E16" s="17"/>
      <c r="F16" s="17"/>
      <c r="G16" s="18"/>
      <c r="H16" s="111"/>
    </row>
    <row r="17" spans="1:11" x14ac:dyDescent="0.25">
      <c r="A17" s="879"/>
      <c r="B17" s="130" t="s">
        <v>358</v>
      </c>
      <c r="C17" s="466"/>
      <c r="D17" s="470" t="s">
        <v>26</v>
      </c>
      <c r="E17" s="17"/>
      <c r="F17" s="17"/>
      <c r="G17" s="18"/>
      <c r="H17" s="111">
        <v>980</v>
      </c>
    </row>
    <row r="18" spans="1:11" x14ac:dyDescent="0.25">
      <c r="A18" s="879"/>
      <c r="B18" s="130" t="s">
        <v>359</v>
      </c>
      <c r="C18" s="466" t="s">
        <v>155</v>
      </c>
      <c r="D18" s="470" t="s">
        <v>26</v>
      </c>
      <c r="E18" s="17"/>
      <c r="F18" s="17"/>
      <c r="G18" s="18"/>
      <c r="H18" s="111">
        <v>97</v>
      </c>
    </row>
    <row r="19" spans="1:11" ht="90.75" customHeight="1" x14ac:dyDescent="0.25">
      <c r="A19" s="879"/>
      <c r="B19" s="129" t="s">
        <v>360</v>
      </c>
      <c r="C19" s="17"/>
      <c r="D19" s="470"/>
      <c r="E19" s="17"/>
      <c r="F19" s="17"/>
      <c r="G19" s="18"/>
      <c r="H19" s="111"/>
      <c r="K19" s="472"/>
    </row>
    <row r="20" spans="1:11" x14ac:dyDescent="0.25">
      <c r="A20" s="879"/>
      <c r="B20" s="130" t="s">
        <v>358</v>
      </c>
      <c r="C20" s="466"/>
      <c r="D20" s="470" t="s">
        <v>26</v>
      </c>
      <c r="E20" s="17"/>
      <c r="F20" s="17"/>
      <c r="G20" s="18"/>
      <c r="H20" s="111">
        <v>980</v>
      </c>
    </row>
    <row r="21" spans="1:11" x14ac:dyDescent="0.25">
      <c r="A21" s="879"/>
      <c r="B21" s="130" t="s">
        <v>359</v>
      </c>
      <c r="C21" s="466" t="s">
        <v>155</v>
      </c>
      <c r="D21" s="470" t="s">
        <v>26</v>
      </c>
      <c r="E21" s="17"/>
      <c r="F21" s="17"/>
      <c r="G21" s="18"/>
      <c r="H21" s="111">
        <v>97</v>
      </c>
    </row>
    <row r="22" spans="1:11" ht="30" customHeight="1" x14ac:dyDescent="0.25">
      <c r="A22" s="879"/>
      <c r="B22" s="129" t="s">
        <v>361</v>
      </c>
      <c r="C22" s="17"/>
      <c r="D22" s="470"/>
      <c r="E22" s="466"/>
      <c r="F22" s="466"/>
      <c r="G22" s="131"/>
      <c r="H22" s="111"/>
    </row>
    <row r="23" spans="1:11" ht="15" customHeight="1" x14ac:dyDescent="0.25">
      <c r="A23" s="879"/>
      <c r="B23" s="129" t="s">
        <v>357</v>
      </c>
      <c r="C23" s="17"/>
      <c r="D23" s="470"/>
      <c r="E23" s="17"/>
      <c r="F23" s="17"/>
      <c r="G23" s="18"/>
      <c r="H23" s="111"/>
    </row>
    <row r="24" spans="1:11" x14ac:dyDescent="0.25">
      <c r="A24" s="879"/>
      <c r="B24" s="130" t="s">
        <v>358</v>
      </c>
      <c r="C24" s="466"/>
      <c r="D24" s="470" t="s">
        <v>26</v>
      </c>
      <c r="E24" s="17"/>
      <c r="F24" s="17"/>
      <c r="G24" s="18"/>
      <c r="H24" s="111">
        <v>338</v>
      </c>
    </row>
    <row r="25" spans="1:11" x14ac:dyDescent="0.25">
      <c r="A25" s="879"/>
      <c r="B25" s="130" t="s">
        <v>359</v>
      </c>
      <c r="C25" s="466" t="s">
        <v>155</v>
      </c>
      <c r="D25" s="470" t="s">
        <v>26</v>
      </c>
      <c r="E25" s="17"/>
      <c r="F25" s="17"/>
      <c r="G25" s="18"/>
      <c r="H25" s="111">
        <v>34</v>
      </c>
    </row>
    <row r="26" spans="1:11" ht="105" customHeight="1" x14ac:dyDescent="0.25">
      <c r="A26" s="879"/>
      <c r="B26" s="129" t="s">
        <v>360</v>
      </c>
      <c r="C26" s="17"/>
      <c r="D26" s="470"/>
      <c r="E26" s="17"/>
      <c r="F26" s="17"/>
      <c r="G26" s="18"/>
      <c r="H26" s="111"/>
    </row>
    <row r="27" spans="1:11" x14ac:dyDescent="0.25">
      <c r="A27" s="879"/>
      <c r="B27" s="130" t="s">
        <v>358</v>
      </c>
      <c r="C27" s="466"/>
      <c r="D27" s="470" t="s">
        <v>26</v>
      </c>
      <c r="E27" s="17"/>
      <c r="F27" s="17"/>
      <c r="G27" s="18"/>
      <c r="H27" s="111">
        <v>338</v>
      </c>
    </row>
    <row r="28" spans="1:11" x14ac:dyDescent="0.25">
      <c r="A28" s="879"/>
      <c r="B28" s="130" t="s">
        <v>359</v>
      </c>
      <c r="C28" s="466" t="s">
        <v>155</v>
      </c>
      <c r="D28" s="470" t="s">
        <v>26</v>
      </c>
      <c r="E28" s="17"/>
      <c r="F28" s="17"/>
      <c r="G28" s="18"/>
      <c r="H28" s="111">
        <v>34</v>
      </c>
    </row>
    <row r="29" spans="1:11" ht="30" customHeight="1" x14ac:dyDescent="0.25">
      <c r="A29" s="879"/>
      <c r="B29" s="129" t="s">
        <v>362</v>
      </c>
      <c r="C29" s="17"/>
      <c r="D29" s="470"/>
      <c r="E29" s="466"/>
      <c r="F29" s="466"/>
      <c r="G29" s="131"/>
      <c r="H29" s="111"/>
    </row>
    <row r="30" spans="1:11" ht="15" customHeight="1" x14ac:dyDescent="0.25">
      <c r="A30" s="879"/>
      <c r="B30" s="129" t="s">
        <v>357</v>
      </c>
      <c r="C30" s="17"/>
      <c r="D30" s="470"/>
      <c r="E30" s="17"/>
      <c r="F30" s="17"/>
      <c r="G30" s="18"/>
      <c r="H30" s="111"/>
    </row>
    <row r="31" spans="1:11" x14ac:dyDescent="0.25">
      <c r="A31" s="879"/>
      <c r="B31" s="130" t="s">
        <v>358</v>
      </c>
      <c r="C31" s="466"/>
      <c r="D31" s="470" t="s">
        <v>26</v>
      </c>
      <c r="E31" s="17"/>
      <c r="F31" s="17"/>
      <c r="G31" s="18"/>
      <c r="H31" s="111">
        <v>642</v>
      </c>
    </row>
    <row r="32" spans="1:11" x14ac:dyDescent="0.25">
      <c r="A32" s="879"/>
      <c r="B32" s="130" t="s">
        <v>359</v>
      </c>
      <c r="C32" s="466" t="s">
        <v>155</v>
      </c>
      <c r="D32" s="470" t="s">
        <v>26</v>
      </c>
      <c r="E32" s="17"/>
      <c r="F32" s="17"/>
      <c r="G32" s="18"/>
      <c r="H32" s="111">
        <v>63</v>
      </c>
    </row>
    <row r="33" spans="1:8" ht="105" customHeight="1" x14ac:dyDescent="0.25">
      <c r="A33" s="879"/>
      <c r="B33" s="129" t="s">
        <v>360</v>
      </c>
      <c r="C33" s="17"/>
      <c r="D33" s="470"/>
      <c r="E33" s="17"/>
      <c r="F33" s="17"/>
      <c r="G33" s="18"/>
      <c r="H33" s="132"/>
    </row>
    <row r="34" spans="1:8" x14ac:dyDescent="0.25">
      <c r="A34" s="879"/>
      <c r="B34" s="130" t="s">
        <v>358</v>
      </c>
      <c r="C34" s="466"/>
      <c r="D34" s="470" t="s">
        <v>26</v>
      </c>
      <c r="E34" s="17"/>
      <c r="F34" s="17"/>
      <c r="G34" s="18"/>
      <c r="H34" s="111">
        <v>642</v>
      </c>
    </row>
    <row r="35" spans="1:8" x14ac:dyDescent="0.25">
      <c r="A35" s="879"/>
      <c r="B35" s="130" t="s">
        <v>359</v>
      </c>
      <c r="C35" s="466" t="s">
        <v>155</v>
      </c>
      <c r="D35" s="470" t="s">
        <v>26</v>
      </c>
      <c r="E35" s="17"/>
      <c r="F35" s="17"/>
      <c r="G35" s="18"/>
      <c r="H35" s="111">
        <v>63</v>
      </c>
    </row>
    <row r="36" spans="1:8" ht="36" customHeight="1" x14ac:dyDescent="0.25">
      <c r="A36" s="879"/>
      <c r="B36" s="20" t="s">
        <v>24</v>
      </c>
      <c r="C36" s="466"/>
      <c r="D36" s="470"/>
      <c r="E36" s="466"/>
      <c r="F36" s="466"/>
      <c r="G36" s="131"/>
      <c r="H36" s="132"/>
    </row>
    <row r="37" spans="1:8" ht="25.5" customHeight="1" x14ac:dyDescent="0.25">
      <c r="A37" s="879"/>
      <c r="B37" s="9" t="s">
        <v>363</v>
      </c>
      <c r="C37" s="466" t="s">
        <v>364</v>
      </c>
      <c r="D37" s="467" t="s">
        <v>26</v>
      </c>
      <c r="E37" s="17"/>
      <c r="F37" s="17"/>
      <c r="G37" s="18"/>
      <c r="H37" s="111">
        <v>4092</v>
      </c>
    </row>
    <row r="38" spans="1:8" ht="27" customHeight="1" x14ac:dyDescent="0.25">
      <c r="A38" s="879"/>
      <c r="B38" s="9" t="s">
        <v>365</v>
      </c>
      <c r="C38" s="466"/>
      <c r="D38" s="467"/>
      <c r="E38" s="17"/>
      <c r="F38" s="17"/>
      <c r="G38" s="18"/>
      <c r="H38" s="133"/>
    </row>
    <row r="39" spans="1:8" ht="30" x14ac:dyDescent="0.25">
      <c r="A39" s="879"/>
      <c r="B39" s="134" t="s">
        <v>366</v>
      </c>
      <c r="C39" s="466" t="s">
        <v>364</v>
      </c>
      <c r="D39" s="467" t="s">
        <v>26</v>
      </c>
      <c r="E39" s="17"/>
      <c r="F39" s="17"/>
      <c r="G39" s="18"/>
      <c r="H39" s="111">
        <v>3793</v>
      </c>
    </row>
    <row r="40" spans="1:8" ht="30" x14ac:dyDescent="0.25">
      <c r="A40" s="879"/>
      <c r="B40" s="134" t="s">
        <v>367</v>
      </c>
      <c r="C40" s="466" t="s">
        <v>364</v>
      </c>
      <c r="D40" s="467" t="s">
        <v>26</v>
      </c>
      <c r="E40" s="17"/>
      <c r="F40" s="17"/>
      <c r="G40" s="18"/>
      <c r="H40" s="111">
        <v>5765</v>
      </c>
    </row>
    <row r="41" spans="1:8" ht="43.5" customHeight="1" x14ac:dyDescent="0.25">
      <c r="A41" s="879"/>
      <c r="B41" s="9" t="s">
        <v>368</v>
      </c>
      <c r="C41" s="466"/>
      <c r="D41" s="467"/>
      <c r="E41" s="466"/>
      <c r="F41" s="466"/>
      <c r="G41" s="131"/>
      <c r="H41" s="135"/>
    </row>
    <row r="42" spans="1:8" ht="15" customHeight="1" x14ac:dyDescent="0.25">
      <c r="A42" s="879"/>
      <c r="B42" s="134" t="s">
        <v>369</v>
      </c>
      <c r="C42" s="466"/>
      <c r="D42" s="467"/>
      <c r="E42" s="17"/>
      <c r="F42" s="17"/>
      <c r="G42" s="18"/>
      <c r="H42" s="133"/>
    </row>
    <row r="43" spans="1:8" ht="18.75" customHeight="1" x14ac:dyDescent="0.25">
      <c r="A43" s="879"/>
      <c r="B43" s="130" t="s">
        <v>370</v>
      </c>
      <c r="C43" s="466" t="s">
        <v>364</v>
      </c>
      <c r="D43" s="467" t="s">
        <v>26</v>
      </c>
      <c r="E43" s="17"/>
      <c r="F43" s="17"/>
      <c r="G43" s="18"/>
      <c r="H43" s="111">
        <v>5510</v>
      </c>
    </row>
    <row r="44" spans="1:8" ht="18.75" customHeight="1" x14ac:dyDescent="0.25">
      <c r="A44" s="879"/>
      <c r="B44" s="130" t="s">
        <v>371</v>
      </c>
      <c r="C44" s="466" t="s">
        <v>364</v>
      </c>
      <c r="D44" s="467" t="s">
        <v>26</v>
      </c>
      <c r="E44" s="17"/>
      <c r="F44" s="17"/>
      <c r="G44" s="18"/>
      <c r="H44" s="111">
        <v>3978</v>
      </c>
    </row>
    <row r="45" spans="1:8" ht="18.75" customHeight="1" x14ac:dyDescent="0.25">
      <c r="A45" s="879"/>
      <c r="B45" s="130" t="s">
        <v>372</v>
      </c>
      <c r="C45" s="466" t="s">
        <v>364</v>
      </c>
      <c r="D45" s="467" t="s">
        <v>26</v>
      </c>
      <c r="E45" s="17"/>
      <c r="F45" s="17"/>
      <c r="G45" s="18"/>
      <c r="H45" s="111">
        <v>2092</v>
      </c>
    </row>
    <row r="46" spans="1:8" ht="18.75" customHeight="1" x14ac:dyDescent="0.25">
      <c r="A46" s="879"/>
      <c r="B46" s="130" t="s">
        <v>373</v>
      </c>
      <c r="C46" s="466" t="s">
        <v>364</v>
      </c>
      <c r="D46" s="467" t="s">
        <v>26</v>
      </c>
      <c r="E46" s="17"/>
      <c r="F46" s="17"/>
      <c r="G46" s="18"/>
      <c r="H46" s="111">
        <v>2604</v>
      </c>
    </row>
    <row r="47" spans="1:8" ht="18.75" customHeight="1" x14ac:dyDescent="0.25">
      <c r="A47" s="879"/>
      <c r="B47" s="130" t="s">
        <v>374</v>
      </c>
      <c r="C47" s="466" t="s">
        <v>364</v>
      </c>
      <c r="D47" s="467" t="s">
        <v>26</v>
      </c>
      <c r="E47" s="17"/>
      <c r="F47" s="17"/>
      <c r="G47" s="18"/>
      <c r="H47" s="111">
        <v>2372</v>
      </c>
    </row>
    <row r="48" spans="1:8" ht="29.25" customHeight="1" x14ac:dyDescent="0.25">
      <c r="A48" s="879"/>
      <c r="B48" s="134" t="s">
        <v>375</v>
      </c>
      <c r="C48" s="466"/>
      <c r="D48" s="467"/>
      <c r="E48" s="17"/>
      <c r="F48" s="17"/>
      <c r="G48" s="18"/>
      <c r="H48" s="133"/>
    </row>
    <row r="49" spans="1:8" ht="18.75" customHeight="1" x14ac:dyDescent="0.25">
      <c r="A49" s="879"/>
      <c r="B49" s="130" t="s">
        <v>370</v>
      </c>
      <c r="C49" s="466" t="s">
        <v>364</v>
      </c>
      <c r="D49" s="467" t="s">
        <v>26</v>
      </c>
      <c r="E49" s="17"/>
      <c r="F49" s="17"/>
      <c r="G49" s="18"/>
      <c r="H49" s="111">
        <v>14376</v>
      </c>
    </row>
    <row r="50" spans="1:8" ht="18.75" customHeight="1" x14ac:dyDescent="0.25">
      <c r="A50" s="879"/>
      <c r="B50" s="130" t="s">
        <v>371</v>
      </c>
      <c r="C50" s="466" t="s">
        <v>364</v>
      </c>
      <c r="D50" s="467" t="s">
        <v>26</v>
      </c>
      <c r="E50" s="17"/>
      <c r="F50" s="17"/>
      <c r="G50" s="18"/>
      <c r="H50" s="111">
        <v>9415</v>
      </c>
    </row>
    <row r="51" spans="1:8" ht="18.75" customHeight="1" x14ac:dyDescent="0.25">
      <c r="A51" s="879"/>
      <c r="B51" s="130" t="s">
        <v>372</v>
      </c>
      <c r="C51" s="466" t="s">
        <v>364</v>
      </c>
      <c r="D51" s="467" t="s">
        <v>26</v>
      </c>
      <c r="E51" s="17"/>
      <c r="F51" s="17"/>
      <c r="G51" s="18"/>
      <c r="H51" s="111">
        <v>5502</v>
      </c>
    </row>
    <row r="52" spans="1:8" ht="18.75" customHeight="1" x14ac:dyDescent="0.25">
      <c r="A52" s="879"/>
      <c r="B52" s="130" t="s">
        <v>373</v>
      </c>
      <c r="C52" s="466" t="s">
        <v>364</v>
      </c>
      <c r="D52" s="467" t="s">
        <v>26</v>
      </c>
      <c r="E52" s="17"/>
      <c r="F52" s="17"/>
      <c r="G52" s="18"/>
      <c r="H52" s="111">
        <v>4732</v>
      </c>
    </row>
    <row r="53" spans="1:8" ht="18.75" customHeight="1" x14ac:dyDescent="0.25">
      <c r="A53" s="879"/>
      <c r="B53" s="130" t="s">
        <v>374</v>
      </c>
      <c r="C53" s="466" t="s">
        <v>364</v>
      </c>
      <c r="D53" s="467" t="s">
        <v>26</v>
      </c>
      <c r="E53" s="17"/>
      <c r="F53" s="17"/>
      <c r="G53" s="18"/>
      <c r="H53" s="111">
        <v>7568</v>
      </c>
    </row>
    <row r="54" spans="1:8" ht="60" x14ac:dyDescent="0.25">
      <c r="A54" s="879"/>
      <c r="B54" s="134" t="s">
        <v>859</v>
      </c>
      <c r="C54" s="469"/>
      <c r="D54" s="467"/>
      <c r="E54" s="466"/>
      <c r="F54" s="466"/>
      <c r="G54" s="131"/>
      <c r="H54" s="111"/>
    </row>
    <row r="55" spans="1:8" x14ac:dyDescent="0.25">
      <c r="A55" s="879"/>
      <c r="B55" s="134" t="s">
        <v>860</v>
      </c>
      <c r="C55" s="469" t="s">
        <v>364</v>
      </c>
      <c r="D55" s="467" t="s">
        <v>26</v>
      </c>
      <c r="E55" s="466"/>
      <c r="F55" s="466"/>
      <c r="G55" s="131"/>
      <c r="H55" s="111">
        <v>1187</v>
      </c>
    </row>
    <row r="56" spans="1:8" x14ac:dyDescent="0.25">
      <c r="A56" s="879"/>
      <c r="B56" s="134" t="s">
        <v>861</v>
      </c>
      <c r="C56" s="469" t="s">
        <v>364</v>
      </c>
      <c r="D56" s="467" t="s">
        <v>26</v>
      </c>
      <c r="E56" s="466"/>
      <c r="F56" s="466"/>
      <c r="G56" s="131"/>
      <c r="H56" s="111">
        <v>801</v>
      </c>
    </row>
    <row r="57" spans="1:8" x14ac:dyDescent="0.25">
      <c r="A57" s="879"/>
      <c r="B57" s="134" t="s">
        <v>862</v>
      </c>
      <c r="C57" s="469" t="s">
        <v>364</v>
      </c>
      <c r="D57" s="467" t="s">
        <v>26</v>
      </c>
      <c r="E57" s="466"/>
      <c r="F57" s="466"/>
      <c r="G57" s="131"/>
      <c r="H57" s="111">
        <v>137</v>
      </c>
    </row>
    <row r="58" spans="1:8" ht="27.75" customHeight="1" x14ac:dyDescent="0.25">
      <c r="A58" s="879"/>
      <c r="B58" s="9" t="s">
        <v>363</v>
      </c>
      <c r="C58" s="469" t="s">
        <v>376</v>
      </c>
      <c r="D58" s="467" t="s">
        <v>26</v>
      </c>
      <c r="E58" s="17"/>
      <c r="F58" s="17"/>
      <c r="G58" s="18"/>
      <c r="H58" s="111">
        <v>4113</v>
      </c>
    </row>
    <row r="59" spans="1:8" ht="28.5" customHeight="1" x14ac:dyDescent="0.25">
      <c r="A59" s="879"/>
      <c r="B59" s="9" t="s">
        <v>365</v>
      </c>
      <c r="C59" s="136"/>
      <c r="D59" s="467"/>
      <c r="E59" s="17"/>
      <c r="F59" s="17"/>
      <c r="G59" s="18"/>
      <c r="H59" s="111"/>
    </row>
    <row r="60" spans="1:8" ht="30" x14ac:dyDescent="0.25">
      <c r="A60" s="879"/>
      <c r="B60" s="134" t="s">
        <v>366</v>
      </c>
      <c r="C60" s="469" t="s">
        <v>376</v>
      </c>
      <c r="D60" s="467" t="s">
        <v>26</v>
      </c>
      <c r="E60" s="17"/>
      <c r="F60" s="17"/>
      <c r="G60" s="18"/>
      <c r="H60" s="111">
        <v>3967</v>
      </c>
    </row>
    <row r="61" spans="1:8" ht="30" x14ac:dyDescent="0.25">
      <c r="A61" s="879"/>
      <c r="B61" s="134" t="s">
        <v>367</v>
      </c>
      <c r="C61" s="469" t="s">
        <v>376</v>
      </c>
      <c r="D61" s="467" t="s">
        <v>26</v>
      </c>
      <c r="E61" s="17"/>
      <c r="F61" s="17"/>
      <c r="G61" s="18"/>
      <c r="H61" s="111">
        <v>6801</v>
      </c>
    </row>
    <row r="62" spans="1:8" ht="42.75" customHeight="1" x14ac:dyDescent="0.25">
      <c r="A62" s="879"/>
      <c r="B62" s="9" t="s">
        <v>377</v>
      </c>
      <c r="C62" s="136"/>
      <c r="D62" s="467"/>
      <c r="E62" s="17"/>
      <c r="F62" s="17"/>
      <c r="G62" s="18"/>
      <c r="H62" s="135"/>
    </row>
    <row r="63" spans="1:8" x14ac:dyDescent="0.25">
      <c r="A63" s="879"/>
      <c r="B63" s="134" t="s">
        <v>378</v>
      </c>
      <c r="C63" s="469" t="s">
        <v>376</v>
      </c>
      <c r="D63" s="467" t="s">
        <v>26</v>
      </c>
      <c r="E63" s="17"/>
      <c r="F63" s="17"/>
      <c r="G63" s="18"/>
      <c r="H63" s="90">
        <v>1349</v>
      </c>
    </row>
    <row r="64" spans="1:8" x14ac:dyDescent="0.25">
      <c r="A64" s="879"/>
      <c r="B64" s="134" t="s">
        <v>379</v>
      </c>
      <c r="C64" s="469" t="s">
        <v>376</v>
      </c>
      <c r="D64" s="467" t="s">
        <v>26</v>
      </c>
      <c r="E64" s="17"/>
      <c r="F64" s="17"/>
      <c r="G64" s="18"/>
      <c r="H64" s="90">
        <v>10556</v>
      </c>
    </row>
    <row r="65" spans="1:8" ht="55.5" customHeight="1" x14ac:dyDescent="0.25">
      <c r="A65" s="879"/>
      <c r="B65" s="9" t="s">
        <v>380</v>
      </c>
      <c r="C65" s="137"/>
      <c r="D65" s="138"/>
      <c r="E65" s="466"/>
      <c r="F65" s="466"/>
      <c r="G65" s="131"/>
      <c r="H65" s="135"/>
    </row>
    <row r="66" spans="1:8" ht="30" x14ac:dyDescent="0.25">
      <c r="A66" s="879"/>
      <c r="B66" s="134" t="s">
        <v>381</v>
      </c>
      <c r="C66" s="469" t="s">
        <v>376</v>
      </c>
      <c r="D66" s="467" t="s">
        <v>26</v>
      </c>
      <c r="E66" s="466"/>
      <c r="F66" s="466"/>
      <c r="G66" s="131"/>
      <c r="H66" s="111">
        <v>7737</v>
      </c>
    </row>
    <row r="67" spans="1:8" ht="60" x14ac:dyDescent="0.25">
      <c r="A67" s="879"/>
      <c r="B67" s="134" t="s">
        <v>859</v>
      </c>
      <c r="C67" s="26"/>
      <c r="D67" s="26"/>
      <c r="E67" s="26"/>
      <c r="F67" s="26"/>
      <c r="G67" s="26"/>
      <c r="H67" s="118"/>
    </row>
    <row r="68" spans="1:8" ht="30" x14ac:dyDescent="0.25">
      <c r="A68" s="879"/>
      <c r="B68" s="134" t="s">
        <v>863</v>
      </c>
      <c r="C68" s="469" t="s">
        <v>376</v>
      </c>
      <c r="D68" s="467" t="s">
        <v>26</v>
      </c>
      <c r="E68" s="466"/>
      <c r="F68" s="466"/>
      <c r="G68" s="131"/>
      <c r="H68" s="111">
        <v>728</v>
      </c>
    </row>
    <row r="69" spans="1:8" ht="30" x14ac:dyDescent="0.25">
      <c r="A69" s="879"/>
      <c r="B69" s="134" t="s">
        <v>864</v>
      </c>
      <c r="C69" s="469" t="s">
        <v>376</v>
      </c>
      <c r="D69" s="467" t="s">
        <v>26</v>
      </c>
      <c r="E69" s="466"/>
      <c r="F69" s="466"/>
      <c r="G69" s="131"/>
      <c r="H69" s="111">
        <v>1505</v>
      </c>
    </row>
    <row r="70" spans="1:8" ht="27.75" customHeight="1" x14ac:dyDescent="0.25">
      <c r="A70" s="879"/>
      <c r="B70" s="653" t="s">
        <v>53</v>
      </c>
      <c r="C70" s="653"/>
      <c r="D70" s="653"/>
      <c r="E70" s="653"/>
      <c r="F70" s="653"/>
      <c r="G70" s="653"/>
      <c r="H70" s="654"/>
    </row>
    <row r="71" spans="1:8" ht="28.5" customHeight="1" x14ac:dyDescent="0.25">
      <c r="A71" s="879"/>
      <c r="B71" s="659" t="s">
        <v>54</v>
      </c>
      <c r="C71" s="659"/>
      <c r="D71" s="659"/>
      <c r="E71" s="659"/>
      <c r="F71" s="659"/>
      <c r="G71" s="659"/>
      <c r="H71" s="660"/>
    </row>
    <row r="72" spans="1:8" ht="46.5" customHeight="1" x14ac:dyDescent="0.25">
      <c r="A72" s="879"/>
      <c r="B72" s="661" t="s">
        <v>20</v>
      </c>
      <c r="C72" s="661"/>
      <c r="D72" s="661"/>
      <c r="E72" s="661"/>
      <c r="F72" s="661"/>
      <c r="G72" s="661"/>
      <c r="H72" s="662"/>
    </row>
    <row r="73" spans="1:8" ht="81.75" customHeight="1" x14ac:dyDescent="0.25">
      <c r="A73" s="879"/>
      <c r="B73" s="139" t="s">
        <v>382</v>
      </c>
      <c r="C73" s="45"/>
      <c r="D73" s="140"/>
      <c r="E73" s="473"/>
      <c r="F73" s="473"/>
      <c r="G73" s="473"/>
      <c r="H73" s="141"/>
    </row>
    <row r="74" spans="1:8" ht="45" x14ac:dyDescent="0.25">
      <c r="A74" s="879"/>
      <c r="B74" s="31" t="s">
        <v>357</v>
      </c>
      <c r="C74" s="45" t="s">
        <v>56</v>
      </c>
      <c r="D74" s="45" t="s">
        <v>57</v>
      </c>
      <c r="E74" s="17"/>
      <c r="F74" s="17"/>
      <c r="G74" s="17"/>
      <c r="H74" s="13">
        <v>12006</v>
      </c>
    </row>
    <row r="75" spans="1:8" ht="97.5" customHeight="1" x14ac:dyDescent="0.25">
      <c r="A75" s="879"/>
      <c r="B75" s="31" t="s">
        <v>360</v>
      </c>
      <c r="C75" s="45" t="s">
        <v>56</v>
      </c>
      <c r="D75" s="45" t="s">
        <v>57</v>
      </c>
      <c r="E75" s="17"/>
      <c r="F75" s="17"/>
      <c r="G75" s="17"/>
      <c r="H75" s="13">
        <v>12006</v>
      </c>
    </row>
    <row r="76" spans="1:8" ht="15" customHeight="1" x14ac:dyDescent="0.25">
      <c r="A76" s="879"/>
      <c r="B76" s="129" t="s">
        <v>361</v>
      </c>
      <c r="C76" s="45"/>
      <c r="D76" s="140"/>
      <c r="E76" s="17"/>
      <c r="F76" s="17"/>
      <c r="G76" s="17"/>
      <c r="H76" s="142"/>
    </row>
    <row r="77" spans="1:8" ht="45" x14ac:dyDescent="0.25">
      <c r="A77" s="879"/>
      <c r="B77" s="31" t="s">
        <v>357</v>
      </c>
      <c r="C77" s="45" t="s">
        <v>56</v>
      </c>
      <c r="D77" s="45" t="s">
        <v>57</v>
      </c>
      <c r="E77" s="17"/>
      <c r="F77" s="17"/>
      <c r="G77" s="17"/>
      <c r="H77" s="13">
        <v>5008</v>
      </c>
    </row>
    <row r="78" spans="1:8" ht="97.5" customHeight="1" x14ac:dyDescent="0.25">
      <c r="A78" s="879"/>
      <c r="B78" s="31" t="s">
        <v>360</v>
      </c>
      <c r="C78" s="45" t="s">
        <v>56</v>
      </c>
      <c r="D78" s="45" t="s">
        <v>57</v>
      </c>
      <c r="E78" s="17"/>
      <c r="F78" s="17"/>
      <c r="G78" s="17"/>
      <c r="H78" s="13">
        <v>5008</v>
      </c>
    </row>
    <row r="79" spans="1:8" ht="15" customHeight="1" x14ac:dyDescent="0.25">
      <c r="A79" s="879"/>
      <c r="B79" s="129" t="s">
        <v>362</v>
      </c>
      <c r="C79" s="45"/>
      <c r="D79" s="140"/>
      <c r="E79" s="17"/>
      <c r="F79" s="17"/>
      <c r="G79" s="17"/>
      <c r="H79" s="142"/>
    </row>
    <row r="80" spans="1:8" ht="45" x14ac:dyDescent="0.25">
      <c r="A80" s="879"/>
      <c r="B80" s="31" t="s">
        <v>357</v>
      </c>
      <c r="C80" s="45" t="s">
        <v>56</v>
      </c>
      <c r="D80" s="45" t="s">
        <v>57</v>
      </c>
      <c r="E80" s="17"/>
      <c r="F80" s="17"/>
      <c r="G80" s="17"/>
      <c r="H80" s="13">
        <v>6998</v>
      </c>
    </row>
    <row r="81" spans="1:31" ht="102" customHeight="1" x14ac:dyDescent="0.25">
      <c r="A81" s="879"/>
      <c r="B81" s="31" t="s">
        <v>360</v>
      </c>
      <c r="C81" s="45" t="s">
        <v>56</v>
      </c>
      <c r="D81" s="45" t="s">
        <v>57</v>
      </c>
      <c r="E81" s="17"/>
      <c r="F81" s="17"/>
      <c r="G81" s="17"/>
      <c r="H81" s="13">
        <v>6998</v>
      </c>
    </row>
    <row r="82" spans="1:31" ht="37.5" customHeight="1" x14ac:dyDescent="0.25">
      <c r="A82" s="879"/>
      <c r="B82" s="20" t="s">
        <v>24</v>
      </c>
      <c r="C82" s="17"/>
      <c r="D82" s="17"/>
      <c r="E82" s="17"/>
      <c r="F82" s="17"/>
      <c r="G82" s="17"/>
      <c r="H82" s="142"/>
    </row>
    <row r="83" spans="1:31" ht="69.75" customHeight="1" x14ac:dyDescent="0.25">
      <c r="A83" s="879"/>
      <c r="B83" s="143" t="s">
        <v>383</v>
      </c>
      <c r="C83" s="17"/>
      <c r="D83" s="17"/>
      <c r="E83" s="17"/>
      <c r="F83" s="17"/>
      <c r="G83" s="17"/>
      <c r="H83" s="142"/>
    </row>
    <row r="84" spans="1:31" x14ac:dyDescent="0.25">
      <c r="A84" s="879"/>
      <c r="B84" s="29" t="s">
        <v>384</v>
      </c>
      <c r="C84" s="466" t="s">
        <v>364</v>
      </c>
      <c r="D84" s="466" t="s">
        <v>62</v>
      </c>
      <c r="E84" s="17"/>
      <c r="F84" s="17"/>
      <c r="G84" s="17"/>
      <c r="H84" s="90">
        <v>1279679</v>
      </c>
    </row>
    <row r="85" spans="1:31" ht="15.75" customHeight="1" x14ac:dyDescent="0.25">
      <c r="A85" s="879"/>
      <c r="B85" s="29" t="s">
        <v>385</v>
      </c>
      <c r="C85" s="466" t="s">
        <v>364</v>
      </c>
      <c r="D85" s="466" t="s">
        <v>62</v>
      </c>
      <c r="E85" s="17"/>
      <c r="F85" s="17"/>
      <c r="G85" s="17"/>
      <c r="H85" s="90">
        <v>1305632</v>
      </c>
    </row>
    <row r="86" spans="1:31" x14ac:dyDescent="0.25">
      <c r="A86" s="879"/>
      <c r="B86" s="29" t="s">
        <v>386</v>
      </c>
      <c r="C86" s="466" t="s">
        <v>364</v>
      </c>
      <c r="D86" s="466" t="s">
        <v>62</v>
      </c>
      <c r="E86" s="17"/>
      <c r="F86" s="17"/>
      <c r="G86" s="17"/>
      <c r="H86" s="90">
        <v>1502639</v>
      </c>
    </row>
    <row r="87" spans="1:31" ht="83.25" customHeight="1" x14ac:dyDescent="0.25">
      <c r="A87" s="879"/>
      <c r="B87" s="27" t="s">
        <v>387</v>
      </c>
      <c r="C87" s="17"/>
      <c r="D87" s="17"/>
      <c r="E87" s="17"/>
      <c r="F87" s="17"/>
      <c r="G87" s="17"/>
      <c r="H87" s="109"/>
    </row>
    <row r="88" spans="1:31" ht="30" x14ac:dyDescent="0.25">
      <c r="A88" s="879"/>
      <c r="B88" s="31" t="s">
        <v>388</v>
      </c>
      <c r="C88" s="17"/>
      <c r="D88" s="17"/>
      <c r="E88" s="17"/>
      <c r="F88" s="17"/>
      <c r="G88" s="17"/>
      <c r="H88" s="142"/>
    </row>
    <row r="89" spans="1:31" x14ac:dyDescent="0.25">
      <c r="A89" s="879"/>
      <c r="B89" s="144" t="s">
        <v>389</v>
      </c>
      <c r="C89" s="466" t="s">
        <v>364</v>
      </c>
      <c r="D89" s="466" t="s">
        <v>62</v>
      </c>
      <c r="E89" s="17"/>
      <c r="F89" s="17"/>
      <c r="G89" s="17"/>
      <c r="H89" s="13">
        <v>1697662</v>
      </c>
    </row>
    <row r="90" spans="1:31" x14ac:dyDescent="0.25">
      <c r="A90" s="879"/>
      <c r="B90" s="144" t="s">
        <v>390</v>
      </c>
      <c r="C90" s="466" t="s">
        <v>364</v>
      </c>
      <c r="D90" s="466" t="s">
        <v>62</v>
      </c>
      <c r="E90" s="17"/>
      <c r="F90" s="17"/>
      <c r="G90" s="17"/>
      <c r="H90" s="13">
        <v>2475241</v>
      </c>
    </row>
    <row r="91" spans="1:31" x14ac:dyDescent="0.25">
      <c r="A91" s="879"/>
      <c r="B91" s="144" t="s">
        <v>391</v>
      </c>
      <c r="C91" s="466" t="s">
        <v>364</v>
      </c>
      <c r="D91" s="466" t="s">
        <v>62</v>
      </c>
      <c r="E91" s="17"/>
      <c r="F91" s="17"/>
      <c r="G91" s="17"/>
      <c r="H91" s="13">
        <v>2341398</v>
      </c>
    </row>
    <row r="92" spans="1:31" x14ac:dyDescent="0.25">
      <c r="A92" s="879"/>
      <c r="B92" s="144" t="s">
        <v>392</v>
      </c>
      <c r="C92" s="466" t="s">
        <v>364</v>
      </c>
      <c r="D92" s="466" t="s">
        <v>62</v>
      </c>
      <c r="E92" s="17"/>
      <c r="F92" s="17"/>
      <c r="G92" s="17"/>
      <c r="H92" s="13">
        <v>2732644</v>
      </c>
    </row>
    <row r="93" spans="1:31" ht="34.5" customHeight="1" x14ac:dyDescent="0.25">
      <c r="A93" s="879"/>
      <c r="B93" s="31" t="s">
        <v>367</v>
      </c>
      <c r="C93" s="466" t="s">
        <v>364</v>
      </c>
      <c r="D93" s="466" t="s">
        <v>62</v>
      </c>
      <c r="E93" s="17"/>
      <c r="F93" s="17"/>
      <c r="G93" s="17"/>
      <c r="H93" s="13">
        <v>6979784</v>
      </c>
    </row>
    <row r="94" spans="1:31" s="145" customFormat="1" ht="84.75" customHeight="1" x14ac:dyDescent="0.25">
      <c r="A94" s="879"/>
      <c r="B94" s="30" t="s">
        <v>393</v>
      </c>
      <c r="C94" s="17"/>
      <c r="D94" s="17"/>
      <c r="E94" s="466"/>
      <c r="F94" s="466"/>
      <c r="G94" s="466"/>
      <c r="H94" s="135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x14ac:dyDescent="0.25">
      <c r="A95" s="879"/>
      <c r="B95" s="134" t="s">
        <v>369</v>
      </c>
      <c r="C95" s="17"/>
      <c r="D95" s="17"/>
      <c r="E95" s="17"/>
      <c r="F95" s="17"/>
      <c r="G95" s="17"/>
      <c r="H95" s="146"/>
    </row>
    <row r="96" spans="1:31" x14ac:dyDescent="0.25">
      <c r="A96" s="879"/>
      <c r="B96" s="130" t="s">
        <v>370</v>
      </c>
      <c r="C96" s="466" t="s">
        <v>364</v>
      </c>
      <c r="D96" s="466" t="s">
        <v>26</v>
      </c>
      <c r="E96" s="17"/>
      <c r="F96" s="17"/>
      <c r="G96" s="17"/>
      <c r="H96" s="13">
        <v>5510</v>
      </c>
    </row>
    <row r="97" spans="1:31" x14ac:dyDescent="0.25">
      <c r="A97" s="879"/>
      <c r="B97" s="130" t="s">
        <v>371</v>
      </c>
      <c r="C97" s="466" t="s">
        <v>364</v>
      </c>
      <c r="D97" s="466" t="s">
        <v>26</v>
      </c>
      <c r="E97" s="17"/>
      <c r="F97" s="17"/>
      <c r="G97" s="17"/>
      <c r="H97" s="13">
        <v>3978</v>
      </c>
    </row>
    <row r="98" spans="1:31" x14ac:dyDescent="0.25">
      <c r="A98" s="879"/>
      <c r="B98" s="130" t="s">
        <v>372</v>
      </c>
      <c r="C98" s="466" t="s">
        <v>364</v>
      </c>
      <c r="D98" s="466" t="s">
        <v>26</v>
      </c>
      <c r="E98" s="17"/>
      <c r="F98" s="17"/>
      <c r="G98" s="17"/>
      <c r="H98" s="13">
        <v>2092</v>
      </c>
    </row>
    <row r="99" spans="1:31" x14ac:dyDescent="0.25">
      <c r="A99" s="879"/>
      <c r="B99" s="130" t="s">
        <v>373</v>
      </c>
      <c r="C99" s="466" t="s">
        <v>364</v>
      </c>
      <c r="D99" s="466" t="s">
        <v>26</v>
      </c>
      <c r="E99" s="17"/>
      <c r="F99" s="17"/>
      <c r="G99" s="17"/>
      <c r="H99" s="13">
        <v>2604</v>
      </c>
    </row>
    <row r="100" spans="1:31" x14ac:dyDescent="0.25">
      <c r="A100" s="879"/>
      <c r="B100" s="130" t="s">
        <v>374</v>
      </c>
      <c r="C100" s="466" t="s">
        <v>364</v>
      </c>
      <c r="D100" s="466" t="s">
        <v>26</v>
      </c>
      <c r="E100" s="17"/>
      <c r="F100" s="17"/>
      <c r="G100" s="17"/>
      <c r="H100" s="13">
        <v>2372</v>
      </c>
    </row>
    <row r="101" spans="1:31" ht="30" x14ac:dyDescent="0.25">
      <c r="A101" s="879"/>
      <c r="B101" s="134" t="s">
        <v>375</v>
      </c>
      <c r="C101" s="17"/>
      <c r="D101" s="466"/>
      <c r="E101" s="17"/>
      <c r="F101" s="17"/>
      <c r="G101" s="17"/>
      <c r="H101" s="147"/>
    </row>
    <row r="102" spans="1:31" x14ac:dyDescent="0.25">
      <c r="A102" s="879"/>
      <c r="B102" s="130" t="s">
        <v>370</v>
      </c>
      <c r="C102" s="466" t="s">
        <v>364</v>
      </c>
      <c r="D102" s="466" t="s">
        <v>26</v>
      </c>
      <c r="E102" s="17"/>
      <c r="F102" s="17"/>
      <c r="G102" s="17"/>
      <c r="H102" s="13">
        <v>14376</v>
      </c>
    </row>
    <row r="103" spans="1:31" x14ac:dyDescent="0.25">
      <c r="A103" s="879"/>
      <c r="B103" s="130" t="s">
        <v>371</v>
      </c>
      <c r="C103" s="466" t="s">
        <v>364</v>
      </c>
      <c r="D103" s="466" t="s">
        <v>26</v>
      </c>
      <c r="E103" s="17"/>
      <c r="F103" s="17"/>
      <c r="G103" s="17"/>
      <c r="H103" s="13">
        <v>9415</v>
      </c>
    </row>
    <row r="104" spans="1:31" x14ac:dyDescent="0.25">
      <c r="A104" s="879"/>
      <c r="B104" s="130" t="s">
        <v>372</v>
      </c>
      <c r="C104" s="466" t="s">
        <v>364</v>
      </c>
      <c r="D104" s="466" t="s">
        <v>26</v>
      </c>
      <c r="E104" s="17"/>
      <c r="F104" s="17"/>
      <c r="G104" s="17"/>
      <c r="H104" s="13">
        <v>5502</v>
      </c>
    </row>
    <row r="105" spans="1:31" x14ac:dyDescent="0.25">
      <c r="A105" s="879"/>
      <c r="B105" s="130" t="s">
        <v>373</v>
      </c>
      <c r="C105" s="466" t="s">
        <v>364</v>
      </c>
      <c r="D105" s="466" t="s">
        <v>26</v>
      </c>
      <c r="E105" s="17"/>
      <c r="F105" s="17"/>
      <c r="G105" s="17"/>
      <c r="H105" s="13">
        <v>4732</v>
      </c>
    </row>
    <row r="106" spans="1:31" s="145" customFormat="1" x14ac:dyDescent="0.25">
      <c r="A106" s="879"/>
      <c r="B106" s="130" t="s">
        <v>374</v>
      </c>
      <c r="C106" s="466" t="s">
        <v>364</v>
      </c>
      <c r="D106" s="466" t="s">
        <v>26</v>
      </c>
      <c r="E106" s="466"/>
      <c r="F106" s="466"/>
      <c r="G106" s="466"/>
      <c r="H106" s="13">
        <v>7568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s="145" customFormat="1" ht="57" x14ac:dyDescent="0.25">
      <c r="A107" s="879"/>
      <c r="B107" s="486" t="s">
        <v>865</v>
      </c>
      <c r="C107" s="148"/>
      <c r="D107" s="466"/>
      <c r="E107" s="466"/>
      <c r="F107" s="466"/>
      <c r="G107" s="466"/>
      <c r="H107" s="1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s="145" customFormat="1" ht="30" x14ac:dyDescent="0.25">
      <c r="A108" s="879"/>
      <c r="B108" s="9" t="s">
        <v>860</v>
      </c>
      <c r="C108" s="148" t="s">
        <v>364</v>
      </c>
      <c r="D108" s="466" t="s">
        <v>866</v>
      </c>
      <c r="E108" s="466"/>
      <c r="F108" s="466"/>
      <c r="G108" s="466"/>
      <c r="H108" s="13">
        <v>16301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s="145" customFormat="1" ht="30" x14ac:dyDescent="0.25">
      <c r="A109" s="879"/>
      <c r="B109" s="9" t="s">
        <v>861</v>
      </c>
      <c r="C109" s="148" t="s">
        <v>364</v>
      </c>
      <c r="D109" s="466" t="s">
        <v>866</v>
      </c>
      <c r="E109" s="466"/>
      <c r="F109" s="466"/>
      <c r="G109" s="466"/>
      <c r="H109" s="13">
        <v>24741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s="145" customFormat="1" ht="30" x14ac:dyDescent="0.25">
      <c r="A110" s="879"/>
      <c r="B110" s="9" t="s">
        <v>862</v>
      </c>
      <c r="C110" s="148" t="s">
        <v>364</v>
      </c>
      <c r="D110" s="466" t="s">
        <v>866</v>
      </c>
      <c r="E110" s="466"/>
      <c r="F110" s="466"/>
      <c r="G110" s="466"/>
      <c r="H110" s="13">
        <v>30537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71.25" customHeight="1" x14ac:dyDescent="0.25">
      <c r="A111" s="879"/>
      <c r="B111" s="143" t="s">
        <v>383</v>
      </c>
      <c r="C111" s="148"/>
      <c r="D111" s="17"/>
      <c r="E111" s="17"/>
      <c r="F111" s="17"/>
      <c r="G111" s="17"/>
      <c r="H111" s="149"/>
    </row>
    <row r="112" spans="1:31" x14ac:dyDescent="0.25">
      <c r="A112" s="879"/>
      <c r="B112" s="144" t="s">
        <v>384</v>
      </c>
      <c r="C112" s="148" t="s">
        <v>376</v>
      </c>
      <c r="D112" s="466" t="s">
        <v>62</v>
      </c>
      <c r="E112" s="17"/>
      <c r="F112" s="17"/>
      <c r="G112" s="17"/>
      <c r="H112" s="90">
        <v>1808844</v>
      </c>
    </row>
    <row r="113" spans="1:8" x14ac:dyDescent="0.25">
      <c r="A113" s="879"/>
      <c r="B113" s="144" t="s">
        <v>385</v>
      </c>
      <c r="C113" s="148" t="s">
        <v>376</v>
      </c>
      <c r="D113" s="466" t="s">
        <v>62</v>
      </c>
      <c r="E113" s="17"/>
      <c r="F113" s="17"/>
      <c r="G113" s="17"/>
      <c r="H113" s="90">
        <v>1839206</v>
      </c>
    </row>
    <row r="114" spans="1:8" x14ac:dyDescent="0.25">
      <c r="A114" s="879"/>
      <c r="B114" s="144" t="s">
        <v>386</v>
      </c>
      <c r="C114" s="148" t="s">
        <v>376</v>
      </c>
      <c r="D114" s="466" t="s">
        <v>62</v>
      </c>
      <c r="E114" s="17"/>
      <c r="F114" s="17"/>
      <c r="G114" s="17"/>
      <c r="H114" s="90">
        <v>1839206</v>
      </c>
    </row>
    <row r="115" spans="1:8" ht="80.25" customHeight="1" x14ac:dyDescent="0.25">
      <c r="A115" s="879"/>
      <c r="B115" s="27" t="s">
        <v>387</v>
      </c>
      <c r="C115" s="466"/>
      <c r="D115" s="466"/>
      <c r="E115" s="17"/>
      <c r="F115" s="17"/>
      <c r="G115" s="17"/>
      <c r="H115" s="135"/>
    </row>
    <row r="116" spans="1:8" ht="30" x14ac:dyDescent="0.25">
      <c r="A116" s="879"/>
      <c r="B116" s="31" t="s">
        <v>394</v>
      </c>
      <c r="C116" s="466"/>
      <c r="D116" s="466"/>
      <c r="E116" s="17"/>
      <c r="F116" s="17"/>
      <c r="G116" s="17"/>
      <c r="H116" s="149"/>
    </row>
    <row r="117" spans="1:8" x14ac:dyDescent="0.25">
      <c r="A117" s="879"/>
      <c r="B117" s="144" t="s">
        <v>395</v>
      </c>
      <c r="C117" s="148" t="s">
        <v>376</v>
      </c>
      <c r="D117" s="466" t="s">
        <v>62</v>
      </c>
      <c r="E117" s="17"/>
      <c r="F117" s="17"/>
      <c r="G117" s="17"/>
      <c r="H117" s="13">
        <v>2678605</v>
      </c>
    </row>
    <row r="118" spans="1:8" x14ac:dyDescent="0.25">
      <c r="A118" s="879"/>
      <c r="B118" s="144" t="s">
        <v>391</v>
      </c>
      <c r="C118" s="148" t="s">
        <v>376</v>
      </c>
      <c r="D118" s="466" t="s">
        <v>62</v>
      </c>
      <c r="E118" s="17"/>
      <c r="F118" s="17"/>
      <c r="G118" s="17"/>
      <c r="H118" s="13">
        <v>2770792</v>
      </c>
    </row>
    <row r="119" spans="1:8" x14ac:dyDescent="0.25">
      <c r="A119" s="879"/>
      <c r="B119" s="144" t="s">
        <v>396</v>
      </c>
      <c r="C119" s="148" t="s">
        <v>376</v>
      </c>
      <c r="D119" s="466" t="s">
        <v>62</v>
      </c>
      <c r="E119" s="17"/>
      <c r="F119" s="17"/>
      <c r="G119" s="17"/>
      <c r="H119" s="13">
        <v>2815174</v>
      </c>
    </row>
    <row r="120" spans="1:8" ht="30" x14ac:dyDescent="0.25">
      <c r="A120" s="879"/>
      <c r="B120" s="31" t="s">
        <v>388</v>
      </c>
      <c r="C120" s="466"/>
      <c r="D120" s="466"/>
      <c r="E120" s="17"/>
      <c r="F120" s="17"/>
      <c r="G120" s="17"/>
      <c r="H120" s="147"/>
    </row>
    <row r="121" spans="1:8" x14ac:dyDescent="0.25">
      <c r="A121" s="879"/>
      <c r="B121" s="144" t="s">
        <v>389</v>
      </c>
      <c r="C121" s="148" t="s">
        <v>376</v>
      </c>
      <c r="D121" s="466" t="s">
        <v>62</v>
      </c>
      <c r="E121" s="17"/>
      <c r="F121" s="17"/>
      <c r="G121" s="17"/>
      <c r="H121" s="13">
        <v>2047394</v>
      </c>
    </row>
    <row r="122" spans="1:8" x14ac:dyDescent="0.25">
      <c r="A122" s="879"/>
      <c r="B122" s="144" t="s">
        <v>390</v>
      </c>
      <c r="C122" s="148" t="s">
        <v>376</v>
      </c>
      <c r="D122" s="466" t="s">
        <v>62</v>
      </c>
      <c r="E122" s="17"/>
      <c r="F122" s="17"/>
      <c r="G122" s="17"/>
      <c r="H122" s="13">
        <v>2708769</v>
      </c>
    </row>
    <row r="123" spans="1:8" x14ac:dyDescent="0.25">
      <c r="A123" s="879"/>
      <c r="B123" s="144" t="s">
        <v>391</v>
      </c>
      <c r="C123" s="148" t="s">
        <v>376</v>
      </c>
      <c r="D123" s="466" t="s">
        <v>62</v>
      </c>
      <c r="E123" s="17"/>
      <c r="F123" s="17"/>
      <c r="G123" s="17"/>
      <c r="H123" s="13">
        <v>2808595</v>
      </c>
    </row>
    <row r="124" spans="1:8" x14ac:dyDescent="0.25">
      <c r="A124" s="879"/>
      <c r="B124" s="144" t="s">
        <v>392</v>
      </c>
      <c r="C124" s="148" t="s">
        <v>376</v>
      </c>
      <c r="D124" s="466" t="s">
        <v>62</v>
      </c>
      <c r="E124" s="17"/>
      <c r="F124" s="17"/>
      <c r="G124" s="17"/>
      <c r="H124" s="13">
        <v>2887819</v>
      </c>
    </row>
    <row r="125" spans="1:8" ht="30" x14ac:dyDescent="0.25">
      <c r="A125" s="879"/>
      <c r="B125" s="31" t="s">
        <v>367</v>
      </c>
      <c r="C125" s="148" t="s">
        <v>376</v>
      </c>
      <c r="D125" s="466" t="s">
        <v>62</v>
      </c>
      <c r="E125" s="17"/>
      <c r="F125" s="17"/>
      <c r="G125" s="17"/>
      <c r="H125" s="13">
        <v>8273053</v>
      </c>
    </row>
    <row r="126" spans="1:8" ht="42.75" x14ac:dyDescent="0.25">
      <c r="A126" s="879"/>
      <c r="B126" s="30" t="s">
        <v>377</v>
      </c>
      <c r="C126" s="466"/>
      <c r="D126" s="466"/>
      <c r="E126" s="17"/>
      <c r="F126" s="17"/>
      <c r="G126" s="17"/>
      <c r="H126" s="147"/>
    </row>
    <row r="127" spans="1:8" x14ac:dyDescent="0.25">
      <c r="A127" s="879"/>
      <c r="B127" s="134" t="s">
        <v>378</v>
      </c>
      <c r="C127" s="148" t="s">
        <v>376</v>
      </c>
      <c r="D127" s="466" t="s">
        <v>67</v>
      </c>
      <c r="E127" s="17"/>
      <c r="F127" s="17"/>
      <c r="G127" s="17"/>
      <c r="H127" s="13">
        <v>677550</v>
      </c>
    </row>
    <row r="128" spans="1:8" x14ac:dyDescent="0.25">
      <c r="A128" s="879"/>
      <c r="B128" s="134" t="s">
        <v>379</v>
      </c>
      <c r="C128" s="148" t="s">
        <v>376</v>
      </c>
      <c r="D128" s="466" t="s">
        <v>67</v>
      </c>
      <c r="E128" s="17"/>
      <c r="F128" s="17"/>
      <c r="G128" s="17"/>
      <c r="H128" s="13">
        <v>21525726</v>
      </c>
    </row>
    <row r="129" spans="1:31" s="145" customFormat="1" ht="57" customHeight="1" x14ac:dyDescent="0.25">
      <c r="A129" s="879"/>
      <c r="B129" s="30" t="s">
        <v>380</v>
      </c>
      <c r="C129" s="466"/>
      <c r="D129" s="466"/>
      <c r="E129" s="466"/>
      <c r="F129" s="466"/>
      <c r="G129" s="466"/>
      <c r="H129" s="90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30" x14ac:dyDescent="0.25">
      <c r="A130" s="879"/>
      <c r="B130" s="134" t="s">
        <v>381</v>
      </c>
      <c r="C130" s="148" t="s">
        <v>376</v>
      </c>
      <c r="D130" s="466" t="s">
        <v>26</v>
      </c>
      <c r="E130" s="466"/>
      <c r="F130" s="466"/>
      <c r="G130" s="466"/>
      <c r="H130" s="13">
        <v>7737</v>
      </c>
    </row>
    <row r="131" spans="1:31" ht="57" x14ac:dyDescent="0.25">
      <c r="A131" s="879"/>
      <c r="B131" s="486" t="s">
        <v>865</v>
      </c>
      <c r="C131" s="26"/>
      <c r="D131" s="26"/>
      <c r="E131" s="26"/>
      <c r="F131" s="26"/>
      <c r="G131" s="26"/>
      <c r="H131" s="118"/>
    </row>
    <row r="132" spans="1:31" ht="30" x14ac:dyDescent="0.25">
      <c r="A132" s="879"/>
      <c r="B132" s="9" t="s">
        <v>863</v>
      </c>
      <c r="C132" s="148" t="s">
        <v>376</v>
      </c>
      <c r="D132" s="466" t="s">
        <v>866</v>
      </c>
      <c r="E132" s="466"/>
      <c r="F132" s="466"/>
      <c r="G132" s="466"/>
      <c r="H132" s="13">
        <v>181948</v>
      </c>
    </row>
    <row r="133" spans="1:31" ht="30" x14ac:dyDescent="0.25">
      <c r="A133" s="879"/>
      <c r="B133" s="9" t="s">
        <v>864</v>
      </c>
      <c r="C133" s="148" t="s">
        <v>376</v>
      </c>
      <c r="D133" s="466" t="s">
        <v>866</v>
      </c>
      <c r="E133" s="466"/>
      <c r="F133" s="466"/>
      <c r="G133" s="466"/>
      <c r="H133" s="13">
        <v>338830</v>
      </c>
    </row>
    <row r="134" spans="1:31" ht="66.75" customHeight="1" x14ac:dyDescent="0.25">
      <c r="A134" s="879"/>
      <c r="B134" s="143" t="s">
        <v>397</v>
      </c>
      <c r="C134" s="148" t="s">
        <v>398</v>
      </c>
      <c r="D134" s="466" t="s">
        <v>62</v>
      </c>
      <c r="E134" s="466"/>
      <c r="F134" s="466"/>
      <c r="G134" s="466"/>
      <c r="H134" s="90">
        <v>4172146</v>
      </c>
    </row>
    <row r="135" spans="1:31" ht="74.25" customHeight="1" x14ac:dyDescent="0.25">
      <c r="A135" s="879"/>
      <c r="B135" s="27" t="s">
        <v>387</v>
      </c>
      <c r="C135" s="150"/>
      <c r="D135" s="466"/>
      <c r="E135" s="466"/>
      <c r="F135" s="466"/>
      <c r="G135" s="466"/>
      <c r="H135" s="90"/>
    </row>
    <row r="136" spans="1:31" x14ac:dyDescent="0.25">
      <c r="A136" s="879"/>
      <c r="B136" s="28" t="s">
        <v>394</v>
      </c>
      <c r="C136" s="150"/>
      <c r="D136" s="466"/>
      <c r="E136" s="466"/>
      <c r="F136" s="466"/>
      <c r="G136" s="466"/>
      <c r="H136" s="90"/>
    </row>
    <row r="137" spans="1:31" x14ac:dyDescent="0.25">
      <c r="A137" s="879"/>
      <c r="B137" s="144" t="s">
        <v>391</v>
      </c>
      <c r="C137" s="148" t="s">
        <v>398</v>
      </c>
      <c r="D137" s="466" t="s">
        <v>62</v>
      </c>
      <c r="E137" s="466"/>
      <c r="F137" s="466"/>
      <c r="G137" s="466"/>
      <c r="H137" s="90">
        <v>4677857</v>
      </c>
    </row>
    <row r="138" spans="1:31" x14ac:dyDescent="0.25">
      <c r="A138" s="879"/>
      <c r="B138" s="144" t="s">
        <v>396</v>
      </c>
      <c r="C138" s="148" t="s">
        <v>398</v>
      </c>
      <c r="D138" s="466" t="s">
        <v>62</v>
      </c>
      <c r="E138" s="466"/>
      <c r="F138" s="466"/>
      <c r="G138" s="466"/>
      <c r="H138" s="90">
        <v>4677857</v>
      </c>
    </row>
    <row r="139" spans="1:31" ht="30" x14ac:dyDescent="0.25">
      <c r="A139" s="879"/>
      <c r="B139" s="31" t="s">
        <v>367</v>
      </c>
      <c r="C139" s="148" t="s">
        <v>398</v>
      </c>
      <c r="D139" s="466" t="s">
        <v>62</v>
      </c>
      <c r="E139" s="466"/>
      <c r="F139" s="466"/>
      <c r="G139" s="466"/>
      <c r="H139" s="90">
        <v>13266455</v>
      </c>
    </row>
    <row r="140" spans="1:31" ht="59.25" customHeight="1" x14ac:dyDescent="0.25">
      <c r="A140" s="879"/>
      <c r="B140" s="30" t="s">
        <v>399</v>
      </c>
      <c r="C140" s="148" t="s">
        <v>398</v>
      </c>
      <c r="D140" s="466" t="s">
        <v>26</v>
      </c>
      <c r="E140" s="466"/>
      <c r="F140" s="466"/>
      <c r="G140" s="466"/>
      <c r="H140" s="13">
        <v>21646</v>
      </c>
    </row>
    <row r="141" spans="1:31" ht="65.25" customHeight="1" x14ac:dyDescent="0.25">
      <c r="A141" s="879"/>
      <c r="B141" s="143" t="s">
        <v>397</v>
      </c>
      <c r="C141" s="148" t="s">
        <v>400</v>
      </c>
      <c r="D141" s="466" t="s">
        <v>62</v>
      </c>
      <c r="E141" s="466"/>
      <c r="F141" s="466"/>
      <c r="G141" s="466"/>
      <c r="H141" s="13">
        <v>7992782</v>
      </c>
    </row>
    <row r="142" spans="1:31" ht="78" customHeight="1" x14ac:dyDescent="0.25">
      <c r="A142" s="879"/>
      <c r="B142" s="27" t="s">
        <v>387</v>
      </c>
      <c r="C142" s="151"/>
      <c r="D142" s="17"/>
      <c r="E142" s="468"/>
      <c r="F142" s="468"/>
      <c r="G142" s="468"/>
      <c r="H142" s="152"/>
    </row>
    <row r="143" spans="1:31" x14ac:dyDescent="0.25">
      <c r="A143" s="879"/>
      <c r="B143" s="28" t="s">
        <v>394</v>
      </c>
      <c r="C143" s="151"/>
      <c r="D143" s="17"/>
      <c r="E143" s="468"/>
      <c r="F143" s="468"/>
      <c r="G143" s="468"/>
      <c r="H143" s="152"/>
    </row>
    <row r="144" spans="1:31" x14ac:dyDescent="0.25">
      <c r="A144" s="879"/>
      <c r="B144" s="144" t="s">
        <v>391</v>
      </c>
      <c r="C144" s="148" t="s">
        <v>400</v>
      </c>
      <c r="D144" s="466" t="s">
        <v>62</v>
      </c>
      <c r="E144" s="468"/>
      <c r="F144" s="468"/>
      <c r="G144" s="468"/>
      <c r="H144" s="471">
        <v>19898481</v>
      </c>
    </row>
    <row r="145" spans="1:9" x14ac:dyDescent="0.25">
      <c r="A145" s="879"/>
      <c r="B145" s="144" t="s">
        <v>396</v>
      </c>
      <c r="C145" s="148" t="s">
        <v>400</v>
      </c>
      <c r="D145" s="466" t="s">
        <v>62</v>
      </c>
      <c r="E145" s="468"/>
      <c r="F145" s="468"/>
      <c r="G145" s="468"/>
      <c r="H145" s="471">
        <v>19898481</v>
      </c>
    </row>
    <row r="146" spans="1:9" ht="30" x14ac:dyDescent="0.25">
      <c r="A146" s="879"/>
      <c r="B146" s="31" t="s">
        <v>367</v>
      </c>
      <c r="C146" s="148" t="s">
        <v>400</v>
      </c>
      <c r="D146" s="466" t="s">
        <v>62</v>
      </c>
      <c r="E146" s="468"/>
      <c r="F146" s="468"/>
      <c r="G146" s="468"/>
      <c r="H146" s="471">
        <v>22248495</v>
      </c>
    </row>
    <row r="147" spans="1:9" ht="43.5" thickBot="1" x14ac:dyDescent="0.3">
      <c r="A147" s="880"/>
      <c r="B147" s="153" t="s">
        <v>399</v>
      </c>
      <c r="C147" s="154" t="s">
        <v>400</v>
      </c>
      <c r="D147" s="316" t="s">
        <v>26</v>
      </c>
      <c r="E147" s="316"/>
      <c r="F147" s="316"/>
      <c r="G147" s="316"/>
      <c r="H147" s="34">
        <v>44785</v>
      </c>
      <c r="I147" s="472" t="s">
        <v>77</v>
      </c>
    </row>
    <row r="148" spans="1:9" x14ac:dyDescent="0.25">
      <c r="A148" s="487"/>
      <c r="B148" s="488"/>
      <c r="C148" s="489"/>
      <c r="D148" s="155"/>
      <c r="E148" s="155"/>
      <c r="F148" s="155"/>
      <c r="G148" s="155"/>
      <c r="H148" s="490"/>
    </row>
    <row r="149" spans="1:9" x14ac:dyDescent="0.25">
      <c r="A149" s="487"/>
      <c r="B149" s="488"/>
      <c r="C149" s="489"/>
      <c r="D149" s="155"/>
      <c r="E149" s="155"/>
      <c r="F149" s="155"/>
      <c r="G149" s="155"/>
      <c r="H149" s="490"/>
    </row>
    <row r="150" spans="1:9" x14ac:dyDescent="0.25">
      <c r="A150" s="155"/>
      <c r="B150" s="156"/>
      <c r="C150" s="157"/>
      <c r="D150" s="155"/>
      <c r="E150" s="155"/>
      <c r="F150" s="155"/>
      <c r="G150" s="155"/>
      <c r="H150" s="155"/>
    </row>
    <row r="151" spans="1:9" ht="15.75" x14ac:dyDescent="0.25">
      <c r="A151" s="35"/>
      <c r="B151" s="36"/>
      <c r="C151" s="158"/>
      <c r="D151" s="158"/>
      <c r="E151" s="35"/>
      <c r="F151" s="35"/>
      <c r="G151" s="35"/>
      <c r="H151" s="35"/>
    </row>
    <row r="152" spans="1:9" ht="15.75" x14ac:dyDescent="0.25">
      <c r="A152" s="35" t="s">
        <v>68</v>
      </c>
      <c r="B152" s="36"/>
      <c r="C152" s="158"/>
      <c r="D152" s="158"/>
      <c r="E152" s="35"/>
      <c r="F152" s="35"/>
      <c r="G152" s="35"/>
      <c r="H152" s="35"/>
    </row>
    <row r="153" spans="1:9" x14ac:dyDescent="0.25">
      <c r="B153" s="3"/>
    </row>
    <row r="154" spans="1:9" x14ac:dyDescent="0.25">
      <c r="B154" s="3"/>
    </row>
    <row r="155" spans="1:9" x14ac:dyDescent="0.25">
      <c r="A155" s="69"/>
    </row>
  </sheetData>
  <autoFilter ref="A1:H147"/>
  <mergeCells count="14">
    <mergeCell ref="G3:H3"/>
    <mergeCell ref="A4:A5"/>
    <mergeCell ref="B4:C4"/>
    <mergeCell ref="D4:D5"/>
    <mergeCell ref="E4:G4"/>
    <mergeCell ref="H4:H5"/>
    <mergeCell ref="A7:H7"/>
    <mergeCell ref="B12:H12"/>
    <mergeCell ref="B13:H13"/>
    <mergeCell ref="B14:H14"/>
    <mergeCell ref="A15:A147"/>
    <mergeCell ref="B70:H70"/>
    <mergeCell ref="B71:H71"/>
    <mergeCell ref="B72:H72"/>
  </mergeCells>
  <hyperlinks>
    <hyperlink ref="A9" r:id="rId1" display="http://energy48.ru/usr/all/resolution/2013/49/6.doc"/>
  </hyperlinks>
  <printOptions horizontalCentered="1"/>
  <pageMargins left="0.15748031496062992" right="0.15748031496062992" top="3.937007874015748E-2" bottom="3.937007874015748E-2" header="0.11811023622047245" footer="0.11811023622047245"/>
  <pageSetup paperSize="9" scale="56" fitToHeight="9" orientation="portrait" horizontalDpi="300" verticalDpi="300" r:id="rId2"/>
  <headerFooter alignWithMargins="0"/>
  <rowBreaks count="1" manualBreakCount="1">
    <brk id="6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217"/>
  <sheetViews>
    <sheetView zoomScale="80" zoomScaleNormal="80" zoomScaleSheetLayoutView="90" workbookViewId="0">
      <pane ySplit="5" topLeftCell="A6" activePane="bottomLeft" state="frozen"/>
      <selection activeCell="A7" sqref="A7:H7"/>
      <selection pane="bottomLeft" activeCell="M14" sqref="M14"/>
    </sheetView>
  </sheetViews>
  <sheetFormatPr defaultRowHeight="15" x14ac:dyDescent="0.25"/>
  <cols>
    <col min="1" max="1" width="35.5703125" style="54" customWidth="1"/>
    <col min="2" max="2" width="54.5703125" style="160" customWidth="1"/>
    <col min="3" max="3" width="21.28515625" style="54" customWidth="1"/>
    <col min="4" max="4" width="15.7109375" style="54" customWidth="1"/>
    <col min="5" max="6" width="9.28515625" style="54" bestFit="1" customWidth="1"/>
    <col min="7" max="7" width="12" style="54" bestFit="1" customWidth="1"/>
    <col min="8" max="8" width="18.28515625" style="161" customWidth="1"/>
    <col min="9" max="10" width="11" style="54" bestFit="1" customWidth="1"/>
    <col min="11" max="16384" width="9.140625" style="54"/>
  </cols>
  <sheetData>
    <row r="1" spans="1:8" ht="18.75" x14ac:dyDescent="0.3">
      <c r="A1" s="159" t="s">
        <v>0</v>
      </c>
    </row>
    <row r="2" spans="1:8" ht="20.25" customHeight="1" x14ac:dyDescent="0.25">
      <c r="C2" s="162"/>
      <c r="D2" s="162"/>
      <c r="E2" s="162"/>
      <c r="F2" s="162"/>
      <c r="G2" s="162"/>
    </row>
    <row r="3" spans="1:8" x14ac:dyDescent="0.25">
      <c r="B3" s="163"/>
      <c r="C3" s="164"/>
      <c r="D3" s="164"/>
      <c r="E3" s="164"/>
      <c r="F3" s="164"/>
      <c r="G3" s="712" t="s">
        <v>1</v>
      </c>
      <c r="H3" s="713"/>
    </row>
    <row r="4" spans="1:8" ht="32.25" customHeight="1" x14ac:dyDescent="0.25">
      <c r="A4" s="717" t="s">
        <v>2</v>
      </c>
      <c r="B4" s="717" t="s">
        <v>3</v>
      </c>
      <c r="C4" s="717"/>
      <c r="D4" s="717" t="s">
        <v>4</v>
      </c>
      <c r="E4" s="717" t="s">
        <v>5</v>
      </c>
      <c r="F4" s="717"/>
      <c r="G4" s="717"/>
      <c r="H4" s="882" t="s">
        <v>6</v>
      </c>
    </row>
    <row r="5" spans="1:8" ht="47.25" customHeight="1" x14ac:dyDescent="0.25">
      <c r="A5" s="717"/>
      <c r="B5" s="491" t="s">
        <v>7</v>
      </c>
      <c r="C5" s="491" t="s">
        <v>8</v>
      </c>
      <c r="D5" s="717"/>
      <c r="E5" s="491" t="s">
        <v>9</v>
      </c>
      <c r="F5" s="491" t="s">
        <v>10</v>
      </c>
      <c r="G5" s="491" t="s">
        <v>11</v>
      </c>
      <c r="H5" s="882"/>
    </row>
    <row r="6" spans="1:8" s="166" customFormat="1" ht="15.75" x14ac:dyDescent="0.25">
      <c r="A6" s="491">
        <v>1</v>
      </c>
      <c r="B6" s="491">
        <v>2</v>
      </c>
      <c r="C6" s="491">
        <v>3</v>
      </c>
      <c r="D6" s="491">
        <f>C6+1</f>
        <v>4</v>
      </c>
      <c r="E6" s="491">
        <f t="shared" ref="E6:H6" si="0">D6+1</f>
        <v>5</v>
      </c>
      <c r="F6" s="491">
        <f t="shared" si="0"/>
        <v>6</v>
      </c>
      <c r="G6" s="491">
        <f t="shared" si="0"/>
        <v>7</v>
      </c>
      <c r="H6" s="294">
        <f t="shared" si="0"/>
        <v>8</v>
      </c>
    </row>
    <row r="7" spans="1:8" ht="21" customHeight="1" x14ac:dyDescent="0.25">
      <c r="A7" s="883" t="s">
        <v>401</v>
      </c>
      <c r="B7" s="883"/>
      <c r="C7" s="883"/>
      <c r="D7" s="883"/>
      <c r="E7" s="883"/>
      <c r="F7" s="883"/>
      <c r="G7" s="883"/>
      <c r="H7" s="883"/>
    </row>
    <row r="8" spans="1:8" ht="60" hidden="1" customHeight="1" x14ac:dyDescent="0.25">
      <c r="A8" s="295"/>
      <c r="B8" s="167" t="s">
        <v>78</v>
      </c>
      <c r="C8" s="168"/>
      <c r="D8" s="169"/>
      <c r="E8" s="168"/>
      <c r="F8" s="168"/>
      <c r="G8" s="168"/>
      <c r="H8" s="172"/>
    </row>
    <row r="9" spans="1:8" ht="15" customHeight="1" x14ac:dyDescent="0.25">
      <c r="A9" s="884" t="s">
        <v>699</v>
      </c>
      <c r="B9" s="171" t="s">
        <v>13</v>
      </c>
      <c r="C9" s="169" t="s">
        <v>14</v>
      </c>
      <c r="D9" s="169" t="s">
        <v>15</v>
      </c>
      <c r="E9" s="168"/>
      <c r="F9" s="168"/>
      <c r="G9" s="172">
        <v>458.33</v>
      </c>
      <c r="H9" s="172"/>
    </row>
    <row r="10" spans="1:8" ht="15" hidden="1" customHeight="1" x14ac:dyDescent="0.25">
      <c r="A10" s="885"/>
      <c r="B10" s="171" t="s">
        <v>16</v>
      </c>
      <c r="C10" s="173"/>
      <c r="D10" s="173"/>
      <c r="E10" s="173"/>
      <c r="F10" s="173"/>
      <c r="G10" s="173"/>
      <c r="H10" s="296"/>
    </row>
    <row r="11" spans="1:8" ht="15" hidden="1" customHeight="1" x14ac:dyDescent="0.25">
      <c r="A11" s="885"/>
      <c r="B11" s="171" t="s">
        <v>17</v>
      </c>
      <c r="C11" s="173"/>
      <c r="D11" s="173"/>
      <c r="E11" s="173"/>
      <c r="F11" s="173"/>
      <c r="G11" s="173"/>
      <c r="H11" s="296"/>
    </row>
    <row r="12" spans="1:8" ht="17.25" x14ac:dyDescent="0.25">
      <c r="A12" s="885"/>
      <c r="B12" s="653" t="s">
        <v>18</v>
      </c>
      <c r="C12" s="653"/>
      <c r="D12" s="653"/>
      <c r="E12" s="653"/>
      <c r="F12" s="653"/>
      <c r="G12" s="653"/>
      <c r="H12" s="653"/>
    </row>
    <row r="13" spans="1:8" x14ac:dyDescent="0.25">
      <c r="A13" s="885"/>
      <c r="B13" s="659" t="s">
        <v>122</v>
      </c>
      <c r="C13" s="659"/>
      <c r="D13" s="659"/>
      <c r="E13" s="659"/>
      <c r="F13" s="659"/>
      <c r="G13" s="659"/>
      <c r="H13" s="659"/>
    </row>
    <row r="14" spans="1:8" ht="67.5" customHeight="1" x14ac:dyDescent="0.25">
      <c r="A14" s="885"/>
      <c r="B14" s="661" t="s">
        <v>20</v>
      </c>
      <c r="C14" s="661"/>
      <c r="D14" s="661"/>
      <c r="E14" s="661"/>
      <c r="F14" s="661"/>
      <c r="G14" s="661"/>
      <c r="H14" s="661"/>
    </row>
    <row r="15" spans="1:8" ht="15" customHeight="1" x14ac:dyDescent="0.25">
      <c r="A15" s="885"/>
      <c r="B15" s="175" t="s">
        <v>90</v>
      </c>
      <c r="C15" s="492"/>
      <c r="D15" s="492"/>
      <c r="E15" s="492"/>
      <c r="F15" s="492"/>
      <c r="G15" s="492"/>
      <c r="H15" s="492"/>
    </row>
    <row r="16" spans="1:8" ht="46.5" customHeight="1" x14ac:dyDescent="0.25">
      <c r="A16" s="885"/>
      <c r="B16" s="176" t="s">
        <v>402</v>
      </c>
      <c r="C16" s="682" t="s">
        <v>403</v>
      </c>
      <c r="D16" s="887" t="s">
        <v>26</v>
      </c>
      <c r="E16" s="177"/>
      <c r="F16" s="177"/>
      <c r="G16" s="178"/>
      <c r="H16" s="284"/>
    </row>
    <row r="17" spans="1:8" x14ac:dyDescent="0.25">
      <c r="A17" s="885"/>
      <c r="B17" s="180" t="s">
        <v>28</v>
      </c>
      <c r="C17" s="682"/>
      <c r="D17" s="887"/>
      <c r="E17" s="177"/>
      <c r="F17" s="177"/>
      <c r="G17" s="178"/>
      <c r="H17" s="284">
        <v>94.49</v>
      </c>
    </row>
    <row r="18" spans="1:8" x14ac:dyDescent="0.25">
      <c r="A18" s="885"/>
      <c r="B18" s="180" t="s">
        <v>30</v>
      </c>
      <c r="C18" s="682"/>
      <c r="D18" s="887"/>
      <c r="E18" s="177"/>
      <c r="F18" s="177"/>
      <c r="G18" s="178"/>
      <c r="H18" s="284">
        <v>14.57</v>
      </c>
    </row>
    <row r="19" spans="1:8" ht="46.5" customHeight="1" x14ac:dyDescent="0.25">
      <c r="A19" s="885"/>
      <c r="B19" s="176" t="s">
        <v>404</v>
      </c>
      <c r="C19" s="682"/>
      <c r="D19" s="887"/>
      <c r="E19" s="177"/>
      <c r="F19" s="177"/>
      <c r="G19" s="178"/>
      <c r="H19" s="284"/>
    </row>
    <row r="20" spans="1:8" x14ac:dyDescent="0.25">
      <c r="A20" s="885"/>
      <c r="B20" s="180" t="s">
        <v>28</v>
      </c>
      <c r="C20" s="682"/>
      <c r="D20" s="887"/>
      <c r="E20" s="177"/>
      <c r="F20" s="177"/>
      <c r="G20" s="178"/>
      <c r="H20" s="284">
        <v>119.02</v>
      </c>
    </row>
    <row r="21" spans="1:8" x14ac:dyDescent="0.25">
      <c r="A21" s="885"/>
      <c r="B21" s="180" t="s">
        <v>30</v>
      </c>
      <c r="C21" s="682"/>
      <c r="D21" s="887"/>
      <c r="E21" s="177"/>
      <c r="F21" s="177"/>
      <c r="G21" s="178"/>
      <c r="H21" s="284">
        <v>28.86</v>
      </c>
    </row>
    <row r="22" spans="1:8" ht="30" x14ac:dyDescent="0.25">
      <c r="A22" s="885"/>
      <c r="B22" s="181" t="s">
        <v>24</v>
      </c>
      <c r="C22" s="682">
        <v>0.4</v>
      </c>
      <c r="D22" s="887"/>
      <c r="E22" s="177"/>
      <c r="F22" s="177"/>
      <c r="G22" s="178"/>
      <c r="H22" s="284"/>
    </row>
    <row r="23" spans="1:8" ht="15" customHeight="1" x14ac:dyDescent="0.25">
      <c r="A23" s="885"/>
      <c r="B23" s="182" t="s">
        <v>874</v>
      </c>
      <c r="C23" s="682"/>
      <c r="D23" s="887"/>
      <c r="E23" s="177"/>
      <c r="F23" s="177"/>
      <c r="G23" s="178"/>
      <c r="H23" s="284"/>
    </row>
    <row r="24" spans="1:8" x14ac:dyDescent="0.25">
      <c r="A24" s="885"/>
      <c r="B24" s="180" t="s">
        <v>28</v>
      </c>
      <c r="C24" s="682"/>
      <c r="D24" s="887"/>
      <c r="E24" s="177"/>
      <c r="F24" s="177"/>
      <c r="G24" s="178"/>
      <c r="H24" s="284">
        <v>6480.1</v>
      </c>
    </row>
    <row r="25" spans="1:8" x14ac:dyDescent="0.25">
      <c r="A25" s="885"/>
      <c r="B25" s="180" t="s">
        <v>406</v>
      </c>
      <c r="C25" s="682"/>
      <c r="D25" s="887"/>
      <c r="E25" s="177"/>
      <c r="F25" s="177"/>
      <c r="G25" s="178"/>
      <c r="H25" s="284">
        <v>5044.04</v>
      </c>
    </row>
    <row r="26" spans="1:8" ht="15" customHeight="1" x14ac:dyDescent="0.25">
      <c r="A26" s="885"/>
      <c r="B26" s="182" t="s">
        <v>875</v>
      </c>
      <c r="C26" s="682"/>
      <c r="D26" s="887"/>
      <c r="E26" s="177"/>
      <c r="F26" s="177"/>
      <c r="G26" s="178"/>
      <c r="H26" s="284"/>
    </row>
    <row r="27" spans="1:8" x14ac:dyDescent="0.25">
      <c r="A27" s="885"/>
      <c r="B27" s="180" t="s">
        <v>28</v>
      </c>
      <c r="C27" s="682"/>
      <c r="D27" s="887"/>
      <c r="E27" s="177"/>
      <c r="F27" s="177"/>
      <c r="G27" s="178"/>
      <c r="H27" s="284">
        <v>7719.68</v>
      </c>
    </row>
    <row r="28" spans="1:8" x14ac:dyDescent="0.25">
      <c r="A28" s="885"/>
      <c r="B28" s="180" t="s">
        <v>406</v>
      </c>
      <c r="C28" s="682"/>
      <c r="D28" s="887"/>
      <c r="E28" s="177"/>
      <c r="F28" s="177"/>
      <c r="G28" s="178"/>
      <c r="H28" s="284">
        <v>2948.27</v>
      </c>
    </row>
    <row r="29" spans="1:8" x14ac:dyDescent="0.25">
      <c r="A29" s="885"/>
      <c r="B29" s="180" t="s">
        <v>407</v>
      </c>
      <c r="C29" s="682"/>
      <c r="D29" s="887"/>
      <c r="E29" s="177"/>
      <c r="F29" s="177"/>
      <c r="G29" s="178"/>
      <c r="H29" s="284">
        <v>2289.2600000000002</v>
      </c>
    </row>
    <row r="30" spans="1:8" ht="15" customHeight="1" x14ac:dyDescent="0.25">
      <c r="A30" s="885"/>
      <c r="B30" s="182" t="s">
        <v>874</v>
      </c>
      <c r="C30" s="888" t="s">
        <v>52</v>
      </c>
      <c r="D30" s="887"/>
      <c r="E30" s="177"/>
      <c r="F30" s="177"/>
      <c r="G30" s="183"/>
      <c r="H30" s="284"/>
    </row>
    <row r="31" spans="1:8" x14ac:dyDescent="0.25">
      <c r="A31" s="885"/>
      <c r="B31" s="180" t="s">
        <v>28</v>
      </c>
      <c r="C31" s="888"/>
      <c r="D31" s="887"/>
      <c r="E31" s="177"/>
      <c r="F31" s="177"/>
      <c r="G31" s="183"/>
      <c r="H31" s="284">
        <v>7511.37</v>
      </c>
    </row>
    <row r="32" spans="1:8" x14ac:dyDescent="0.25">
      <c r="A32" s="885"/>
      <c r="B32" s="180" t="s">
        <v>406</v>
      </c>
      <c r="C32" s="888"/>
      <c r="D32" s="887"/>
      <c r="E32" s="177"/>
      <c r="F32" s="177"/>
      <c r="G32" s="183"/>
      <c r="H32" s="284">
        <v>5129.3</v>
      </c>
    </row>
    <row r="33" spans="1:8" x14ac:dyDescent="0.25">
      <c r="A33" s="885"/>
      <c r="B33" s="180" t="s">
        <v>407</v>
      </c>
      <c r="C33" s="888"/>
      <c r="D33" s="887"/>
      <c r="E33" s="177"/>
      <c r="F33" s="177"/>
      <c r="G33" s="183"/>
      <c r="H33" s="284">
        <v>1791.6</v>
      </c>
    </row>
    <row r="34" spans="1:8" ht="15" customHeight="1" x14ac:dyDescent="0.25">
      <c r="A34" s="885"/>
      <c r="B34" s="182" t="s">
        <v>875</v>
      </c>
      <c r="C34" s="888"/>
      <c r="D34" s="887"/>
      <c r="E34" s="177"/>
      <c r="F34" s="177"/>
      <c r="G34" s="183"/>
      <c r="H34" s="284"/>
    </row>
    <row r="35" spans="1:8" x14ac:dyDescent="0.25">
      <c r="A35" s="885"/>
      <c r="B35" s="180" t="s">
        <v>28</v>
      </c>
      <c r="C35" s="888"/>
      <c r="D35" s="887"/>
      <c r="E35" s="177"/>
      <c r="F35" s="177"/>
      <c r="G35" s="183"/>
      <c r="H35" s="284">
        <v>10292.530000000001</v>
      </c>
    </row>
    <row r="36" spans="1:8" x14ac:dyDescent="0.25">
      <c r="A36" s="885"/>
      <c r="B36" s="180" t="s">
        <v>406</v>
      </c>
      <c r="C36" s="888"/>
      <c r="D36" s="887"/>
      <c r="E36" s="177"/>
      <c r="F36" s="177"/>
      <c r="G36" s="183"/>
      <c r="H36" s="284">
        <v>8283.8799999999992</v>
      </c>
    </row>
    <row r="37" spans="1:8" x14ac:dyDescent="0.25">
      <c r="A37" s="885"/>
      <c r="B37" s="180" t="s">
        <v>407</v>
      </c>
      <c r="C37" s="888"/>
      <c r="D37" s="887"/>
      <c r="E37" s="177"/>
      <c r="F37" s="177"/>
      <c r="G37" s="183"/>
      <c r="H37" s="284">
        <v>4949.25</v>
      </c>
    </row>
    <row r="38" spans="1:8" ht="15" customHeight="1" x14ac:dyDescent="0.25">
      <c r="A38" s="885"/>
      <c r="B38" s="182" t="s">
        <v>876</v>
      </c>
      <c r="C38" s="888"/>
      <c r="D38" s="887" t="s">
        <v>67</v>
      </c>
      <c r="E38" s="177"/>
      <c r="F38" s="177"/>
      <c r="G38" s="183"/>
      <c r="H38" s="284"/>
    </row>
    <row r="39" spans="1:8" x14ac:dyDescent="0.25">
      <c r="A39" s="885"/>
      <c r="B39" s="184" t="s">
        <v>378</v>
      </c>
      <c r="C39" s="888"/>
      <c r="D39" s="887"/>
      <c r="E39" s="177"/>
      <c r="F39" s="177"/>
      <c r="G39" s="183"/>
      <c r="H39" s="284"/>
    </row>
    <row r="40" spans="1:8" x14ac:dyDescent="0.25">
      <c r="A40" s="885"/>
      <c r="B40" s="180" t="s">
        <v>30</v>
      </c>
      <c r="C40" s="888"/>
      <c r="D40" s="887"/>
      <c r="E40" s="177"/>
      <c r="F40" s="177"/>
      <c r="G40" s="183"/>
      <c r="H40" s="284">
        <v>1185275.8600000001</v>
      </c>
    </row>
    <row r="41" spans="1:8" ht="58.5" customHeight="1" x14ac:dyDescent="0.25">
      <c r="A41" s="885"/>
      <c r="B41" s="182" t="s">
        <v>409</v>
      </c>
      <c r="C41" s="888" t="s">
        <v>410</v>
      </c>
      <c r="D41" s="887" t="s">
        <v>26</v>
      </c>
      <c r="E41" s="177"/>
      <c r="F41" s="177"/>
      <c r="G41" s="183"/>
      <c r="H41" s="284"/>
    </row>
    <row r="42" spans="1:8" x14ac:dyDescent="0.25">
      <c r="A42" s="885"/>
      <c r="B42" s="184" t="s">
        <v>369</v>
      </c>
      <c r="C42" s="888"/>
      <c r="D42" s="887"/>
      <c r="E42" s="177"/>
      <c r="F42" s="177"/>
      <c r="G42" s="183"/>
      <c r="H42" s="284"/>
    </row>
    <row r="43" spans="1:8" x14ac:dyDescent="0.25">
      <c r="A43" s="885"/>
      <c r="B43" s="180" t="s">
        <v>28</v>
      </c>
      <c r="C43" s="888"/>
      <c r="D43" s="887"/>
      <c r="E43" s="177"/>
      <c r="F43" s="177"/>
      <c r="G43" s="183"/>
      <c r="H43" s="284">
        <v>6931.95</v>
      </c>
    </row>
    <row r="44" spans="1:8" x14ac:dyDescent="0.25">
      <c r="A44" s="885"/>
      <c r="B44" s="180" t="s">
        <v>406</v>
      </c>
      <c r="C44" s="888"/>
      <c r="D44" s="887"/>
      <c r="E44" s="177"/>
      <c r="F44" s="177"/>
      <c r="G44" s="183"/>
      <c r="H44" s="284">
        <v>3171.06</v>
      </c>
    </row>
    <row r="45" spans="1:8" x14ac:dyDescent="0.25">
      <c r="A45" s="885"/>
      <c r="B45" s="180" t="s">
        <v>407</v>
      </c>
      <c r="C45" s="888"/>
      <c r="D45" s="887"/>
      <c r="E45" s="177"/>
      <c r="F45" s="177"/>
      <c r="G45" s="183"/>
      <c r="H45" s="284">
        <v>2380.4299999999998</v>
      </c>
    </row>
    <row r="46" spans="1:8" x14ac:dyDescent="0.25">
      <c r="A46" s="885"/>
      <c r="B46" s="184" t="s">
        <v>411</v>
      </c>
      <c r="C46" s="888"/>
      <c r="D46" s="887"/>
      <c r="E46" s="177"/>
      <c r="F46" s="177"/>
      <c r="G46" s="183"/>
      <c r="H46" s="284"/>
    </row>
    <row r="47" spans="1:8" x14ac:dyDescent="0.25">
      <c r="A47" s="885"/>
      <c r="B47" s="180" t="s">
        <v>406</v>
      </c>
      <c r="C47" s="888"/>
      <c r="D47" s="887"/>
      <c r="E47" s="177"/>
      <c r="F47" s="177"/>
      <c r="G47" s="183"/>
      <c r="H47" s="284">
        <v>7799.6403357335339</v>
      </c>
    </row>
    <row r="48" spans="1:8" x14ac:dyDescent="0.25">
      <c r="A48" s="886"/>
      <c r="B48" s="180" t="s">
        <v>407</v>
      </c>
      <c r="C48" s="888"/>
      <c r="D48" s="887"/>
      <c r="E48" s="177"/>
      <c r="F48" s="177"/>
      <c r="G48" s="183"/>
      <c r="H48" s="284">
        <v>5604.97</v>
      </c>
    </row>
    <row r="49" spans="1:8" ht="28.5" x14ac:dyDescent="0.25">
      <c r="A49" s="884" t="s">
        <v>877</v>
      </c>
      <c r="B49" s="182" t="s">
        <v>878</v>
      </c>
      <c r="C49" s="493"/>
      <c r="D49" s="494"/>
      <c r="E49" s="177"/>
      <c r="F49" s="177"/>
      <c r="G49" s="183"/>
      <c r="H49" s="284"/>
    </row>
    <row r="50" spans="1:8" x14ac:dyDescent="0.25">
      <c r="A50" s="885"/>
      <c r="B50" s="184" t="s">
        <v>879</v>
      </c>
      <c r="C50" s="683" t="s">
        <v>477</v>
      </c>
      <c r="D50" s="696" t="s">
        <v>26</v>
      </c>
      <c r="E50" s="177"/>
      <c r="F50" s="177"/>
      <c r="G50" s="183"/>
      <c r="H50" s="284"/>
    </row>
    <row r="51" spans="1:8" x14ac:dyDescent="0.25">
      <c r="A51" s="885"/>
      <c r="B51" s="180" t="s">
        <v>28</v>
      </c>
      <c r="C51" s="684"/>
      <c r="D51" s="697"/>
      <c r="E51" s="177"/>
      <c r="F51" s="177"/>
      <c r="G51" s="183"/>
      <c r="H51" s="284">
        <v>3657.1</v>
      </c>
    </row>
    <row r="52" spans="1:8" x14ac:dyDescent="0.25">
      <c r="A52" s="885"/>
      <c r="B52" s="180" t="s">
        <v>334</v>
      </c>
      <c r="C52" s="685"/>
      <c r="D52" s="697"/>
      <c r="E52" s="177"/>
      <c r="F52" s="177"/>
      <c r="G52" s="183"/>
      <c r="H52" s="284">
        <v>3657.1</v>
      </c>
    </row>
    <row r="53" spans="1:8" x14ac:dyDescent="0.25">
      <c r="A53" s="885"/>
      <c r="B53" s="184" t="s">
        <v>880</v>
      </c>
      <c r="C53" s="683" t="s">
        <v>477</v>
      </c>
      <c r="D53" s="697"/>
      <c r="E53" s="177"/>
      <c r="F53" s="177"/>
      <c r="G53" s="183"/>
      <c r="H53" s="284"/>
    </row>
    <row r="54" spans="1:8" x14ac:dyDescent="0.25">
      <c r="A54" s="885"/>
      <c r="B54" s="180" t="s">
        <v>28</v>
      </c>
      <c r="C54" s="684"/>
      <c r="D54" s="697"/>
      <c r="E54" s="177"/>
      <c r="F54" s="177"/>
      <c r="G54" s="183"/>
      <c r="H54" s="284">
        <v>2303.1</v>
      </c>
    </row>
    <row r="55" spans="1:8" x14ac:dyDescent="0.25">
      <c r="A55" s="885"/>
      <c r="B55" s="180" t="s">
        <v>334</v>
      </c>
      <c r="C55" s="685"/>
      <c r="D55" s="697"/>
      <c r="E55" s="177"/>
      <c r="F55" s="177"/>
      <c r="G55" s="183"/>
      <c r="H55" s="284">
        <v>2303.1</v>
      </c>
    </row>
    <row r="56" spans="1:8" x14ac:dyDescent="0.25">
      <c r="A56" s="885"/>
      <c r="B56" s="184" t="s">
        <v>881</v>
      </c>
      <c r="C56" s="683" t="s">
        <v>882</v>
      </c>
      <c r="D56" s="697"/>
      <c r="E56" s="177"/>
      <c r="F56" s="177"/>
      <c r="G56" s="183"/>
      <c r="H56" s="284"/>
    </row>
    <row r="57" spans="1:8" x14ac:dyDescent="0.25">
      <c r="A57" s="885"/>
      <c r="B57" s="180" t="s">
        <v>28</v>
      </c>
      <c r="C57" s="684"/>
      <c r="D57" s="697"/>
      <c r="E57" s="177"/>
      <c r="F57" s="177"/>
      <c r="G57" s="183"/>
      <c r="H57" s="284">
        <v>2577.4</v>
      </c>
    </row>
    <row r="58" spans="1:8" x14ac:dyDescent="0.25">
      <c r="A58" s="885"/>
      <c r="B58" s="180" t="s">
        <v>334</v>
      </c>
      <c r="C58" s="685"/>
      <c r="D58" s="697"/>
      <c r="E58" s="177"/>
      <c r="F58" s="177"/>
      <c r="G58" s="183"/>
      <c r="H58" s="284">
        <v>2577.4</v>
      </c>
    </row>
    <row r="59" spans="1:8" x14ac:dyDescent="0.25">
      <c r="A59" s="885"/>
      <c r="B59" s="184" t="s">
        <v>883</v>
      </c>
      <c r="C59" s="683" t="s">
        <v>477</v>
      </c>
      <c r="D59" s="697"/>
      <c r="E59" s="177"/>
      <c r="F59" s="177"/>
      <c r="G59" s="183"/>
      <c r="H59" s="284"/>
    </row>
    <row r="60" spans="1:8" x14ac:dyDescent="0.25">
      <c r="A60" s="885"/>
      <c r="B60" s="180" t="s">
        <v>28</v>
      </c>
      <c r="C60" s="684"/>
      <c r="D60" s="697"/>
      <c r="E60" s="177"/>
      <c r="F60" s="177"/>
      <c r="G60" s="183"/>
      <c r="H60" s="284">
        <v>229.1</v>
      </c>
    </row>
    <row r="61" spans="1:8" x14ac:dyDescent="0.25">
      <c r="A61" s="885"/>
      <c r="B61" s="180" t="s">
        <v>334</v>
      </c>
      <c r="C61" s="685"/>
      <c r="D61" s="697"/>
      <c r="E61" s="177"/>
      <c r="F61" s="177"/>
      <c r="G61" s="183"/>
      <c r="H61" s="284">
        <v>229.1</v>
      </c>
    </row>
    <row r="62" spans="1:8" x14ac:dyDescent="0.25">
      <c r="A62" s="885"/>
      <c r="B62" s="184" t="s">
        <v>884</v>
      </c>
      <c r="C62" s="683" t="s">
        <v>882</v>
      </c>
      <c r="D62" s="697"/>
      <c r="E62" s="177"/>
      <c r="F62" s="177"/>
      <c r="G62" s="183"/>
      <c r="H62" s="284"/>
    </row>
    <row r="63" spans="1:8" x14ac:dyDescent="0.25">
      <c r="A63" s="885"/>
      <c r="B63" s="180" t="s">
        <v>28</v>
      </c>
      <c r="C63" s="684"/>
      <c r="D63" s="697"/>
      <c r="E63" s="177"/>
      <c r="F63" s="177"/>
      <c r="G63" s="183"/>
      <c r="H63" s="284">
        <v>692.9</v>
      </c>
    </row>
    <row r="64" spans="1:8" x14ac:dyDescent="0.25">
      <c r="A64" s="886"/>
      <c r="B64" s="180" t="s">
        <v>334</v>
      </c>
      <c r="C64" s="685"/>
      <c r="D64" s="698"/>
      <c r="E64" s="177"/>
      <c r="F64" s="177"/>
      <c r="G64" s="183"/>
      <c r="H64" s="284">
        <v>692.9</v>
      </c>
    </row>
    <row r="65" spans="1:8" ht="28.5" x14ac:dyDescent="0.25">
      <c r="A65" s="884" t="s">
        <v>699</v>
      </c>
      <c r="B65" s="175" t="s">
        <v>100</v>
      </c>
      <c r="C65" s="177"/>
      <c r="D65" s="185"/>
      <c r="E65" s="177"/>
      <c r="F65" s="177"/>
      <c r="G65" s="183"/>
      <c r="H65" s="284"/>
    </row>
    <row r="66" spans="1:8" ht="45" x14ac:dyDescent="0.25">
      <c r="A66" s="885"/>
      <c r="B66" s="176" t="s">
        <v>402</v>
      </c>
      <c r="C66" s="682" t="s">
        <v>403</v>
      </c>
      <c r="D66" s="887" t="s">
        <v>26</v>
      </c>
      <c r="E66" s="177"/>
      <c r="F66" s="177"/>
      <c r="G66" s="178"/>
      <c r="H66" s="284"/>
    </row>
    <row r="67" spans="1:8" x14ac:dyDescent="0.25">
      <c r="A67" s="885"/>
      <c r="B67" s="180" t="s">
        <v>28</v>
      </c>
      <c r="C67" s="682"/>
      <c r="D67" s="887"/>
      <c r="E67" s="177"/>
      <c r="F67" s="177"/>
      <c r="G67" s="178"/>
      <c r="H67" s="284">
        <v>94.49</v>
      </c>
    </row>
    <row r="68" spans="1:8" x14ac:dyDescent="0.25">
      <c r="A68" s="885"/>
      <c r="B68" s="180" t="s">
        <v>30</v>
      </c>
      <c r="C68" s="682"/>
      <c r="D68" s="887"/>
      <c r="E68" s="177"/>
      <c r="F68" s="177"/>
      <c r="G68" s="178"/>
      <c r="H68" s="284">
        <v>14.57</v>
      </c>
    </row>
    <row r="69" spans="1:8" ht="45" x14ac:dyDescent="0.25">
      <c r="A69" s="885"/>
      <c r="B69" s="176" t="s">
        <v>404</v>
      </c>
      <c r="C69" s="682"/>
      <c r="D69" s="887"/>
      <c r="E69" s="177"/>
      <c r="F69" s="177"/>
      <c r="G69" s="178"/>
      <c r="H69" s="284"/>
    </row>
    <row r="70" spans="1:8" x14ac:dyDescent="0.25">
      <c r="A70" s="885"/>
      <c r="B70" s="180" t="s">
        <v>28</v>
      </c>
      <c r="C70" s="682"/>
      <c r="D70" s="887"/>
      <c r="E70" s="177"/>
      <c r="F70" s="177"/>
      <c r="G70" s="178"/>
      <c r="H70" s="284">
        <v>119.02</v>
      </c>
    </row>
    <row r="71" spans="1:8" x14ac:dyDescent="0.25">
      <c r="A71" s="885"/>
      <c r="B71" s="180" t="s">
        <v>30</v>
      </c>
      <c r="C71" s="682"/>
      <c r="D71" s="887"/>
      <c r="E71" s="177"/>
      <c r="F71" s="177"/>
      <c r="G71" s="178"/>
      <c r="H71" s="284">
        <v>28.86</v>
      </c>
    </row>
    <row r="72" spans="1:8" ht="29.25" customHeight="1" x14ac:dyDescent="0.25">
      <c r="A72" s="885"/>
      <c r="B72" s="181" t="s">
        <v>24</v>
      </c>
      <c r="C72" s="682">
        <v>0.4</v>
      </c>
      <c r="D72" s="887"/>
      <c r="E72" s="177"/>
      <c r="F72" s="177"/>
      <c r="G72" s="178"/>
      <c r="H72" s="284"/>
    </row>
    <row r="73" spans="1:8" ht="15" customHeight="1" x14ac:dyDescent="0.25">
      <c r="A73" s="885"/>
      <c r="B73" s="182" t="s">
        <v>874</v>
      </c>
      <c r="C73" s="682"/>
      <c r="D73" s="887"/>
      <c r="E73" s="177"/>
      <c r="F73" s="177"/>
      <c r="G73" s="178"/>
      <c r="H73" s="284"/>
    </row>
    <row r="74" spans="1:8" ht="15" customHeight="1" x14ac:dyDescent="0.25">
      <c r="A74" s="885"/>
      <c r="B74" s="180" t="s">
        <v>28</v>
      </c>
      <c r="C74" s="682"/>
      <c r="D74" s="887"/>
      <c r="E74" s="177"/>
      <c r="F74" s="177"/>
      <c r="G74" s="178"/>
      <c r="H74" s="284">
        <v>7246.19</v>
      </c>
    </row>
    <row r="75" spans="1:8" ht="15" customHeight="1" x14ac:dyDescent="0.25">
      <c r="A75" s="885"/>
      <c r="B75" s="180" t="s">
        <v>406</v>
      </c>
      <c r="C75" s="682"/>
      <c r="D75" s="887"/>
      <c r="E75" s="177"/>
      <c r="F75" s="177"/>
      <c r="G75" s="178"/>
      <c r="H75" s="284">
        <v>5044.04</v>
      </c>
    </row>
    <row r="76" spans="1:8" ht="15" customHeight="1" x14ac:dyDescent="0.25">
      <c r="A76" s="885"/>
      <c r="B76" s="182" t="s">
        <v>875</v>
      </c>
      <c r="C76" s="682"/>
      <c r="D76" s="887"/>
      <c r="E76" s="177"/>
      <c r="F76" s="177"/>
      <c r="G76" s="178"/>
      <c r="H76" s="284"/>
    </row>
    <row r="77" spans="1:8" ht="15" customHeight="1" x14ac:dyDescent="0.25">
      <c r="A77" s="885"/>
      <c r="B77" s="180" t="s">
        <v>28</v>
      </c>
      <c r="C77" s="682"/>
      <c r="D77" s="887"/>
      <c r="E77" s="177"/>
      <c r="F77" s="177"/>
      <c r="G77" s="178"/>
      <c r="H77" s="284">
        <v>5685.82</v>
      </c>
    </row>
    <row r="78" spans="1:8" ht="15" customHeight="1" x14ac:dyDescent="0.25">
      <c r="A78" s="885"/>
      <c r="B78" s="180" t="s">
        <v>406</v>
      </c>
      <c r="C78" s="682"/>
      <c r="D78" s="887"/>
      <c r="E78" s="177"/>
      <c r="F78" s="177"/>
      <c r="G78" s="178"/>
      <c r="H78" s="284">
        <v>5685.82</v>
      </c>
    </row>
    <row r="79" spans="1:8" ht="15" customHeight="1" x14ac:dyDescent="0.25">
      <c r="A79" s="885"/>
      <c r="B79" s="182" t="s">
        <v>874</v>
      </c>
      <c r="C79" s="888" t="s">
        <v>52</v>
      </c>
      <c r="D79" s="887"/>
      <c r="E79" s="177"/>
      <c r="F79" s="177"/>
      <c r="G79" s="183"/>
      <c r="H79" s="284"/>
    </row>
    <row r="80" spans="1:8" ht="15" customHeight="1" x14ac:dyDescent="0.25">
      <c r="A80" s="885"/>
      <c r="B80" s="180" t="s">
        <v>28</v>
      </c>
      <c r="C80" s="888"/>
      <c r="D80" s="887"/>
      <c r="E80" s="177"/>
      <c r="F80" s="177"/>
      <c r="G80" s="183"/>
      <c r="H80" s="284">
        <v>6461.86</v>
      </c>
    </row>
    <row r="81" spans="1:8" ht="15" customHeight="1" x14ac:dyDescent="0.25">
      <c r="A81" s="885"/>
      <c r="B81" s="180" t="s">
        <v>406</v>
      </c>
      <c r="C81" s="888"/>
      <c r="D81" s="887"/>
      <c r="E81" s="177"/>
      <c r="F81" s="177"/>
      <c r="G81" s="183"/>
      <c r="H81" s="284">
        <v>5129.3</v>
      </c>
    </row>
    <row r="82" spans="1:8" ht="15" customHeight="1" x14ac:dyDescent="0.25">
      <c r="A82" s="885"/>
      <c r="B82" s="180" t="s">
        <v>407</v>
      </c>
      <c r="C82" s="888"/>
      <c r="D82" s="887"/>
      <c r="E82" s="177"/>
      <c r="F82" s="177"/>
      <c r="G82" s="183"/>
      <c r="H82" s="284">
        <v>1415.41</v>
      </c>
    </row>
    <row r="83" spans="1:8" ht="15" customHeight="1" x14ac:dyDescent="0.25">
      <c r="A83" s="885"/>
      <c r="B83" s="182" t="s">
        <v>875</v>
      </c>
      <c r="C83" s="888"/>
      <c r="D83" s="887"/>
      <c r="E83" s="177"/>
      <c r="F83" s="177"/>
      <c r="G83" s="183"/>
      <c r="H83" s="284"/>
    </row>
    <row r="84" spans="1:8" ht="15" customHeight="1" x14ac:dyDescent="0.25">
      <c r="A84" s="885"/>
      <c r="B84" s="180" t="s">
        <v>28</v>
      </c>
      <c r="C84" s="888"/>
      <c r="D84" s="887"/>
      <c r="E84" s="177"/>
      <c r="F84" s="177"/>
      <c r="G84" s="183"/>
      <c r="H84" s="284">
        <v>4494.17</v>
      </c>
    </row>
    <row r="85" spans="1:8" ht="15" customHeight="1" x14ac:dyDescent="0.25">
      <c r="A85" s="885"/>
      <c r="B85" s="180" t="s">
        <v>406</v>
      </c>
      <c r="C85" s="888"/>
      <c r="D85" s="887"/>
      <c r="E85" s="177"/>
      <c r="F85" s="177"/>
      <c r="G85" s="183"/>
      <c r="H85" s="284">
        <v>5224.5</v>
      </c>
    </row>
    <row r="86" spans="1:8" ht="15" customHeight="1" x14ac:dyDescent="0.25">
      <c r="A86" s="885"/>
      <c r="B86" s="180" t="s">
        <v>407</v>
      </c>
      <c r="C86" s="888"/>
      <c r="D86" s="887"/>
      <c r="E86" s="177"/>
      <c r="F86" s="177"/>
      <c r="G86" s="183"/>
      <c r="H86" s="284">
        <v>1302.47</v>
      </c>
    </row>
    <row r="87" spans="1:8" ht="15" customHeight="1" x14ac:dyDescent="0.25">
      <c r="A87" s="885"/>
      <c r="B87" s="182" t="s">
        <v>876</v>
      </c>
      <c r="C87" s="888"/>
      <c r="D87" s="887" t="s">
        <v>67</v>
      </c>
      <c r="E87" s="177"/>
      <c r="F87" s="177"/>
      <c r="G87" s="183"/>
      <c r="H87" s="284"/>
    </row>
    <row r="88" spans="1:8" x14ac:dyDescent="0.25">
      <c r="A88" s="885"/>
      <c r="B88" s="184" t="s">
        <v>378</v>
      </c>
      <c r="C88" s="888"/>
      <c r="D88" s="887"/>
      <c r="E88" s="177"/>
      <c r="F88" s="177"/>
      <c r="G88" s="183"/>
      <c r="H88" s="284"/>
    </row>
    <row r="89" spans="1:8" x14ac:dyDescent="0.25">
      <c r="A89" s="885"/>
      <c r="B89" s="180" t="s">
        <v>30</v>
      </c>
      <c r="C89" s="888"/>
      <c r="D89" s="887"/>
      <c r="E89" s="177"/>
      <c r="F89" s="177"/>
      <c r="G89" s="183"/>
      <c r="H89" s="284">
        <v>1185275.8600000001</v>
      </c>
    </row>
    <row r="90" spans="1:8" ht="57.75" customHeight="1" x14ac:dyDescent="0.25">
      <c r="A90" s="885"/>
      <c r="B90" s="182" t="s">
        <v>409</v>
      </c>
      <c r="C90" s="888" t="s">
        <v>410</v>
      </c>
      <c r="D90" s="887" t="s">
        <v>26</v>
      </c>
      <c r="E90" s="177"/>
      <c r="F90" s="177"/>
      <c r="G90" s="183"/>
      <c r="H90" s="284"/>
    </row>
    <row r="91" spans="1:8" x14ac:dyDescent="0.25">
      <c r="A91" s="885"/>
      <c r="B91" s="184" t="s">
        <v>369</v>
      </c>
      <c r="C91" s="888"/>
      <c r="D91" s="887"/>
      <c r="E91" s="177"/>
      <c r="F91" s="177"/>
      <c r="G91" s="183"/>
      <c r="H91" s="284"/>
    </row>
    <row r="92" spans="1:8" x14ac:dyDescent="0.25">
      <c r="A92" s="885"/>
      <c r="B92" s="180" t="s">
        <v>28</v>
      </c>
      <c r="C92" s="888"/>
      <c r="D92" s="887"/>
      <c r="E92" s="177"/>
      <c r="F92" s="177"/>
      <c r="G92" s="183"/>
      <c r="H92" s="284">
        <v>6931.95</v>
      </c>
    </row>
    <row r="93" spans="1:8" x14ac:dyDescent="0.25">
      <c r="A93" s="885"/>
      <c r="B93" s="180" t="s">
        <v>406</v>
      </c>
      <c r="C93" s="888"/>
      <c r="D93" s="887"/>
      <c r="E93" s="177"/>
      <c r="F93" s="177"/>
      <c r="G93" s="183"/>
      <c r="H93" s="284">
        <v>3171.06</v>
      </c>
    </row>
    <row r="94" spans="1:8" x14ac:dyDescent="0.25">
      <c r="A94" s="885"/>
      <c r="B94" s="184" t="s">
        <v>411</v>
      </c>
      <c r="C94" s="888"/>
      <c r="D94" s="887"/>
      <c r="E94" s="177"/>
      <c r="F94" s="177"/>
      <c r="G94" s="183"/>
      <c r="H94" s="284"/>
    </row>
    <row r="95" spans="1:8" x14ac:dyDescent="0.25">
      <c r="A95" s="886"/>
      <c r="B95" s="180" t="s">
        <v>406</v>
      </c>
      <c r="C95" s="888"/>
      <c r="D95" s="887"/>
      <c r="E95" s="177"/>
      <c r="F95" s="177"/>
      <c r="G95" s="183"/>
      <c r="H95" s="284">
        <v>7287.17</v>
      </c>
    </row>
    <row r="96" spans="1:8" ht="28.5" x14ac:dyDescent="0.25">
      <c r="A96" s="884" t="s">
        <v>877</v>
      </c>
      <c r="B96" s="182" t="s">
        <v>878</v>
      </c>
      <c r="C96" s="493"/>
      <c r="D96" s="494"/>
      <c r="E96" s="177"/>
      <c r="F96" s="177"/>
      <c r="G96" s="183"/>
      <c r="H96" s="284"/>
    </row>
    <row r="97" spans="1:8" x14ac:dyDescent="0.25">
      <c r="A97" s="885"/>
      <c r="B97" s="184" t="s">
        <v>879</v>
      </c>
      <c r="C97" s="683" t="s">
        <v>477</v>
      </c>
      <c r="D97" s="696" t="s">
        <v>26</v>
      </c>
      <c r="E97" s="177"/>
      <c r="F97" s="177"/>
      <c r="G97" s="183"/>
      <c r="H97" s="284"/>
    </row>
    <row r="98" spans="1:8" x14ac:dyDescent="0.25">
      <c r="A98" s="885"/>
      <c r="B98" s="180" t="s">
        <v>28</v>
      </c>
      <c r="C98" s="684"/>
      <c r="D98" s="697"/>
      <c r="E98" s="177"/>
      <c r="F98" s="177"/>
      <c r="G98" s="183"/>
      <c r="H98" s="284">
        <v>3657.1</v>
      </c>
    </row>
    <row r="99" spans="1:8" x14ac:dyDescent="0.25">
      <c r="A99" s="885"/>
      <c r="B99" s="180" t="s">
        <v>334</v>
      </c>
      <c r="C99" s="685"/>
      <c r="D99" s="697"/>
      <c r="E99" s="177"/>
      <c r="F99" s="177"/>
      <c r="G99" s="183"/>
      <c r="H99" s="284">
        <v>3657.1</v>
      </c>
    </row>
    <row r="100" spans="1:8" x14ac:dyDescent="0.25">
      <c r="A100" s="885"/>
      <c r="B100" s="184" t="s">
        <v>880</v>
      </c>
      <c r="C100" s="683" t="s">
        <v>477</v>
      </c>
      <c r="D100" s="697"/>
      <c r="E100" s="177"/>
      <c r="F100" s="177"/>
      <c r="G100" s="183"/>
      <c r="H100" s="284"/>
    </row>
    <row r="101" spans="1:8" x14ac:dyDescent="0.25">
      <c r="A101" s="885"/>
      <c r="B101" s="180" t="s">
        <v>28</v>
      </c>
      <c r="C101" s="684"/>
      <c r="D101" s="697"/>
      <c r="E101" s="177"/>
      <c r="F101" s="177"/>
      <c r="G101" s="183"/>
      <c r="H101" s="284">
        <v>2303.1</v>
      </c>
    </row>
    <row r="102" spans="1:8" x14ac:dyDescent="0.25">
      <c r="A102" s="885"/>
      <c r="B102" s="180" t="s">
        <v>334</v>
      </c>
      <c r="C102" s="685"/>
      <c r="D102" s="697"/>
      <c r="E102" s="177"/>
      <c r="F102" s="177"/>
      <c r="G102" s="183"/>
      <c r="H102" s="284">
        <v>2303.1</v>
      </c>
    </row>
    <row r="103" spans="1:8" x14ac:dyDescent="0.25">
      <c r="A103" s="885"/>
      <c r="B103" s="184" t="s">
        <v>881</v>
      </c>
      <c r="C103" s="683" t="s">
        <v>882</v>
      </c>
      <c r="D103" s="697"/>
      <c r="E103" s="177"/>
      <c r="F103" s="177"/>
      <c r="G103" s="183"/>
      <c r="H103" s="284"/>
    </row>
    <row r="104" spans="1:8" x14ac:dyDescent="0.25">
      <c r="A104" s="885"/>
      <c r="B104" s="180" t="s">
        <v>28</v>
      </c>
      <c r="C104" s="684"/>
      <c r="D104" s="697"/>
      <c r="E104" s="177"/>
      <c r="F104" s="177"/>
      <c r="G104" s="183"/>
      <c r="H104" s="284">
        <v>2577.4</v>
      </c>
    </row>
    <row r="105" spans="1:8" x14ac:dyDescent="0.25">
      <c r="A105" s="885"/>
      <c r="B105" s="180" t="s">
        <v>334</v>
      </c>
      <c r="C105" s="685"/>
      <c r="D105" s="697"/>
      <c r="E105" s="177"/>
      <c r="F105" s="177"/>
      <c r="G105" s="183"/>
      <c r="H105" s="284">
        <v>2577.4</v>
      </c>
    </row>
    <row r="106" spans="1:8" x14ac:dyDescent="0.25">
      <c r="A106" s="885"/>
      <c r="B106" s="184" t="s">
        <v>883</v>
      </c>
      <c r="C106" s="683" t="s">
        <v>477</v>
      </c>
      <c r="D106" s="697"/>
      <c r="E106" s="177"/>
      <c r="F106" s="177"/>
      <c r="G106" s="183"/>
      <c r="H106" s="284"/>
    </row>
    <row r="107" spans="1:8" x14ac:dyDescent="0.25">
      <c r="A107" s="885"/>
      <c r="B107" s="180" t="s">
        <v>28</v>
      </c>
      <c r="C107" s="684"/>
      <c r="D107" s="697"/>
      <c r="E107" s="177"/>
      <c r="F107" s="177"/>
      <c r="G107" s="183"/>
      <c r="H107" s="284">
        <v>229.1</v>
      </c>
    </row>
    <row r="108" spans="1:8" x14ac:dyDescent="0.25">
      <c r="A108" s="885"/>
      <c r="B108" s="180" t="s">
        <v>334</v>
      </c>
      <c r="C108" s="685"/>
      <c r="D108" s="697"/>
      <c r="E108" s="177"/>
      <c r="F108" s="177"/>
      <c r="G108" s="183"/>
      <c r="H108" s="284">
        <v>229.1</v>
      </c>
    </row>
    <row r="109" spans="1:8" x14ac:dyDescent="0.25">
      <c r="A109" s="885"/>
      <c r="B109" s="184" t="s">
        <v>884</v>
      </c>
      <c r="C109" s="683" t="s">
        <v>882</v>
      </c>
      <c r="D109" s="697"/>
      <c r="E109" s="177"/>
      <c r="F109" s="177"/>
      <c r="G109" s="183"/>
      <c r="H109" s="284"/>
    </row>
    <row r="110" spans="1:8" x14ac:dyDescent="0.25">
      <c r="A110" s="885"/>
      <c r="B110" s="180" t="s">
        <v>28</v>
      </c>
      <c r="C110" s="684"/>
      <c r="D110" s="697"/>
      <c r="E110" s="177"/>
      <c r="F110" s="177"/>
      <c r="G110" s="183"/>
      <c r="H110" s="284">
        <v>692.9</v>
      </c>
    </row>
    <row r="111" spans="1:8" x14ac:dyDescent="0.25">
      <c r="A111" s="886"/>
      <c r="B111" s="180" t="s">
        <v>334</v>
      </c>
      <c r="C111" s="685"/>
      <c r="D111" s="698"/>
      <c r="E111" s="177"/>
      <c r="F111" s="177"/>
      <c r="G111" s="183"/>
      <c r="H111" s="284">
        <v>692.9</v>
      </c>
    </row>
    <row r="112" spans="1:8" ht="15" customHeight="1" x14ac:dyDescent="0.25">
      <c r="A112" s="884" t="s">
        <v>699</v>
      </c>
      <c r="B112" s="653" t="s">
        <v>53</v>
      </c>
      <c r="C112" s="653"/>
      <c r="D112" s="653"/>
      <c r="E112" s="653"/>
      <c r="F112" s="653"/>
      <c r="G112" s="653"/>
      <c r="H112" s="653"/>
    </row>
    <row r="113" spans="1:8" ht="15" customHeight="1" x14ac:dyDescent="0.25">
      <c r="A113" s="885"/>
      <c r="B113" s="659" t="s">
        <v>122</v>
      </c>
      <c r="C113" s="659"/>
      <c r="D113" s="659"/>
      <c r="E113" s="659"/>
      <c r="F113" s="659"/>
      <c r="G113" s="659"/>
      <c r="H113" s="659"/>
    </row>
    <row r="114" spans="1:8" ht="69.75" customHeight="1" x14ac:dyDescent="0.25">
      <c r="A114" s="885"/>
      <c r="B114" s="661" t="s">
        <v>20</v>
      </c>
      <c r="C114" s="661"/>
      <c r="D114" s="661"/>
      <c r="E114" s="661"/>
      <c r="F114" s="661"/>
      <c r="G114" s="661"/>
      <c r="H114" s="661"/>
    </row>
    <row r="115" spans="1:8" ht="15" customHeight="1" x14ac:dyDescent="0.25">
      <c r="A115" s="885"/>
      <c r="B115" s="175" t="s">
        <v>90</v>
      </c>
      <c r="C115" s="492"/>
      <c r="D115" s="492"/>
      <c r="E115" s="492"/>
      <c r="F115" s="492"/>
      <c r="G115" s="492"/>
      <c r="H115" s="492"/>
    </row>
    <row r="116" spans="1:8" ht="45" x14ac:dyDescent="0.25">
      <c r="A116" s="885"/>
      <c r="B116" s="176" t="s">
        <v>402</v>
      </c>
      <c r="C116" s="682" t="s">
        <v>56</v>
      </c>
      <c r="D116" s="889" t="s">
        <v>57</v>
      </c>
      <c r="E116" s="177"/>
      <c r="F116" s="177"/>
      <c r="G116" s="178"/>
      <c r="H116" s="284"/>
    </row>
    <row r="117" spans="1:8" x14ac:dyDescent="0.25">
      <c r="A117" s="885"/>
      <c r="B117" s="180" t="s">
        <v>28</v>
      </c>
      <c r="C117" s="682"/>
      <c r="D117" s="889"/>
      <c r="E117" s="177"/>
      <c r="F117" s="177"/>
      <c r="G117" s="178"/>
      <c r="H117" s="284">
        <v>5910.46</v>
      </c>
    </row>
    <row r="118" spans="1:8" x14ac:dyDescent="0.25">
      <c r="A118" s="885"/>
      <c r="B118" s="180" t="s">
        <v>30</v>
      </c>
      <c r="C118" s="682"/>
      <c r="D118" s="889"/>
      <c r="E118" s="177"/>
      <c r="F118" s="177"/>
      <c r="G118" s="178"/>
      <c r="H118" s="284">
        <v>5639.03</v>
      </c>
    </row>
    <row r="119" spans="1:8" ht="45" x14ac:dyDescent="0.25">
      <c r="A119" s="885"/>
      <c r="B119" s="176" t="s">
        <v>404</v>
      </c>
      <c r="C119" s="682"/>
      <c r="D119" s="889"/>
      <c r="E119" s="177"/>
      <c r="F119" s="177"/>
      <c r="G119" s="178"/>
      <c r="H119" s="284"/>
    </row>
    <row r="120" spans="1:8" x14ac:dyDescent="0.25">
      <c r="A120" s="885"/>
      <c r="B120" s="180" t="s">
        <v>28</v>
      </c>
      <c r="C120" s="682"/>
      <c r="D120" s="889"/>
      <c r="E120" s="177"/>
      <c r="F120" s="177"/>
      <c r="G120" s="178"/>
      <c r="H120" s="284">
        <v>7444.46</v>
      </c>
    </row>
    <row r="121" spans="1:8" x14ac:dyDescent="0.25">
      <c r="A121" s="885"/>
      <c r="B121" s="180" t="s">
        <v>30</v>
      </c>
      <c r="C121" s="682"/>
      <c r="D121" s="889"/>
      <c r="E121" s="177"/>
      <c r="F121" s="177"/>
      <c r="G121" s="178"/>
      <c r="H121" s="284">
        <v>11171.05</v>
      </c>
    </row>
    <row r="122" spans="1:8" ht="30" x14ac:dyDescent="0.25">
      <c r="A122" s="885"/>
      <c r="B122" s="181" t="s">
        <v>24</v>
      </c>
      <c r="C122" s="682">
        <v>0.4</v>
      </c>
      <c r="D122" s="887" t="s">
        <v>62</v>
      </c>
      <c r="E122" s="177"/>
      <c r="F122" s="177"/>
      <c r="G122" s="178"/>
      <c r="H122" s="284"/>
    </row>
    <row r="123" spans="1:8" x14ac:dyDescent="0.25">
      <c r="A123" s="885"/>
      <c r="B123" s="182" t="s">
        <v>874</v>
      </c>
      <c r="C123" s="682"/>
      <c r="D123" s="887"/>
      <c r="E123" s="177"/>
      <c r="F123" s="177"/>
      <c r="G123" s="178"/>
      <c r="H123" s="284"/>
    </row>
    <row r="124" spans="1:8" x14ac:dyDescent="0.25">
      <c r="A124" s="885"/>
      <c r="B124" s="180" t="s">
        <v>28</v>
      </c>
      <c r="C124" s="682"/>
      <c r="D124" s="887"/>
      <c r="E124" s="177"/>
      <c r="F124" s="177"/>
      <c r="G124" s="178"/>
      <c r="H124" s="284">
        <v>1256070.76</v>
      </c>
    </row>
    <row r="125" spans="1:8" x14ac:dyDescent="0.25">
      <c r="A125" s="885"/>
      <c r="B125" s="180" t="s">
        <v>406</v>
      </c>
      <c r="C125" s="682"/>
      <c r="D125" s="887"/>
      <c r="E125" s="177"/>
      <c r="F125" s="177"/>
      <c r="G125" s="178"/>
      <c r="H125" s="284">
        <v>1223472.48</v>
      </c>
    </row>
    <row r="126" spans="1:8" x14ac:dyDescent="0.25">
      <c r="A126" s="885"/>
      <c r="B126" s="182" t="s">
        <v>875</v>
      </c>
      <c r="C126" s="682"/>
      <c r="D126" s="887"/>
      <c r="E126" s="177"/>
      <c r="F126" s="177"/>
      <c r="G126" s="178"/>
      <c r="H126" s="284"/>
    </row>
    <row r="127" spans="1:8" x14ac:dyDescent="0.25">
      <c r="A127" s="885"/>
      <c r="B127" s="180" t="s">
        <v>28</v>
      </c>
      <c r="C127" s="682"/>
      <c r="D127" s="887"/>
      <c r="E127" s="177"/>
      <c r="F127" s="177"/>
      <c r="G127" s="178"/>
      <c r="H127" s="284">
        <v>1948236.9</v>
      </c>
    </row>
    <row r="128" spans="1:8" x14ac:dyDescent="0.25">
      <c r="A128" s="885"/>
      <c r="B128" s="180" t="s">
        <v>334</v>
      </c>
      <c r="C128" s="682"/>
      <c r="D128" s="887"/>
      <c r="E128" s="177"/>
      <c r="F128" s="177"/>
      <c r="G128" s="178"/>
      <c r="H128" s="284">
        <v>1945868.55</v>
      </c>
    </row>
    <row r="129" spans="1:8" x14ac:dyDescent="0.25">
      <c r="A129" s="885"/>
      <c r="B129" s="182" t="s">
        <v>874</v>
      </c>
      <c r="C129" s="888" t="s">
        <v>52</v>
      </c>
      <c r="D129" s="887"/>
      <c r="E129" s="177"/>
      <c r="F129" s="177"/>
      <c r="G129" s="183"/>
      <c r="H129" s="284"/>
    </row>
    <row r="130" spans="1:8" x14ac:dyDescent="0.25">
      <c r="A130" s="885"/>
      <c r="B130" s="180" t="s">
        <v>28</v>
      </c>
      <c r="C130" s="888"/>
      <c r="D130" s="887"/>
      <c r="E130" s="177"/>
      <c r="F130" s="177"/>
      <c r="G130" s="183"/>
      <c r="H130" s="284">
        <v>1700021.54</v>
      </c>
    </row>
    <row r="131" spans="1:8" x14ac:dyDescent="0.25">
      <c r="A131" s="885"/>
      <c r="B131" s="180" t="s">
        <v>406</v>
      </c>
      <c r="C131" s="888"/>
      <c r="D131" s="887"/>
      <c r="E131" s="177"/>
      <c r="F131" s="177"/>
      <c r="G131" s="183"/>
      <c r="H131" s="284">
        <v>1592627.1</v>
      </c>
    </row>
    <row r="132" spans="1:8" x14ac:dyDescent="0.25">
      <c r="A132" s="885"/>
      <c r="B132" s="180" t="s">
        <v>412</v>
      </c>
      <c r="C132" s="888"/>
      <c r="D132" s="887"/>
      <c r="E132" s="177"/>
      <c r="F132" s="177"/>
      <c r="G132" s="183"/>
      <c r="H132" s="284">
        <v>1639145.61</v>
      </c>
    </row>
    <row r="133" spans="1:8" x14ac:dyDescent="0.25">
      <c r="A133" s="885"/>
      <c r="B133" s="182" t="s">
        <v>875</v>
      </c>
      <c r="C133" s="888"/>
      <c r="D133" s="887"/>
      <c r="E133" s="177"/>
      <c r="F133" s="177"/>
      <c r="G133" s="183"/>
      <c r="H133" s="284"/>
    </row>
    <row r="134" spans="1:8" x14ac:dyDescent="0.25">
      <c r="A134" s="885"/>
      <c r="B134" s="180" t="s">
        <v>28</v>
      </c>
      <c r="C134" s="888"/>
      <c r="D134" s="887"/>
      <c r="E134" s="177"/>
      <c r="F134" s="177"/>
      <c r="G134" s="183"/>
      <c r="H134" s="284">
        <v>2574848.0499999998</v>
      </c>
    </row>
    <row r="135" spans="1:8" x14ac:dyDescent="0.25">
      <c r="A135" s="885"/>
      <c r="B135" s="180" t="s">
        <v>406</v>
      </c>
      <c r="C135" s="888"/>
      <c r="D135" s="887"/>
      <c r="E135" s="177"/>
      <c r="F135" s="177"/>
      <c r="G135" s="183"/>
      <c r="H135" s="284">
        <v>2605446.5499999998</v>
      </c>
    </row>
    <row r="136" spans="1:8" x14ac:dyDescent="0.25">
      <c r="A136" s="885"/>
      <c r="B136" s="180" t="s">
        <v>412</v>
      </c>
      <c r="C136" s="888"/>
      <c r="D136" s="887"/>
      <c r="E136" s="177"/>
      <c r="F136" s="177"/>
      <c r="G136" s="183"/>
      <c r="H136" s="284">
        <v>2597291.7999999998</v>
      </c>
    </row>
    <row r="137" spans="1:8" x14ac:dyDescent="0.25">
      <c r="A137" s="885"/>
      <c r="B137" s="182" t="s">
        <v>876</v>
      </c>
      <c r="C137" s="888"/>
      <c r="D137" s="887" t="s">
        <v>67</v>
      </c>
      <c r="E137" s="177"/>
      <c r="F137" s="177"/>
      <c r="G137" s="183"/>
      <c r="H137" s="284"/>
    </row>
    <row r="138" spans="1:8" x14ac:dyDescent="0.25">
      <c r="A138" s="885"/>
      <c r="B138" s="184" t="s">
        <v>378</v>
      </c>
      <c r="C138" s="888"/>
      <c r="D138" s="887"/>
      <c r="E138" s="177"/>
      <c r="F138" s="177"/>
      <c r="G138" s="183"/>
      <c r="H138" s="284"/>
    </row>
    <row r="139" spans="1:8" x14ac:dyDescent="0.25">
      <c r="A139" s="885"/>
      <c r="B139" s="180" t="s">
        <v>30</v>
      </c>
      <c r="C139" s="888"/>
      <c r="D139" s="887"/>
      <c r="E139" s="177"/>
      <c r="F139" s="177"/>
      <c r="G139" s="183"/>
      <c r="H139" s="284">
        <v>1185275.8600000001</v>
      </c>
    </row>
    <row r="140" spans="1:8" ht="57" x14ac:dyDescent="0.25">
      <c r="A140" s="885"/>
      <c r="B140" s="182" t="s">
        <v>409</v>
      </c>
      <c r="C140" s="888" t="s">
        <v>410</v>
      </c>
      <c r="D140" s="887" t="s">
        <v>26</v>
      </c>
      <c r="E140" s="177"/>
      <c r="F140" s="177"/>
      <c r="G140" s="183"/>
      <c r="H140" s="284"/>
    </row>
    <row r="141" spans="1:8" x14ac:dyDescent="0.25">
      <c r="A141" s="885"/>
      <c r="B141" s="184" t="s">
        <v>369</v>
      </c>
      <c r="C141" s="888"/>
      <c r="D141" s="887"/>
      <c r="E141" s="177"/>
      <c r="F141" s="177"/>
      <c r="G141" s="183"/>
      <c r="H141" s="284"/>
    </row>
    <row r="142" spans="1:8" x14ac:dyDescent="0.25">
      <c r="A142" s="885"/>
      <c r="B142" s="180" t="s">
        <v>28</v>
      </c>
      <c r="C142" s="888"/>
      <c r="D142" s="887"/>
      <c r="E142" s="177"/>
      <c r="F142" s="177"/>
      <c r="G142" s="183"/>
      <c r="H142" s="284">
        <v>6931.95</v>
      </c>
    </row>
    <row r="143" spans="1:8" x14ac:dyDescent="0.25">
      <c r="A143" s="885"/>
      <c r="B143" s="180" t="s">
        <v>406</v>
      </c>
      <c r="C143" s="888"/>
      <c r="D143" s="887"/>
      <c r="E143" s="177"/>
      <c r="F143" s="177"/>
      <c r="G143" s="183"/>
      <c r="H143" s="284">
        <v>3171.06</v>
      </c>
    </row>
    <row r="144" spans="1:8" x14ac:dyDescent="0.25">
      <c r="A144" s="885"/>
      <c r="B144" s="180" t="s">
        <v>412</v>
      </c>
      <c r="C144" s="888"/>
      <c r="D144" s="887"/>
      <c r="E144" s="177"/>
      <c r="F144" s="177"/>
      <c r="G144" s="183"/>
      <c r="H144" s="284">
        <v>2380.4299999999998</v>
      </c>
    </row>
    <row r="145" spans="1:8" x14ac:dyDescent="0.25">
      <c r="A145" s="885"/>
      <c r="B145" s="184" t="s">
        <v>411</v>
      </c>
      <c r="C145" s="888"/>
      <c r="D145" s="887"/>
      <c r="E145" s="177"/>
      <c r="F145" s="177"/>
      <c r="G145" s="183"/>
      <c r="H145" s="284"/>
    </row>
    <row r="146" spans="1:8" x14ac:dyDescent="0.25">
      <c r="A146" s="885"/>
      <c r="B146" s="180" t="s">
        <v>406</v>
      </c>
      <c r="C146" s="888"/>
      <c r="D146" s="887"/>
      <c r="E146" s="177"/>
      <c r="F146" s="177"/>
      <c r="G146" s="183"/>
      <c r="H146" s="284">
        <v>7799.64</v>
      </c>
    </row>
    <row r="147" spans="1:8" x14ac:dyDescent="0.25">
      <c r="A147" s="886"/>
      <c r="B147" s="180" t="s">
        <v>412</v>
      </c>
      <c r="C147" s="888"/>
      <c r="D147" s="887"/>
      <c r="E147" s="177"/>
      <c r="F147" s="177"/>
      <c r="G147" s="183"/>
      <c r="H147" s="284">
        <v>5604.97</v>
      </c>
    </row>
    <row r="148" spans="1:8" ht="28.5" x14ac:dyDescent="0.25">
      <c r="A148" s="884" t="s">
        <v>877</v>
      </c>
      <c r="B148" s="182" t="s">
        <v>878</v>
      </c>
      <c r="C148" s="493"/>
      <c r="D148" s="494"/>
      <c r="E148" s="177"/>
      <c r="F148" s="177"/>
      <c r="G148" s="183"/>
      <c r="H148" s="284"/>
    </row>
    <row r="149" spans="1:8" x14ac:dyDescent="0.25">
      <c r="A149" s="885"/>
      <c r="B149" s="184" t="s">
        <v>879</v>
      </c>
      <c r="C149" s="683" t="s">
        <v>477</v>
      </c>
      <c r="D149" s="686" t="s">
        <v>885</v>
      </c>
      <c r="E149" s="177"/>
      <c r="F149" s="177"/>
      <c r="G149" s="183"/>
      <c r="H149" s="284"/>
    </row>
    <row r="150" spans="1:8" x14ac:dyDescent="0.25">
      <c r="A150" s="885"/>
      <c r="B150" s="180" t="s">
        <v>28</v>
      </c>
      <c r="C150" s="684"/>
      <c r="D150" s="697"/>
      <c r="E150" s="177"/>
      <c r="F150" s="177"/>
      <c r="G150" s="183"/>
      <c r="H150" s="284">
        <v>13145.5</v>
      </c>
    </row>
    <row r="151" spans="1:8" x14ac:dyDescent="0.25">
      <c r="A151" s="885"/>
      <c r="B151" s="180" t="s">
        <v>334</v>
      </c>
      <c r="C151" s="685"/>
      <c r="D151" s="697"/>
      <c r="E151" s="177"/>
      <c r="F151" s="177"/>
      <c r="G151" s="183"/>
      <c r="H151" s="284">
        <v>13145.5</v>
      </c>
    </row>
    <row r="152" spans="1:8" x14ac:dyDescent="0.25">
      <c r="A152" s="885"/>
      <c r="B152" s="184" t="s">
        <v>880</v>
      </c>
      <c r="C152" s="683" t="s">
        <v>477</v>
      </c>
      <c r="D152" s="697"/>
      <c r="E152" s="177"/>
      <c r="F152" s="177"/>
      <c r="G152" s="183"/>
      <c r="H152" s="284"/>
    </row>
    <row r="153" spans="1:8" x14ac:dyDescent="0.25">
      <c r="A153" s="885"/>
      <c r="B153" s="180" t="s">
        <v>28</v>
      </c>
      <c r="C153" s="684"/>
      <c r="D153" s="697"/>
      <c r="E153" s="177"/>
      <c r="F153" s="177"/>
      <c r="G153" s="183"/>
      <c r="H153" s="284">
        <v>20118</v>
      </c>
    </row>
    <row r="154" spans="1:8" x14ac:dyDescent="0.25">
      <c r="A154" s="885"/>
      <c r="B154" s="180" t="s">
        <v>334</v>
      </c>
      <c r="C154" s="685"/>
      <c r="D154" s="697"/>
      <c r="E154" s="177"/>
      <c r="F154" s="177"/>
      <c r="G154" s="183"/>
      <c r="H154" s="284">
        <v>20118</v>
      </c>
    </row>
    <row r="155" spans="1:8" x14ac:dyDescent="0.25">
      <c r="A155" s="885"/>
      <c r="B155" s="184" t="s">
        <v>881</v>
      </c>
      <c r="C155" s="683" t="s">
        <v>882</v>
      </c>
      <c r="D155" s="697"/>
      <c r="E155" s="177"/>
      <c r="F155" s="177"/>
      <c r="G155" s="183"/>
      <c r="H155" s="284"/>
    </row>
    <row r="156" spans="1:8" x14ac:dyDescent="0.25">
      <c r="A156" s="885"/>
      <c r="B156" s="180" t="s">
        <v>28</v>
      </c>
      <c r="C156" s="684"/>
      <c r="D156" s="697"/>
      <c r="E156" s="177"/>
      <c r="F156" s="177"/>
      <c r="G156" s="183"/>
      <c r="H156" s="284">
        <v>345369.3</v>
      </c>
    </row>
    <row r="157" spans="1:8" x14ac:dyDescent="0.25">
      <c r="A157" s="885"/>
      <c r="B157" s="180" t="s">
        <v>334</v>
      </c>
      <c r="C157" s="685"/>
      <c r="D157" s="697"/>
      <c r="E157" s="177"/>
      <c r="F157" s="177"/>
      <c r="G157" s="183"/>
      <c r="H157" s="284">
        <v>345369.3</v>
      </c>
    </row>
    <row r="158" spans="1:8" x14ac:dyDescent="0.25">
      <c r="A158" s="885"/>
      <c r="B158" s="184" t="s">
        <v>883</v>
      </c>
      <c r="C158" s="683" t="s">
        <v>477</v>
      </c>
      <c r="D158" s="697"/>
      <c r="E158" s="177"/>
      <c r="F158" s="177"/>
      <c r="G158" s="183"/>
      <c r="H158" s="284"/>
    </row>
    <row r="159" spans="1:8" x14ac:dyDescent="0.25">
      <c r="A159" s="885"/>
      <c r="B159" s="180" t="s">
        <v>28</v>
      </c>
      <c r="C159" s="684"/>
      <c r="D159" s="697"/>
      <c r="E159" s="177"/>
      <c r="F159" s="177"/>
      <c r="G159" s="183"/>
      <c r="H159" s="284">
        <v>29056.7</v>
      </c>
    </row>
    <row r="160" spans="1:8" x14ac:dyDescent="0.25">
      <c r="A160" s="885"/>
      <c r="B160" s="180" t="s">
        <v>334</v>
      </c>
      <c r="C160" s="685"/>
      <c r="D160" s="697"/>
      <c r="E160" s="177"/>
      <c r="F160" s="177"/>
      <c r="G160" s="183"/>
      <c r="H160" s="284">
        <v>29056.7</v>
      </c>
    </row>
    <row r="161" spans="1:8" x14ac:dyDescent="0.25">
      <c r="A161" s="885"/>
      <c r="B161" s="184" t="s">
        <v>884</v>
      </c>
      <c r="C161" s="683" t="s">
        <v>882</v>
      </c>
      <c r="D161" s="697"/>
      <c r="E161" s="177"/>
      <c r="F161" s="177"/>
      <c r="G161" s="183"/>
      <c r="H161" s="284"/>
    </row>
    <row r="162" spans="1:8" x14ac:dyDescent="0.25">
      <c r="A162" s="885"/>
      <c r="B162" s="180" t="s">
        <v>28</v>
      </c>
      <c r="C162" s="684"/>
      <c r="D162" s="697"/>
      <c r="E162" s="177"/>
      <c r="F162" s="177"/>
      <c r="G162" s="183"/>
      <c r="H162" s="284">
        <v>159390.79999999999</v>
      </c>
    </row>
    <row r="163" spans="1:8" x14ac:dyDescent="0.25">
      <c r="A163" s="886"/>
      <c r="B163" s="180" t="s">
        <v>334</v>
      </c>
      <c r="C163" s="685"/>
      <c r="D163" s="698"/>
      <c r="E163" s="177"/>
      <c r="F163" s="177"/>
      <c r="G163" s="183"/>
      <c r="H163" s="284">
        <v>159390.79999999999</v>
      </c>
    </row>
    <row r="164" spans="1:8" ht="28.5" x14ac:dyDescent="0.25">
      <c r="A164" s="884" t="s">
        <v>699</v>
      </c>
      <c r="B164" s="175" t="s">
        <v>100</v>
      </c>
      <c r="C164" s="177"/>
      <c r="D164" s="185"/>
      <c r="E164" s="177"/>
      <c r="F164" s="177"/>
      <c r="G164" s="183"/>
      <c r="H164" s="284"/>
    </row>
    <row r="165" spans="1:8" ht="45" x14ac:dyDescent="0.25">
      <c r="A165" s="885"/>
      <c r="B165" s="176" t="s">
        <v>402</v>
      </c>
      <c r="C165" s="682" t="str">
        <f>C116</f>
        <v>по всем уровням</v>
      </c>
      <c r="D165" s="889" t="str">
        <f>D116</f>
        <v>руб./одно присоединение</v>
      </c>
      <c r="E165" s="177"/>
      <c r="F165" s="177"/>
      <c r="G165" s="178"/>
      <c r="H165" s="284"/>
    </row>
    <row r="166" spans="1:8" x14ac:dyDescent="0.25">
      <c r="A166" s="885"/>
      <c r="B166" s="180" t="s">
        <v>28</v>
      </c>
      <c r="C166" s="682"/>
      <c r="D166" s="889"/>
      <c r="E166" s="177"/>
      <c r="F166" s="177"/>
      <c r="G166" s="178"/>
      <c r="H166" s="284">
        <v>5910.46</v>
      </c>
    </row>
    <row r="167" spans="1:8" x14ac:dyDescent="0.25">
      <c r="A167" s="885"/>
      <c r="B167" s="180" t="s">
        <v>30</v>
      </c>
      <c r="C167" s="682"/>
      <c r="D167" s="889"/>
      <c r="E167" s="177"/>
      <c r="F167" s="177"/>
      <c r="G167" s="178"/>
      <c r="H167" s="284">
        <v>5639.03</v>
      </c>
    </row>
    <row r="168" spans="1:8" ht="45" x14ac:dyDescent="0.25">
      <c r="A168" s="885"/>
      <c r="B168" s="176" t="s">
        <v>404</v>
      </c>
      <c r="C168" s="682"/>
      <c r="D168" s="889"/>
      <c r="E168" s="177"/>
      <c r="F168" s="177"/>
      <c r="G168" s="178"/>
      <c r="H168" s="284"/>
    </row>
    <row r="169" spans="1:8" x14ac:dyDescent="0.25">
      <c r="A169" s="885"/>
      <c r="B169" s="180" t="s">
        <v>28</v>
      </c>
      <c r="C169" s="682"/>
      <c r="D169" s="889"/>
      <c r="E169" s="177"/>
      <c r="F169" s="177"/>
      <c r="G169" s="178"/>
      <c r="H169" s="284">
        <v>7444.46</v>
      </c>
    </row>
    <row r="170" spans="1:8" x14ac:dyDescent="0.25">
      <c r="A170" s="885"/>
      <c r="B170" s="180" t="s">
        <v>30</v>
      </c>
      <c r="C170" s="682"/>
      <c r="D170" s="889"/>
      <c r="E170" s="177"/>
      <c r="F170" s="177"/>
      <c r="G170" s="178"/>
      <c r="H170" s="284">
        <v>11171.05</v>
      </c>
    </row>
    <row r="171" spans="1:8" ht="30" x14ac:dyDescent="0.25">
      <c r="A171" s="885"/>
      <c r="B171" s="181" t="s">
        <v>24</v>
      </c>
      <c r="C171" s="682">
        <v>0.4</v>
      </c>
      <c r="D171" s="887" t="s">
        <v>62</v>
      </c>
      <c r="E171" s="177"/>
      <c r="F171" s="177"/>
      <c r="G171" s="178"/>
      <c r="H171" s="284"/>
    </row>
    <row r="172" spans="1:8" x14ac:dyDescent="0.25">
      <c r="A172" s="885"/>
      <c r="B172" s="182" t="s">
        <v>874</v>
      </c>
      <c r="C172" s="682"/>
      <c r="D172" s="887"/>
      <c r="E172" s="177"/>
      <c r="F172" s="177"/>
      <c r="G172" s="178"/>
      <c r="H172" s="284"/>
    </row>
    <row r="173" spans="1:8" x14ac:dyDescent="0.25">
      <c r="A173" s="885"/>
      <c r="B173" s="180" t="s">
        <v>28</v>
      </c>
      <c r="C173" s="682"/>
      <c r="D173" s="887"/>
      <c r="E173" s="177"/>
      <c r="F173" s="177"/>
      <c r="G173" s="178"/>
      <c r="H173" s="284">
        <v>1223472.48</v>
      </c>
    </row>
    <row r="174" spans="1:8" x14ac:dyDescent="0.25">
      <c r="A174" s="885"/>
      <c r="B174" s="180" t="s">
        <v>406</v>
      </c>
      <c r="C174" s="682"/>
      <c r="D174" s="887"/>
      <c r="E174" s="177"/>
      <c r="F174" s="177"/>
      <c r="G174" s="178"/>
      <c r="H174" s="284">
        <v>1223472.48</v>
      </c>
    </row>
    <row r="175" spans="1:8" x14ac:dyDescent="0.25">
      <c r="A175" s="885"/>
      <c r="B175" s="182" t="s">
        <v>875</v>
      </c>
      <c r="C175" s="682"/>
      <c r="D175" s="887"/>
      <c r="E175" s="177"/>
      <c r="F175" s="177"/>
      <c r="G175" s="178"/>
      <c r="H175" s="284"/>
    </row>
    <row r="176" spans="1:8" x14ac:dyDescent="0.25">
      <c r="A176" s="885"/>
      <c r="B176" s="180" t="s">
        <v>28</v>
      </c>
      <c r="C176" s="682"/>
      <c r="D176" s="887"/>
      <c r="E176" s="177"/>
      <c r="F176" s="177"/>
      <c r="G176" s="178"/>
      <c r="H176" s="284">
        <v>1962210.83</v>
      </c>
    </row>
    <row r="177" spans="1:8" x14ac:dyDescent="0.25">
      <c r="A177" s="885"/>
      <c r="B177" s="180" t="s">
        <v>406</v>
      </c>
      <c r="C177" s="682"/>
      <c r="D177" s="887"/>
      <c r="E177" s="177"/>
      <c r="F177" s="177"/>
      <c r="G177" s="178"/>
      <c r="H177" s="284">
        <v>1962210.83</v>
      </c>
    </row>
    <row r="178" spans="1:8" x14ac:dyDescent="0.25">
      <c r="A178" s="885"/>
      <c r="B178" s="182" t="s">
        <v>874</v>
      </c>
      <c r="C178" s="888" t="s">
        <v>52</v>
      </c>
      <c r="D178" s="887"/>
      <c r="E178" s="177"/>
      <c r="F178" s="177"/>
      <c r="G178" s="183"/>
      <c r="H178" s="284"/>
    </row>
    <row r="179" spans="1:8" x14ac:dyDescent="0.25">
      <c r="A179" s="885"/>
      <c r="B179" s="180" t="s">
        <v>28</v>
      </c>
      <c r="C179" s="888"/>
      <c r="D179" s="887"/>
      <c r="E179" s="177"/>
      <c r="F179" s="177"/>
      <c r="G179" s="183"/>
      <c r="H179" s="284">
        <v>1628245.83</v>
      </c>
    </row>
    <row r="180" spans="1:8" x14ac:dyDescent="0.25">
      <c r="A180" s="885"/>
      <c r="B180" s="180" t="s">
        <v>406</v>
      </c>
      <c r="C180" s="888"/>
      <c r="D180" s="887"/>
      <c r="E180" s="177"/>
      <c r="F180" s="177"/>
      <c r="G180" s="183"/>
      <c r="H180" s="284">
        <v>1592627.1</v>
      </c>
    </row>
    <row r="181" spans="1:8" x14ac:dyDescent="0.25">
      <c r="A181" s="885"/>
      <c r="B181" s="180" t="s">
        <v>412</v>
      </c>
      <c r="C181" s="888"/>
      <c r="D181" s="887"/>
      <c r="E181" s="177"/>
      <c r="F181" s="177"/>
      <c r="G181" s="183"/>
      <c r="H181" s="284">
        <v>1624240.94</v>
      </c>
    </row>
    <row r="182" spans="1:8" x14ac:dyDescent="0.25">
      <c r="A182" s="885"/>
      <c r="B182" s="182" t="s">
        <v>875</v>
      </c>
      <c r="C182" s="888"/>
      <c r="D182" s="887"/>
      <c r="E182" s="177"/>
      <c r="F182" s="177"/>
      <c r="G182" s="183"/>
      <c r="H182" s="284"/>
    </row>
    <row r="183" spans="1:8" x14ac:dyDescent="0.25">
      <c r="A183" s="885"/>
      <c r="B183" s="180" t="s">
        <v>28</v>
      </c>
      <c r="C183" s="888"/>
      <c r="D183" s="887"/>
      <c r="E183" s="177"/>
      <c r="F183" s="177"/>
      <c r="G183" s="183"/>
      <c r="H183" s="284">
        <v>2572000</v>
      </c>
    </row>
    <row r="184" spans="1:8" x14ac:dyDescent="0.25">
      <c r="A184" s="885"/>
      <c r="B184" s="180" t="s">
        <v>406</v>
      </c>
      <c r="C184" s="888"/>
      <c r="D184" s="887"/>
      <c r="E184" s="177"/>
      <c r="F184" s="177"/>
      <c r="G184" s="183"/>
      <c r="H184" s="284">
        <v>2581550.16</v>
      </c>
    </row>
    <row r="185" spans="1:8" x14ac:dyDescent="0.25">
      <c r="A185" s="885"/>
      <c r="B185" s="180" t="s">
        <v>412</v>
      </c>
      <c r="C185" s="888"/>
      <c r="D185" s="887"/>
      <c r="E185" s="177"/>
      <c r="F185" s="177"/>
      <c r="G185" s="183"/>
      <c r="H185" s="284">
        <v>2597291.7999999998</v>
      </c>
    </row>
    <row r="186" spans="1:8" x14ac:dyDescent="0.25">
      <c r="A186" s="885"/>
      <c r="B186" s="182" t="s">
        <v>876</v>
      </c>
      <c r="C186" s="888"/>
      <c r="D186" s="887" t="s">
        <v>67</v>
      </c>
      <c r="E186" s="177"/>
      <c r="F186" s="177"/>
      <c r="G186" s="183"/>
      <c r="H186" s="284"/>
    </row>
    <row r="187" spans="1:8" x14ac:dyDescent="0.25">
      <c r="A187" s="885"/>
      <c r="B187" s="184" t="s">
        <v>378</v>
      </c>
      <c r="C187" s="888"/>
      <c r="D187" s="887"/>
      <c r="E187" s="177"/>
      <c r="F187" s="177"/>
      <c r="G187" s="183"/>
      <c r="H187" s="284"/>
    </row>
    <row r="188" spans="1:8" x14ac:dyDescent="0.25">
      <c r="A188" s="886"/>
      <c r="B188" s="180" t="s">
        <v>30</v>
      </c>
      <c r="C188" s="888"/>
      <c r="D188" s="887"/>
      <c r="E188" s="177"/>
      <c r="F188" s="177"/>
      <c r="G188" s="183"/>
      <c r="H188" s="284">
        <v>1185275.8600000001</v>
      </c>
    </row>
    <row r="189" spans="1:8" x14ac:dyDescent="0.25">
      <c r="A189" s="890" t="s">
        <v>700</v>
      </c>
      <c r="B189" s="182" t="s">
        <v>874</v>
      </c>
      <c r="C189" s="888" t="s">
        <v>338</v>
      </c>
      <c r="D189" s="887" t="s">
        <v>62</v>
      </c>
      <c r="E189" s="177"/>
      <c r="F189" s="177"/>
      <c r="G189" s="183"/>
      <c r="H189" s="284"/>
    </row>
    <row r="190" spans="1:8" x14ac:dyDescent="0.25">
      <c r="A190" s="890"/>
      <c r="B190" s="180" t="s">
        <v>412</v>
      </c>
      <c r="C190" s="888"/>
      <c r="D190" s="887"/>
      <c r="E190" s="177"/>
      <c r="F190" s="177"/>
      <c r="G190" s="183"/>
      <c r="H190" s="284">
        <v>2411680</v>
      </c>
    </row>
    <row r="191" spans="1:8" x14ac:dyDescent="0.25">
      <c r="A191" s="890"/>
      <c r="B191" s="182" t="s">
        <v>876</v>
      </c>
      <c r="C191" s="888"/>
      <c r="D191" s="887" t="s">
        <v>67</v>
      </c>
      <c r="E191" s="177"/>
      <c r="F191" s="177"/>
      <c r="G191" s="183"/>
      <c r="H191" s="284"/>
    </row>
    <row r="192" spans="1:8" x14ac:dyDescent="0.25">
      <c r="A192" s="890"/>
      <c r="B192" s="184" t="s">
        <v>378</v>
      </c>
      <c r="C192" s="888"/>
      <c r="D192" s="887"/>
      <c r="E192" s="177"/>
      <c r="F192" s="177"/>
      <c r="G192" s="183"/>
      <c r="H192" s="284"/>
    </row>
    <row r="193" spans="1:8" x14ac:dyDescent="0.25">
      <c r="A193" s="890"/>
      <c r="B193" s="180" t="s">
        <v>412</v>
      </c>
      <c r="C193" s="888"/>
      <c r="D193" s="887"/>
      <c r="E193" s="177"/>
      <c r="F193" s="177"/>
      <c r="G193" s="183"/>
      <c r="H193" s="284">
        <v>4669300</v>
      </c>
    </row>
    <row r="194" spans="1:8" ht="57" x14ac:dyDescent="0.25">
      <c r="A194" s="884" t="s">
        <v>699</v>
      </c>
      <c r="B194" s="182" t="s">
        <v>409</v>
      </c>
      <c r="C194" s="683" t="s">
        <v>410</v>
      </c>
      <c r="D194" s="696" t="s">
        <v>26</v>
      </c>
      <c r="E194" s="177"/>
      <c r="F194" s="177"/>
      <c r="G194" s="183"/>
      <c r="H194" s="284"/>
    </row>
    <row r="195" spans="1:8" x14ac:dyDescent="0.25">
      <c r="A195" s="885"/>
      <c r="B195" s="184" t="s">
        <v>369</v>
      </c>
      <c r="C195" s="684"/>
      <c r="D195" s="697"/>
      <c r="E195" s="177"/>
      <c r="F195" s="177"/>
      <c r="G195" s="183"/>
      <c r="H195" s="284"/>
    </row>
    <row r="196" spans="1:8" x14ac:dyDescent="0.25">
      <c r="A196" s="885"/>
      <c r="B196" s="180" t="s">
        <v>28</v>
      </c>
      <c r="C196" s="684"/>
      <c r="D196" s="697"/>
      <c r="E196" s="177"/>
      <c r="F196" s="177"/>
      <c r="G196" s="183"/>
      <c r="H196" s="284">
        <v>6931.95</v>
      </c>
    </row>
    <row r="197" spans="1:8" x14ac:dyDescent="0.25">
      <c r="A197" s="885"/>
      <c r="B197" s="180" t="s">
        <v>406</v>
      </c>
      <c r="C197" s="684"/>
      <c r="D197" s="697"/>
      <c r="E197" s="177"/>
      <c r="F197" s="177"/>
      <c r="G197" s="183"/>
      <c r="H197" s="284">
        <v>3171.06</v>
      </c>
    </row>
    <row r="198" spans="1:8" x14ac:dyDescent="0.25">
      <c r="A198" s="885"/>
      <c r="B198" s="184" t="s">
        <v>411</v>
      </c>
      <c r="C198" s="684"/>
      <c r="D198" s="697"/>
      <c r="E198" s="177"/>
      <c r="F198" s="177"/>
      <c r="G198" s="183"/>
      <c r="H198" s="284"/>
    </row>
    <row r="199" spans="1:8" x14ac:dyDescent="0.25">
      <c r="A199" s="886"/>
      <c r="B199" s="180" t="s">
        <v>406</v>
      </c>
      <c r="C199" s="685"/>
      <c r="D199" s="698"/>
      <c r="E199" s="177"/>
      <c r="F199" s="177"/>
      <c r="G199" s="183"/>
      <c r="H199" s="284">
        <v>7287.17</v>
      </c>
    </row>
    <row r="200" spans="1:8" ht="28.5" x14ac:dyDescent="0.25">
      <c r="A200" s="884" t="s">
        <v>877</v>
      </c>
      <c r="B200" s="182" t="s">
        <v>878</v>
      </c>
      <c r="C200" s="493"/>
      <c r="D200" s="494"/>
      <c r="E200" s="177"/>
      <c r="F200" s="177"/>
      <c r="G200" s="183"/>
      <c r="H200" s="284"/>
    </row>
    <row r="201" spans="1:8" x14ac:dyDescent="0.25">
      <c r="A201" s="885"/>
      <c r="B201" s="184" t="s">
        <v>879</v>
      </c>
      <c r="C201" s="683" t="s">
        <v>477</v>
      </c>
      <c r="D201" s="686" t="s">
        <v>885</v>
      </c>
      <c r="E201" s="177"/>
      <c r="F201" s="177"/>
      <c r="G201" s="183"/>
      <c r="H201" s="284"/>
    </row>
    <row r="202" spans="1:8" x14ac:dyDescent="0.25">
      <c r="A202" s="885"/>
      <c r="B202" s="180" t="s">
        <v>28</v>
      </c>
      <c r="C202" s="684"/>
      <c r="D202" s="697"/>
      <c r="E202" s="177"/>
      <c r="F202" s="177"/>
      <c r="G202" s="183"/>
      <c r="H202" s="284">
        <v>13145.5</v>
      </c>
    </row>
    <row r="203" spans="1:8" x14ac:dyDescent="0.25">
      <c r="A203" s="885"/>
      <c r="B203" s="180" t="s">
        <v>334</v>
      </c>
      <c r="C203" s="685"/>
      <c r="D203" s="697"/>
      <c r="E203" s="177"/>
      <c r="F203" s="177"/>
      <c r="G203" s="183"/>
      <c r="H203" s="284">
        <v>13145.5</v>
      </c>
    </row>
    <row r="204" spans="1:8" x14ac:dyDescent="0.25">
      <c r="A204" s="885"/>
      <c r="B204" s="184" t="s">
        <v>880</v>
      </c>
      <c r="C204" s="683" t="s">
        <v>477</v>
      </c>
      <c r="D204" s="697"/>
      <c r="E204" s="177"/>
      <c r="F204" s="177"/>
      <c r="G204" s="183"/>
      <c r="H204" s="284"/>
    </row>
    <row r="205" spans="1:8" x14ac:dyDescent="0.25">
      <c r="A205" s="885"/>
      <c r="B205" s="180" t="s">
        <v>28</v>
      </c>
      <c r="C205" s="684"/>
      <c r="D205" s="697"/>
      <c r="E205" s="177"/>
      <c r="F205" s="177"/>
      <c r="G205" s="183"/>
      <c r="H205" s="284">
        <v>20118</v>
      </c>
    </row>
    <row r="206" spans="1:8" x14ac:dyDescent="0.25">
      <c r="A206" s="885"/>
      <c r="B206" s="180" t="s">
        <v>334</v>
      </c>
      <c r="C206" s="685"/>
      <c r="D206" s="697"/>
      <c r="E206" s="177"/>
      <c r="F206" s="177"/>
      <c r="G206" s="183"/>
      <c r="H206" s="284">
        <v>20118</v>
      </c>
    </row>
    <row r="207" spans="1:8" x14ac:dyDescent="0.25">
      <c r="A207" s="885"/>
      <c r="B207" s="184" t="s">
        <v>881</v>
      </c>
      <c r="C207" s="683" t="s">
        <v>882</v>
      </c>
      <c r="D207" s="697"/>
      <c r="E207" s="177"/>
      <c r="F207" s="177"/>
      <c r="G207" s="183"/>
      <c r="H207" s="284"/>
    </row>
    <row r="208" spans="1:8" x14ac:dyDescent="0.25">
      <c r="A208" s="885"/>
      <c r="B208" s="180" t="s">
        <v>28</v>
      </c>
      <c r="C208" s="684"/>
      <c r="D208" s="697"/>
      <c r="E208" s="177"/>
      <c r="F208" s="177"/>
      <c r="G208" s="183"/>
      <c r="H208" s="284">
        <v>345369.3</v>
      </c>
    </row>
    <row r="209" spans="1:8" x14ac:dyDescent="0.25">
      <c r="A209" s="885"/>
      <c r="B209" s="180" t="s">
        <v>334</v>
      </c>
      <c r="C209" s="685"/>
      <c r="D209" s="697"/>
      <c r="E209" s="177"/>
      <c r="F209" s="177"/>
      <c r="G209" s="183"/>
      <c r="H209" s="284">
        <v>345369.3</v>
      </c>
    </row>
    <row r="210" spans="1:8" x14ac:dyDescent="0.25">
      <c r="A210" s="885"/>
      <c r="B210" s="184" t="s">
        <v>883</v>
      </c>
      <c r="C210" s="683" t="s">
        <v>477</v>
      </c>
      <c r="D210" s="697"/>
      <c r="E210" s="177"/>
      <c r="F210" s="177"/>
      <c r="G210" s="183"/>
      <c r="H210" s="284"/>
    </row>
    <row r="211" spans="1:8" x14ac:dyDescent="0.25">
      <c r="A211" s="885"/>
      <c r="B211" s="180" t="s">
        <v>28</v>
      </c>
      <c r="C211" s="684"/>
      <c r="D211" s="697"/>
      <c r="E211" s="177"/>
      <c r="F211" s="177"/>
      <c r="G211" s="183"/>
      <c r="H211" s="284">
        <v>29056.7</v>
      </c>
    </row>
    <row r="212" spans="1:8" x14ac:dyDescent="0.25">
      <c r="A212" s="885"/>
      <c r="B212" s="180" t="s">
        <v>334</v>
      </c>
      <c r="C212" s="685"/>
      <c r="D212" s="697"/>
      <c r="E212" s="177"/>
      <c r="F212" s="177"/>
      <c r="G212" s="183"/>
      <c r="H212" s="284">
        <v>29056.7</v>
      </c>
    </row>
    <row r="213" spans="1:8" x14ac:dyDescent="0.25">
      <c r="A213" s="885"/>
      <c r="B213" s="184" t="s">
        <v>884</v>
      </c>
      <c r="C213" s="683" t="s">
        <v>882</v>
      </c>
      <c r="D213" s="697"/>
      <c r="E213" s="177"/>
      <c r="F213" s="177"/>
      <c r="G213" s="183"/>
      <c r="H213" s="284"/>
    </row>
    <row r="214" spans="1:8" x14ac:dyDescent="0.25">
      <c r="A214" s="885"/>
      <c r="B214" s="180" t="s">
        <v>28</v>
      </c>
      <c r="C214" s="684"/>
      <c r="D214" s="697"/>
      <c r="E214" s="177"/>
      <c r="F214" s="177"/>
      <c r="G214" s="183"/>
      <c r="H214" s="284">
        <v>159390.79999999999</v>
      </c>
    </row>
    <row r="215" spans="1:8" x14ac:dyDescent="0.25">
      <c r="A215" s="886"/>
      <c r="B215" s="180" t="s">
        <v>334</v>
      </c>
      <c r="C215" s="685"/>
      <c r="D215" s="698"/>
      <c r="E215" s="177"/>
      <c r="F215" s="177"/>
      <c r="G215" s="183"/>
      <c r="H215" s="284">
        <v>159390.79999999999</v>
      </c>
    </row>
    <row r="217" spans="1:8" x14ac:dyDescent="0.25">
      <c r="A217" s="54" t="s">
        <v>68</v>
      </c>
    </row>
  </sheetData>
  <sheetProtection insertRows="0" deleteRows="0"/>
  <mergeCells count="80">
    <mergeCell ref="A200:A215"/>
    <mergeCell ref="C201:C203"/>
    <mergeCell ref="D201:D215"/>
    <mergeCell ref="C204:C206"/>
    <mergeCell ref="C207:C209"/>
    <mergeCell ref="C210:C212"/>
    <mergeCell ref="C213:C215"/>
    <mergeCell ref="A189:A193"/>
    <mergeCell ref="C189:C193"/>
    <mergeCell ref="D189:D190"/>
    <mergeCell ref="D191:D193"/>
    <mergeCell ref="A194:A199"/>
    <mergeCell ref="C194:C199"/>
    <mergeCell ref="D194:D199"/>
    <mergeCell ref="A164:A188"/>
    <mergeCell ref="C165:C170"/>
    <mergeCell ref="D165:D170"/>
    <mergeCell ref="C171:C177"/>
    <mergeCell ref="D171:D185"/>
    <mergeCell ref="C178:C188"/>
    <mergeCell ref="D186:D188"/>
    <mergeCell ref="C140:C147"/>
    <mergeCell ref="D140:D147"/>
    <mergeCell ref="A148:A163"/>
    <mergeCell ref="C149:C151"/>
    <mergeCell ref="D149:D163"/>
    <mergeCell ref="C152:C154"/>
    <mergeCell ref="C155:C157"/>
    <mergeCell ref="C158:C160"/>
    <mergeCell ref="C161:C163"/>
    <mergeCell ref="A112:A147"/>
    <mergeCell ref="B112:H112"/>
    <mergeCell ref="B113:H113"/>
    <mergeCell ref="B114:H114"/>
    <mergeCell ref="C116:C121"/>
    <mergeCell ref="D116:D121"/>
    <mergeCell ref="C122:C128"/>
    <mergeCell ref="D122:D136"/>
    <mergeCell ref="C129:C139"/>
    <mergeCell ref="D137:D139"/>
    <mergeCell ref="A96:A111"/>
    <mergeCell ref="C97:C99"/>
    <mergeCell ref="D97:D111"/>
    <mergeCell ref="C100:C102"/>
    <mergeCell ref="C103:C105"/>
    <mergeCell ref="C106:C108"/>
    <mergeCell ref="C109:C111"/>
    <mergeCell ref="A65:A95"/>
    <mergeCell ref="C66:C71"/>
    <mergeCell ref="D66:D86"/>
    <mergeCell ref="C72:C78"/>
    <mergeCell ref="C79:C89"/>
    <mergeCell ref="D87:D89"/>
    <mergeCell ref="C90:C95"/>
    <mergeCell ref="D90:D95"/>
    <mergeCell ref="A49:A64"/>
    <mergeCell ref="C50:C52"/>
    <mergeCell ref="D50:D64"/>
    <mergeCell ref="C53:C55"/>
    <mergeCell ref="C56:C58"/>
    <mergeCell ref="C59:C61"/>
    <mergeCell ref="C62:C64"/>
    <mergeCell ref="A7:H7"/>
    <mergeCell ref="A9:A48"/>
    <mergeCell ref="B12:H12"/>
    <mergeCell ref="B13:H13"/>
    <mergeCell ref="B14:H14"/>
    <mergeCell ref="C16:C21"/>
    <mergeCell ref="D16:D37"/>
    <mergeCell ref="C22:C29"/>
    <mergeCell ref="C30:C40"/>
    <mergeCell ref="D38:D40"/>
    <mergeCell ref="C41:C48"/>
    <mergeCell ref="D41:D48"/>
    <mergeCell ref="G3:H3"/>
    <mergeCell ref="A4:A5"/>
    <mergeCell ref="B4:C4"/>
    <mergeCell ref="D4:D5"/>
    <mergeCell ref="E4:G4"/>
    <mergeCell ref="H4:H5"/>
  </mergeCells>
  <hyperlinks>
    <hyperlink ref="A189:A193" r:id="rId1" display="Приказ УТиЦП №226-т от 26.06.2020 (опубликовано 30.06.2020 на портале Орловской области https://orel-region.ru)"/>
    <hyperlink ref="A9:A48" r:id="rId2" display="Приказ УТиЦП №534-т от 26.12.2019 (опубликовано 30.12.2019 на портале Орловской области https://orel-region.ru)"/>
    <hyperlink ref="A65:A95" r:id="rId3" display="Приказ УТиЦП №534-т от 26.12.2019 (опубликовано 30.12.2019 на портале Орловской области https://orel-region.ru)"/>
    <hyperlink ref="A112:A147" r:id="rId4" display="Приказ УТиЦП №534-т от 26.12.2019 (опубликовано 30.12.2019 на портале Орловской области https://orel-region.ru)"/>
    <hyperlink ref="A164:A188" r:id="rId5" display="Приказ УТиЦП №534-т от 26.12.2019 (опубликовано 30.12.2019 на портале Орловской области https://orel-region.ru)"/>
    <hyperlink ref="A194:A199" r:id="rId6" display="Приказ УТиЦП №534-т от 26.12.2019 (опубликовано 30.12.2019 на портале Орловской области https://orel-region.ru)"/>
    <hyperlink ref="A200:A215" r:id="rId7" display="Приказ УТиЦП №301-т от 01.10.2020 (опубликовано 06.10.2020 на портале Орловской области https://orel-region.ru)"/>
    <hyperlink ref="A148:A163" r:id="rId8" display="Приказ УТиЦП №301-т от 01.10.2020 (опубликовано 06.10.2020 на портале Орловской области https://orel-region.ru)"/>
    <hyperlink ref="A96:A111" r:id="rId9" display="Приказ УТиЦП №301-т от 01.10.2020 (опубликовано 06.10.2020 на портале Орловской области https://orel-region.ru)"/>
    <hyperlink ref="A49:A64" r:id="rId10" display="Приказ УТиЦП №301-т от 01.10.2020 (опубликовано 06.10.2020 на портале Орловской области https://orel-region.ru)"/>
  </hyperlinks>
  <pageMargins left="0.35433070866141736" right="0.15748031496062992" top="0.35433070866141736" bottom="2.598425196850394" header="0.51181102362204722" footer="0.51181102362204722"/>
  <pageSetup paperSize="9" scale="18" fitToHeight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140"/>
  <sheetViews>
    <sheetView tabSelected="1" view="pageBreakPreview" zoomScale="90" zoomScaleNormal="100" zoomScaleSheetLayoutView="90" workbookViewId="0">
      <pane ySplit="5" topLeftCell="A6" activePane="bottomLeft" state="frozen"/>
      <selection pane="bottomLeft" activeCell="A6" sqref="A6"/>
    </sheetView>
  </sheetViews>
  <sheetFormatPr defaultRowHeight="15" outlineLevelRow="1" x14ac:dyDescent="0.25"/>
  <cols>
    <col min="1" max="1" width="51.5703125" style="3" customWidth="1"/>
    <col min="2" max="2" width="60" style="2" customWidth="1"/>
    <col min="3" max="3" width="24.5703125" style="3" customWidth="1"/>
    <col min="4" max="4" width="15.28515625" style="3" customWidth="1"/>
    <col min="5" max="6" width="9.28515625" style="3" bestFit="1" customWidth="1"/>
    <col min="7" max="7" width="12" style="3" bestFit="1" customWidth="1"/>
    <col min="8" max="8" width="18.28515625" style="3" customWidth="1"/>
    <col min="9" max="10" width="11" style="3" bestFit="1" customWidth="1"/>
    <col min="11" max="16384" width="9.140625" style="3"/>
  </cols>
  <sheetData>
    <row r="1" spans="1:8" ht="18.75" x14ac:dyDescent="0.3">
      <c r="A1" s="1" t="s">
        <v>0</v>
      </c>
    </row>
    <row r="2" spans="1:8" ht="20.25" customHeight="1" x14ac:dyDescent="0.3">
      <c r="C2" s="70"/>
      <c r="D2" s="70"/>
      <c r="E2" s="70"/>
      <c r="F2" s="70"/>
      <c r="G2" s="70"/>
    </row>
    <row r="3" spans="1:8" ht="19.5" thickBot="1" x14ac:dyDescent="0.3">
      <c r="B3" s="72"/>
      <c r="C3" s="73"/>
      <c r="D3" s="73"/>
      <c r="E3" s="73"/>
      <c r="F3" s="73"/>
      <c r="G3" s="646" t="s">
        <v>1</v>
      </c>
      <c r="H3" s="881"/>
    </row>
    <row r="4" spans="1:8" ht="15" customHeight="1" x14ac:dyDescent="0.25">
      <c r="A4" s="762" t="s">
        <v>2</v>
      </c>
      <c r="B4" s="649" t="s">
        <v>3</v>
      </c>
      <c r="C4" s="649"/>
      <c r="D4" s="649" t="s">
        <v>4</v>
      </c>
      <c r="E4" s="649" t="s">
        <v>5</v>
      </c>
      <c r="F4" s="649"/>
      <c r="G4" s="649"/>
      <c r="H4" s="651" t="s">
        <v>6</v>
      </c>
    </row>
    <row r="5" spans="1:8" ht="42.75" x14ac:dyDescent="0.25">
      <c r="A5" s="763"/>
      <c r="B5" s="625" t="s">
        <v>7</v>
      </c>
      <c r="C5" s="625" t="s">
        <v>8</v>
      </c>
      <c r="D5" s="650"/>
      <c r="E5" s="625" t="s">
        <v>9</v>
      </c>
      <c r="F5" s="625" t="s">
        <v>10</v>
      </c>
      <c r="G5" s="625" t="s">
        <v>11</v>
      </c>
      <c r="H5" s="652"/>
    </row>
    <row r="6" spans="1:8" s="43" customFormat="1" ht="15.75" x14ac:dyDescent="0.25">
      <c r="A6" s="624">
        <v>1</v>
      </c>
      <c r="B6" s="625">
        <v>2</v>
      </c>
      <c r="C6" s="625">
        <v>3</v>
      </c>
      <c r="D6" s="625">
        <f>C6+1</f>
        <v>4</v>
      </c>
      <c r="E6" s="625">
        <f>D6+1</f>
        <v>5</v>
      </c>
      <c r="F6" s="625">
        <f>E6+1</f>
        <v>6</v>
      </c>
      <c r="G6" s="625">
        <f>F6+1</f>
        <v>7</v>
      </c>
      <c r="H6" s="8">
        <f>G6+1</f>
        <v>8</v>
      </c>
    </row>
    <row r="7" spans="1:8" ht="32.25" customHeight="1" x14ac:dyDescent="0.25">
      <c r="A7" s="921" t="s">
        <v>580</v>
      </c>
      <c r="B7" s="922"/>
      <c r="C7" s="922"/>
      <c r="D7" s="922"/>
      <c r="E7" s="922"/>
      <c r="F7" s="922"/>
      <c r="G7" s="922"/>
      <c r="H7" s="923"/>
    </row>
    <row r="8" spans="1:8" ht="61.5" customHeight="1" x14ac:dyDescent="0.25">
      <c r="A8" s="216" t="s">
        <v>581</v>
      </c>
      <c r="B8" s="924" t="s">
        <v>13</v>
      </c>
      <c r="C8" s="757" t="s">
        <v>14</v>
      </c>
      <c r="D8" s="757" t="s">
        <v>15</v>
      </c>
      <c r="E8" s="757"/>
      <c r="F8" s="757"/>
      <c r="G8" s="927">
        <f>ROUND(550/1.2,2)</f>
        <v>458.33</v>
      </c>
      <c r="H8" s="930"/>
    </row>
    <row r="9" spans="1:8" ht="94.5" customHeight="1" x14ac:dyDescent="0.25">
      <c r="A9" s="627" t="s">
        <v>582</v>
      </c>
      <c r="B9" s="925"/>
      <c r="C9" s="758"/>
      <c r="D9" s="758"/>
      <c r="E9" s="758"/>
      <c r="F9" s="758"/>
      <c r="G9" s="928"/>
      <c r="H9" s="931"/>
    </row>
    <row r="10" spans="1:8" ht="98.25" customHeight="1" x14ac:dyDescent="0.25">
      <c r="A10" s="217" t="s">
        <v>583</v>
      </c>
      <c r="B10" s="926"/>
      <c r="C10" s="759"/>
      <c r="D10" s="759"/>
      <c r="E10" s="759"/>
      <c r="F10" s="759"/>
      <c r="G10" s="929"/>
      <c r="H10" s="932"/>
    </row>
    <row r="11" spans="1:8" ht="22.5" customHeight="1" x14ac:dyDescent="0.25">
      <c r="A11" s="917" t="s">
        <v>584</v>
      </c>
      <c r="B11" s="653" t="s">
        <v>18</v>
      </c>
      <c r="C11" s="653"/>
      <c r="D11" s="653"/>
      <c r="E11" s="653"/>
      <c r="F11" s="653"/>
      <c r="G11" s="653"/>
      <c r="H11" s="654"/>
    </row>
    <row r="12" spans="1:8" ht="19.5" customHeight="1" x14ac:dyDescent="0.25">
      <c r="A12" s="915"/>
      <c r="B12" s="771" t="s">
        <v>122</v>
      </c>
      <c r="C12" s="772"/>
      <c r="D12" s="772"/>
      <c r="E12" s="772"/>
      <c r="F12" s="772"/>
      <c r="G12" s="772"/>
      <c r="H12" s="773"/>
    </row>
    <row r="13" spans="1:8" ht="63.75" customHeight="1" x14ac:dyDescent="0.25">
      <c r="A13" s="915"/>
      <c r="B13" s="903" t="s">
        <v>20</v>
      </c>
      <c r="C13" s="904"/>
      <c r="D13" s="904"/>
      <c r="E13" s="904"/>
      <c r="F13" s="904"/>
      <c r="G13" s="904"/>
      <c r="H13" s="905"/>
    </row>
    <row r="14" spans="1:8" ht="27.75" customHeight="1" outlineLevel="1" x14ac:dyDescent="0.25">
      <c r="A14" s="918" t="s">
        <v>682</v>
      </c>
      <c r="B14" s="16" t="s">
        <v>585</v>
      </c>
      <c r="C14" s="663" t="s">
        <v>403</v>
      </c>
      <c r="D14" s="668" t="s">
        <v>26</v>
      </c>
      <c r="E14" s="17"/>
      <c r="F14" s="17"/>
      <c r="G14" s="18"/>
      <c r="H14" s="19">
        <v>166</v>
      </c>
    </row>
    <row r="15" spans="1:8" ht="25.5" customHeight="1" outlineLevel="1" x14ac:dyDescent="0.25">
      <c r="A15" s="919"/>
      <c r="B15" s="16" t="s">
        <v>404</v>
      </c>
      <c r="C15" s="920"/>
      <c r="D15" s="669"/>
      <c r="E15" s="17"/>
      <c r="F15" s="17"/>
      <c r="G15" s="18"/>
      <c r="H15" s="19">
        <v>299</v>
      </c>
    </row>
    <row r="16" spans="1:8" ht="30" outlineLevel="1" x14ac:dyDescent="0.25">
      <c r="A16" s="919"/>
      <c r="B16" s="20" t="s">
        <v>24</v>
      </c>
      <c r="C16" s="619"/>
      <c r="D16" s="669"/>
      <c r="E16" s="17"/>
      <c r="F16" s="17"/>
      <c r="G16" s="18"/>
      <c r="H16" s="19"/>
    </row>
    <row r="17" spans="1:8" ht="59.25" outlineLevel="1" x14ac:dyDescent="0.25">
      <c r="A17" s="919"/>
      <c r="B17" s="423" t="s">
        <v>586</v>
      </c>
      <c r="C17" s="665" t="s">
        <v>452</v>
      </c>
      <c r="D17" s="669"/>
      <c r="E17" s="17"/>
      <c r="F17" s="17"/>
      <c r="G17" s="18"/>
      <c r="H17" s="19"/>
    </row>
    <row r="18" spans="1:8" ht="15" customHeight="1" outlineLevel="1" x14ac:dyDescent="0.25">
      <c r="A18" s="234"/>
      <c r="B18" s="22" t="s">
        <v>587</v>
      </c>
      <c r="C18" s="666"/>
      <c r="D18" s="669"/>
      <c r="E18" s="17"/>
      <c r="F18" s="17"/>
      <c r="G18" s="18"/>
      <c r="H18" s="19">
        <v>18392</v>
      </c>
    </row>
    <row r="19" spans="1:8" outlineLevel="1" x14ac:dyDescent="0.25">
      <c r="A19" s="918" t="s">
        <v>683</v>
      </c>
      <c r="B19" s="22" t="s">
        <v>588</v>
      </c>
      <c r="C19" s="666"/>
      <c r="D19" s="669"/>
      <c r="E19" s="17"/>
      <c r="F19" s="17"/>
      <c r="G19" s="18"/>
      <c r="H19" s="19">
        <v>21342</v>
      </c>
    </row>
    <row r="20" spans="1:8" outlineLevel="1" x14ac:dyDescent="0.25">
      <c r="A20" s="919"/>
      <c r="B20" s="22" t="s">
        <v>589</v>
      </c>
      <c r="C20" s="666"/>
      <c r="D20" s="669"/>
      <c r="E20" s="17"/>
      <c r="F20" s="17"/>
      <c r="G20" s="18"/>
      <c r="H20" s="19">
        <v>7284</v>
      </c>
    </row>
    <row r="21" spans="1:8" ht="46.5" customHeight="1" outlineLevel="1" x14ac:dyDescent="0.25">
      <c r="A21" s="919"/>
      <c r="B21" s="423" t="s">
        <v>590</v>
      </c>
      <c r="C21" s="666"/>
      <c r="D21" s="669"/>
      <c r="E21" s="17"/>
      <c r="F21" s="17"/>
      <c r="G21" s="18"/>
      <c r="H21" s="19"/>
    </row>
    <row r="22" spans="1:8" ht="21" customHeight="1" outlineLevel="1" x14ac:dyDescent="0.25">
      <c r="A22" s="919"/>
      <c r="B22" s="22" t="s">
        <v>591</v>
      </c>
      <c r="C22" s="666"/>
      <c r="D22" s="669"/>
      <c r="E22" s="17"/>
      <c r="F22" s="17"/>
      <c r="G22" s="18"/>
      <c r="H22" s="19">
        <v>4181</v>
      </c>
    </row>
    <row r="23" spans="1:8" ht="21" customHeight="1" outlineLevel="1" x14ac:dyDescent="0.25">
      <c r="A23" s="913" t="s">
        <v>890</v>
      </c>
      <c r="B23" s="22" t="s">
        <v>592</v>
      </c>
      <c r="C23" s="666"/>
      <c r="D23" s="669"/>
      <c r="E23" s="17"/>
      <c r="F23" s="17"/>
      <c r="G23" s="18"/>
      <c r="H23" s="19">
        <v>4103</v>
      </c>
    </row>
    <row r="24" spans="1:8" ht="61.5" customHeight="1" outlineLevel="1" x14ac:dyDescent="0.25">
      <c r="A24" s="913"/>
      <c r="B24" s="22" t="s">
        <v>593</v>
      </c>
      <c r="C24" s="666"/>
      <c r="D24" s="669"/>
      <c r="E24" s="17"/>
      <c r="F24" s="17"/>
      <c r="G24" s="18"/>
      <c r="H24" s="19">
        <v>3452</v>
      </c>
    </row>
    <row r="25" spans="1:8" ht="21" customHeight="1" outlineLevel="1" x14ac:dyDescent="0.25">
      <c r="A25" s="913" t="s">
        <v>900</v>
      </c>
      <c r="B25" s="22" t="s">
        <v>594</v>
      </c>
      <c r="C25" s="666"/>
      <c r="D25" s="669"/>
      <c r="E25" s="17"/>
      <c r="F25" s="17"/>
      <c r="G25" s="18"/>
      <c r="H25" s="19">
        <v>4513</v>
      </c>
    </row>
    <row r="26" spans="1:8" ht="65.25" customHeight="1" outlineLevel="1" x14ac:dyDescent="0.25">
      <c r="A26" s="913"/>
      <c r="B26" s="423" t="s">
        <v>595</v>
      </c>
      <c r="C26" s="666"/>
      <c r="D26" s="669"/>
      <c r="E26" s="17"/>
      <c r="F26" s="17"/>
      <c r="G26" s="18"/>
      <c r="H26" s="19">
        <v>5126</v>
      </c>
    </row>
    <row r="27" spans="1:8" ht="41.25" customHeight="1" outlineLevel="1" x14ac:dyDescent="0.25">
      <c r="A27" s="914" t="s">
        <v>903</v>
      </c>
      <c r="B27" s="423" t="s">
        <v>596</v>
      </c>
      <c r="C27" s="665" t="s">
        <v>597</v>
      </c>
      <c r="D27" s="669"/>
      <c r="E27" s="17"/>
      <c r="F27" s="17"/>
      <c r="G27" s="18"/>
      <c r="H27" s="19"/>
    </row>
    <row r="28" spans="1:8" ht="45" customHeight="1" outlineLevel="1" x14ac:dyDescent="0.25">
      <c r="A28" s="914"/>
      <c r="B28" s="22" t="s">
        <v>598</v>
      </c>
      <c r="C28" s="666"/>
      <c r="D28" s="669"/>
      <c r="E28" s="17"/>
      <c r="F28" s="17"/>
      <c r="G28" s="18"/>
      <c r="H28" s="19">
        <v>4999</v>
      </c>
    </row>
    <row r="29" spans="1:8" ht="30" outlineLevel="1" x14ac:dyDescent="0.25">
      <c r="A29" s="915"/>
      <c r="B29" s="235" t="s">
        <v>599</v>
      </c>
      <c r="C29" s="666"/>
      <c r="D29" s="669"/>
      <c r="E29" s="17"/>
      <c r="F29" s="17"/>
      <c r="G29" s="18"/>
      <c r="H29" s="19">
        <v>2917</v>
      </c>
    </row>
    <row r="30" spans="1:8" ht="30" outlineLevel="1" x14ac:dyDescent="0.25">
      <c r="A30" s="915"/>
      <c r="B30" s="235" t="s">
        <v>600</v>
      </c>
      <c r="C30" s="666"/>
      <c r="D30" s="669"/>
      <c r="E30" s="17"/>
      <c r="F30" s="17"/>
      <c r="G30" s="18"/>
      <c r="H30" s="19">
        <v>2326</v>
      </c>
    </row>
    <row r="31" spans="1:8" ht="28.5" outlineLevel="1" x14ac:dyDescent="0.25">
      <c r="A31" s="915"/>
      <c r="B31" s="21" t="s">
        <v>601</v>
      </c>
      <c r="C31" s="666"/>
      <c r="D31" s="669"/>
      <c r="E31" s="17"/>
      <c r="F31" s="17"/>
      <c r="G31" s="18"/>
      <c r="H31" s="19"/>
    </row>
    <row r="32" spans="1:8" ht="30" outlineLevel="1" x14ac:dyDescent="0.25">
      <c r="A32" s="915"/>
      <c r="B32" s="235" t="s">
        <v>598</v>
      </c>
      <c r="C32" s="666"/>
      <c r="D32" s="669"/>
      <c r="E32" s="17"/>
      <c r="F32" s="17"/>
      <c r="G32" s="18"/>
      <c r="H32" s="19">
        <v>10316</v>
      </c>
    </row>
    <row r="33" spans="1:8" ht="60" outlineLevel="1" x14ac:dyDescent="0.25">
      <c r="A33" s="915"/>
      <c r="B33" s="235" t="s">
        <v>891</v>
      </c>
      <c r="C33" s="666"/>
      <c r="D33" s="669"/>
      <c r="E33" s="17"/>
      <c r="F33" s="17"/>
      <c r="G33" s="18"/>
      <c r="H33" s="19">
        <v>6770</v>
      </c>
    </row>
    <row r="34" spans="1:8" ht="30" outlineLevel="1" x14ac:dyDescent="0.25">
      <c r="A34" s="915"/>
      <c r="B34" s="235" t="s">
        <v>602</v>
      </c>
      <c r="C34" s="666"/>
      <c r="D34" s="669"/>
      <c r="E34" s="17"/>
      <c r="F34" s="17"/>
      <c r="G34" s="18"/>
      <c r="H34" s="19">
        <v>8747</v>
      </c>
    </row>
    <row r="35" spans="1:8" ht="28.5" outlineLevel="1" x14ac:dyDescent="0.25">
      <c r="A35" s="915"/>
      <c r="B35" s="423" t="s">
        <v>603</v>
      </c>
      <c r="C35" s="666"/>
      <c r="D35" s="669"/>
      <c r="E35" s="17"/>
      <c r="F35" s="17"/>
      <c r="G35" s="18"/>
      <c r="H35" s="19"/>
    </row>
    <row r="36" spans="1:8" ht="30" outlineLevel="1" x14ac:dyDescent="0.25">
      <c r="A36" s="915"/>
      <c r="B36" s="22" t="s">
        <v>604</v>
      </c>
      <c r="C36" s="666"/>
      <c r="D36" s="669"/>
      <c r="E36" s="17"/>
      <c r="F36" s="17"/>
      <c r="G36" s="18"/>
      <c r="H36" s="19">
        <v>13603</v>
      </c>
    </row>
    <row r="37" spans="1:8" ht="30" outlineLevel="1" x14ac:dyDescent="0.25">
      <c r="A37" s="915"/>
      <c r="B37" s="22" t="s">
        <v>605</v>
      </c>
      <c r="C37" s="666"/>
      <c r="D37" s="669"/>
      <c r="E37" s="17"/>
      <c r="F37" s="17"/>
      <c r="G37" s="18"/>
      <c r="H37" s="19">
        <v>9497</v>
      </c>
    </row>
    <row r="38" spans="1:8" outlineLevel="1" x14ac:dyDescent="0.25">
      <c r="A38" s="915"/>
      <c r="B38" s="235" t="s">
        <v>675</v>
      </c>
      <c r="C38" s="911"/>
      <c r="D38" s="669"/>
      <c r="E38" s="17"/>
      <c r="F38" s="17"/>
      <c r="G38" s="18"/>
      <c r="H38" s="19">
        <v>7223.74</v>
      </c>
    </row>
    <row r="39" spans="1:8" ht="42.75" outlineLevel="1" x14ac:dyDescent="0.25">
      <c r="A39" s="915"/>
      <c r="B39" s="30" t="s">
        <v>676</v>
      </c>
      <c r="C39" s="896" t="s">
        <v>56</v>
      </c>
      <c r="D39" s="669"/>
      <c r="E39" s="17"/>
      <c r="F39" s="17"/>
      <c r="G39" s="18"/>
      <c r="H39" s="19"/>
    </row>
    <row r="40" spans="1:8" outlineLevel="1" x14ac:dyDescent="0.25">
      <c r="A40" s="915"/>
      <c r="B40" s="235" t="s">
        <v>677</v>
      </c>
      <c r="C40" s="897"/>
      <c r="D40" s="669"/>
      <c r="E40" s="17"/>
      <c r="F40" s="17"/>
      <c r="G40" s="18"/>
      <c r="H40" s="19">
        <v>2448</v>
      </c>
    </row>
    <row r="41" spans="1:8" ht="30.75" outlineLevel="1" x14ac:dyDescent="0.25">
      <c r="A41" s="915"/>
      <c r="B41" s="30" t="s">
        <v>732</v>
      </c>
      <c r="C41" s="600"/>
      <c r="D41" s="669"/>
      <c r="E41" s="17"/>
      <c r="F41" s="17"/>
      <c r="G41" s="18"/>
      <c r="H41" s="19"/>
    </row>
    <row r="42" spans="1:8" ht="28.5" outlineLevel="1" x14ac:dyDescent="0.25">
      <c r="A42" s="915"/>
      <c r="B42" s="601" t="s">
        <v>733</v>
      </c>
      <c r="C42" s="896" t="s">
        <v>734</v>
      </c>
      <c r="D42" s="669"/>
      <c r="E42" s="17"/>
      <c r="F42" s="17"/>
      <c r="G42" s="18"/>
      <c r="H42" s="19"/>
    </row>
    <row r="43" spans="1:8" outlineLevel="1" x14ac:dyDescent="0.25">
      <c r="A43" s="915"/>
      <c r="B43" s="235" t="s">
        <v>735</v>
      </c>
      <c r="C43" s="900"/>
      <c r="D43" s="669"/>
      <c r="E43" s="17"/>
      <c r="F43" s="17"/>
      <c r="G43" s="18"/>
      <c r="H43" s="19">
        <v>2214</v>
      </c>
    </row>
    <row r="44" spans="1:8" outlineLevel="1" x14ac:dyDescent="0.25">
      <c r="A44" s="915"/>
      <c r="B44" s="235" t="s">
        <v>736</v>
      </c>
      <c r="C44" s="900"/>
      <c r="D44" s="669"/>
      <c r="E44" s="17"/>
      <c r="F44" s="17"/>
      <c r="G44" s="18"/>
      <c r="H44" s="19">
        <f>H43</f>
        <v>2214</v>
      </c>
    </row>
    <row r="45" spans="1:8" ht="28.5" outlineLevel="1" x14ac:dyDescent="0.25">
      <c r="A45" s="915"/>
      <c r="B45" s="601" t="s">
        <v>737</v>
      </c>
      <c r="C45" s="900"/>
      <c r="D45" s="669"/>
      <c r="E45" s="17"/>
      <c r="F45" s="17"/>
      <c r="G45" s="18"/>
      <c r="H45" s="19"/>
    </row>
    <row r="46" spans="1:8" outlineLevel="1" x14ac:dyDescent="0.25">
      <c r="A46" s="915"/>
      <c r="B46" s="235" t="s">
        <v>738</v>
      </c>
      <c r="C46" s="900"/>
      <c r="D46" s="669"/>
      <c r="E46" s="17"/>
      <c r="F46" s="17"/>
      <c r="G46" s="18"/>
      <c r="H46" s="19">
        <v>1738</v>
      </c>
    </row>
    <row r="47" spans="1:8" outlineLevel="1" x14ac:dyDescent="0.25">
      <c r="A47" s="915"/>
      <c r="B47" s="235" t="s">
        <v>739</v>
      </c>
      <c r="C47" s="900"/>
      <c r="D47" s="669"/>
      <c r="E47" s="17"/>
      <c r="F47" s="17"/>
      <c r="G47" s="18"/>
      <c r="H47" s="19">
        <f>H46</f>
        <v>1738</v>
      </c>
    </row>
    <row r="48" spans="1:8" ht="28.5" outlineLevel="1" x14ac:dyDescent="0.25">
      <c r="A48" s="915"/>
      <c r="B48" s="601" t="s">
        <v>740</v>
      </c>
      <c r="C48" s="900"/>
      <c r="D48" s="669"/>
      <c r="E48" s="17"/>
      <c r="F48" s="17"/>
      <c r="G48" s="18"/>
      <c r="H48" s="19"/>
    </row>
    <row r="49" spans="1:8" outlineLevel="1" x14ac:dyDescent="0.25">
      <c r="A49" s="915"/>
      <c r="B49" s="235" t="s">
        <v>741</v>
      </c>
      <c r="C49" s="900"/>
      <c r="D49" s="669"/>
      <c r="E49" s="17"/>
      <c r="F49" s="17"/>
      <c r="G49" s="18"/>
      <c r="H49" s="19">
        <v>475</v>
      </c>
    </row>
    <row r="50" spans="1:8" outlineLevel="1" x14ac:dyDescent="0.25">
      <c r="A50" s="915"/>
      <c r="B50" s="235" t="s">
        <v>742</v>
      </c>
      <c r="C50" s="897"/>
      <c r="D50" s="669"/>
      <c r="E50" s="17"/>
      <c r="F50" s="17"/>
      <c r="G50" s="18"/>
      <c r="H50" s="19">
        <f>H49</f>
        <v>475</v>
      </c>
    </row>
    <row r="51" spans="1:8" ht="30" outlineLevel="1" x14ac:dyDescent="0.25">
      <c r="A51" s="915"/>
      <c r="B51" s="20" t="s">
        <v>24</v>
      </c>
      <c r="C51" s="671" t="s">
        <v>606</v>
      </c>
      <c r="D51" s="669"/>
      <c r="E51" s="17"/>
      <c r="F51" s="17"/>
      <c r="G51" s="26"/>
      <c r="H51" s="19"/>
    </row>
    <row r="52" spans="1:8" ht="59.25" customHeight="1" outlineLevel="1" x14ac:dyDescent="0.25">
      <c r="A52" s="915"/>
      <c r="B52" s="423" t="s">
        <v>607</v>
      </c>
      <c r="C52" s="672"/>
      <c r="D52" s="669"/>
      <c r="E52" s="17"/>
      <c r="F52" s="17"/>
      <c r="G52" s="26"/>
      <c r="H52" s="19"/>
    </row>
    <row r="53" spans="1:8" outlineLevel="1" x14ac:dyDescent="0.25">
      <c r="A53" s="915"/>
      <c r="B53" s="22" t="s">
        <v>608</v>
      </c>
      <c r="C53" s="672"/>
      <c r="D53" s="669"/>
      <c r="E53" s="17"/>
      <c r="F53" s="17"/>
      <c r="G53" s="26"/>
      <c r="H53" s="19">
        <v>14108</v>
      </c>
    </row>
    <row r="54" spans="1:8" ht="47.25" customHeight="1" outlineLevel="1" x14ac:dyDescent="0.25">
      <c r="A54" s="915"/>
      <c r="B54" s="423" t="s">
        <v>609</v>
      </c>
      <c r="C54" s="672"/>
      <c r="D54" s="669"/>
      <c r="E54" s="17"/>
      <c r="F54" s="17"/>
      <c r="G54" s="26"/>
      <c r="H54" s="19"/>
    </row>
    <row r="55" spans="1:8" outlineLevel="1" x14ac:dyDescent="0.25">
      <c r="A55" s="915"/>
      <c r="B55" s="22" t="s">
        <v>610</v>
      </c>
      <c r="C55" s="672"/>
      <c r="D55" s="669"/>
      <c r="E55" s="17"/>
      <c r="F55" s="17"/>
      <c r="G55" s="26"/>
      <c r="H55" s="19">
        <v>8054</v>
      </c>
    </row>
    <row r="56" spans="1:8" outlineLevel="1" x14ac:dyDescent="0.25">
      <c r="A56" s="915"/>
      <c r="B56" s="22" t="s">
        <v>611</v>
      </c>
      <c r="C56" s="672"/>
      <c r="D56" s="669"/>
      <c r="E56" s="17"/>
      <c r="F56" s="17"/>
      <c r="G56" s="26"/>
      <c r="H56" s="19">
        <v>9095</v>
      </c>
    </row>
    <row r="57" spans="1:8" outlineLevel="1" x14ac:dyDescent="0.25">
      <c r="A57" s="915"/>
      <c r="B57" s="22" t="s">
        <v>612</v>
      </c>
      <c r="C57" s="672"/>
      <c r="D57" s="669"/>
      <c r="E57" s="17"/>
      <c r="F57" s="17"/>
      <c r="G57" s="26"/>
      <c r="H57" s="19">
        <v>2088</v>
      </c>
    </row>
    <row r="58" spans="1:8" ht="28.5" outlineLevel="1" x14ac:dyDescent="0.25">
      <c r="A58" s="915"/>
      <c r="B58" s="423" t="s">
        <v>595</v>
      </c>
      <c r="C58" s="672"/>
      <c r="D58" s="669"/>
      <c r="E58" s="17"/>
      <c r="F58" s="17"/>
      <c r="G58" s="26"/>
      <c r="H58" s="19"/>
    </row>
    <row r="59" spans="1:8" outlineLevel="1" x14ac:dyDescent="0.25">
      <c r="A59" s="915"/>
      <c r="B59" s="22" t="s">
        <v>613</v>
      </c>
      <c r="C59" s="672"/>
      <c r="D59" s="669"/>
      <c r="E59" s="17"/>
      <c r="F59" s="17"/>
      <c r="G59" s="26"/>
      <c r="H59" s="19">
        <v>5890</v>
      </c>
    </row>
    <row r="60" spans="1:8" outlineLevel="1" x14ac:dyDescent="0.25">
      <c r="A60" s="915"/>
      <c r="B60" s="22" t="s">
        <v>614</v>
      </c>
      <c r="C60" s="672"/>
      <c r="D60" s="669"/>
      <c r="E60" s="17"/>
      <c r="F60" s="17"/>
      <c r="G60" s="26"/>
      <c r="H60" s="19">
        <v>6133</v>
      </c>
    </row>
    <row r="61" spans="1:8" outlineLevel="1" x14ac:dyDescent="0.25">
      <c r="A61" s="915"/>
      <c r="B61" s="22" t="s">
        <v>615</v>
      </c>
      <c r="C61" s="673"/>
      <c r="D61" s="670"/>
      <c r="E61" s="17"/>
      <c r="F61" s="17"/>
      <c r="G61" s="26"/>
      <c r="H61" s="19">
        <v>16547</v>
      </c>
    </row>
    <row r="62" spans="1:8" ht="30.75" outlineLevel="1" x14ac:dyDescent="0.25">
      <c r="A62" s="915"/>
      <c r="B62" s="30" t="s">
        <v>732</v>
      </c>
      <c r="C62" s="623"/>
      <c r="D62" s="621"/>
      <c r="E62" s="17"/>
      <c r="F62" s="17"/>
      <c r="G62" s="26"/>
      <c r="H62" s="19"/>
    </row>
    <row r="63" spans="1:8" ht="28.5" outlineLevel="1" x14ac:dyDescent="0.25">
      <c r="A63" s="915"/>
      <c r="B63" s="601" t="s">
        <v>737</v>
      </c>
      <c r="C63" s="671" t="s">
        <v>743</v>
      </c>
      <c r="D63" s="621"/>
      <c r="E63" s="17"/>
      <c r="F63" s="17"/>
      <c r="G63" s="26"/>
      <c r="H63" s="19"/>
    </row>
    <row r="64" spans="1:8" outlineLevel="1" x14ac:dyDescent="0.25">
      <c r="A64" s="915"/>
      <c r="B64" s="235" t="s">
        <v>744</v>
      </c>
      <c r="C64" s="900"/>
      <c r="D64" s="621"/>
      <c r="E64" s="17"/>
      <c r="F64" s="17"/>
      <c r="G64" s="26"/>
      <c r="H64" s="19">
        <v>1206</v>
      </c>
    </row>
    <row r="65" spans="1:8" outlineLevel="1" x14ac:dyDescent="0.25">
      <c r="A65" s="915"/>
      <c r="B65" s="235" t="s">
        <v>745</v>
      </c>
      <c r="C65" s="900"/>
      <c r="D65" s="621"/>
      <c r="E65" s="17"/>
      <c r="F65" s="17"/>
      <c r="G65" s="26"/>
      <c r="H65" s="19">
        <f>H64</f>
        <v>1206</v>
      </c>
    </row>
    <row r="66" spans="1:8" ht="28.5" outlineLevel="1" x14ac:dyDescent="0.25">
      <c r="A66" s="915"/>
      <c r="B66" s="601" t="s">
        <v>746</v>
      </c>
      <c r="C66" s="900"/>
      <c r="D66" s="621"/>
      <c r="E66" s="17"/>
      <c r="F66" s="17"/>
      <c r="G66" s="26"/>
      <c r="H66" s="19"/>
    </row>
    <row r="67" spans="1:8" outlineLevel="1" x14ac:dyDescent="0.25">
      <c r="A67" s="915"/>
      <c r="B67" s="235" t="s">
        <v>747</v>
      </c>
      <c r="C67" s="900"/>
      <c r="D67" s="621"/>
      <c r="E67" s="17"/>
      <c r="F67" s="17"/>
      <c r="G67" s="26"/>
      <c r="H67" s="19">
        <v>425</v>
      </c>
    </row>
    <row r="68" spans="1:8" outlineLevel="1" x14ac:dyDescent="0.25">
      <c r="A68" s="915"/>
      <c r="B68" s="235" t="s">
        <v>748</v>
      </c>
      <c r="C68" s="897"/>
      <c r="D68" s="621"/>
      <c r="E68" s="17"/>
      <c r="F68" s="17"/>
      <c r="G68" s="26"/>
      <c r="H68" s="19">
        <f>H67</f>
        <v>425</v>
      </c>
    </row>
    <row r="69" spans="1:8" s="190" customFormat="1" ht="20.25" customHeight="1" x14ac:dyDescent="0.2">
      <c r="A69" s="915"/>
      <c r="B69" s="653" t="s">
        <v>53</v>
      </c>
      <c r="C69" s="653"/>
      <c r="D69" s="653"/>
      <c r="E69" s="653"/>
      <c r="F69" s="653"/>
      <c r="G69" s="653"/>
      <c r="H69" s="654"/>
    </row>
    <row r="70" spans="1:8" s="190" customFormat="1" ht="20.25" customHeight="1" x14ac:dyDescent="0.2">
      <c r="A70" s="915"/>
      <c r="B70" s="771" t="s">
        <v>122</v>
      </c>
      <c r="C70" s="772"/>
      <c r="D70" s="772"/>
      <c r="E70" s="772"/>
      <c r="F70" s="772"/>
      <c r="G70" s="772"/>
      <c r="H70" s="773"/>
    </row>
    <row r="71" spans="1:8" s="190" customFormat="1" ht="62.25" customHeight="1" x14ac:dyDescent="0.2">
      <c r="A71" s="915"/>
      <c r="B71" s="903" t="s">
        <v>20</v>
      </c>
      <c r="C71" s="904"/>
      <c r="D71" s="904"/>
      <c r="E71" s="904"/>
      <c r="F71" s="904"/>
      <c r="G71" s="904"/>
      <c r="H71" s="905"/>
    </row>
    <row r="72" spans="1:8" ht="72" x14ac:dyDescent="0.25">
      <c r="A72" s="915"/>
      <c r="B72" s="62" t="s">
        <v>451</v>
      </c>
      <c r="C72" s="665" t="s">
        <v>56</v>
      </c>
      <c r="D72" s="757" t="s">
        <v>57</v>
      </c>
      <c r="E72" s="17"/>
      <c r="F72" s="17"/>
      <c r="G72" s="18"/>
      <c r="H72" s="237">
        <f>H73+H74</f>
        <v>10405</v>
      </c>
    </row>
    <row r="73" spans="1:8" ht="17.25" customHeight="1" x14ac:dyDescent="0.25">
      <c r="A73" s="915"/>
      <c r="B73" s="238" t="s">
        <v>616</v>
      </c>
      <c r="C73" s="666"/>
      <c r="D73" s="906"/>
      <c r="E73" s="17"/>
      <c r="F73" s="17"/>
      <c r="G73" s="18"/>
      <c r="H73" s="237">
        <v>3755</v>
      </c>
    </row>
    <row r="74" spans="1:8" ht="16.5" customHeight="1" x14ac:dyDescent="0.25">
      <c r="A74" s="915"/>
      <c r="B74" s="238" t="s">
        <v>60</v>
      </c>
      <c r="C74" s="667"/>
      <c r="D74" s="907"/>
      <c r="E74" s="17"/>
      <c r="F74" s="17"/>
      <c r="G74" s="18"/>
      <c r="H74" s="237">
        <v>6650</v>
      </c>
    </row>
    <row r="75" spans="1:8" ht="87.75" x14ac:dyDescent="0.25">
      <c r="A75" s="915"/>
      <c r="B75" s="21" t="s">
        <v>617</v>
      </c>
      <c r="C75" s="665" t="s">
        <v>452</v>
      </c>
      <c r="D75" s="908" t="s">
        <v>62</v>
      </c>
      <c r="E75" s="17"/>
      <c r="F75" s="17"/>
      <c r="G75" s="18"/>
      <c r="H75" s="19" t="s">
        <v>29</v>
      </c>
    </row>
    <row r="76" spans="1:8" x14ac:dyDescent="0.25">
      <c r="A76" s="915"/>
      <c r="B76" s="22" t="s">
        <v>587</v>
      </c>
      <c r="C76" s="666"/>
      <c r="D76" s="909"/>
      <c r="E76" s="17"/>
      <c r="F76" s="17"/>
      <c r="G76" s="18"/>
      <c r="H76" s="19">
        <v>1595102</v>
      </c>
    </row>
    <row r="77" spans="1:8" x14ac:dyDescent="0.25">
      <c r="A77" s="915"/>
      <c r="B77" s="22" t="s">
        <v>588</v>
      </c>
      <c r="C77" s="666"/>
      <c r="D77" s="909"/>
      <c r="E77" s="17"/>
      <c r="F77" s="17"/>
      <c r="G77" s="18"/>
      <c r="H77" s="19">
        <v>1774217</v>
      </c>
    </row>
    <row r="78" spans="1:8" x14ac:dyDescent="0.25">
      <c r="A78" s="915"/>
      <c r="B78" s="22" t="s">
        <v>589</v>
      </c>
      <c r="C78" s="666"/>
      <c r="D78" s="909"/>
      <c r="E78" s="17"/>
      <c r="F78" s="17"/>
      <c r="G78" s="18"/>
      <c r="H78" s="19">
        <v>2058316</v>
      </c>
    </row>
    <row r="79" spans="1:8" ht="72.75" x14ac:dyDescent="0.25">
      <c r="A79" s="915"/>
      <c r="B79" s="21" t="s">
        <v>618</v>
      </c>
      <c r="C79" s="666"/>
      <c r="D79" s="909"/>
      <c r="E79" s="17"/>
      <c r="F79" s="17"/>
      <c r="G79" s="18"/>
      <c r="H79" s="19"/>
    </row>
    <row r="80" spans="1:8" x14ac:dyDescent="0.25">
      <c r="A80" s="915"/>
      <c r="B80" s="22" t="s">
        <v>591</v>
      </c>
      <c r="C80" s="666"/>
      <c r="D80" s="909"/>
      <c r="E80" s="17"/>
      <c r="F80" s="17"/>
      <c r="G80" s="18"/>
      <c r="H80" s="19">
        <v>2205866</v>
      </c>
    </row>
    <row r="81" spans="1:8" x14ac:dyDescent="0.25">
      <c r="A81" s="915"/>
      <c r="B81" s="22" t="s">
        <v>592</v>
      </c>
      <c r="C81" s="666"/>
      <c r="D81" s="909"/>
      <c r="E81" s="17"/>
      <c r="F81" s="17"/>
      <c r="G81" s="18"/>
      <c r="H81" s="19">
        <v>1851209</v>
      </c>
    </row>
    <row r="82" spans="1:8" x14ac:dyDescent="0.25">
      <c r="A82" s="915"/>
      <c r="B82" s="22" t="s">
        <v>593</v>
      </c>
      <c r="C82" s="666"/>
      <c r="D82" s="909"/>
      <c r="E82" s="17"/>
      <c r="F82" s="17"/>
      <c r="G82" s="18"/>
      <c r="H82" s="19">
        <v>2393717</v>
      </c>
    </row>
    <row r="83" spans="1:8" x14ac:dyDescent="0.25">
      <c r="A83" s="915"/>
      <c r="B83" s="22" t="s">
        <v>594</v>
      </c>
      <c r="C83" s="666"/>
      <c r="D83" s="909"/>
      <c r="E83" s="17"/>
      <c r="F83" s="17"/>
      <c r="G83" s="18"/>
      <c r="H83" s="19">
        <v>2493830</v>
      </c>
    </row>
    <row r="84" spans="1:8" ht="57" x14ac:dyDescent="0.25">
      <c r="A84" s="915"/>
      <c r="B84" s="21" t="s">
        <v>619</v>
      </c>
      <c r="C84" s="666"/>
      <c r="D84" s="910"/>
      <c r="E84" s="17"/>
      <c r="F84" s="17"/>
      <c r="G84" s="18"/>
      <c r="H84" s="19">
        <v>8996001</v>
      </c>
    </row>
    <row r="85" spans="1:8" ht="57" x14ac:dyDescent="0.25">
      <c r="A85" s="915"/>
      <c r="B85" s="21" t="s">
        <v>620</v>
      </c>
      <c r="C85" s="665" t="s">
        <v>597</v>
      </c>
      <c r="D85" s="908" t="s">
        <v>26</v>
      </c>
      <c r="E85" s="17"/>
      <c r="F85" s="17"/>
      <c r="G85" s="18"/>
      <c r="H85" s="19"/>
    </row>
    <row r="86" spans="1:8" ht="30" x14ac:dyDescent="0.25">
      <c r="A86" s="915"/>
      <c r="B86" s="235" t="s">
        <v>598</v>
      </c>
      <c r="C86" s="666"/>
      <c r="D86" s="909"/>
      <c r="E86" s="17"/>
      <c r="F86" s="17"/>
      <c r="G86" s="18"/>
      <c r="H86" s="19">
        <v>4999</v>
      </c>
    </row>
    <row r="87" spans="1:8" ht="30" x14ac:dyDescent="0.25">
      <c r="A87" s="915"/>
      <c r="B87" s="235" t="s">
        <v>599</v>
      </c>
      <c r="C87" s="666"/>
      <c r="D87" s="909"/>
      <c r="E87" s="17"/>
      <c r="F87" s="17"/>
      <c r="G87" s="18"/>
      <c r="H87" s="19">
        <v>2917</v>
      </c>
    </row>
    <row r="88" spans="1:8" ht="30" x14ac:dyDescent="0.25">
      <c r="A88" s="915"/>
      <c r="B88" s="235" t="s">
        <v>600</v>
      </c>
      <c r="C88" s="666"/>
      <c r="D88" s="909"/>
      <c r="E88" s="17"/>
      <c r="F88" s="17"/>
      <c r="G88" s="18"/>
      <c r="H88" s="19">
        <v>2326</v>
      </c>
    </row>
    <row r="89" spans="1:8" ht="42.75" x14ac:dyDescent="0.25">
      <c r="A89" s="915"/>
      <c r="B89" s="21" t="s">
        <v>621</v>
      </c>
      <c r="C89" s="666"/>
      <c r="D89" s="909"/>
      <c r="E89" s="17"/>
      <c r="F89" s="17"/>
      <c r="G89" s="18"/>
      <c r="H89" s="19"/>
    </row>
    <row r="90" spans="1:8" ht="30" x14ac:dyDescent="0.25">
      <c r="A90" s="915"/>
      <c r="B90" s="235" t="s">
        <v>598</v>
      </c>
      <c r="C90" s="666"/>
      <c r="D90" s="909"/>
      <c r="E90" s="17"/>
      <c r="F90" s="17"/>
      <c r="G90" s="18"/>
      <c r="H90" s="19">
        <v>10316</v>
      </c>
    </row>
    <row r="91" spans="1:8" ht="45" x14ac:dyDescent="0.25">
      <c r="A91" s="915"/>
      <c r="B91" s="235" t="s">
        <v>892</v>
      </c>
      <c r="C91" s="666"/>
      <c r="D91" s="909"/>
      <c r="E91" s="17"/>
      <c r="F91" s="17"/>
      <c r="G91" s="18"/>
      <c r="H91" s="19">
        <v>6770</v>
      </c>
    </row>
    <row r="92" spans="1:8" ht="30" x14ac:dyDescent="0.25">
      <c r="A92" s="915"/>
      <c r="B92" s="235" t="s">
        <v>602</v>
      </c>
      <c r="C92" s="666"/>
      <c r="D92" s="909"/>
      <c r="E92" s="17"/>
      <c r="F92" s="17"/>
      <c r="G92" s="18"/>
      <c r="H92" s="19">
        <v>8747</v>
      </c>
    </row>
    <row r="93" spans="1:8" ht="42.75" x14ac:dyDescent="0.25">
      <c r="A93" s="915"/>
      <c r="B93" s="21" t="s">
        <v>622</v>
      </c>
      <c r="C93" s="666"/>
      <c r="D93" s="909"/>
      <c r="E93" s="17"/>
      <c r="F93" s="17"/>
      <c r="G93" s="18"/>
      <c r="H93" s="19"/>
    </row>
    <row r="94" spans="1:8" ht="30" x14ac:dyDescent="0.25">
      <c r="A94" s="915"/>
      <c r="B94" s="22" t="s">
        <v>604</v>
      </c>
      <c r="C94" s="666"/>
      <c r="D94" s="909"/>
      <c r="E94" s="17"/>
      <c r="F94" s="17"/>
      <c r="G94" s="18"/>
      <c r="H94" s="19">
        <v>13603</v>
      </c>
    </row>
    <row r="95" spans="1:8" ht="33" customHeight="1" x14ac:dyDescent="0.25">
      <c r="A95" s="915"/>
      <c r="B95" s="22" t="s">
        <v>605</v>
      </c>
      <c r="C95" s="666"/>
      <c r="D95" s="909"/>
      <c r="E95" s="17"/>
      <c r="F95" s="17"/>
      <c r="G95" s="18"/>
      <c r="H95" s="19">
        <v>9497</v>
      </c>
    </row>
    <row r="96" spans="1:8" x14ac:dyDescent="0.25">
      <c r="A96" s="915"/>
      <c r="B96" s="235" t="s">
        <v>675</v>
      </c>
      <c r="C96" s="911"/>
      <c r="D96" s="912"/>
      <c r="E96" s="17"/>
      <c r="F96" s="17"/>
      <c r="G96" s="18"/>
      <c r="H96" s="19">
        <v>7223.74</v>
      </c>
    </row>
    <row r="97" spans="1:8" ht="57" x14ac:dyDescent="0.25">
      <c r="A97" s="915"/>
      <c r="B97" s="30" t="s">
        <v>678</v>
      </c>
      <c r="C97" s="896" t="s">
        <v>56</v>
      </c>
      <c r="D97" s="898" t="s">
        <v>67</v>
      </c>
      <c r="E97" s="17"/>
      <c r="F97" s="17"/>
      <c r="G97" s="18"/>
      <c r="H97" s="19"/>
    </row>
    <row r="98" spans="1:8" x14ac:dyDescent="0.25">
      <c r="A98" s="915"/>
      <c r="B98" s="235" t="s">
        <v>677</v>
      </c>
      <c r="C98" s="897"/>
      <c r="D98" s="899"/>
      <c r="E98" s="17"/>
      <c r="F98" s="17"/>
      <c r="G98" s="18"/>
      <c r="H98" s="19">
        <v>1162826</v>
      </c>
    </row>
    <row r="99" spans="1:8" x14ac:dyDescent="0.25">
      <c r="A99" s="915"/>
      <c r="B99" s="30" t="s">
        <v>749</v>
      </c>
      <c r="C99" s="600"/>
      <c r="D99" s="626"/>
      <c r="E99" s="17"/>
      <c r="F99" s="17"/>
      <c r="G99" s="18"/>
      <c r="H99" s="19"/>
    </row>
    <row r="100" spans="1:8" ht="28.5" x14ac:dyDescent="0.25">
      <c r="A100" s="915"/>
      <c r="B100" s="601" t="s">
        <v>733</v>
      </c>
      <c r="C100" s="896" t="s">
        <v>734</v>
      </c>
      <c r="D100" s="626"/>
      <c r="E100" s="17"/>
      <c r="F100" s="17"/>
      <c r="G100" s="18"/>
      <c r="H100" s="19"/>
    </row>
    <row r="101" spans="1:8" x14ac:dyDescent="0.25">
      <c r="A101" s="915"/>
      <c r="B101" s="235" t="s">
        <v>750</v>
      </c>
      <c r="C101" s="900"/>
      <c r="D101" s="626"/>
      <c r="E101" s="17"/>
      <c r="F101" s="17"/>
      <c r="G101" s="18"/>
      <c r="H101" s="19">
        <v>14823</v>
      </c>
    </row>
    <row r="102" spans="1:8" x14ac:dyDescent="0.25">
      <c r="A102" s="915"/>
      <c r="B102" s="235" t="s">
        <v>751</v>
      </c>
      <c r="C102" s="900"/>
      <c r="D102" s="626"/>
      <c r="E102" s="17"/>
      <c r="F102" s="17"/>
      <c r="G102" s="18"/>
      <c r="H102" s="19">
        <f>H101</f>
        <v>14823</v>
      </c>
    </row>
    <row r="103" spans="1:8" ht="28.5" x14ac:dyDescent="0.25">
      <c r="A103" s="915"/>
      <c r="B103" s="601" t="s">
        <v>737</v>
      </c>
      <c r="C103" s="900"/>
      <c r="D103" s="626"/>
      <c r="E103" s="17"/>
      <c r="F103" s="17"/>
      <c r="G103" s="18"/>
      <c r="H103" s="19"/>
    </row>
    <row r="104" spans="1:8" x14ac:dyDescent="0.25">
      <c r="A104" s="915"/>
      <c r="B104" s="235" t="s">
        <v>752</v>
      </c>
      <c r="C104" s="900"/>
      <c r="D104" s="626"/>
      <c r="E104" s="17"/>
      <c r="F104" s="17"/>
      <c r="G104" s="18"/>
      <c r="H104" s="19">
        <v>22975</v>
      </c>
    </row>
    <row r="105" spans="1:8" x14ac:dyDescent="0.25">
      <c r="A105" s="915"/>
      <c r="B105" s="235" t="s">
        <v>753</v>
      </c>
      <c r="C105" s="900"/>
      <c r="D105" s="626"/>
      <c r="E105" s="17"/>
      <c r="F105" s="17"/>
      <c r="G105" s="18"/>
      <c r="H105" s="19">
        <f>H104</f>
        <v>22975</v>
      </c>
    </row>
    <row r="106" spans="1:8" ht="28.5" x14ac:dyDescent="0.25">
      <c r="A106" s="915"/>
      <c r="B106" s="601" t="s">
        <v>740</v>
      </c>
      <c r="C106" s="900"/>
      <c r="D106" s="626"/>
      <c r="E106" s="17"/>
      <c r="F106" s="17"/>
      <c r="G106" s="18"/>
      <c r="H106" s="19"/>
    </row>
    <row r="107" spans="1:8" x14ac:dyDescent="0.25">
      <c r="A107" s="915"/>
      <c r="B107" s="235" t="s">
        <v>754</v>
      </c>
      <c r="C107" s="900"/>
      <c r="D107" s="626"/>
      <c r="E107" s="17"/>
      <c r="F107" s="17"/>
      <c r="G107" s="18"/>
      <c r="H107" s="19">
        <v>30548</v>
      </c>
    </row>
    <row r="108" spans="1:8" x14ac:dyDescent="0.25">
      <c r="A108" s="915"/>
      <c r="B108" s="235" t="s">
        <v>755</v>
      </c>
      <c r="C108" s="897"/>
      <c r="D108" s="626"/>
      <c r="E108" s="17"/>
      <c r="F108" s="17"/>
      <c r="G108" s="18"/>
      <c r="H108" s="19">
        <f>H107</f>
        <v>30548</v>
      </c>
    </row>
    <row r="109" spans="1:8" ht="87.75" x14ac:dyDescent="0.25">
      <c r="A109" s="915"/>
      <c r="B109" s="21" t="s">
        <v>623</v>
      </c>
      <c r="C109" s="674" t="s">
        <v>606</v>
      </c>
      <c r="D109" s="901" t="s">
        <v>62</v>
      </c>
      <c r="E109" s="17"/>
      <c r="F109" s="17"/>
      <c r="G109" s="26"/>
      <c r="H109" s="424"/>
    </row>
    <row r="110" spans="1:8" x14ac:dyDescent="0.25">
      <c r="A110" s="915"/>
      <c r="B110" s="22" t="s">
        <v>624</v>
      </c>
      <c r="C110" s="674"/>
      <c r="D110" s="901"/>
      <c r="E110" s="17"/>
      <c r="F110" s="17"/>
      <c r="G110" s="26"/>
      <c r="H110" s="424">
        <v>3323364</v>
      </c>
    </row>
    <row r="111" spans="1:8" ht="72.75" x14ac:dyDescent="0.25">
      <c r="A111" s="915"/>
      <c r="B111" s="21" t="s">
        <v>618</v>
      </c>
      <c r="C111" s="674"/>
      <c r="D111" s="901"/>
      <c r="E111" s="17"/>
      <c r="F111" s="17"/>
      <c r="G111" s="26"/>
      <c r="H111" s="424"/>
    </row>
    <row r="112" spans="1:8" x14ac:dyDescent="0.25">
      <c r="A112" s="915"/>
      <c r="B112" s="22" t="s">
        <v>610</v>
      </c>
      <c r="C112" s="674"/>
      <c r="D112" s="901"/>
      <c r="E112" s="17"/>
      <c r="F112" s="17"/>
      <c r="G112" s="26"/>
      <c r="H112" s="424">
        <v>2926916</v>
      </c>
    </row>
    <row r="113" spans="1:8" x14ac:dyDescent="0.25">
      <c r="A113" s="915"/>
      <c r="B113" s="22" t="s">
        <v>611</v>
      </c>
      <c r="C113" s="674"/>
      <c r="D113" s="901"/>
      <c r="E113" s="17"/>
      <c r="F113" s="17"/>
      <c r="G113" s="26"/>
      <c r="H113" s="424">
        <v>3344767</v>
      </c>
    </row>
    <row r="114" spans="1:8" x14ac:dyDescent="0.25">
      <c r="A114" s="915"/>
      <c r="B114" s="22" t="s">
        <v>612</v>
      </c>
      <c r="C114" s="674"/>
      <c r="D114" s="901"/>
      <c r="E114" s="17"/>
      <c r="F114" s="17"/>
      <c r="G114" s="26"/>
      <c r="H114" s="424">
        <v>4547265</v>
      </c>
    </row>
    <row r="115" spans="1:8" ht="57" x14ac:dyDescent="0.25">
      <c r="A115" s="915"/>
      <c r="B115" s="21" t="s">
        <v>619</v>
      </c>
      <c r="C115" s="674"/>
      <c r="D115" s="901"/>
      <c r="E115" s="17"/>
      <c r="F115" s="17"/>
      <c r="G115" s="26"/>
      <c r="H115" s="424"/>
    </row>
    <row r="116" spans="1:8" x14ac:dyDescent="0.25">
      <c r="A116" s="915"/>
      <c r="B116" s="22" t="s">
        <v>613</v>
      </c>
      <c r="C116" s="674"/>
      <c r="D116" s="901"/>
      <c r="E116" s="17"/>
      <c r="F116" s="17"/>
      <c r="G116" s="26"/>
      <c r="H116" s="424">
        <v>9005774</v>
      </c>
    </row>
    <row r="117" spans="1:8" x14ac:dyDescent="0.25">
      <c r="A117" s="915"/>
      <c r="B117" s="22" t="s">
        <v>614</v>
      </c>
      <c r="C117" s="674"/>
      <c r="D117" s="901"/>
      <c r="E117" s="17"/>
      <c r="F117" s="17"/>
      <c r="G117" s="26"/>
      <c r="H117" s="424">
        <v>24533336</v>
      </c>
    </row>
    <row r="118" spans="1:8" x14ac:dyDescent="0.25">
      <c r="A118" s="915"/>
      <c r="B118" s="22" t="s">
        <v>615</v>
      </c>
      <c r="C118" s="674"/>
      <c r="D118" s="901"/>
      <c r="E118" s="17"/>
      <c r="F118" s="17"/>
      <c r="G118" s="26"/>
      <c r="H118" s="424">
        <v>17649601</v>
      </c>
    </row>
    <row r="119" spans="1:8" x14ac:dyDescent="0.25">
      <c r="A119" s="915"/>
      <c r="B119" s="30" t="s">
        <v>749</v>
      </c>
      <c r="C119" s="622"/>
      <c r="D119" s="602"/>
      <c r="E119" s="17"/>
      <c r="F119" s="17"/>
      <c r="G119" s="26"/>
      <c r="H119" s="424"/>
    </row>
    <row r="120" spans="1:8" ht="28.5" x14ac:dyDescent="0.25">
      <c r="A120" s="915"/>
      <c r="B120" s="603" t="s">
        <v>737</v>
      </c>
      <c r="C120" s="671" t="s">
        <v>743</v>
      </c>
      <c r="D120" s="621"/>
      <c r="E120" s="604"/>
      <c r="F120" s="604"/>
      <c r="G120" s="605"/>
      <c r="H120" s="606"/>
    </row>
    <row r="121" spans="1:8" x14ac:dyDescent="0.25">
      <c r="A121" s="915"/>
      <c r="B121" s="235" t="s">
        <v>756</v>
      </c>
      <c r="C121" s="902"/>
      <c r="D121" s="621"/>
      <c r="E121" s="17"/>
      <c r="F121" s="17"/>
      <c r="G121" s="26"/>
      <c r="H121" s="19">
        <v>283949</v>
      </c>
    </row>
    <row r="122" spans="1:8" x14ac:dyDescent="0.25">
      <c r="A122" s="915"/>
      <c r="B122" s="235" t="s">
        <v>757</v>
      </c>
      <c r="C122" s="902"/>
      <c r="D122" s="621"/>
      <c r="E122" s="17"/>
      <c r="F122" s="17"/>
      <c r="G122" s="26"/>
      <c r="H122" s="19">
        <f>H121</f>
        <v>283949</v>
      </c>
    </row>
    <row r="123" spans="1:8" ht="28.5" x14ac:dyDescent="0.25">
      <c r="A123" s="915"/>
      <c r="B123" s="601" t="s">
        <v>746</v>
      </c>
      <c r="C123" s="902"/>
      <c r="D123" s="621"/>
      <c r="E123" s="17"/>
      <c r="F123" s="17"/>
      <c r="G123" s="26"/>
      <c r="H123" s="19"/>
    </row>
    <row r="124" spans="1:8" x14ac:dyDescent="0.25">
      <c r="A124" s="915"/>
      <c r="B124" s="235" t="s">
        <v>758</v>
      </c>
      <c r="C124" s="902"/>
      <c r="D124" s="621"/>
      <c r="E124" s="17"/>
      <c r="F124" s="17"/>
      <c r="G124" s="26"/>
      <c r="H124" s="19">
        <v>106188</v>
      </c>
    </row>
    <row r="125" spans="1:8" x14ac:dyDescent="0.25">
      <c r="A125" s="915"/>
      <c r="B125" s="299" t="s">
        <v>759</v>
      </c>
      <c r="C125" s="902"/>
      <c r="D125" s="620"/>
      <c r="E125" s="628"/>
      <c r="F125" s="628"/>
      <c r="G125" s="629"/>
      <c r="H125" s="630">
        <f>H124</f>
        <v>106188</v>
      </c>
    </row>
    <row r="126" spans="1:8" s="236" customFormat="1" x14ac:dyDescent="0.25">
      <c r="A126" s="915"/>
      <c r="B126" s="631" t="s">
        <v>749</v>
      </c>
      <c r="C126" s="632"/>
      <c r="D126" s="633"/>
      <c r="E126" s="599"/>
      <c r="F126" s="599"/>
      <c r="G126" s="634"/>
      <c r="H126" s="635"/>
    </row>
    <row r="127" spans="1:8" s="236" customFormat="1" ht="28.5" x14ac:dyDescent="0.25">
      <c r="A127" s="915"/>
      <c r="B127" s="636" t="s">
        <v>737</v>
      </c>
      <c r="C127" s="891">
        <v>35</v>
      </c>
      <c r="D127" s="637"/>
      <c r="E127" s="637"/>
      <c r="F127" s="637"/>
      <c r="G127" s="638"/>
      <c r="H127" s="639"/>
    </row>
    <row r="128" spans="1:8" s="236" customFormat="1" x14ac:dyDescent="0.25">
      <c r="A128" s="915"/>
      <c r="B128" s="640" t="s">
        <v>901</v>
      </c>
      <c r="C128" s="892"/>
      <c r="D128" s="637"/>
      <c r="E128" s="637"/>
      <c r="F128" s="637"/>
      <c r="G128" s="638"/>
      <c r="H128" s="639">
        <v>910224</v>
      </c>
    </row>
    <row r="129" spans="1:8" s="236" customFormat="1" ht="15.75" thickBot="1" x14ac:dyDescent="0.3">
      <c r="A129" s="916"/>
      <c r="B129" s="641" t="s">
        <v>902</v>
      </c>
      <c r="C129" s="893"/>
      <c r="D129" s="642"/>
      <c r="E129" s="642"/>
      <c r="F129" s="642"/>
      <c r="G129" s="643"/>
      <c r="H129" s="644">
        <f>H128</f>
        <v>910224</v>
      </c>
    </row>
    <row r="130" spans="1:8" x14ac:dyDescent="0.25">
      <c r="A130" s="319"/>
      <c r="B130" s="239"/>
      <c r="C130" s="645"/>
      <c r="D130" s="7"/>
      <c r="E130" s="240"/>
      <c r="F130" s="240"/>
      <c r="G130" s="117"/>
      <c r="H130" s="322"/>
    </row>
    <row r="131" spans="1:8" x14ac:dyDescent="0.25">
      <c r="A131" s="319"/>
      <c r="B131" s="239"/>
      <c r="C131" s="645"/>
      <c r="D131" s="7"/>
      <c r="E131" s="240"/>
      <c r="F131" s="240"/>
      <c r="G131" s="117"/>
      <c r="H131" s="322"/>
    </row>
    <row r="132" spans="1:8" x14ac:dyDescent="0.25">
      <c r="A132" s="319"/>
      <c r="B132" s="320"/>
      <c r="C132" s="157"/>
      <c r="D132" s="321"/>
      <c r="E132" s="240"/>
      <c r="F132" s="240"/>
      <c r="G132" s="117"/>
      <c r="H132" s="322"/>
    </row>
    <row r="133" spans="1:8" x14ac:dyDescent="0.25">
      <c r="A133" s="894" t="s">
        <v>68</v>
      </c>
      <c r="B133" s="895"/>
      <c r="C133" s="157"/>
      <c r="D133" s="321"/>
      <c r="E133" s="240"/>
      <c r="F133" s="240"/>
      <c r="G133" s="117"/>
      <c r="H133" s="322"/>
    </row>
    <row r="134" spans="1:8" x14ac:dyDescent="0.25">
      <c r="A134" s="894" t="s">
        <v>760</v>
      </c>
      <c r="B134" s="895"/>
      <c r="C134" s="157"/>
      <c r="D134" s="321"/>
      <c r="E134" s="240"/>
      <c r="F134" s="240"/>
      <c r="G134" s="117"/>
      <c r="H134" s="322"/>
    </row>
    <row r="135" spans="1:8" x14ac:dyDescent="0.25">
      <c r="A135" s="155"/>
      <c r="B135" s="239"/>
      <c r="C135" s="155"/>
      <c r="D135" s="155"/>
      <c r="E135" s="240"/>
      <c r="F135" s="240"/>
      <c r="G135" s="240"/>
      <c r="H135" s="241"/>
    </row>
    <row r="136" spans="1:8" ht="15.75" x14ac:dyDescent="0.25">
      <c r="B136" s="36"/>
      <c r="C136" s="35"/>
      <c r="D136" s="35"/>
      <c r="E136" s="35"/>
      <c r="F136" s="35"/>
      <c r="G136" s="35"/>
      <c r="H136" s="35"/>
    </row>
    <row r="139" spans="1:8" ht="22.5" customHeight="1" x14ac:dyDescent="0.25">
      <c r="A139" s="69"/>
    </row>
    <row r="140" spans="1:8" ht="22.5" customHeight="1" x14ac:dyDescent="0.25">
      <c r="A140" s="69"/>
    </row>
  </sheetData>
  <mergeCells count="50">
    <mergeCell ref="D8:D10"/>
    <mergeCell ref="E8:E10"/>
    <mergeCell ref="F8:F10"/>
    <mergeCell ref="G8:G10"/>
    <mergeCell ref="H8:H10"/>
    <mergeCell ref="A11:A13"/>
    <mergeCell ref="G3:H3"/>
    <mergeCell ref="A4:A5"/>
    <mergeCell ref="B4:C4"/>
    <mergeCell ref="D4:D5"/>
    <mergeCell ref="E4:G4"/>
    <mergeCell ref="H4:H5"/>
    <mergeCell ref="A7:H7"/>
    <mergeCell ref="B8:B10"/>
    <mergeCell ref="C8:C10"/>
    <mergeCell ref="B11:H11"/>
    <mergeCell ref="B12:H12"/>
    <mergeCell ref="B13:H13"/>
    <mergeCell ref="C14:C15"/>
    <mergeCell ref="D14:D61"/>
    <mergeCell ref="C17:C26"/>
    <mergeCell ref="C51:C61"/>
    <mergeCell ref="C42:C50"/>
    <mergeCell ref="C27:C38"/>
    <mergeCell ref="A133:B133"/>
    <mergeCell ref="A31:A129"/>
    <mergeCell ref="C127:C129"/>
    <mergeCell ref="D72:D74"/>
    <mergeCell ref="C63:C68"/>
    <mergeCell ref="C72:C74"/>
    <mergeCell ref="A19:A22"/>
    <mergeCell ref="C75:C84"/>
    <mergeCell ref="D75:D84"/>
    <mergeCell ref="C100:C108"/>
    <mergeCell ref="C120:C125"/>
    <mergeCell ref="A27:A30"/>
    <mergeCell ref="B70:H70"/>
    <mergeCell ref="B71:H71"/>
    <mergeCell ref="A25:A26"/>
    <mergeCell ref="A23:A24"/>
    <mergeCell ref="A134:B134"/>
    <mergeCell ref="C85:C96"/>
    <mergeCell ref="D85:D96"/>
    <mergeCell ref="A14:A17"/>
    <mergeCell ref="C109:C118"/>
    <mergeCell ref="D109:D118"/>
    <mergeCell ref="B69:H69"/>
    <mergeCell ref="C39:C40"/>
    <mergeCell ref="D97:D98"/>
    <mergeCell ref="C97:C98"/>
  </mergeCells>
  <hyperlinks>
    <hyperlink ref="A8" r:id="rId1" display="http://rek.admin-smolensk.ru/deiatelnost/postanovleniya-departamenta-arhiv/"/>
    <hyperlink ref="A9" r:id="rId2" display="в ред."/>
    <hyperlink ref="A10" r:id="rId3" display="http://rek.admin-smolensk.ru/files/376/post_2019_0014.pdf"/>
    <hyperlink ref="A14" r:id="rId4" display="http://rek.admin-smolensk.ru/files/376/post_2019_0014.pdf"/>
    <hyperlink ref="A19" r:id="rId5" display="http://rek.admin-smolensk.ru/files/376/post_2019_0014.pdf"/>
  </hyperlinks>
  <pageMargins left="0.27559055118110237" right="0.19685039370078741" top="0.19685039370078741" bottom="0.19685039370078741" header="0.19685039370078741" footer="0.19685039370078741"/>
  <pageSetup paperSize="9" scale="32" fitToHeight="3" orientation="portrait" horizontalDpi="300" verticalDpi="300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0"/>
  <sheetViews>
    <sheetView showGridLines="0" view="pageBreakPreview"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6" sqref="C16"/>
    </sheetView>
  </sheetViews>
  <sheetFormatPr defaultRowHeight="15" x14ac:dyDescent="0.25"/>
  <cols>
    <col min="1" max="1" width="1.5703125" style="3" customWidth="1"/>
    <col min="2" max="2" width="17.42578125" style="3" customWidth="1"/>
    <col min="3" max="3" width="108" style="2" customWidth="1"/>
    <col min="4" max="4" width="21.28515625" style="3" customWidth="1"/>
    <col min="5" max="5" width="17.28515625" style="3" customWidth="1"/>
    <col min="6" max="8" width="16.42578125" style="3" customWidth="1"/>
    <col min="9" max="9" width="16.42578125" style="4" customWidth="1"/>
    <col min="10" max="11" width="11" style="3" bestFit="1" customWidth="1"/>
    <col min="12" max="16384" width="9.140625" style="3"/>
  </cols>
  <sheetData>
    <row r="1" spans="2:9" ht="18.75" x14ac:dyDescent="0.3">
      <c r="B1" s="1" t="s">
        <v>0</v>
      </c>
    </row>
    <row r="2" spans="2:9" ht="20.25" customHeight="1" x14ac:dyDescent="0.25">
      <c r="D2" s="5"/>
      <c r="E2" s="5"/>
      <c r="F2" s="5"/>
      <c r="G2" s="5"/>
      <c r="H2" s="5"/>
    </row>
    <row r="3" spans="2:9" ht="15.75" thickBot="1" x14ac:dyDescent="0.3">
      <c r="C3" s="6"/>
      <c r="D3" s="7"/>
      <c r="E3" s="7"/>
      <c r="F3" s="7"/>
      <c r="G3" s="7"/>
      <c r="H3" s="760" t="s">
        <v>1</v>
      </c>
      <c r="I3" s="760"/>
    </row>
    <row r="4" spans="2:9" ht="32.25" customHeight="1" thickBot="1" x14ac:dyDescent="0.3">
      <c r="B4" s="964" t="s">
        <v>2</v>
      </c>
      <c r="C4" s="966" t="s">
        <v>3</v>
      </c>
      <c r="D4" s="967"/>
      <c r="E4" s="964" t="s">
        <v>4</v>
      </c>
      <c r="F4" s="966" t="s">
        <v>5</v>
      </c>
      <c r="G4" s="968"/>
      <c r="H4" s="967"/>
      <c r="I4" s="969" t="s">
        <v>6</v>
      </c>
    </row>
    <row r="5" spans="2:9" ht="47.25" customHeight="1" thickBot="1" x14ac:dyDescent="0.3">
      <c r="B5" s="965"/>
      <c r="C5" s="593" t="s">
        <v>7</v>
      </c>
      <c r="D5" s="593" t="s">
        <v>8</v>
      </c>
      <c r="E5" s="965"/>
      <c r="F5" s="593" t="s">
        <v>9</v>
      </c>
      <c r="G5" s="593" t="s">
        <v>10</v>
      </c>
      <c r="H5" s="593" t="s">
        <v>11</v>
      </c>
      <c r="I5" s="970"/>
    </row>
    <row r="6" spans="2:9" s="43" customFormat="1" ht="16.5" thickBot="1" x14ac:dyDescent="0.3">
      <c r="B6" s="593">
        <v>1</v>
      </c>
      <c r="C6" s="593">
        <v>2</v>
      </c>
      <c r="D6" s="593">
        <v>3</v>
      </c>
      <c r="E6" s="593">
        <f>D6+1</f>
        <v>4</v>
      </c>
      <c r="F6" s="593">
        <f t="shared" ref="F6:I6" si="0">E6+1</f>
        <v>5</v>
      </c>
      <c r="G6" s="593">
        <f t="shared" si="0"/>
        <v>6</v>
      </c>
      <c r="H6" s="593">
        <f t="shared" si="0"/>
        <v>7</v>
      </c>
      <c r="I6" s="242">
        <f t="shared" si="0"/>
        <v>8</v>
      </c>
    </row>
    <row r="7" spans="2:9" ht="33.75" customHeight="1" thickBot="1" x14ac:dyDescent="0.3">
      <c r="B7" s="957" t="s">
        <v>413</v>
      </c>
      <c r="C7" s="958"/>
      <c r="D7" s="958"/>
      <c r="E7" s="958"/>
      <c r="F7" s="958"/>
      <c r="G7" s="958"/>
      <c r="H7" s="958"/>
      <c r="I7" s="959"/>
    </row>
    <row r="8" spans="2:9" ht="15" customHeight="1" x14ac:dyDescent="0.25">
      <c r="B8" s="960" t="s">
        <v>684</v>
      </c>
      <c r="C8" s="243" t="s">
        <v>13</v>
      </c>
      <c r="D8" s="962" t="s">
        <v>14</v>
      </c>
      <c r="E8" s="962" t="s">
        <v>57</v>
      </c>
      <c r="F8" s="244"/>
      <c r="G8" s="244"/>
      <c r="H8" s="245"/>
      <c r="I8" s="246">
        <f>550/1.2</f>
        <v>458.33333333333337</v>
      </c>
    </row>
    <row r="9" spans="2:9" x14ac:dyDescent="0.25">
      <c r="B9" s="961"/>
      <c r="C9" s="9" t="s">
        <v>16</v>
      </c>
      <c r="D9" s="758"/>
      <c r="E9" s="758"/>
      <c r="F9" s="186"/>
      <c r="G9" s="186"/>
      <c r="H9" s="186"/>
      <c r="I9" s="187"/>
    </row>
    <row r="10" spans="2:9" x14ac:dyDescent="0.25">
      <c r="B10" s="961"/>
      <c r="C10" s="9" t="s">
        <v>17</v>
      </c>
      <c r="D10" s="759"/>
      <c r="E10" s="759"/>
      <c r="F10" s="186"/>
      <c r="G10" s="186"/>
      <c r="H10" s="186"/>
      <c r="I10" s="187"/>
    </row>
    <row r="11" spans="2:9" ht="17.25" x14ac:dyDescent="0.25">
      <c r="B11" s="961"/>
      <c r="C11" s="950" t="s">
        <v>80</v>
      </c>
      <c r="D11" s="951"/>
      <c r="E11" s="951"/>
      <c r="F11" s="951"/>
      <c r="G11" s="951"/>
      <c r="H11" s="951"/>
      <c r="I11" s="952"/>
    </row>
    <row r="12" spans="2:9" ht="15" customHeight="1" x14ac:dyDescent="0.25">
      <c r="B12" s="961"/>
      <c r="C12" s="771" t="s">
        <v>54</v>
      </c>
      <c r="D12" s="772"/>
      <c r="E12" s="772"/>
      <c r="F12" s="772"/>
      <c r="G12" s="772"/>
      <c r="H12" s="772"/>
      <c r="I12" s="773"/>
    </row>
    <row r="13" spans="2:9" s="190" customFormat="1" ht="14.25" customHeight="1" x14ac:dyDescent="0.2">
      <c r="B13" s="961"/>
      <c r="C13" s="247" t="s">
        <v>82</v>
      </c>
      <c r="D13" s="936" t="s">
        <v>403</v>
      </c>
      <c r="E13" s="939" t="s">
        <v>26</v>
      </c>
      <c r="F13" s="188" t="s">
        <v>29</v>
      </c>
      <c r="G13" s="188" t="s">
        <v>29</v>
      </c>
      <c r="H13" s="188" t="s">
        <v>29</v>
      </c>
      <c r="I13" s="189" t="s">
        <v>29</v>
      </c>
    </row>
    <row r="14" spans="2:9" x14ac:dyDescent="0.25">
      <c r="B14" s="961"/>
      <c r="C14" s="248" t="s">
        <v>414</v>
      </c>
      <c r="D14" s="937"/>
      <c r="E14" s="940"/>
      <c r="F14" s="191"/>
      <c r="G14" s="191"/>
      <c r="H14" s="192"/>
      <c r="I14" s="193">
        <v>896.21</v>
      </c>
    </row>
    <row r="15" spans="2:9" x14ac:dyDescent="0.25">
      <c r="B15" s="961"/>
      <c r="C15" s="248" t="s">
        <v>415</v>
      </c>
      <c r="D15" s="937"/>
      <c r="E15" s="940"/>
      <c r="F15" s="191"/>
      <c r="G15" s="191"/>
      <c r="H15" s="192"/>
      <c r="I15" s="193">
        <v>169.16</v>
      </c>
    </row>
    <row r="16" spans="2:9" x14ac:dyDescent="0.25">
      <c r="B16" s="961"/>
      <c r="C16" s="248" t="s">
        <v>416</v>
      </c>
      <c r="D16" s="937"/>
      <c r="E16" s="940"/>
      <c r="F16" s="191"/>
      <c r="G16" s="191"/>
      <c r="H16" s="192"/>
      <c r="I16" s="193">
        <v>22.17</v>
      </c>
    </row>
    <row r="17" spans="2:9" x14ac:dyDescent="0.25">
      <c r="B17" s="961"/>
      <c r="C17" s="248" t="s">
        <v>417</v>
      </c>
      <c r="D17" s="937"/>
      <c r="E17" s="940"/>
      <c r="F17" s="191"/>
      <c r="G17" s="191"/>
      <c r="H17" s="192"/>
      <c r="I17" s="193">
        <v>4.3499999999999996</v>
      </c>
    </row>
    <row r="18" spans="2:9" s="190" customFormat="1" ht="14.25" customHeight="1" x14ac:dyDescent="0.2">
      <c r="B18" s="963" t="s">
        <v>685</v>
      </c>
      <c r="C18" s="247" t="s">
        <v>88</v>
      </c>
      <c r="D18" s="937"/>
      <c r="E18" s="940"/>
      <c r="F18" s="188" t="s">
        <v>29</v>
      </c>
      <c r="G18" s="188" t="s">
        <v>29</v>
      </c>
      <c r="H18" s="188" t="s">
        <v>29</v>
      </c>
      <c r="I18" s="189" t="s">
        <v>29</v>
      </c>
    </row>
    <row r="19" spans="2:9" x14ac:dyDescent="0.25">
      <c r="B19" s="963"/>
      <c r="C19" s="248" t="s">
        <v>414</v>
      </c>
      <c r="D19" s="937"/>
      <c r="E19" s="940"/>
      <c r="F19" s="191"/>
      <c r="G19" s="191"/>
      <c r="H19" s="192"/>
      <c r="I19" s="193">
        <v>415.82</v>
      </c>
    </row>
    <row r="20" spans="2:9" x14ac:dyDescent="0.25">
      <c r="B20" s="963"/>
      <c r="C20" s="248" t="s">
        <v>415</v>
      </c>
      <c r="D20" s="937"/>
      <c r="E20" s="940"/>
      <c r="F20" s="191"/>
      <c r="G20" s="191"/>
      <c r="H20" s="192"/>
      <c r="I20" s="193">
        <v>78.489999999999995</v>
      </c>
    </row>
    <row r="21" spans="2:9" x14ac:dyDescent="0.25">
      <c r="B21" s="963"/>
      <c r="C21" s="248" t="s">
        <v>416</v>
      </c>
      <c r="D21" s="937"/>
      <c r="E21" s="940"/>
      <c r="F21" s="191"/>
      <c r="G21" s="191"/>
      <c r="H21" s="192"/>
      <c r="I21" s="193">
        <v>10.29</v>
      </c>
    </row>
    <row r="22" spans="2:9" x14ac:dyDescent="0.25">
      <c r="B22" s="963"/>
      <c r="C22" s="248" t="s">
        <v>417</v>
      </c>
      <c r="D22" s="938"/>
      <c r="E22" s="941"/>
      <c r="F22" s="191"/>
      <c r="G22" s="191"/>
      <c r="H22" s="192"/>
      <c r="I22" s="193">
        <v>2.02</v>
      </c>
    </row>
    <row r="23" spans="2:9" x14ac:dyDescent="0.25">
      <c r="B23" s="963"/>
      <c r="C23" s="20" t="s">
        <v>24</v>
      </c>
      <c r="D23" s="936">
        <v>0.4</v>
      </c>
      <c r="E23" s="947" t="s">
        <v>26</v>
      </c>
      <c r="F23" s="188" t="s">
        <v>29</v>
      </c>
      <c r="G23" s="188" t="s">
        <v>29</v>
      </c>
      <c r="H23" s="194" t="s">
        <v>29</v>
      </c>
      <c r="I23" s="189" t="s">
        <v>29</v>
      </c>
    </row>
    <row r="24" spans="2:9" x14ac:dyDescent="0.25">
      <c r="B24" s="963"/>
      <c r="C24" s="249" t="s">
        <v>418</v>
      </c>
      <c r="D24" s="937"/>
      <c r="E24" s="948"/>
      <c r="F24" s="191"/>
      <c r="G24" s="191"/>
      <c r="H24" s="192"/>
      <c r="I24" s="193">
        <v>9065.7900000000009</v>
      </c>
    </row>
    <row r="25" spans="2:9" s="190" customFormat="1" ht="14.25" customHeight="1" x14ac:dyDescent="0.2">
      <c r="B25" s="250"/>
      <c r="C25" s="251" t="s">
        <v>419</v>
      </c>
      <c r="D25" s="937"/>
      <c r="E25" s="948"/>
      <c r="F25" s="188" t="s">
        <v>29</v>
      </c>
      <c r="G25" s="188" t="s">
        <v>29</v>
      </c>
      <c r="H25" s="195" t="s">
        <v>29</v>
      </c>
      <c r="I25" s="189" t="s">
        <v>29</v>
      </c>
    </row>
    <row r="26" spans="2:9" s="190" customFormat="1" ht="15" customHeight="1" x14ac:dyDescent="0.25">
      <c r="B26" s="953" t="s">
        <v>686</v>
      </c>
      <c r="C26" s="248" t="s">
        <v>420</v>
      </c>
      <c r="D26" s="937"/>
      <c r="E26" s="948"/>
      <c r="F26" s="425"/>
      <c r="G26" s="425"/>
      <c r="H26" s="196"/>
      <c r="I26" s="193">
        <v>2878.73</v>
      </c>
    </row>
    <row r="27" spans="2:9" x14ac:dyDescent="0.25">
      <c r="B27" s="953"/>
      <c r="C27" s="248" t="s">
        <v>421</v>
      </c>
      <c r="D27" s="937"/>
      <c r="E27" s="948"/>
      <c r="F27" s="191"/>
      <c r="G27" s="191"/>
      <c r="H27" s="192"/>
      <c r="I27" s="193">
        <v>2264.71</v>
      </c>
    </row>
    <row r="28" spans="2:9" ht="28.5" x14ac:dyDescent="0.25">
      <c r="B28" s="953"/>
      <c r="C28" s="209" t="s">
        <v>848</v>
      </c>
      <c r="D28" s="937"/>
      <c r="E28" s="948"/>
      <c r="F28" s="188" t="s">
        <v>29</v>
      </c>
      <c r="G28" s="188" t="s">
        <v>29</v>
      </c>
      <c r="H28" s="194" t="s">
        <v>29</v>
      </c>
      <c r="I28" s="189" t="s">
        <v>29</v>
      </c>
    </row>
    <row r="29" spans="2:9" x14ac:dyDescent="0.25">
      <c r="B29" s="953"/>
      <c r="C29" s="608" t="s">
        <v>849</v>
      </c>
      <c r="D29" s="937"/>
      <c r="E29" s="948"/>
      <c r="F29" s="191"/>
      <c r="G29" s="191"/>
      <c r="H29" s="192"/>
      <c r="I29" s="193">
        <v>1565.74</v>
      </c>
    </row>
    <row r="30" spans="2:9" x14ac:dyDescent="0.25">
      <c r="B30" s="953"/>
      <c r="C30" s="608" t="s">
        <v>850</v>
      </c>
      <c r="D30" s="937"/>
      <c r="E30" s="948"/>
      <c r="F30" s="191"/>
      <c r="G30" s="191"/>
      <c r="H30" s="192"/>
      <c r="I30" s="193">
        <v>689.01</v>
      </c>
    </row>
    <row r="31" spans="2:9" x14ac:dyDescent="0.25">
      <c r="B31" s="953"/>
      <c r="C31" s="608" t="s">
        <v>851</v>
      </c>
      <c r="D31" s="938"/>
      <c r="E31" s="949"/>
      <c r="F31" s="191"/>
      <c r="G31" s="191"/>
      <c r="H31" s="192"/>
      <c r="I31" s="193">
        <v>143.91</v>
      </c>
    </row>
    <row r="32" spans="2:9" ht="89.25" customHeight="1" x14ac:dyDescent="0.25">
      <c r="B32" s="953" t="s">
        <v>690</v>
      </c>
      <c r="C32" s="252" t="s">
        <v>687</v>
      </c>
      <c r="D32" s="936" t="s">
        <v>423</v>
      </c>
      <c r="E32" s="939" t="s">
        <v>26</v>
      </c>
      <c r="F32" s="191"/>
      <c r="G32" s="191"/>
      <c r="H32" s="192"/>
      <c r="I32" s="193"/>
    </row>
    <row r="33" spans="2:9" x14ac:dyDescent="0.25">
      <c r="B33" s="953"/>
      <c r="C33" s="266" t="s">
        <v>688</v>
      </c>
      <c r="D33" s="937"/>
      <c r="E33" s="940"/>
      <c r="F33" s="191"/>
      <c r="G33" s="191"/>
      <c r="H33" s="192"/>
      <c r="I33" s="193">
        <v>783.41</v>
      </c>
    </row>
    <row r="34" spans="2:9" ht="90" customHeight="1" x14ac:dyDescent="0.25">
      <c r="B34" s="953" t="s">
        <v>701</v>
      </c>
      <c r="C34" s="266" t="s">
        <v>689</v>
      </c>
      <c r="D34" s="937"/>
      <c r="E34" s="940"/>
      <c r="F34" s="191"/>
      <c r="G34" s="191"/>
      <c r="H34" s="192"/>
      <c r="I34" s="193">
        <v>4816.97</v>
      </c>
    </row>
    <row r="35" spans="2:9" s="190" customFormat="1" ht="89.25" customHeight="1" x14ac:dyDescent="0.2">
      <c r="B35" s="953"/>
      <c r="C35" s="143" t="s">
        <v>422</v>
      </c>
      <c r="D35" s="937"/>
      <c r="E35" s="940"/>
      <c r="F35" s="188" t="s">
        <v>29</v>
      </c>
      <c r="G35" s="188" t="s">
        <v>29</v>
      </c>
      <c r="H35" s="194" t="s">
        <v>29</v>
      </c>
      <c r="I35" s="189" t="s">
        <v>29</v>
      </c>
    </row>
    <row r="36" spans="2:9" s="190" customFormat="1" ht="14.25" customHeight="1" x14ac:dyDescent="0.2">
      <c r="B36" s="953" t="s">
        <v>852</v>
      </c>
      <c r="C36" s="252" t="s">
        <v>424</v>
      </c>
      <c r="D36" s="937"/>
      <c r="E36" s="940"/>
      <c r="F36" s="188" t="s">
        <v>29</v>
      </c>
      <c r="G36" s="188" t="s">
        <v>29</v>
      </c>
      <c r="H36" s="195" t="s">
        <v>29</v>
      </c>
      <c r="I36" s="189" t="s">
        <v>29</v>
      </c>
    </row>
    <row r="37" spans="2:9" s="190" customFormat="1" ht="15" customHeight="1" x14ac:dyDescent="0.2">
      <c r="B37" s="953"/>
      <c r="C37" s="253" t="s">
        <v>425</v>
      </c>
      <c r="D37" s="937"/>
      <c r="E37" s="940"/>
      <c r="F37" s="188"/>
      <c r="G37" s="188"/>
      <c r="H37" s="195"/>
      <c r="I37" s="193">
        <v>18507.650000000001</v>
      </c>
    </row>
    <row r="38" spans="2:9" ht="15" customHeight="1" x14ac:dyDescent="0.25">
      <c r="B38" s="953"/>
      <c r="C38" s="253" t="s">
        <v>426</v>
      </c>
      <c r="D38" s="937"/>
      <c r="E38" s="940"/>
      <c r="F38" s="191"/>
      <c r="G38" s="191"/>
      <c r="H38" s="192"/>
      <c r="I38" s="193">
        <v>18773.580000000002</v>
      </c>
    </row>
    <row r="39" spans="2:9" x14ac:dyDescent="0.25">
      <c r="B39" s="953"/>
      <c r="C39" s="253" t="s">
        <v>427</v>
      </c>
      <c r="D39" s="937"/>
      <c r="E39" s="940"/>
      <c r="F39" s="191"/>
      <c r="G39" s="191"/>
      <c r="H39" s="192"/>
      <c r="I39" s="193">
        <v>11874.58</v>
      </c>
    </row>
    <row r="40" spans="2:9" x14ac:dyDescent="0.25">
      <c r="B40" s="953"/>
      <c r="C40" s="253" t="s">
        <v>428</v>
      </c>
      <c r="D40" s="937"/>
      <c r="E40" s="940"/>
      <c r="F40" s="191"/>
      <c r="G40" s="191"/>
      <c r="H40" s="192"/>
      <c r="I40" s="193">
        <v>7608.57</v>
      </c>
    </row>
    <row r="41" spans="2:9" x14ac:dyDescent="0.25">
      <c r="B41" s="953"/>
      <c r="C41" s="253" t="s">
        <v>429</v>
      </c>
      <c r="D41" s="937"/>
      <c r="E41" s="940"/>
      <c r="F41" s="191"/>
      <c r="G41" s="191"/>
      <c r="H41" s="192"/>
      <c r="I41" s="193">
        <v>6056.23</v>
      </c>
    </row>
    <row r="42" spans="2:9" x14ac:dyDescent="0.25">
      <c r="B42" s="953"/>
      <c r="C42" s="253" t="s">
        <v>430</v>
      </c>
      <c r="D42" s="937"/>
      <c r="E42" s="940"/>
      <c r="F42" s="191"/>
      <c r="G42" s="191"/>
      <c r="H42" s="192"/>
      <c r="I42" s="193">
        <v>4953.37</v>
      </c>
    </row>
    <row r="43" spans="2:9" ht="15" customHeight="1" x14ac:dyDescent="0.25">
      <c r="B43" s="953" t="s">
        <v>853</v>
      </c>
      <c r="C43" s="253" t="s">
        <v>431</v>
      </c>
      <c r="D43" s="937"/>
      <c r="E43" s="940"/>
      <c r="F43" s="191"/>
      <c r="G43" s="191"/>
      <c r="H43" s="192"/>
      <c r="I43" s="193">
        <v>3801.25</v>
      </c>
    </row>
    <row r="44" spans="2:9" x14ac:dyDescent="0.25">
      <c r="B44" s="953"/>
      <c r="C44" s="253" t="s">
        <v>432</v>
      </c>
      <c r="D44" s="937"/>
      <c r="E44" s="940"/>
      <c r="F44" s="191"/>
      <c r="G44" s="191"/>
      <c r="H44" s="192"/>
      <c r="I44" s="193">
        <v>2868.99</v>
      </c>
    </row>
    <row r="45" spans="2:9" ht="15" customHeight="1" x14ac:dyDescent="0.25">
      <c r="B45" s="953"/>
      <c r="C45" s="253" t="s">
        <v>433</v>
      </c>
      <c r="D45" s="937"/>
      <c r="E45" s="940"/>
      <c r="F45" s="191"/>
      <c r="G45" s="191"/>
      <c r="H45" s="192"/>
      <c r="I45" s="193">
        <v>2062.14</v>
      </c>
    </row>
    <row r="46" spans="2:9" x14ac:dyDescent="0.25">
      <c r="B46" s="953"/>
      <c r="C46" s="253" t="s">
        <v>434</v>
      </c>
      <c r="D46" s="937"/>
      <c r="E46" s="940"/>
      <c r="F46" s="191"/>
      <c r="G46" s="191"/>
      <c r="H46" s="192"/>
      <c r="I46" s="193">
        <v>3200.09</v>
      </c>
    </row>
    <row r="47" spans="2:9" x14ac:dyDescent="0.25">
      <c r="B47" s="953"/>
      <c r="C47" s="252" t="s">
        <v>435</v>
      </c>
      <c r="D47" s="937"/>
      <c r="E47" s="940"/>
      <c r="F47" s="188" t="s">
        <v>29</v>
      </c>
      <c r="G47" s="188" t="s">
        <v>29</v>
      </c>
      <c r="H47" s="195" t="s">
        <v>29</v>
      </c>
      <c r="I47" s="189" t="s">
        <v>29</v>
      </c>
    </row>
    <row r="48" spans="2:9" x14ac:dyDescent="0.25">
      <c r="B48" s="953"/>
      <c r="C48" s="253" t="s">
        <v>436</v>
      </c>
      <c r="D48" s="937"/>
      <c r="E48" s="940"/>
      <c r="F48" s="191"/>
      <c r="G48" s="191"/>
      <c r="H48" s="192"/>
      <c r="I48" s="193">
        <v>5759.49</v>
      </c>
    </row>
    <row r="49" spans="2:9" x14ac:dyDescent="0.25">
      <c r="B49" s="953"/>
      <c r="C49" s="253" t="s">
        <v>437</v>
      </c>
      <c r="D49" s="937"/>
      <c r="E49" s="940"/>
      <c r="F49" s="191"/>
      <c r="G49" s="191"/>
      <c r="H49" s="192"/>
      <c r="I49" s="193">
        <v>3274.79</v>
      </c>
    </row>
    <row r="50" spans="2:9" ht="19.5" customHeight="1" x14ac:dyDescent="0.25">
      <c r="B50" s="954" t="s">
        <v>893</v>
      </c>
      <c r="C50" s="253" t="s">
        <v>438</v>
      </c>
      <c r="D50" s="937"/>
      <c r="E50" s="940"/>
      <c r="F50" s="191"/>
      <c r="G50" s="191"/>
      <c r="H50" s="192"/>
      <c r="I50" s="193">
        <v>2383.31</v>
      </c>
    </row>
    <row r="51" spans="2:9" x14ac:dyDescent="0.25">
      <c r="B51" s="954"/>
      <c r="C51" s="253" t="s">
        <v>439</v>
      </c>
      <c r="D51" s="937"/>
      <c r="E51" s="940"/>
      <c r="F51" s="191"/>
      <c r="G51" s="191"/>
      <c r="H51" s="192"/>
      <c r="I51" s="193">
        <v>2861.02</v>
      </c>
    </row>
    <row r="52" spans="2:9" x14ac:dyDescent="0.25">
      <c r="B52" s="954"/>
      <c r="C52" s="253" t="s">
        <v>440</v>
      </c>
      <c r="D52" s="937"/>
      <c r="E52" s="940"/>
      <c r="F52" s="191"/>
      <c r="G52" s="191"/>
      <c r="H52" s="192"/>
      <c r="I52" s="193">
        <v>2176.11</v>
      </c>
    </row>
    <row r="53" spans="2:9" x14ac:dyDescent="0.25">
      <c r="B53" s="954"/>
      <c r="C53" s="253" t="s">
        <v>441</v>
      </c>
      <c r="D53" s="937"/>
      <c r="E53" s="940"/>
      <c r="F53" s="191"/>
      <c r="G53" s="191"/>
      <c r="H53" s="192"/>
      <c r="I53" s="193"/>
    </row>
    <row r="54" spans="2:9" ht="15" customHeight="1" x14ac:dyDescent="0.25">
      <c r="B54" s="954"/>
      <c r="C54" s="252" t="s">
        <v>442</v>
      </c>
      <c r="D54" s="937"/>
      <c r="E54" s="940"/>
      <c r="F54" s="188" t="s">
        <v>29</v>
      </c>
      <c r="G54" s="188" t="s">
        <v>29</v>
      </c>
      <c r="H54" s="195" t="s">
        <v>29</v>
      </c>
      <c r="I54" s="189" t="s">
        <v>29</v>
      </c>
    </row>
    <row r="55" spans="2:9" x14ac:dyDescent="0.25">
      <c r="B55" s="954"/>
      <c r="C55" s="253" t="s">
        <v>438</v>
      </c>
      <c r="D55" s="937"/>
      <c r="E55" s="940"/>
      <c r="F55" s="191"/>
      <c r="G55" s="191"/>
      <c r="H55" s="192"/>
      <c r="I55" s="193">
        <v>4283.83</v>
      </c>
    </row>
    <row r="56" spans="2:9" x14ac:dyDescent="0.25">
      <c r="B56" s="954"/>
      <c r="C56" s="253" t="s">
        <v>439</v>
      </c>
      <c r="D56" s="937"/>
      <c r="E56" s="940"/>
      <c r="F56" s="191"/>
      <c r="G56" s="191"/>
      <c r="H56" s="192"/>
      <c r="I56" s="193">
        <v>3136.64</v>
      </c>
    </row>
    <row r="57" spans="2:9" x14ac:dyDescent="0.25">
      <c r="B57" s="954"/>
      <c r="C57" s="253" t="s">
        <v>440</v>
      </c>
      <c r="D57" s="937"/>
      <c r="E57" s="940"/>
      <c r="F57" s="191"/>
      <c r="G57" s="191"/>
      <c r="H57" s="192"/>
      <c r="I57" s="193">
        <v>3955.97</v>
      </c>
    </row>
    <row r="58" spans="2:9" x14ac:dyDescent="0.25">
      <c r="B58" s="954"/>
      <c r="C58" s="253" t="s">
        <v>443</v>
      </c>
      <c r="D58" s="937"/>
      <c r="E58" s="940"/>
      <c r="F58" s="197"/>
      <c r="G58" s="197"/>
      <c r="H58" s="198"/>
      <c r="I58" s="199"/>
    </row>
    <row r="59" spans="2:9" x14ac:dyDescent="0.25">
      <c r="B59" s="954"/>
      <c r="C59" s="253" t="s">
        <v>441</v>
      </c>
      <c r="D59" s="938"/>
      <c r="E59" s="941"/>
      <c r="F59" s="191"/>
      <c r="G59" s="191"/>
      <c r="H59" s="192"/>
      <c r="I59" s="193"/>
    </row>
    <row r="60" spans="2:9" x14ac:dyDescent="0.25">
      <c r="B60" s="954"/>
      <c r="C60" s="49" t="s">
        <v>24</v>
      </c>
      <c r="D60" s="955" t="s">
        <v>52</v>
      </c>
      <c r="E60" s="939" t="s">
        <v>26</v>
      </c>
      <c r="F60" s="188" t="s">
        <v>29</v>
      </c>
      <c r="G60" s="188" t="s">
        <v>29</v>
      </c>
      <c r="H60" s="194" t="s">
        <v>29</v>
      </c>
      <c r="I60" s="189" t="s">
        <v>29</v>
      </c>
    </row>
    <row r="61" spans="2:9" s="190" customFormat="1" ht="14.25" customHeight="1" x14ac:dyDescent="0.2">
      <c r="B61" s="954"/>
      <c r="C61" s="255" t="s">
        <v>418</v>
      </c>
      <c r="D61" s="956"/>
      <c r="E61" s="940"/>
      <c r="F61" s="200" t="s">
        <v>29</v>
      </c>
      <c r="G61" s="200" t="s">
        <v>29</v>
      </c>
      <c r="H61" s="201" t="s">
        <v>29</v>
      </c>
      <c r="I61" s="202" t="s">
        <v>29</v>
      </c>
    </row>
    <row r="62" spans="2:9" x14ac:dyDescent="0.25">
      <c r="B62" s="954"/>
      <c r="C62" s="256" t="s">
        <v>444</v>
      </c>
      <c r="D62" s="956"/>
      <c r="E62" s="940"/>
      <c r="F62" s="203"/>
      <c r="G62" s="203"/>
      <c r="H62" s="204"/>
      <c r="I62" s="205">
        <v>3309.43</v>
      </c>
    </row>
    <row r="63" spans="2:9" x14ac:dyDescent="0.25">
      <c r="B63" s="954"/>
      <c r="C63" s="256" t="s">
        <v>445</v>
      </c>
      <c r="D63" s="956"/>
      <c r="E63" s="940"/>
      <c r="F63" s="203"/>
      <c r="G63" s="203"/>
      <c r="H63" s="204"/>
      <c r="I63" s="205">
        <v>9294.3799999999992</v>
      </c>
    </row>
    <row r="64" spans="2:9" s="190" customFormat="1" ht="14.25" customHeight="1" x14ac:dyDescent="0.2">
      <c r="B64" s="954"/>
      <c r="C64" s="255" t="s">
        <v>419</v>
      </c>
      <c r="D64" s="956"/>
      <c r="E64" s="940"/>
      <c r="F64" s="188" t="s">
        <v>29</v>
      </c>
      <c r="G64" s="188" t="s">
        <v>29</v>
      </c>
      <c r="H64" s="195" t="s">
        <v>29</v>
      </c>
      <c r="I64" s="189" t="s">
        <v>29</v>
      </c>
    </row>
    <row r="65" spans="2:9" s="190" customFormat="1" ht="14.25" customHeight="1" x14ac:dyDescent="0.2">
      <c r="B65" s="254"/>
      <c r="C65" s="257" t="s">
        <v>446</v>
      </c>
      <c r="D65" s="956"/>
      <c r="E65" s="940"/>
      <c r="F65" s="188" t="s">
        <v>29</v>
      </c>
      <c r="G65" s="188" t="s">
        <v>29</v>
      </c>
      <c r="H65" s="195" t="s">
        <v>29</v>
      </c>
      <c r="I65" s="189" t="s">
        <v>29</v>
      </c>
    </row>
    <row r="66" spans="2:9" s="190" customFormat="1" x14ac:dyDescent="0.2">
      <c r="B66" s="254"/>
      <c r="C66" s="256" t="s">
        <v>447</v>
      </c>
      <c r="D66" s="956"/>
      <c r="E66" s="940"/>
      <c r="F66" s="188"/>
      <c r="G66" s="188"/>
      <c r="H66" s="195"/>
      <c r="I66" s="193">
        <v>4252.2700000000004</v>
      </c>
    </row>
    <row r="67" spans="2:9" s="190" customFormat="1" x14ac:dyDescent="0.2">
      <c r="B67" s="254"/>
      <c r="C67" s="256" t="s">
        <v>448</v>
      </c>
      <c r="D67" s="956"/>
      <c r="E67" s="940"/>
      <c r="F67" s="188"/>
      <c r="G67" s="188"/>
      <c r="H67" s="195"/>
      <c r="I67" s="193">
        <v>2861.81</v>
      </c>
    </row>
    <row r="68" spans="2:9" s="190" customFormat="1" ht="14.25" customHeight="1" x14ac:dyDescent="0.2">
      <c r="B68" s="254"/>
      <c r="C68" s="257" t="s">
        <v>449</v>
      </c>
      <c r="D68" s="956"/>
      <c r="E68" s="940"/>
      <c r="F68" s="188" t="s">
        <v>29</v>
      </c>
      <c r="G68" s="188" t="s">
        <v>29</v>
      </c>
      <c r="H68" s="195" t="s">
        <v>29</v>
      </c>
      <c r="I68" s="189" t="s">
        <v>29</v>
      </c>
    </row>
    <row r="69" spans="2:9" x14ac:dyDescent="0.25">
      <c r="B69" s="254"/>
      <c r="C69" s="256" t="s">
        <v>447</v>
      </c>
      <c r="D69" s="956"/>
      <c r="E69" s="940"/>
      <c r="F69" s="191"/>
      <c r="G69" s="191"/>
      <c r="H69" s="206"/>
      <c r="I69" s="193">
        <v>1747.37</v>
      </c>
    </row>
    <row r="70" spans="2:9" x14ac:dyDescent="0.25">
      <c r="B70" s="254"/>
      <c r="C70" s="256" t="s">
        <v>448</v>
      </c>
      <c r="D70" s="956"/>
      <c r="E70" s="940"/>
      <c r="F70" s="191"/>
      <c r="G70" s="191"/>
      <c r="H70" s="206"/>
      <c r="I70" s="193">
        <v>4498.05</v>
      </c>
    </row>
    <row r="71" spans="2:9" x14ac:dyDescent="0.25">
      <c r="B71" s="254"/>
      <c r="C71" s="51" t="s">
        <v>450</v>
      </c>
      <c r="D71" s="956"/>
      <c r="E71" s="940"/>
      <c r="F71" s="191"/>
      <c r="G71" s="191"/>
      <c r="H71" s="206"/>
      <c r="I71" s="193">
        <v>3529.82</v>
      </c>
    </row>
    <row r="72" spans="2:9" ht="28.5" x14ac:dyDescent="0.25">
      <c r="B72" s="254"/>
      <c r="C72" s="209" t="s">
        <v>848</v>
      </c>
      <c r="D72" s="597"/>
      <c r="E72" s="596"/>
      <c r="F72" s="188" t="s">
        <v>29</v>
      </c>
      <c r="G72" s="188" t="s">
        <v>29</v>
      </c>
      <c r="H72" s="194" t="s">
        <v>29</v>
      </c>
      <c r="I72" s="189" t="s">
        <v>29</v>
      </c>
    </row>
    <row r="73" spans="2:9" x14ac:dyDescent="0.25">
      <c r="B73" s="254"/>
      <c r="C73" s="608" t="s">
        <v>850</v>
      </c>
      <c r="D73" s="597"/>
      <c r="E73" s="596"/>
      <c r="F73" s="191"/>
      <c r="G73" s="191"/>
      <c r="H73" s="206"/>
      <c r="I73" s="193">
        <v>1522.79</v>
      </c>
    </row>
    <row r="74" spans="2:9" x14ac:dyDescent="0.25">
      <c r="B74" s="254"/>
      <c r="C74" s="608" t="s">
        <v>696</v>
      </c>
      <c r="D74" s="597"/>
      <c r="E74" s="596"/>
      <c r="F74" s="191"/>
      <c r="G74" s="191"/>
      <c r="H74" s="206"/>
      <c r="I74" s="193">
        <v>567.49</v>
      </c>
    </row>
    <row r="75" spans="2:9" x14ac:dyDescent="0.25">
      <c r="B75" s="254"/>
      <c r="C75" s="609"/>
      <c r="D75" s="598"/>
      <c r="E75" s="595"/>
      <c r="F75" s="191"/>
      <c r="G75" s="191"/>
      <c r="H75" s="206"/>
      <c r="I75" s="193"/>
    </row>
    <row r="76" spans="2:9" ht="15" customHeight="1" x14ac:dyDescent="0.25">
      <c r="B76" s="254"/>
      <c r="C76" s="950" t="s">
        <v>108</v>
      </c>
      <c r="D76" s="951"/>
      <c r="E76" s="951"/>
      <c r="F76" s="951"/>
      <c r="G76" s="951"/>
      <c r="H76" s="951"/>
      <c r="I76" s="952"/>
    </row>
    <row r="77" spans="2:9" ht="34.5" customHeight="1" x14ac:dyDescent="0.25">
      <c r="B77" s="254"/>
      <c r="C77" s="771" t="s">
        <v>54</v>
      </c>
      <c r="D77" s="772"/>
      <c r="E77" s="772"/>
      <c r="F77" s="772"/>
      <c r="G77" s="772"/>
      <c r="H77" s="772"/>
      <c r="I77" s="773"/>
    </row>
    <row r="78" spans="2:9" ht="57" x14ac:dyDescent="0.25">
      <c r="B78" s="254"/>
      <c r="C78" s="207" t="s">
        <v>451</v>
      </c>
      <c r="D78" s="936" t="s">
        <v>56</v>
      </c>
      <c r="E78" s="936" t="s">
        <v>57</v>
      </c>
      <c r="F78" s="191"/>
      <c r="G78" s="191"/>
      <c r="H78" s="191"/>
      <c r="I78" s="193">
        <f t="shared" ref="I78" si="1">I79+I80</f>
        <v>11875.5</v>
      </c>
    </row>
    <row r="79" spans="2:9" x14ac:dyDescent="0.25">
      <c r="B79" s="254"/>
      <c r="C79" s="258" t="s">
        <v>59</v>
      </c>
      <c r="D79" s="937"/>
      <c r="E79" s="937"/>
      <c r="F79" s="191"/>
      <c r="G79" s="191"/>
      <c r="H79" s="191"/>
      <c r="I79" s="193">
        <v>8111.8</v>
      </c>
    </row>
    <row r="80" spans="2:9" x14ac:dyDescent="0.25">
      <c r="B80" s="254"/>
      <c r="C80" s="258" t="s">
        <v>60</v>
      </c>
      <c r="D80" s="938"/>
      <c r="E80" s="938"/>
      <c r="F80" s="191"/>
      <c r="G80" s="191"/>
      <c r="H80" s="191"/>
      <c r="I80" s="193">
        <v>3763.7</v>
      </c>
    </row>
    <row r="81" spans="2:9" ht="29.25" x14ac:dyDescent="0.25">
      <c r="B81" s="254"/>
      <c r="C81" s="208" t="s">
        <v>61</v>
      </c>
      <c r="D81" s="936" t="s">
        <v>452</v>
      </c>
      <c r="E81" s="936" t="s">
        <v>62</v>
      </c>
      <c r="F81" s="188" t="s">
        <v>29</v>
      </c>
      <c r="G81" s="188" t="s">
        <v>29</v>
      </c>
      <c r="H81" s="188" t="s">
        <v>29</v>
      </c>
      <c r="I81" s="189" t="s">
        <v>29</v>
      </c>
    </row>
    <row r="82" spans="2:9" x14ac:dyDescent="0.25">
      <c r="B82" s="254"/>
      <c r="C82" s="210" t="s">
        <v>453</v>
      </c>
      <c r="D82" s="937"/>
      <c r="E82" s="938"/>
      <c r="F82" s="191"/>
      <c r="G82" s="191"/>
      <c r="H82" s="191"/>
      <c r="I82" s="193">
        <v>1227171.5</v>
      </c>
    </row>
    <row r="83" spans="2:9" ht="28.5" x14ac:dyDescent="0.25">
      <c r="B83" s="254"/>
      <c r="C83" s="209" t="s">
        <v>854</v>
      </c>
      <c r="D83" s="937"/>
      <c r="E83" s="936" t="s">
        <v>62</v>
      </c>
      <c r="F83" s="425" t="s">
        <v>29</v>
      </c>
      <c r="G83" s="425" t="s">
        <v>29</v>
      </c>
      <c r="H83" s="425" t="s">
        <v>29</v>
      </c>
      <c r="I83" s="193" t="s">
        <v>29</v>
      </c>
    </row>
    <row r="84" spans="2:9" x14ac:dyDescent="0.25">
      <c r="B84" s="254"/>
      <c r="C84" s="210" t="s">
        <v>453</v>
      </c>
      <c r="D84" s="937"/>
      <c r="E84" s="937"/>
      <c r="F84" s="425" t="s">
        <v>29</v>
      </c>
      <c r="G84" s="425" t="s">
        <v>29</v>
      </c>
      <c r="H84" s="425" t="s">
        <v>29</v>
      </c>
      <c r="I84" s="193" t="s">
        <v>29</v>
      </c>
    </row>
    <row r="85" spans="2:9" x14ac:dyDescent="0.25">
      <c r="B85" s="254"/>
      <c r="C85" s="259" t="s">
        <v>454</v>
      </c>
      <c r="D85" s="937"/>
      <c r="E85" s="937"/>
      <c r="F85" s="191"/>
      <c r="G85" s="191"/>
      <c r="H85" s="191"/>
      <c r="I85" s="193">
        <v>1281797.93</v>
      </c>
    </row>
    <row r="86" spans="2:9" x14ac:dyDescent="0.25">
      <c r="B86" s="254"/>
      <c r="C86" s="259" t="s">
        <v>455</v>
      </c>
      <c r="D86" s="937"/>
      <c r="E86" s="938"/>
      <c r="F86" s="191"/>
      <c r="G86" s="191"/>
      <c r="H86" s="191"/>
      <c r="I86" s="193">
        <v>1639506.8</v>
      </c>
    </row>
    <row r="87" spans="2:9" s="190" customFormat="1" ht="28.5" customHeight="1" x14ac:dyDescent="0.2">
      <c r="B87" s="474"/>
      <c r="C87" s="209" t="s">
        <v>848</v>
      </c>
      <c r="D87" s="937"/>
      <c r="E87" s="936" t="s">
        <v>855</v>
      </c>
      <c r="F87" s="188" t="s">
        <v>29</v>
      </c>
      <c r="G87" s="188" t="s">
        <v>29</v>
      </c>
      <c r="H87" s="188" t="s">
        <v>29</v>
      </c>
      <c r="I87" s="189" t="s">
        <v>29</v>
      </c>
    </row>
    <row r="88" spans="2:9" x14ac:dyDescent="0.25">
      <c r="B88" s="254"/>
      <c r="C88" s="608" t="s">
        <v>849</v>
      </c>
      <c r="D88" s="937"/>
      <c r="E88" s="937"/>
      <c r="F88" s="191"/>
      <c r="G88" s="191"/>
      <c r="H88" s="191"/>
      <c r="I88" s="193">
        <v>14476</v>
      </c>
    </row>
    <row r="89" spans="2:9" x14ac:dyDescent="0.25">
      <c r="B89" s="254"/>
      <c r="C89" s="608" t="s">
        <v>850</v>
      </c>
      <c r="D89" s="937"/>
      <c r="E89" s="937"/>
      <c r="F89" s="191"/>
      <c r="G89" s="191"/>
      <c r="H89" s="191"/>
      <c r="I89" s="193">
        <v>22282</v>
      </c>
    </row>
    <row r="90" spans="2:9" x14ac:dyDescent="0.25">
      <c r="B90" s="254"/>
      <c r="C90" s="608" t="s">
        <v>851</v>
      </c>
      <c r="D90" s="938"/>
      <c r="E90" s="938"/>
      <c r="F90" s="191"/>
      <c r="G90" s="191"/>
      <c r="H90" s="191"/>
      <c r="I90" s="193">
        <v>27919</v>
      </c>
    </row>
    <row r="91" spans="2:9" ht="28.5" x14ac:dyDescent="0.25">
      <c r="B91" s="254"/>
      <c r="C91" s="209" t="s">
        <v>687</v>
      </c>
      <c r="D91" s="936" t="s">
        <v>423</v>
      </c>
      <c r="E91" s="594"/>
      <c r="F91" s="191"/>
      <c r="G91" s="191"/>
      <c r="H91" s="191"/>
      <c r="I91" s="193"/>
    </row>
    <row r="92" spans="2:9" x14ac:dyDescent="0.25">
      <c r="B92" s="254"/>
      <c r="C92" s="259" t="s">
        <v>688</v>
      </c>
      <c r="D92" s="937"/>
      <c r="E92" s="594" t="s">
        <v>67</v>
      </c>
      <c r="F92" s="191"/>
      <c r="G92" s="191"/>
      <c r="H92" s="191"/>
      <c r="I92" s="193">
        <v>348877</v>
      </c>
    </row>
    <row r="93" spans="2:9" ht="60" x14ac:dyDescent="0.25">
      <c r="B93" s="254"/>
      <c r="C93" s="259" t="s">
        <v>689</v>
      </c>
      <c r="D93" s="937"/>
      <c r="E93" s="594" t="s">
        <v>67</v>
      </c>
      <c r="F93" s="191"/>
      <c r="G93" s="191"/>
      <c r="H93" s="191"/>
      <c r="I93" s="193">
        <v>1575148.01</v>
      </c>
    </row>
    <row r="94" spans="2:9" x14ac:dyDescent="0.25">
      <c r="B94" s="254"/>
      <c r="C94" s="259"/>
      <c r="D94" s="937"/>
      <c r="E94" s="594"/>
      <c r="F94" s="191"/>
      <c r="G94" s="191"/>
      <c r="H94" s="191"/>
      <c r="I94" s="193"/>
    </row>
    <row r="95" spans="2:9" s="190" customFormat="1" ht="42.75" x14ac:dyDescent="0.2">
      <c r="B95" s="254"/>
      <c r="C95" s="209" t="s">
        <v>456</v>
      </c>
      <c r="D95" s="937"/>
      <c r="E95" s="939" t="s">
        <v>26</v>
      </c>
      <c r="F95" s="188" t="s">
        <v>29</v>
      </c>
      <c r="G95" s="188" t="s">
        <v>29</v>
      </c>
      <c r="H95" s="188" t="s">
        <v>29</v>
      </c>
      <c r="I95" s="189" t="s">
        <v>29</v>
      </c>
    </row>
    <row r="96" spans="2:9" s="190" customFormat="1" ht="14.25" customHeight="1" x14ac:dyDescent="0.2">
      <c r="B96" s="254"/>
      <c r="C96" s="209" t="s">
        <v>424</v>
      </c>
      <c r="D96" s="937"/>
      <c r="E96" s="940"/>
      <c r="F96" s="188" t="s">
        <v>29</v>
      </c>
      <c r="G96" s="188" t="s">
        <v>29</v>
      </c>
      <c r="H96" s="188" t="s">
        <v>29</v>
      </c>
      <c r="I96" s="189" t="s">
        <v>29</v>
      </c>
    </row>
    <row r="97" spans="2:9" x14ac:dyDescent="0.25">
      <c r="B97" s="254"/>
      <c r="C97" s="260" t="s">
        <v>425</v>
      </c>
      <c r="D97" s="937"/>
      <c r="E97" s="940"/>
      <c r="F97" s="425"/>
      <c r="G97" s="425"/>
      <c r="H97" s="425"/>
      <c r="I97" s="193">
        <v>18507.650000000001</v>
      </c>
    </row>
    <row r="98" spans="2:9" x14ac:dyDescent="0.25">
      <c r="B98" s="254"/>
      <c r="C98" s="260" t="s">
        <v>426</v>
      </c>
      <c r="D98" s="937"/>
      <c r="E98" s="940"/>
      <c r="F98" s="191"/>
      <c r="G98" s="191"/>
      <c r="H98" s="191"/>
      <c r="I98" s="193">
        <v>18773.580000000002</v>
      </c>
    </row>
    <row r="99" spans="2:9" x14ac:dyDescent="0.25">
      <c r="B99" s="254"/>
      <c r="C99" s="260" t="s">
        <v>427</v>
      </c>
      <c r="D99" s="937"/>
      <c r="E99" s="940"/>
      <c r="F99" s="191"/>
      <c r="G99" s="191"/>
      <c r="H99" s="191"/>
      <c r="I99" s="193">
        <v>11874.58</v>
      </c>
    </row>
    <row r="100" spans="2:9" x14ac:dyDescent="0.25">
      <c r="B100" s="254"/>
      <c r="C100" s="260" t="s">
        <v>428</v>
      </c>
      <c r="D100" s="937"/>
      <c r="E100" s="940"/>
      <c r="F100" s="191"/>
      <c r="G100" s="191"/>
      <c r="H100" s="191"/>
      <c r="I100" s="193">
        <v>7608.57</v>
      </c>
    </row>
    <row r="101" spans="2:9" x14ac:dyDescent="0.25">
      <c r="B101" s="254"/>
      <c r="C101" s="260" t="s">
        <v>429</v>
      </c>
      <c r="D101" s="937"/>
      <c r="E101" s="940"/>
      <c r="F101" s="191"/>
      <c r="G101" s="191"/>
      <c r="H101" s="191"/>
      <c r="I101" s="193">
        <v>6056.23</v>
      </c>
    </row>
    <row r="102" spans="2:9" x14ac:dyDescent="0.25">
      <c r="B102" s="254"/>
      <c r="C102" s="260" t="s">
        <v>430</v>
      </c>
      <c r="D102" s="937"/>
      <c r="E102" s="940"/>
      <c r="F102" s="191"/>
      <c r="G102" s="191"/>
      <c r="H102" s="191"/>
      <c r="I102" s="193">
        <v>4953.37</v>
      </c>
    </row>
    <row r="103" spans="2:9" x14ac:dyDescent="0.25">
      <c r="B103" s="254"/>
      <c r="C103" s="260" t="s">
        <v>431</v>
      </c>
      <c r="D103" s="937"/>
      <c r="E103" s="940"/>
      <c r="F103" s="191"/>
      <c r="G103" s="191"/>
      <c r="H103" s="191"/>
      <c r="I103" s="193">
        <v>3801.25</v>
      </c>
    </row>
    <row r="104" spans="2:9" x14ac:dyDescent="0.25">
      <c r="B104" s="254"/>
      <c r="C104" s="260" t="s">
        <v>432</v>
      </c>
      <c r="D104" s="937"/>
      <c r="E104" s="940"/>
      <c r="F104" s="191"/>
      <c r="G104" s="191"/>
      <c r="H104" s="191"/>
      <c r="I104" s="193">
        <v>2868.99</v>
      </c>
    </row>
    <row r="105" spans="2:9" x14ac:dyDescent="0.25">
      <c r="B105" s="254"/>
      <c r="C105" s="260" t="s">
        <v>433</v>
      </c>
      <c r="D105" s="937"/>
      <c r="E105" s="940"/>
      <c r="F105" s="191"/>
      <c r="G105" s="191"/>
      <c r="H105" s="191"/>
      <c r="I105" s="193">
        <v>2062.14</v>
      </c>
    </row>
    <row r="106" spans="2:9" x14ac:dyDescent="0.25">
      <c r="B106" s="254"/>
      <c r="C106" s="260" t="s">
        <v>457</v>
      </c>
      <c r="D106" s="937"/>
      <c r="E106" s="940"/>
      <c r="F106" s="191"/>
      <c r="G106" s="191"/>
      <c r="H106" s="191"/>
      <c r="I106" s="193">
        <v>3200.09</v>
      </c>
    </row>
    <row r="107" spans="2:9" s="190" customFormat="1" ht="14.25" customHeight="1" x14ac:dyDescent="0.2">
      <c r="B107" s="254"/>
      <c r="C107" s="209" t="s">
        <v>435</v>
      </c>
      <c r="D107" s="937"/>
      <c r="E107" s="940"/>
      <c r="F107" s="188" t="s">
        <v>29</v>
      </c>
      <c r="G107" s="188" t="s">
        <v>29</v>
      </c>
      <c r="H107" s="188" t="s">
        <v>29</v>
      </c>
      <c r="I107" s="189" t="s">
        <v>29</v>
      </c>
    </row>
    <row r="108" spans="2:9" x14ac:dyDescent="0.25">
      <c r="B108" s="254"/>
      <c r="C108" s="260" t="s">
        <v>436</v>
      </c>
      <c r="D108" s="937"/>
      <c r="E108" s="940"/>
      <c r="F108" s="191"/>
      <c r="G108" s="191"/>
      <c r="H108" s="191"/>
      <c r="I108" s="193">
        <v>5759.49</v>
      </c>
    </row>
    <row r="109" spans="2:9" x14ac:dyDescent="0.25">
      <c r="B109" s="254"/>
      <c r="C109" s="260" t="s">
        <v>437</v>
      </c>
      <c r="D109" s="937"/>
      <c r="E109" s="940"/>
      <c r="F109" s="191"/>
      <c r="G109" s="191"/>
      <c r="H109" s="191"/>
      <c r="I109" s="193">
        <v>3274.79</v>
      </c>
    </row>
    <row r="110" spans="2:9" x14ac:dyDescent="0.25">
      <c r="B110" s="254"/>
      <c r="C110" s="260" t="s">
        <v>438</v>
      </c>
      <c r="D110" s="937"/>
      <c r="E110" s="940"/>
      <c r="F110" s="191"/>
      <c r="G110" s="191"/>
      <c r="H110" s="191"/>
      <c r="I110" s="193">
        <v>2383.31</v>
      </c>
    </row>
    <row r="111" spans="2:9" x14ac:dyDescent="0.25">
      <c r="B111" s="254"/>
      <c r="C111" s="260" t="s">
        <v>439</v>
      </c>
      <c r="D111" s="937"/>
      <c r="E111" s="940"/>
      <c r="F111" s="191"/>
      <c r="G111" s="191"/>
      <c r="H111" s="191"/>
      <c r="I111" s="193">
        <v>2861.02</v>
      </c>
    </row>
    <row r="112" spans="2:9" x14ac:dyDescent="0.25">
      <c r="B112" s="254"/>
      <c r="C112" s="260" t="s">
        <v>458</v>
      </c>
      <c r="D112" s="937"/>
      <c r="E112" s="940"/>
      <c r="F112" s="191"/>
      <c r="G112" s="191"/>
      <c r="H112" s="191"/>
      <c r="I112" s="193">
        <v>2176.11</v>
      </c>
    </row>
    <row r="113" spans="2:9" s="190" customFormat="1" ht="14.25" customHeight="1" x14ac:dyDescent="0.2">
      <c r="B113" s="254"/>
      <c r="C113" s="209" t="s">
        <v>442</v>
      </c>
      <c r="D113" s="937"/>
      <c r="E113" s="940"/>
      <c r="F113" s="188" t="s">
        <v>29</v>
      </c>
      <c r="G113" s="188" t="s">
        <v>29</v>
      </c>
      <c r="H113" s="188" t="s">
        <v>29</v>
      </c>
      <c r="I113" s="189" t="s">
        <v>29</v>
      </c>
    </row>
    <row r="114" spans="2:9" x14ac:dyDescent="0.25">
      <c r="B114" s="254"/>
      <c r="C114" s="260" t="s">
        <v>438</v>
      </c>
      <c r="D114" s="937"/>
      <c r="E114" s="940"/>
      <c r="F114" s="191"/>
      <c r="G114" s="191"/>
      <c r="H114" s="191"/>
      <c r="I114" s="193">
        <v>4283.83</v>
      </c>
    </row>
    <row r="115" spans="2:9" x14ac:dyDescent="0.25">
      <c r="B115" s="254"/>
      <c r="C115" s="260" t="s">
        <v>439</v>
      </c>
      <c r="D115" s="937"/>
      <c r="E115" s="940"/>
      <c r="F115" s="191"/>
      <c r="G115" s="191"/>
      <c r="H115" s="191"/>
      <c r="I115" s="193">
        <v>3136.64</v>
      </c>
    </row>
    <row r="116" spans="2:9" x14ac:dyDescent="0.25">
      <c r="B116" s="254"/>
      <c r="C116" s="260" t="s">
        <v>440</v>
      </c>
      <c r="D116" s="937"/>
      <c r="E116" s="940"/>
      <c r="F116" s="191"/>
      <c r="G116" s="191"/>
      <c r="H116" s="191"/>
      <c r="I116" s="193">
        <v>3955.97</v>
      </c>
    </row>
    <row r="117" spans="2:9" x14ac:dyDescent="0.25">
      <c r="B117" s="254"/>
      <c r="C117" s="260" t="s">
        <v>443</v>
      </c>
      <c r="D117" s="937"/>
      <c r="E117" s="940"/>
      <c r="F117" s="191"/>
      <c r="G117" s="191"/>
      <c r="H117" s="191"/>
      <c r="I117" s="193"/>
    </row>
    <row r="118" spans="2:9" x14ac:dyDescent="0.25">
      <c r="B118" s="254"/>
      <c r="C118" s="260" t="s">
        <v>441</v>
      </c>
      <c r="D118" s="938"/>
      <c r="E118" s="941"/>
      <c r="F118" s="191"/>
      <c r="G118" s="191"/>
      <c r="H118" s="191"/>
      <c r="I118" s="193"/>
    </row>
    <row r="119" spans="2:9" s="190" customFormat="1" ht="28.5" x14ac:dyDescent="0.2">
      <c r="B119" s="254"/>
      <c r="C119" s="208" t="s">
        <v>61</v>
      </c>
      <c r="D119" s="942" t="s">
        <v>702</v>
      </c>
      <c r="E119" s="944" t="s">
        <v>62</v>
      </c>
      <c r="F119" s="188" t="s">
        <v>29</v>
      </c>
      <c r="G119" s="188" t="s">
        <v>29</v>
      </c>
      <c r="H119" s="188" t="s">
        <v>29</v>
      </c>
      <c r="I119" s="189" t="s">
        <v>29</v>
      </c>
    </row>
    <row r="120" spans="2:9" s="190" customFormat="1" ht="14.25" customHeight="1" x14ac:dyDescent="0.2">
      <c r="B120" s="254"/>
      <c r="C120" s="257" t="s">
        <v>459</v>
      </c>
      <c r="D120" s="943"/>
      <c r="E120" s="945"/>
      <c r="F120" s="188" t="s">
        <v>29</v>
      </c>
      <c r="G120" s="188" t="s">
        <v>29</v>
      </c>
      <c r="H120" s="188" t="s">
        <v>29</v>
      </c>
      <c r="I120" s="475" t="s">
        <v>29</v>
      </c>
    </row>
    <row r="121" spans="2:9" x14ac:dyDescent="0.25">
      <c r="B121" s="254"/>
      <c r="C121" s="259" t="s">
        <v>445</v>
      </c>
      <c r="D121" s="943"/>
      <c r="E121" s="945"/>
      <c r="F121" s="191"/>
      <c r="G121" s="191"/>
      <c r="H121" s="191"/>
      <c r="I121" s="476">
        <v>1772889.84</v>
      </c>
    </row>
    <row r="122" spans="2:9" x14ac:dyDescent="0.25">
      <c r="B122" s="254"/>
      <c r="C122" s="259" t="s">
        <v>444</v>
      </c>
      <c r="D122" s="943"/>
      <c r="E122" s="945"/>
      <c r="F122" s="191"/>
      <c r="G122" s="191"/>
      <c r="H122" s="191"/>
      <c r="I122" s="476">
        <v>1509092.56</v>
      </c>
    </row>
    <row r="123" spans="2:9" x14ac:dyDescent="0.25">
      <c r="B123" s="254"/>
      <c r="C123" s="477" t="s">
        <v>825</v>
      </c>
      <c r="D123" s="943"/>
      <c r="E123" s="945"/>
      <c r="F123" s="191"/>
      <c r="G123" s="191"/>
      <c r="H123" s="191"/>
      <c r="I123" s="475" t="s">
        <v>29</v>
      </c>
    </row>
    <row r="124" spans="2:9" ht="30" x14ac:dyDescent="0.25">
      <c r="B124" s="254"/>
      <c r="C124" s="266" t="s">
        <v>826</v>
      </c>
      <c r="D124" s="943"/>
      <c r="E124" s="945"/>
      <c r="F124" s="191"/>
      <c r="G124" s="191"/>
      <c r="H124" s="191"/>
      <c r="I124" s="476">
        <v>3188692.36</v>
      </c>
    </row>
    <row r="125" spans="2:9" x14ac:dyDescent="0.25">
      <c r="B125" s="254"/>
      <c r="C125" s="257" t="s">
        <v>703</v>
      </c>
      <c r="D125" s="943"/>
      <c r="E125" s="945"/>
      <c r="F125" s="188" t="s">
        <v>29</v>
      </c>
      <c r="G125" s="188" t="s">
        <v>29</v>
      </c>
      <c r="H125" s="188" t="s">
        <v>29</v>
      </c>
      <c r="I125" s="475" t="s">
        <v>29</v>
      </c>
    </row>
    <row r="126" spans="2:9" x14ac:dyDescent="0.25">
      <c r="B126" s="254"/>
      <c r="C126" s="478" t="s">
        <v>704</v>
      </c>
      <c r="D126" s="943"/>
      <c r="E126" s="945"/>
      <c r="F126" s="191"/>
      <c r="G126" s="191"/>
      <c r="H126" s="191"/>
      <c r="I126" s="193">
        <v>4238405.25</v>
      </c>
    </row>
    <row r="127" spans="2:9" s="190" customFormat="1" ht="28.5" x14ac:dyDescent="0.2">
      <c r="B127" s="254"/>
      <c r="C127" s="209" t="s">
        <v>856</v>
      </c>
      <c r="D127" s="943"/>
      <c r="E127" s="945"/>
      <c r="F127" s="188" t="s">
        <v>29</v>
      </c>
      <c r="G127" s="188" t="s">
        <v>29</v>
      </c>
      <c r="H127" s="188" t="s">
        <v>29</v>
      </c>
      <c r="I127" s="475" t="s">
        <v>29</v>
      </c>
    </row>
    <row r="128" spans="2:9" s="190" customFormat="1" ht="14.25" customHeight="1" x14ac:dyDescent="0.2">
      <c r="B128" s="254"/>
      <c r="C128" s="257" t="s">
        <v>454</v>
      </c>
      <c r="D128" s="943"/>
      <c r="E128" s="945"/>
      <c r="F128" s="188" t="s">
        <v>29</v>
      </c>
      <c r="G128" s="188" t="s">
        <v>29</v>
      </c>
      <c r="H128" s="188" t="s">
        <v>29</v>
      </c>
      <c r="I128" s="475" t="s">
        <v>29</v>
      </c>
    </row>
    <row r="129" spans="2:9" x14ac:dyDescent="0.25">
      <c r="B129" s="254"/>
      <c r="C129" s="259" t="s">
        <v>447</v>
      </c>
      <c r="D129" s="943"/>
      <c r="E129" s="945"/>
      <c r="F129" s="191"/>
      <c r="G129" s="191"/>
      <c r="H129" s="191"/>
      <c r="I129" s="193">
        <v>2302274.6800000002</v>
      </c>
    </row>
    <row r="130" spans="2:9" x14ac:dyDescent="0.25">
      <c r="B130" s="254"/>
      <c r="C130" s="259" t="s">
        <v>460</v>
      </c>
      <c r="D130" s="943"/>
      <c r="E130" s="945"/>
      <c r="F130" s="191"/>
      <c r="G130" s="191"/>
      <c r="H130" s="191"/>
      <c r="I130" s="193">
        <v>2768217.61</v>
      </c>
    </row>
    <row r="131" spans="2:9" s="190" customFormat="1" ht="14.25" customHeight="1" x14ac:dyDescent="0.2">
      <c r="B131" s="254"/>
      <c r="C131" s="257" t="s">
        <v>455</v>
      </c>
      <c r="D131" s="943"/>
      <c r="E131" s="945"/>
      <c r="F131" s="188" t="s">
        <v>29</v>
      </c>
      <c r="G131" s="188" t="s">
        <v>29</v>
      </c>
      <c r="H131" s="188" t="s">
        <v>29</v>
      </c>
      <c r="I131" s="189" t="s">
        <v>29</v>
      </c>
    </row>
    <row r="132" spans="2:9" x14ac:dyDescent="0.25">
      <c r="B132" s="254"/>
      <c r="C132" s="259" t="s">
        <v>447</v>
      </c>
      <c r="D132" s="943"/>
      <c r="E132" s="945"/>
      <c r="F132" s="191"/>
      <c r="G132" s="191"/>
      <c r="H132" s="191"/>
      <c r="I132" s="193">
        <v>3164445.29</v>
      </c>
    </row>
    <row r="133" spans="2:9" x14ac:dyDescent="0.25">
      <c r="B133" s="254"/>
      <c r="C133" s="259" t="s">
        <v>460</v>
      </c>
      <c r="D133" s="943"/>
      <c r="E133" s="945"/>
      <c r="F133" s="191"/>
      <c r="G133" s="191"/>
      <c r="H133" s="191"/>
      <c r="I133" s="193">
        <v>3156112.5</v>
      </c>
    </row>
    <row r="134" spans="2:9" x14ac:dyDescent="0.25">
      <c r="B134" s="254"/>
      <c r="C134" s="479" t="s">
        <v>461</v>
      </c>
      <c r="D134" s="943"/>
      <c r="E134" s="945"/>
      <c r="F134" s="191"/>
      <c r="G134" s="191"/>
      <c r="H134" s="191"/>
      <c r="I134" s="193">
        <v>7014589.9500000002</v>
      </c>
    </row>
    <row r="135" spans="2:9" ht="29.25" x14ac:dyDescent="0.25">
      <c r="B135" s="254"/>
      <c r="C135" s="208" t="s">
        <v>705</v>
      </c>
      <c r="D135" s="943"/>
      <c r="E135" s="946"/>
      <c r="F135" s="480"/>
      <c r="G135" s="480"/>
      <c r="H135" s="480"/>
      <c r="I135" s="610">
        <v>20187984.010000002</v>
      </c>
    </row>
    <row r="136" spans="2:9" ht="28.5" x14ac:dyDescent="0.25">
      <c r="B136" s="254"/>
      <c r="C136" s="252" t="s">
        <v>824</v>
      </c>
      <c r="D136" s="943"/>
      <c r="E136" s="936" t="s">
        <v>67</v>
      </c>
      <c r="F136" s="188" t="s">
        <v>29</v>
      </c>
      <c r="G136" s="188" t="s">
        <v>29</v>
      </c>
      <c r="H136" s="188" t="s">
        <v>29</v>
      </c>
      <c r="I136" s="475" t="s">
        <v>29</v>
      </c>
    </row>
    <row r="137" spans="2:9" x14ac:dyDescent="0.25">
      <c r="B137" s="254"/>
      <c r="C137" s="477" t="s">
        <v>825</v>
      </c>
      <c r="D137" s="943"/>
      <c r="E137" s="937"/>
      <c r="F137" s="188" t="s">
        <v>29</v>
      </c>
      <c r="G137" s="188" t="s">
        <v>29</v>
      </c>
      <c r="H137" s="188" t="s">
        <v>29</v>
      </c>
      <c r="I137" s="475" t="s">
        <v>29</v>
      </c>
    </row>
    <row r="138" spans="2:9" x14ac:dyDescent="0.25">
      <c r="B138" s="254"/>
      <c r="C138" s="266" t="s">
        <v>827</v>
      </c>
      <c r="D138" s="943"/>
      <c r="E138" s="938"/>
      <c r="F138" s="191"/>
      <c r="G138" s="191"/>
      <c r="H138" s="191"/>
      <c r="I138" s="193">
        <v>2647600</v>
      </c>
    </row>
    <row r="139" spans="2:9" ht="28.5" x14ac:dyDescent="0.25">
      <c r="B139" s="254"/>
      <c r="C139" s="252" t="s">
        <v>828</v>
      </c>
      <c r="D139" s="943"/>
      <c r="E139" s="936" t="s">
        <v>26</v>
      </c>
      <c r="F139" s="188" t="s">
        <v>29</v>
      </c>
      <c r="G139" s="188" t="s">
        <v>29</v>
      </c>
      <c r="H139" s="188" t="s">
        <v>29</v>
      </c>
      <c r="I139" s="475" t="s">
        <v>29</v>
      </c>
    </row>
    <row r="140" spans="2:9" x14ac:dyDescent="0.25">
      <c r="B140" s="254"/>
      <c r="C140" s="477" t="s">
        <v>825</v>
      </c>
      <c r="D140" s="943"/>
      <c r="E140" s="937"/>
      <c r="F140" s="188" t="s">
        <v>29</v>
      </c>
      <c r="G140" s="188" t="s">
        <v>29</v>
      </c>
      <c r="H140" s="188" t="s">
        <v>29</v>
      </c>
      <c r="I140" s="475" t="s">
        <v>29</v>
      </c>
    </row>
    <row r="141" spans="2:9" x14ac:dyDescent="0.25">
      <c r="B141" s="254"/>
      <c r="C141" s="266" t="s">
        <v>97</v>
      </c>
      <c r="D141" s="943"/>
      <c r="E141" s="938"/>
      <c r="F141" s="188"/>
      <c r="G141" s="188"/>
      <c r="H141" s="188"/>
      <c r="I141" s="476">
        <v>7170.64</v>
      </c>
    </row>
    <row r="142" spans="2:9" ht="28.5" customHeight="1" x14ac:dyDescent="0.25">
      <c r="B142" s="254"/>
      <c r="C142" s="209" t="s">
        <v>848</v>
      </c>
      <c r="D142" s="943"/>
      <c r="E142" s="936" t="s">
        <v>855</v>
      </c>
      <c r="F142" s="611" t="s">
        <v>29</v>
      </c>
      <c r="G142" s="188" t="s">
        <v>29</v>
      </c>
      <c r="H142" s="188" t="s">
        <v>29</v>
      </c>
      <c r="I142" s="475" t="s">
        <v>29</v>
      </c>
    </row>
    <row r="143" spans="2:9" x14ac:dyDescent="0.25">
      <c r="B143" s="254"/>
      <c r="C143" s="477" t="s">
        <v>894</v>
      </c>
      <c r="D143" s="943"/>
      <c r="E143" s="937"/>
      <c r="F143" s="611" t="s">
        <v>29</v>
      </c>
      <c r="G143" s="188" t="s">
        <v>29</v>
      </c>
      <c r="H143" s="188" t="s">
        <v>29</v>
      </c>
      <c r="I143" s="475" t="s">
        <v>29</v>
      </c>
    </row>
    <row r="144" spans="2:9" x14ac:dyDescent="0.25">
      <c r="B144" s="254"/>
      <c r="C144" s="612" t="s">
        <v>850</v>
      </c>
      <c r="D144" s="943"/>
      <c r="E144" s="937"/>
      <c r="F144" s="188"/>
      <c r="G144" s="611"/>
      <c r="H144" s="611"/>
      <c r="I144" s="613">
        <v>317051</v>
      </c>
    </row>
    <row r="145" spans="2:9" x14ac:dyDescent="0.25">
      <c r="B145" s="254"/>
      <c r="C145" s="612" t="s">
        <v>696</v>
      </c>
      <c r="D145" s="943"/>
      <c r="E145" s="937"/>
      <c r="F145" s="188"/>
      <c r="G145" s="611"/>
      <c r="H145" s="611"/>
      <c r="I145" s="613">
        <v>141873</v>
      </c>
    </row>
    <row r="146" spans="2:9" x14ac:dyDescent="0.25">
      <c r="B146" s="254"/>
      <c r="C146" s="614" t="s">
        <v>703</v>
      </c>
      <c r="D146" s="943"/>
      <c r="E146" s="937"/>
      <c r="F146" s="611" t="s">
        <v>29</v>
      </c>
      <c r="G146" s="188" t="s">
        <v>29</v>
      </c>
      <c r="H146" s="188" t="s">
        <v>29</v>
      </c>
      <c r="I146" s="475" t="s">
        <v>29</v>
      </c>
    </row>
    <row r="147" spans="2:9" x14ac:dyDescent="0.25">
      <c r="B147" s="254"/>
      <c r="C147" s="615" t="s">
        <v>850</v>
      </c>
      <c r="D147" s="943"/>
      <c r="E147" s="938"/>
      <c r="F147" s="188"/>
      <c r="G147" s="611"/>
      <c r="H147" s="611"/>
      <c r="I147" s="616">
        <v>4111210</v>
      </c>
    </row>
    <row r="148" spans="2:9" ht="15.75" thickBot="1" x14ac:dyDescent="0.3">
      <c r="B148" s="481"/>
      <c r="C148" s="933" t="s">
        <v>462</v>
      </c>
      <c r="D148" s="934"/>
      <c r="E148" s="934"/>
      <c r="F148" s="934"/>
      <c r="G148" s="934"/>
      <c r="H148" s="934"/>
      <c r="I148" s="935"/>
    </row>
    <row r="150" spans="2:9" x14ac:dyDescent="0.25">
      <c r="B150" s="3" t="s">
        <v>68</v>
      </c>
    </row>
  </sheetData>
  <mergeCells count="43">
    <mergeCell ref="H3:I3"/>
    <mergeCell ref="B4:B5"/>
    <mergeCell ref="C4:D4"/>
    <mergeCell ref="E4:E5"/>
    <mergeCell ref="F4:H4"/>
    <mergeCell ref="I4:I5"/>
    <mergeCell ref="B7:I7"/>
    <mergeCell ref="B8:B17"/>
    <mergeCell ref="D8:D10"/>
    <mergeCell ref="E8:E10"/>
    <mergeCell ref="C11:I11"/>
    <mergeCell ref="C12:I12"/>
    <mergeCell ref="D13:D22"/>
    <mergeCell ref="E13:E22"/>
    <mergeCell ref="B18:B24"/>
    <mergeCell ref="D23:D31"/>
    <mergeCell ref="B26:B31"/>
    <mergeCell ref="B32:B33"/>
    <mergeCell ref="D32:D59"/>
    <mergeCell ref="E32:E59"/>
    <mergeCell ref="B34:B35"/>
    <mergeCell ref="B36:B42"/>
    <mergeCell ref="B43:B49"/>
    <mergeCell ref="B50:B64"/>
    <mergeCell ref="D60:D71"/>
    <mergeCell ref="D81:D90"/>
    <mergeCell ref="E81:E82"/>
    <mergeCell ref="E83:E86"/>
    <mergeCell ref="E87:E90"/>
    <mergeCell ref="E23:E31"/>
    <mergeCell ref="E60:E71"/>
    <mergeCell ref="C76:I76"/>
    <mergeCell ref="C77:I77"/>
    <mergeCell ref="D78:D80"/>
    <mergeCell ref="E78:E80"/>
    <mergeCell ref="C148:I148"/>
    <mergeCell ref="D91:D118"/>
    <mergeCell ref="E95:E118"/>
    <mergeCell ref="D119:D147"/>
    <mergeCell ref="E119:E135"/>
    <mergeCell ref="E136:E138"/>
    <mergeCell ref="E139:E141"/>
    <mergeCell ref="E142:E147"/>
  </mergeCells>
  <hyperlinks>
    <hyperlink ref="B8:B17" r:id="rId1" display="https://www.kt.tmbreg.ru/tehp/tehp-electro.html"/>
    <hyperlink ref="B18:B24" r:id="rId2" display="https://www.kt.tmbreg.ru/tehp/tehp-electro.html"/>
  </hyperlinks>
  <pageMargins left="0.70866141732283472" right="0.70866141732283472" top="0.74803149606299213" bottom="0.74803149606299213" header="0.31496062992125984" footer="0.31496062992125984"/>
  <pageSetup paperSize="9" scale="38" fitToHeight="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Белгородэнерго</vt:lpstr>
      <vt:lpstr>Брянскэнерго</vt:lpstr>
      <vt:lpstr>Воронежэнерго</vt:lpstr>
      <vt:lpstr>Костромаэнерго</vt:lpstr>
      <vt:lpstr>Курскэнерго</vt:lpstr>
      <vt:lpstr>Липецкэнерго</vt:lpstr>
      <vt:lpstr>Орёлэнерго</vt:lpstr>
      <vt:lpstr>Смоленскэнерго</vt:lpstr>
      <vt:lpstr>Тамбовэнерго</vt:lpstr>
      <vt:lpstr>Тверьэнерго</vt:lpstr>
      <vt:lpstr>Ярославль</vt:lpstr>
      <vt:lpstr>Брянскэнерго!Заголовки_для_печати</vt:lpstr>
      <vt:lpstr>Воронежэнерго!Заголовки_для_печати</vt:lpstr>
      <vt:lpstr>Костромаэнерго!Заголовки_для_печати</vt:lpstr>
      <vt:lpstr>Курскэнерго!Заголовки_для_печати</vt:lpstr>
      <vt:lpstr>Липецкэнерго!Заголовки_для_печати</vt:lpstr>
      <vt:lpstr>Орёлэнерго!Заголовки_для_печати</vt:lpstr>
      <vt:lpstr>Смоленскэнерго!Заголовки_для_печати</vt:lpstr>
      <vt:lpstr>Белгородэнерго!Область_печати</vt:lpstr>
      <vt:lpstr>Брянскэнерго!Область_печати</vt:lpstr>
      <vt:lpstr>Воронежэнерго!Область_печати</vt:lpstr>
      <vt:lpstr>Костромаэнерго!Область_печати</vt:lpstr>
      <vt:lpstr>Курскэнерго!Область_печати</vt:lpstr>
      <vt:lpstr>Липецкэнерго!Область_печати</vt:lpstr>
      <vt:lpstr>Орёлэнерго!Область_печати</vt:lpstr>
      <vt:lpstr>Смоленскэнерго!Область_печати</vt:lpstr>
      <vt:lpstr>Ярославль!Область_печати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Шкарин Евгений Иванович</dc:creator>
  <cp:lastModifiedBy>Прядко Захар Сергеевич</cp:lastModifiedBy>
  <dcterms:created xsi:type="dcterms:W3CDTF">2019-01-10T11:13:01Z</dcterms:created>
  <dcterms:modified xsi:type="dcterms:W3CDTF">2020-12-23T06:06:19Z</dcterms:modified>
</cp:coreProperties>
</file>