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0" windowWidth="17400" windowHeight="12015" activeTab="1"/>
  </bookViews>
  <sheets>
    <sheet name="Свод" sheetId="2" r:id="rId1"/>
    <sheet name="Реестр закл.договоров" sheetId="3" r:id="rId2"/>
  </sheets>
  <definedNames>
    <definedName name="_xlnm._FilterDatabase" localSheetId="1" hidden="1">'Реестр закл.договоров'!$A$3:$H$356</definedName>
    <definedName name="_xlnm._FilterDatabase" localSheetId="0" hidden="1">Свод!$A$7:$K$152</definedName>
  </definedNames>
  <calcPr calcId="145621"/>
</workbook>
</file>

<file path=xl/calcChain.xml><?xml version="1.0" encoding="utf-8"?>
<calcChain xmlns="http://schemas.openxmlformats.org/spreadsheetml/2006/main">
  <c r="E116" i="2" l="1"/>
  <c r="G102" i="2" l="1"/>
  <c r="F102" i="2"/>
  <c r="G105" i="2"/>
  <c r="F105" i="2"/>
  <c r="I116" i="2"/>
  <c r="H116" i="2"/>
  <c r="G116" i="2"/>
  <c r="F116" i="2"/>
  <c r="D116" i="2"/>
  <c r="I103" i="2"/>
  <c r="H103" i="2"/>
  <c r="E103" i="2"/>
  <c r="D103" i="2"/>
  <c r="K119" i="2"/>
  <c r="J119" i="2"/>
  <c r="I119" i="2"/>
  <c r="H119" i="2"/>
  <c r="G119" i="2"/>
  <c r="F119" i="2"/>
  <c r="E119" i="2"/>
  <c r="D119" i="2"/>
  <c r="I14" i="2"/>
  <c r="H14" i="2"/>
  <c r="G14" i="2"/>
  <c r="F14" i="2"/>
  <c r="E14" i="2"/>
  <c r="D14" i="2"/>
  <c r="G19" i="2"/>
  <c r="F19" i="2"/>
  <c r="E19" i="2"/>
  <c r="D19" i="2"/>
  <c r="I32" i="2"/>
  <c r="H32" i="2"/>
  <c r="G32" i="2"/>
  <c r="F32" i="2"/>
  <c r="G25" i="2"/>
  <c r="F25" i="2"/>
  <c r="E7" i="2" l="1"/>
  <c r="E89" i="2"/>
  <c r="D89" i="2"/>
  <c r="E121" i="2"/>
  <c r="D121" i="2"/>
  <c r="E88" i="2" l="1"/>
  <c r="I104" i="2"/>
  <c r="H104" i="2"/>
  <c r="I93" i="2"/>
  <c r="H93" i="2"/>
  <c r="I26" i="2"/>
  <c r="H26" i="2"/>
  <c r="I120" i="2"/>
  <c r="H120" i="2"/>
  <c r="G121" i="2"/>
  <c r="F121" i="2" l="1"/>
  <c r="K116" i="2"/>
  <c r="J116" i="2"/>
  <c r="F7" i="2" l="1"/>
  <c r="G7" i="2"/>
  <c r="H7" i="2"/>
  <c r="I7" i="2"/>
  <c r="J7" i="2"/>
  <c r="K7" i="2"/>
  <c r="D7" i="2"/>
  <c r="D88" i="2"/>
  <c r="F88" i="2"/>
  <c r="G88" i="2"/>
  <c r="H88" i="2"/>
  <c r="I88" i="2"/>
  <c r="J88" i="2"/>
  <c r="K88" i="2"/>
</calcChain>
</file>

<file path=xl/sharedStrings.xml><?xml version="1.0" encoding="utf-8"?>
<sst xmlns="http://schemas.openxmlformats.org/spreadsheetml/2006/main" count="1376" uniqueCount="248">
  <si>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</si>
  <si>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</si>
  <si>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</si>
  <si>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</si>
  <si>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</si>
  <si>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</si>
  <si>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</si>
  <si>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</si>
  <si>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</si>
  <si>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</si>
  <si>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</si>
  <si>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</si>
  <si>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</si>
  <si>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</si>
  <si>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Наименование ПС 35-110 кВ</t>
  </si>
  <si>
    <t>Приложение №1</t>
  </si>
  <si>
    <t>Итого ПС 35 кВ</t>
  </si>
  <si>
    <t>Итого ПС 110 кВ</t>
  </si>
  <si>
    <t>№№</t>
  </si>
  <si>
    <t>Приложение №2</t>
  </si>
  <si>
    <t>Смоленскэнерго</t>
  </si>
  <si>
    <t>ПС 110/10 кВ "Вязьма-2"</t>
  </si>
  <si>
    <t>ПС 35/10 кВ "Екимовичи"</t>
  </si>
  <si>
    <t>ПС 35/10 кВ "Жуковская"</t>
  </si>
  <si>
    <t>ПС 35/10 кВ "Карманово"</t>
  </si>
  <si>
    <t>ПС 35/10 кВ "Катынь-1"</t>
  </si>
  <si>
    <t>ПС 35/10 кВ "Лубня"</t>
  </si>
  <si>
    <t xml:space="preserve">ПС 35/10 кВ "Мелькомбинат" </t>
  </si>
  <si>
    <t>ПС 35/10 кВ "Одинцово"</t>
  </si>
  <si>
    <t>ПС 35/10 кВ "Ольша"</t>
  </si>
  <si>
    <t>ПС 35/10 кВ "Рябцево"</t>
  </si>
  <si>
    <t>ПС 35/10 кВ "Трудилово"</t>
  </si>
  <si>
    <t>ПС 35/10 кВ "Тычинино"</t>
  </si>
  <si>
    <t xml:space="preserve">ПС 35/6 кВ "Колодня" </t>
  </si>
  <si>
    <t xml:space="preserve">ПС 35/6 кВ "Красный Бор" </t>
  </si>
  <si>
    <t>ПС 35/6 кВ "Печерск"</t>
  </si>
  <si>
    <t>ПС 110/10 кВ "Ярцево-2"</t>
  </si>
  <si>
    <t xml:space="preserve">ПС 110/10/6 кВ "Чернушки" </t>
  </si>
  <si>
    <t>ПС 110/35/10 кВ "Вязьма-1"</t>
  </si>
  <si>
    <t>ПС 110/35/10 кВ "Гагарин"</t>
  </si>
  <si>
    <t>ПС 110/35/10 кВ "Горная"</t>
  </si>
  <si>
    <t>ПС 110/35/10 кВ "Демидов"</t>
  </si>
  <si>
    <t>ПС 110/35/10 кВ "Духовщина"</t>
  </si>
  <si>
    <t>ПС 110/35/10 кВ "Ершичи"</t>
  </si>
  <si>
    <t>ПС 110/35/10 кВ "Заводская"</t>
  </si>
  <si>
    <t>ПС 110/35/10 кВ "Кардымово"</t>
  </si>
  <si>
    <t>ПС 110/35/10 кВ "Козино"</t>
  </si>
  <si>
    <t>ПС 110/35/10 кВ "Починок"</t>
  </si>
  <si>
    <t>ПС 110/35/10 кВ "Рудня"</t>
  </si>
  <si>
    <t>ПС 110/35/10 кВ "Сычевка"</t>
  </si>
  <si>
    <t>ПС 110/35/10 кВ "Темкино"</t>
  </si>
  <si>
    <t>ПС 110/35/10 кВ "Хиславичи"</t>
  </si>
  <si>
    <t>ПС 110/35/6 кВ "Индустриальная"</t>
  </si>
  <si>
    <t>ПС 110/35/6 кВ "Рославль"</t>
  </si>
  <si>
    <t xml:space="preserve">ПС 110/35/6 кВ "Северная" </t>
  </si>
  <si>
    <t xml:space="preserve">ПС 110/35/6 кВ "Центральная" </t>
  </si>
  <si>
    <t xml:space="preserve">ПС 110/35/6 кВ "Южная" </t>
  </si>
  <si>
    <t>ПС 110/6 кВ "Восточная"</t>
  </si>
  <si>
    <t xml:space="preserve">ПС 110/6 кВ "Диффузион" </t>
  </si>
  <si>
    <t>ПС 110/6 кВ "Западная"</t>
  </si>
  <si>
    <t>ПС 110/6 кВ "Сафоново"</t>
  </si>
  <si>
    <t xml:space="preserve">ПС 110/6 кВ "Смоленск-2" </t>
  </si>
  <si>
    <t>Смоленскэнеро</t>
  </si>
  <si>
    <t>ПС 110/35/10 кВ "Дорогобуж-1"</t>
  </si>
  <si>
    <t>ПС 110/35/10 кВ "Велиж"</t>
  </si>
  <si>
    <t>ПС 110/35/10 кВ "Красный"</t>
  </si>
  <si>
    <t>ПС 110/10кВ "Угра"</t>
  </si>
  <si>
    <t>ПС 35/10 кВ "Савеево"</t>
  </si>
  <si>
    <t>ПС 35/10 кВ "Кириллы"</t>
  </si>
  <si>
    <t>ПС 35/10 кВ "Богданово"</t>
  </si>
  <si>
    <t>ПС 35/6 кВ "ЗССК"</t>
  </si>
  <si>
    <t>ПС 35/6 кВ "Гнездово"</t>
  </si>
  <si>
    <t>ПС 35/10 кВ "Кощино"</t>
  </si>
  <si>
    <t>ПС 35/10 кВ "Клушино"</t>
  </si>
  <si>
    <t>ПС 110/35/10 кВ "Знаменка</t>
  </si>
  <si>
    <t>ПС 110/10/6 кВ "Промышленная"</t>
  </si>
  <si>
    <t>ПС 110/10 кВ "Ярцево-1"</t>
  </si>
  <si>
    <t>ПС 35/10 кВ "Ризское"</t>
  </si>
  <si>
    <t>ПС 35/10 кВ "Озерный"</t>
  </si>
  <si>
    <t>ПС 35/10 кВ "Каменка"</t>
  </si>
  <si>
    <t>ПС 110/35/10 кВ "Светотехника"</t>
  </si>
  <si>
    <t>ПС 110/35/10 кВ "Туманово"</t>
  </si>
  <si>
    <t>ПС 35/6 кВ "Водозабор"</t>
  </si>
  <si>
    <t>ПС 110/35/10 кВ "Мерлино"</t>
  </si>
  <si>
    <t>ПС 110/35/10 кВ "Пречистое"</t>
  </si>
  <si>
    <t>ПС 35/10 кВ "Акатово"</t>
  </si>
  <si>
    <t>ПС 35/10 кВ "Кикино"</t>
  </si>
  <si>
    <t>ПС 110/35/10 кВ "Всходы"</t>
  </si>
  <si>
    <t>ПС 110/35/10 кВ "Монастырщина"</t>
  </si>
  <si>
    <t>ПС 35/10 кВ "Тесово"</t>
  </si>
  <si>
    <t>ПС 35/10 кВ "Семлево"</t>
  </si>
  <si>
    <t>ПС 35/10 кВ "Липецы"</t>
  </si>
  <si>
    <t>ПС 35/10 кВ "Караваево"</t>
  </si>
  <si>
    <t>ПС 35/10 кВ "Высокое"</t>
  </si>
  <si>
    <t>ПС 110/35/10 кВ "Новодугино"</t>
  </si>
  <si>
    <t>ПС 35/10 кВ "РП СХТ"</t>
  </si>
  <si>
    <t>ПС 110/35/10 кВ "Михайловская"</t>
  </si>
  <si>
    <t>ПС 35/10 кВ "Бекрино"</t>
  </si>
  <si>
    <t>ПС 35/10 кВ "Кайдаково"</t>
  </si>
  <si>
    <t>ПС 110/35/10 кВ "Шумячи"</t>
  </si>
  <si>
    <t>Точка присоединения объекта (ПС)</t>
  </si>
  <si>
    <t>ПС 35/10 кВ "Аврора"</t>
  </si>
  <si>
    <t>ПС 110/6 кВ "Пластмасс"</t>
  </si>
  <si>
    <t>ПС 110/6 кВ "Электромашины"</t>
  </si>
  <si>
    <t>ПС 110/35/6 кВ "Голынки"</t>
  </si>
  <si>
    <t>ПС 35/10 кВ "Третьяково"</t>
  </si>
  <si>
    <t>ПС 35/10 кВ "Исаково"</t>
  </si>
  <si>
    <t>ПС 35/10 кВ "Шиманово"</t>
  </si>
  <si>
    <t>ПС 110/10 кВ "Мещерск-тяговая"</t>
  </si>
  <si>
    <t>ПС 110/35/10 кВ "Россия"</t>
  </si>
  <si>
    <t>ПС 35/10 кВ "Мясокомбинат"</t>
  </si>
  <si>
    <t>ПС 35/10 кВ "Коски"</t>
  </si>
  <si>
    <t>ПС 110/10 кВ "Макшеево"</t>
  </si>
  <si>
    <t>ПС 35/6 "ЯО 100/6"</t>
  </si>
  <si>
    <t>ПС 110/35/10 кВ "Десногорск"</t>
  </si>
  <si>
    <t>ПС 35/10 кВ "Боголюбово"</t>
  </si>
  <si>
    <t>ПС 35/6 кВ "Ясенная"</t>
  </si>
  <si>
    <t>ПС 35/10 кВ "Березка"</t>
  </si>
  <si>
    <t>ПС 35/10 кВ "Никольское"</t>
  </si>
  <si>
    <t>ПС 110/35/10 кВ "Днепровское"</t>
  </si>
  <si>
    <t>ПС 110/35/10 кВ "Мазальцево"</t>
  </si>
  <si>
    <t>ПС 35/10 кВ "Астапковичи"</t>
  </si>
  <si>
    <t>ПС 35/10 кВ "Перенка"</t>
  </si>
  <si>
    <t>ПС 35/10 кВ "Липовка"</t>
  </si>
  <si>
    <t>ПС 35/10 кВ "Коханы"</t>
  </si>
  <si>
    <t>ПС 35/10 кВ "Микуличи"</t>
  </si>
  <si>
    <t>ПС 35/10 кВ "Ивино"</t>
  </si>
  <si>
    <t>ПС 35/10 кВ "Шуйское"</t>
  </si>
  <si>
    <t>ПС 35/10 кВ "Захарьевское"</t>
  </si>
  <si>
    <t>ПС 110/10 кВ "Вязьма-тяговая"</t>
  </si>
  <si>
    <t>ПС 35/10 кВ "Капыревщина"</t>
  </si>
  <si>
    <t>ПС 35/10 кВ "Холм-Жирки"</t>
  </si>
  <si>
    <t>12 месяцев</t>
  </si>
  <si>
    <t>6 месяцев</t>
  </si>
  <si>
    <t>ПС 110/35/6 кВ "Горная"</t>
  </si>
  <si>
    <t xml:space="preserve">ПС 110/6 "Диффузион" </t>
  </si>
  <si>
    <t xml:space="preserve">ПС 35/10 "Одинцово" </t>
  </si>
  <si>
    <t>ПС 110/35/6 "Южная"</t>
  </si>
  <si>
    <t xml:space="preserve">ПС 110/10/6 "Чернушки" </t>
  </si>
  <si>
    <t xml:space="preserve">ПС 35/6 "Колодня" </t>
  </si>
  <si>
    <t xml:space="preserve">ПС 110/35/6 "Северная" </t>
  </si>
  <si>
    <t xml:space="preserve">ПС 110/6 "Западная" </t>
  </si>
  <si>
    <t>ПС 110/6 "Смоленск-2"</t>
  </si>
  <si>
    <t>ПС 35/6 кВ "ЯО 100/6"</t>
  </si>
  <si>
    <t xml:space="preserve">ПС 35/10 кВ "Тесово" </t>
  </si>
  <si>
    <t>ПС 110/35/10 кВ "Гагарин "</t>
  </si>
  <si>
    <t xml:space="preserve"> ПС 110/35/10 кВ "Вязьма-1"</t>
  </si>
  <si>
    <t>ПС 35/10 кВ "Герчики"</t>
  </si>
  <si>
    <t>ПС 35/10 кВ "Верховье"</t>
  </si>
  <si>
    <t>ПС 35/10 кВ "Замошье"</t>
  </si>
  <si>
    <t>ПС 35/10 кВ "Сапшо"</t>
  </si>
  <si>
    <t>ПС 110/10 кВ "Логово"</t>
  </si>
  <si>
    <t>ПС 110/10 кВ "Диво"</t>
  </si>
  <si>
    <t>ПС 35/10 кВ "Береснево"</t>
  </si>
  <si>
    <t>ПС 35/10 кВ "Дорогобуж-2"</t>
  </si>
  <si>
    <t>ПС 110/10 кВ "Сапрыкино"</t>
  </si>
  <si>
    <t>ПС 35/10 кВ "Дивинская"</t>
  </si>
  <si>
    <t>ПС 35/10 кВ "Хорошово"</t>
  </si>
  <si>
    <t>ПС 110/35/10 кВ "Стодолище"</t>
  </si>
  <si>
    <t>ПС 110/10 кВ "Миловидово"</t>
  </si>
  <si>
    <t>ПС 35/10 кВ "Путьково"</t>
  </si>
  <si>
    <t>ПС 110/10 кВ "Трубная"</t>
  </si>
  <si>
    <t xml:space="preserve">ПС 35/10 кВ "Бекрино" </t>
  </si>
  <si>
    <t>ПС 110/10 кВ "Угра"</t>
  </si>
  <si>
    <t xml:space="preserve">ПС 35/10 кВ "Лосьмино" </t>
  </si>
  <si>
    <t>ПС 35/10 кВ "Хмелита"</t>
  </si>
  <si>
    <t>ПС 35/10 кВ "Лосьмино"</t>
  </si>
  <si>
    <t>ПС 35/10 кВ "Сутормино"</t>
  </si>
  <si>
    <t>ПС 35/10 кВ "Лукино"</t>
  </si>
  <si>
    <t>ПС 110/35/10 кВ "Каспля"</t>
  </si>
  <si>
    <t>Сведения о деятельности филиала ОАО " МРСК Центра" - "Смоленскэнерго" по технологическому присоединению за декабрь месяц 2012 г.</t>
  </si>
  <si>
    <t>ПС 35/10 кВ "Васино"</t>
  </si>
  <si>
    <t>ПС 35/10 кВ "Воронцово"</t>
  </si>
  <si>
    <t>ПС 35/6 кВ "Егорьево"</t>
  </si>
  <si>
    <t xml:space="preserve">ПС 110/10 кВ "Игоревская" </t>
  </si>
  <si>
    <t>ПС 35/10 кВ "Гореново"</t>
  </si>
  <si>
    <t>ПС 35/10 кВ "Городище"</t>
  </si>
  <si>
    <t>ПС 35/10 кВ "Черепово"</t>
  </si>
  <si>
    <t>ПС 35/10 кВ "Стегримово"</t>
  </si>
  <si>
    <t>ПС 35/10 кВ "Микшино"</t>
  </si>
  <si>
    <t>ПС 35/10 кВ "Пересна"</t>
  </si>
  <si>
    <t>ПС 110/10 кВ "Касня"</t>
  </si>
  <si>
    <t>ПС 35/10 кВ "Бехтеево"</t>
  </si>
  <si>
    <t>ПС 110/10 кВ "Гагарин-тяговая"</t>
  </si>
  <si>
    <t>Пообъектная информация по заключенным договорам ТП за декабрь месяц 2012 г.</t>
  </si>
  <si>
    <t xml:space="preserve">ПС 110/6 "Восточная" </t>
  </si>
  <si>
    <t xml:space="preserve">ПС 35/6 "Водозабор" </t>
  </si>
  <si>
    <t xml:space="preserve">ПС 35/6 "Ясенная" </t>
  </si>
  <si>
    <t xml:space="preserve">ПС 35/6 "Красный Бор" </t>
  </si>
  <si>
    <t xml:space="preserve">ПС 110/10/6 "Центральная" </t>
  </si>
  <si>
    <t xml:space="preserve">ПС 35/6  "Гнездово" </t>
  </si>
  <si>
    <t>ПС 35/6 кВ "Мясокомбинат"</t>
  </si>
  <si>
    <t xml:space="preserve"> ПС 110/35/10 кВ "Всходы"</t>
  </si>
  <si>
    <t xml:space="preserve">ПС 35/10 кВ "Хмелита" </t>
  </si>
  <si>
    <t xml:space="preserve">ПС 110/10 кВ "Трубная" </t>
  </si>
  <si>
    <t xml:space="preserve">ПС 110/35/10 кВ "Туманово" </t>
  </si>
  <si>
    <t xml:space="preserve">ПС 35/10 кВ "Сутормино" </t>
  </si>
  <si>
    <t xml:space="preserve">ПС 110/35/10 кВ "Темкино" </t>
  </si>
  <si>
    <t xml:space="preserve">ПС 110/10 кВ "Вязьма-Тяговая" </t>
  </si>
  <si>
    <t>ПС 35/10 кВ "Мелькомбинат"</t>
  </si>
  <si>
    <t>ПС 35/10 кВ "Захарьевское "</t>
  </si>
  <si>
    <t xml:space="preserve">ПС 35/10 кВ "Лукино" </t>
  </si>
  <si>
    <t xml:space="preserve">ПС 35/10 кВ "Шиманово"  </t>
  </si>
  <si>
    <t xml:space="preserve">ПС 110/10 кВ "Вязьма-2" </t>
  </si>
  <si>
    <t xml:space="preserve">ПС 35/10 кВ "Исаково" </t>
  </si>
  <si>
    <t>ПС 110/35/10 кВ "Знаменка"</t>
  </si>
  <si>
    <t xml:space="preserve">ПС 110/35/10 кВ "Светотехника" </t>
  </si>
  <si>
    <t xml:space="preserve">ПС 110/35/10 кВ "Знаменка" </t>
  </si>
  <si>
    <t xml:space="preserve">ПС 110/35/10 кВ "Новодугино" </t>
  </si>
  <si>
    <t xml:space="preserve">ПС 35/10 кВ "Ризское" </t>
  </si>
  <si>
    <t xml:space="preserve">ПС 110/35/10 кВ "Россия" </t>
  </si>
  <si>
    <t xml:space="preserve">ПС 35/6 кВ "Печерск" </t>
  </si>
  <si>
    <t xml:space="preserve">ПС 110/35/10 кВ "Красный" </t>
  </si>
  <si>
    <t xml:space="preserve">ПС 35/10 кВ "Одинцово" </t>
  </si>
  <si>
    <t xml:space="preserve">ПС 35/10 кВ "Катынь-1" </t>
  </si>
  <si>
    <t xml:space="preserve">ПС 35/10 кВ "Трудилово" </t>
  </si>
  <si>
    <t xml:space="preserve">ПС 35/10 кВ "Лубня" </t>
  </si>
  <si>
    <t>ПС  110/6 кВ "Западная"</t>
  </si>
  <si>
    <t xml:space="preserve">ПС 110/6 кВ "Западная" </t>
  </si>
  <si>
    <t xml:space="preserve">ПС 35/6 кВ "Гнездово" </t>
  </si>
  <si>
    <t xml:space="preserve">ПС 110/35/10 кВ "Заводская" </t>
  </si>
  <si>
    <t xml:space="preserve">ПС 35/10 кВ "Верховье" </t>
  </si>
  <si>
    <t xml:space="preserve">ПС 35/10 кВ "Кощино" </t>
  </si>
  <si>
    <t>ПС  35/10 кВ "Одинцово"</t>
  </si>
  <si>
    <t xml:space="preserve">ПС 35/10 кВ "Рябцево" </t>
  </si>
  <si>
    <t xml:space="preserve">ПС 35/10 кВ"Лубня" </t>
  </si>
  <si>
    <t xml:space="preserve">ПС 110/35/10 кВ "Мазальцево" </t>
  </si>
  <si>
    <t xml:space="preserve">ПС 35/10 кВ "РП СХТ" </t>
  </si>
  <si>
    <t xml:space="preserve">ПС 35/10 кВ "Тычинино" </t>
  </si>
  <si>
    <t xml:space="preserve">ПС 110/35/10 кВ "Козино" </t>
  </si>
  <si>
    <t xml:space="preserve">ПС 110/35/10 кВ "Каспля" </t>
  </si>
  <si>
    <t xml:space="preserve">ПС 35/10 кВ "Жуковская" </t>
  </si>
  <si>
    <t xml:space="preserve">ПС 110/10 кВ "Диво" </t>
  </si>
  <si>
    <t xml:space="preserve">ПС 110/35/10 кВ "Демидов" </t>
  </si>
  <si>
    <t xml:space="preserve">ПС 35/10 кВ "Каменка" </t>
  </si>
  <si>
    <t xml:space="preserve">ПС 35/10 кВ "Сапшо" </t>
  </si>
  <si>
    <t xml:space="preserve">ПС 110/35/10 кВ "Кардымово" </t>
  </si>
  <si>
    <t>ПС 35/6 кВ "Колодня"</t>
  </si>
  <si>
    <t xml:space="preserve">ПС 35/6 кВ "Водозабор" </t>
  </si>
  <si>
    <t xml:space="preserve">ПС 35/6 кВ"Печерск" </t>
  </si>
  <si>
    <t xml:space="preserve">ПС 110/35/10 кВ "Рудня" </t>
  </si>
  <si>
    <t>ПС  35/10 кВ "Рябцево"</t>
  </si>
  <si>
    <t>ПС 110/35/6 кВ "Южная"</t>
  </si>
  <si>
    <t xml:space="preserve">ПС 110/35/10 кВ "Велиж" </t>
  </si>
  <si>
    <t>ПС 35/10 кВ Лубня</t>
  </si>
  <si>
    <t>ПС 35/10 кВ Жуковская</t>
  </si>
  <si>
    <t>ПС 35/10 кВ "Аполье"</t>
  </si>
  <si>
    <t>ПС 35/10 кВ "Казимирово"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</si>
</sst>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6" formatCode="0.000"/>
    <numFmt numFmtId="167" formatCode="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34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/>
    </xf>
    <xf numFmtId="2" fontId="7" fillId="0" borderId="1" xfId="0" applyNumberFormat="1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1" fontId="10" fillId="5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1" xfId="0" applyFont="1" applyFill="1" applyBorder="1" applyAlignment="1">
      <alignment horizontal="left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0" fillId="5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64" fontId="10" fillId="3" borderId="1" xfId="0" applyNumberFormat="1" applyFont="1" applyFill="1" applyBorder="1" applyAlignment="1">
      <alignment horizontal="center" vertical="center"/>
    </xf>
    <xf numFmtId="167" fontId="5" fillId="0" borderId="0" xfId="0" applyNumberFormat="1" applyFont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Alignment="1">
      <alignment horizontal="center"/>
    </xf>
    <xf numFmtId="167" fontId="0" fillId="0" borderId="0" xfId="0" applyNumberFormat="1" applyFont="1" applyAlignment="1">
      <alignment horizontal="center"/>
    </xf>
    <xf numFmtId="164" fontId="7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/>
    </xf>
    <xf numFmtId="167" fontId="10" fillId="5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6" fillId="0" borderId="1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167" fontId="10" fillId="3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4" fontId="0" fillId="0" borderId="0" xfId="0" applyNumberFormat="1" applyFont="1" applyFill="1" applyAlignment="1">
      <alignment horizontal="center"/>
    </xf>
    <xf numFmtId="164" fontId="0" fillId="0" borderId="0" xfId="0" applyNumberFormat="1" applyFill="1" applyAlignment="1">
      <alignment horizontal="center"/>
    </xf>
    <xf numFmtId="167" fontId="8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13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 wrapText="1"/>
    </xf>
    <xf numFmtId="2" fontId="17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 wrapText="1"/>
    </xf>
    <xf numFmtId="14" fontId="14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 wrapText="1"/>
    </xf>
    <xf numFmtId="166" fontId="14" fillId="0" borderId="1" xfId="0" applyNumberFormat="1" applyFont="1" applyFill="1" applyBorder="1" applyAlignment="1">
      <alignment horizontal="center" wrapText="1"/>
    </xf>
    <xf numFmtId="4" fontId="14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left" wrapText="1"/>
    </xf>
    <xf numFmtId="4" fontId="13" fillId="0" borderId="1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vertical="center"/>
    </xf>
    <xf numFmtId="166" fontId="12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 shrinkToFit="1"/>
    </xf>
    <xf numFmtId="0" fontId="14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center" wrapText="1"/>
    </xf>
    <xf numFmtId="0" fontId="13" fillId="0" borderId="1" xfId="0" applyNumberFormat="1" applyFont="1" applyFill="1" applyBorder="1" applyAlignment="1">
      <alignment horizont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" fontId="10" fillId="4" borderId="3" xfId="0" applyNumberFormat="1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7" fontId="10" fillId="4" borderId="2" xfId="0" applyNumberFormat="1" applyFont="1" applyFill="1" applyBorder="1" applyAlignment="1">
      <alignment horizontal="center" vertical="center" wrapText="1"/>
    </xf>
  </cellXfs>
  <cellStyles count="47"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158" xfId="34"/>
    <cellStyle name="Обычный 159" xfId="35"/>
    <cellStyle name="Обычный 161" xfId="33"/>
    <cellStyle name="Обычный 171" xfId="41"/>
    <cellStyle name="Обычный 172" xfId="43"/>
    <cellStyle name="Обычный 174" xfId="39"/>
    <cellStyle name="Обычный 175" xfId="36"/>
    <cellStyle name="Обычный 184" xfId="42"/>
    <cellStyle name="Обычный 185" xfId="37"/>
    <cellStyle name="Обычный 186" xfId="40"/>
    <cellStyle name="Обычный 187" xfId="44"/>
    <cellStyle name="Обычный 193" xfId="45"/>
    <cellStyle name="Обычный 194" xfId="38"/>
    <cellStyle name="Обычный 2 2" xfId="9"/>
    <cellStyle name="Обычный 2 2 2" xfId="32"/>
    <cellStyle name="Обычный 2 3" xfId="46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5353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6"/>
  <sheetViews>
    <sheetView topLeftCell="A131" workbookViewId="0">
      <selection activeCell="C4" sqref="C4:C6"/>
    </sheetView>
  </sheetViews>
  <sheetFormatPr defaultRowHeight="15" x14ac:dyDescent="0.25"/>
  <cols>
    <col min="1" max="1" width="33" style="2" customWidth="1"/>
    <col min="2" max="2" width="6.5703125" style="2" customWidth="1"/>
    <col min="3" max="3" width="35.28515625" style="2" customWidth="1"/>
    <col min="4" max="4" width="10.28515625" style="2" customWidth="1"/>
    <col min="5" max="5" width="12.42578125" style="79" customWidth="1"/>
    <col min="6" max="6" width="10.7109375" style="2" bestFit="1" customWidth="1"/>
    <col min="7" max="7" width="12" style="79" customWidth="1"/>
    <col min="8" max="8" width="10.7109375" style="2" bestFit="1" customWidth="1"/>
    <col min="9" max="9" width="12" style="79" customWidth="1"/>
    <col min="10" max="10" width="10.7109375" style="2" bestFit="1" customWidth="1"/>
    <col min="11" max="11" width="10.7109375" style="64" customWidth="1"/>
    <col min="12" max="16384" width="9.140625" style="2"/>
  </cols>
  <sheetData>
    <row r="1" spans="1:11" x14ac:dyDescent="0.25">
      <c r="H1" s="125" t="s">
        <v>15</v>
      </c>
      <c r="I1" s="125"/>
      <c r="J1" s="125"/>
      <c r="K1" s="125"/>
    </row>
    <row r="2" spans="1:11" x14ac:dyDescent="0.25">
      <c r="A2" s="1" t="s">
        <v>170</v>
      </c>
      <c r="B2" s="3"/>
      <c r="D2" s="3"/>
      <c r="E2" s="80"/>
      <c r="F2" s="3"/>
      <c r="G2" s="80"/>
      <c r="H2" s="3"/>
      <c r="I2" s="80"/>
      <c r="J2" s="3"/>
      <c r="K2" s="61"/>
    </row>
    <row r="3" spans="1:11" ht="15.75" thickBot="1" x14ac:dyDescent="0.3">
      <c r="C3" s="3"/>
      <c r="D3" s="3"/>
      <c r="E3" s="80"/>
      <c r="F3" s="3"/>
      <c r="G3" s="80"/>
      <c r="H3" s="3"/>
      <c r="I3" s="80"/>
      <c r="J3" s="3"/>
      <c r="K3" s="61"/>
    </row>
    <row r="4" spans="1:11" ht="15.75" customHeight="1" thickBot="1" x14ac:dyDescent="0.3">
      <c r="A4" s="126" t="s">
        <v>2</v>
      </c>
      <c r="B4" s="127"/>
      <c r="C4" s="126" t="s">
        <v>14</v>
      </c>
      <c r="D4" s="128" t="s">
        <v>3</v>
      </c>
      <c r="E4" s="128"/>
      <c r="F4" s="128" t="s">
        <v>4</v>
      </c>
      <c r="G4" s="128"/>
      <c r="H4" s="128" t="s">
        <v>5</v>
      </c>
      <c r="I4" s="129"/>
      <c r="J4" s="128" t="s">
        <v>6</v>
      </c>
      <c r="K4" s="128"/>
    </row>
    <row r="5" spans="1:11" ht="46.5" customHeight="1" thickBot="1" x14ac:dyDescent="0.3">
      <c r="A5" s="130"/>
      <c r="B5" s="131" t="s">
        <v>18</v>
      </c>
      <c r="C5" s="130"/>
      <c r="D5" s="128"/>
      <c r="E5" s="128"/>
      <c r="F5" s="128"/>
      <c r="G5" s="128"/>
      <c r="H5" s="128"/>
      <c r="I5" s="129"/>
      <c r="J5" s="128"/>
      <c r="K5" s="128"/>
    </row>
    <row r="6" spans="1:11" x14ac:dyDescent="0.25">
      <c r="A6" s="130"/>
      <c r="B6" s="131"/>
      <c r="C6" s="130"/>
      <c r="D6" s="127" t="s">
        <v>7</v>
      </c>
      <c r="E6" s="132" t="s">
        <v>8</v>
      </c>
      <c r="F6" s="127" t="s">
        <v>7</v>
      </c>
      <c r="G6" s="132" t="s">
        <v>8</v>
      </c>
      <c r="H6" s="127" t="s">
        <v>7</v>
      </c>
      <c r="I6" s="132" t="s">
        <v>8</v>
      </c>
      <c r="J6" s="127" t="s">
        <v>7</v>
      </c>
      <c r="K6" s="133" t="s">
        <v>8</v>
      </c>
    </row>
    <row r="7" spans="1:11" x14ac:dyDescent="0.25">
      <c r="A7" s="18"/>
      <c r="B7" s="18"/>
      <c r="C7" s="19" t="s">
        <v>16</v>
      </c>
      <c r="D7" s="20">
        <f t="shared" ref="D7:K7" si="0">SUM(D8:D87)</f>
        <v>115</v>
      </c>
      <c r="E7" s="60">
        <f t="shared" si="0"/>
        <v>2.23481</v>
      </c>
      <c r="F7" s="20">
        <f t="shared" si="0"/>
        <v>166</v>
      </c>
      <c r="G7" s="60">
        <f t="shared" si="0"/>
        <v>2.1673099999999992</v>
      </c>
      <c r="H7" s="20">
        <f t="shared" si="0"/>
        <v>98</v>
      </c>
      <c r="I7" s="60">
        <f t="shared" si="0"/>
        <v>1.8290999999999984</v>
      </c>
      <c r="J7" s="20">
        <f t="shared" si="0"/>
        <v>7</v>
      </c>
      <c r="K7" s="76">
        <f t="shared" si="0"/>
        <v>7.3999999999999996E-2</v>
      </c>
    </row>
    <row r="8" spans="1:11" s="4" customFormat="1" x14ac:dyDescent="0.25">
      <c r="A8" s="7" t="s">
        <v>20</v>
      </c>
      <c r="B8" s="7">
        <v>1</v>
      </c>
      <c r="C8" s="15" t="s">
        <v>22</v>
      </c>
      <c r="D8" s="8">
        <v>2</v>
      </c>
      <c r="E8" s="27">
        <v>2.98E-2</v>
      </c>
      <c r="F8" s="8">
        <v>9</v>
      </c>
      <c r="G8" s="27">
        <v>0.13159999999999999</v>
      </c>
      <c r="H8" s="8">
        <v>1</v>
      </c>
      <c r="I8" s="66">
        <v>1.4999999999999999E-2</v>
      </c>
      <c r="J8" s="8">
        <v>0</v>
      </c>
      <c r="K8" s="84">
        <v>0</v>
      </c>
    </row>
    <row r="9" spans="1:11" x14ac:dyDescent="0.25">
      <c r="A9" s="7" t="s">
        <v>20</v>
      </c>
      <c r="B9" s="7">
        <v>2</v>
      </c>
      <c r="C9" s="14" t="s">
        <v>23</v>
      </c>
      <c r="D9" s="7">
        <v>1</v>
      </c>
      <c r="E9" s="26">
        <v>8.0000000000000002E-3</v>
      </c>
      <c r="F9" s="7">
        <v>2</v>
      </c>
      <c r="G9" s="26">
        <v>1.2999999999999999E-2</v>
      </c>
      <c r="H9" s="8">
        <v>2</v>
      </c>
      <c r="I9" s="27">
        <v>2.4E-2</v>
      </c>
      <c r="J9" s="8">
        <v>0</v>
      </c>
      <c r="K9" s="77">
        <v>0</v>
      </c>
    </row>
    <row r="10" spans="1:11" x14ac:dyDescent="0.25">
      <c r="A10" s="7" t="s">
        <v>20</v>
      </c>
      <c r="B10" s="7">
        <v>3</v>
      </c>
      <c r="C10" s="10" t="s">
        <v>24</v>
      </c>
      <c r="D10" s="7">
        <v>1</v>
      </c>
      <c r="E10" s="26">
        <v>1.4999999999999999E-2</v>
      </c>
      <c r="F10" s="7">
        <v>4</v>
      </c>
      <c r="G10" s="65">
        <v>5.1999999999999998E-2</v>
      </c>
      <c r="H10" s="7">
        <v>3</v>
      </c>
      <c r="I10" s="26">
        <v>4.8000000000000001E-2</v>
      </c>
      <c r="J10" s="7">
        <v>0</v>
      </c>
      <c r="K10" s="78">
        <v>0</v>
      </c>
    </row>
    <row r="11" spans="1:11" x14ac:dyDescent="0.25">
      <c r="A11" s="7" t="s">
        <v>20</v>
      </c>
      <c r="B11" s="7">
        <v>4</v>
      </c>
      <c r="C11" s="10" t="s">
        <v>25</v>
      </c>
      <c r="D11" s="7">
        <v>1</v>
      </c>
      <c r="E11" s="26">
        <v>1.4999999999999999E-2</v>
      </c>
      <c r="F11" s="7">
        <v>3</v>
      </c>
      <c r="G11" s="26">
        <v>0.03</v>
      </c>
      <c r="H11" s="8">
        <v>0</v>
      </c>
      <c r="I11" s="27">
        <v>0</v>
      </c>
      <c r="J11" s="8">
        <v>0</v>
      </c>
      <c r="K11" s="77">
        <v>0</v>
      </c>
    </row>
    <row r="12" spans="1:11" x14ac:dyDescent="0.25">
      <c r="A12" s="7" t="s">
        <v>20</v>
      </c>
      <c r="B12" s="7">
        <v>5</v>
      </c>
      <c r="C12" s="10" t="s">
        <v>26</v>
      </c>
      <c r="D12" s="7">
        <v>9</v>
      </c>
      <c r="E12" s="26">
        <v>0.107</v>
      </c>
      <c r="F12" s="7">
        <v>11</v>
      </c>
      <c r="G12" s="26">
        <v>0.11899999999999999</v>
      </c>
      <c r="H12" s="8">
        <v>1</v>
      </c>
      <c r="I12" s="27">
        <v>7.0000000000000001E-3</v>
      </c>
      <c r="J12" s="8">
        <v>1</v>
      </c>
      <c r="K12" s="77">
        <v>1.2E-2</v>
      </c>
    </row>
    <row r="13" spans="1:11" x14ac:dyDescent="0.25">
      <c r="A13" s="7" t="s">
        <v>20</v>
      </c>
      <c r="B13" s="7">
        <v>6</v>
      </c>
      <c r="C13" s="10" t="s">
        <v>27</v>
      </c>
      <c r="D13" s="7">
        <v>5</v>
      </c>
      <c r="E13" s="26">
        <v>0.126</v>
      </c>
      <c r="F13" s="7">
        <v>9</v>
      </c>
      <c r="G13" s="65">
        <v>0.112</v>
      </c>
      <c r="H13" s="7">
        <v>8</v>
      </c>
      <c r="I13" s="26">
        <v>7.6999999999999999E-2</v>
      </c>
      <c r="J13" s="7">
        <v>0</v>
      </c>
      <c r="K13" s="78">
        <v>0</v>
      </c>
    </row>
    <row r="14" spans="1:11" x14ac:dyDescent="0.25">
      <c r="A14" s="7" t="s">
        <v>20</v>
      </c>
      <c r="B14" s="7">
        <v>7</v>
      </c>
      <c r="C14" s="10" t="s">
        <v>28</v>
      </c>
      <c r="D14" s="7">
        <f>15+1</f>
        <v>16</v>
      </c>
      <c r="E14" s="26">
        <f>0.1201+0.015</f>
        <v>0.1351</v>
      </c>
      <c r="F14" s="7">
        <f>14+5</f>
        <v>19</v>
      </c>
      <c r="G14" s="26">
        <f>0.22575+0.042</f>
        <v>0.26774999999999999</v>
      </c>
      <c r="H14" s="8">
        <f>8+1</f>
        <v>9</v>
      </c>
      <c r="I14" s="65">
        <f>0.092+0.005</f>
        <v>9.7000000000000003E-2</v>
      </c>
      <c r="J14" s="7">
        <v>0</v>
      </c>
      <c r="K14" s="78">
        <v>0</v>
      </c>
    </row>
    <row r="15" spans="1:11" x14ac:dyDescent="0.25">
      <c r="A15" s="7" t="s">
        <v>20</v>
      </c>
      <c r="B15" s="7">
        <v>8</v>
      </c>
      <c r="C15" s="12" t="s">
        <v>29</v>
      </c>
      <c r="D15" s="7">
        <v>1</v>
      </c>
      <c r="E15" s="26">
        <v>7.0000000000000001E-3</v>
      </c>
      <c r="F15" s="7">
        <v>0</v>
      </c>
      <c r="G15" s="26">
        <v>0</v>
      </c>
      <c r="H15" s="8">
        <v>0</v>
      </c>
      <c r="I15" s="27">
        <v>0</v>
      </c>
      <c r="J15" s="8">
        <v>0</v>
      </c>
      <c r="K15" s="77">
        <v>0</v>
      </c>
    </row>
    <row r="16" spans="1:11" x14ac:dyDescent="0.25">
      <c r="A16" s="7" t="s">
        <v>20</v>
      </c>
      <c r="B16" s="7">
        <v>9</v>
      </c>
      <c r="C16" s="10" t="s">
        <v>30</v>
      </c>
      <c r="D16" s="7">
        <v>5</v>
      </c>
      <c r="E16" s="26">
        <v>4.9000000000000002E-2</v>
      </c>
      <c r="F16" s="7">
        <v>5</v>
      </c>
      <c r="G16" s="26">
        <v>5.5E-2</v>
      </c>
      <c r="H16" s="8">
        <v>3</v>
      </c>
      <c r="I16" s="27">
        <v>2.1000000000000001E-2</v>
      </c>
      <c r="J16" s="8">
        <v>0</v>
      </c>
      <c r="K16" s="77">
        <v>0</v>
      </c>
    </row>
    <row r="17" spans="1:11" x14ac:dyDescent="0.25">
      <c r="A17" s="7" t="s">
        <v>20</v>
      </c>
      <c r="B17" s="7">
        <v>10</v>
      </c>
      <c r="C17" s="10" t="s">
        <v>31</v>
      </c>
      <c r="D17" s="7">
        <v>2</v>
      </c>
      <c r="E17" s="26">
        <v>0.02</v>
      </c>
      <c r="F17" s="7">
        <v>4</v>
      </c>
      <c r="G17" s="26">
        <v>3.6999999999999998E-2</v>
      </c>
      <c r="H17" s="8">
        <v>0</v>
      </c>
      <c r="I17" s="27">
        <v>0</v>
      </c>
      <c r="J17" s="8">
        <v>0</v>
      </c>
      <c r="K17" s="77">
        <v>0</v>
      </c>
    </row>
    <row r="18" spans="1:11" x14ac:dyDescent="0.25">
      <c r="A18" s="7" t="s">
        <v>20</v>
      </c>
      <c r="B18" s="7">
        <v>11</v>
      </c>
      <c r="C18" s="10" t="s">
        <v>32</v>
      </c>
      <c r="D18" s="7">
        <v>1</v>
      </c>
      <c r="E18" s="26">
        <v>1.4999999999999999E-2</v>
      </c>
      <c r="F18" s="7">
        <v>2</v>
      </c>
      <c r="G18" s="26">
        <v>2.7E-2</v>
      </c>
      <c r="H18" s="8">
        <v>0</v>
      </c>
      <c r="I18" s="27">
        <v>0</v>
      </c>
      <c r="J18" s="8">
        <v>0</v>
      </c>
      <c r="K18" s="77">
        <v>0</v>
      </c>
    </row>
    <row r="19" spans="1:11" x14ac:dyDescent="0.25">
      <c r="A19" s="7" t="s">
        <v>20</v>
      </c>
      <c r="B19" s="7">
        <v>12</v>
      </c>
      <c r="C19" s="11" t="s">
        <v>33</v>
      </c>
      <c r="D19" s="7">
        <f>1+10+6</f>
        <v>17</v>
      </c>
      <c r="E19" s="26">
        <f>0.5+0.067+0.033</f>
        <v>0.6</v>
      </c>
      <c r="F19" s="7">
        <f>9+4</f>
        <v>13</v>
      </c>
      <c r="G19" s="26">
        <f>0.053+0.033</f>
        <v>8.5999999999999993E-2</v>
      </c>
      <c r="H19" s="7">
        <v>1</v>
      </c>
      <c r="I19" s="26">
        <v>0.1295</v>
      </c>
      <c r="J19" s="7">
        <v>1</v>
      </c>
      <c r="K19" s="78">
        <v>6.0000000000000001E-3</v>
      </c>
    </row>
    <row r="20" spans="1:11" x14ac:dyDescent="0.25">
      <c r="A20" s="7" t="s">
        <v>20</v>
      </c>
      <c r="B20" s="7">
        <v>13</v>
      </c>
      <c r="C20" s="11" t="s">
        <v>34</v>
      </c>
      <c r="D20" s="7">
        <v>4</v>
      </c>
      <c r="E20" s="26">
        <v>2.4E-2</v>
      </c>
      <c r="F20" s="7">
        <v>3</v>
      </c>
      <c r="G20" s="26">
        <v>1.7000000000000001E-2</v>
      </c>
      <c r="H20" s="7">
        <v>1</v>
      </c>
      <c r="I20" s="26">
        <v>1.4E-2</v>
      </c>
      <c r="J20" s="7">
        <v>0</v>
      </c>
      <c r="K20" s="78">
        <v>0</v>
      </c>
    </row>
    <row r="21" spans="1:11" x14ac:dyDescent="0.25">
      <c r="A21" s="7" t="s">
        <v>20</v>
      </c>
      <c r="B21" s="7">
        <v>14</v>
      </c>
      <c r="C21" s="10" t="s">
        <v>35</v>
      </c>
      <c r="D21" s="7">
        <v>7</v>
      </c>
      <c r="E21" s="26">
        <v>6.2E-2</v>
      </c>
      <c r="F21" s="7">
        <v>9</v>
      </c>
      <c r="G21" s="26">
        <v>0.45600000000000002</v>
      </c>
      <c r="H21" s="8">
        <v>2</v>
      </c>
      <c r="I21" s="65">
        <v>0.09</v>
      </c>
      <c r="J21" s="7">
        <v>3</v>
      </c>
      <c r="K21" s="78">
        <v>2.7E-2</v>
      </c>
    </row>
    <row r="22" spans="1:11" s="24" customFormat="1" x14ac:dyDescent="0.25">
      <c r="A22" s="7" t="s">
        <v>20</v>
      </c>
      <c r="B22" s="7">
        <v>15</v>
      </c>
      <c r="C22" s="14" t="s">
        <v>67</v>
      </c>
      <c r="D22" s="7">
        <v>1</v>
      </c>
      <c r="E22" s="26">
        <v>6.0000000000000001E-3</v>
      </c>
      <c r="F22" s="7">
        <v>2</v>
      </c>
      <c r="G22" s="29">
        <v>2.0899999999999998E-2</v>
      </c>
      <c r="H22" s="7">
        <v>1</v>
      </c>
      <c r="I22" s="26">
        <v>5.0000000000000001E-3</v>
      </c>
      <c r="J22" s="7">
        <v>0</v>
      </c>
      <c r="K22" s="85">
        <v>0</v>
      </c>
    </row>
    <row r="23" spans="1:11" s="24" customFormat="1" x14ac:dyDescent="0.25">
      <c r="A23" s="7" t="s">
        <v>20</v>
      </c>
      <c r="B23" s="7">
        <v>16</v>
      </c>
      <c r="C23" s="14" t="s">
        <v>73</v>
      </c>
      <c r="D23" s="7">
        <v>1</v>
      </c>
      <c r="E23" s="26">
        <v>1.4999999999999999E-2</v>
      </c>
      <c r="F23" s="7">
        <v>0</v>
      </c>
      <c r="G23" s="29">
        <v>0</v>
      </c>
      <c r="H23" s="7">
        <v>2</v>
      </c>
      <c r="I23" s="26">
        <v>2.3E-2</v>
      </c>
      <c r="J23" s="7">
        <v>0</v>
      </c>
      <c r="K23" s="85">
        <v>0</v>
      </c>
    </row>
    <row r="24" spans="1:11" s="25" customFormat="1" x14ac:dyDescent="0.25">
      <c r="A24" s="7" t="s">
        <v>20</v>
      </c>
      <c r="B24" s="7">
        <v>17</v>
      </c>
      <c r="C24" s="14" t="s">
        <v>72</v>
      </c>
      <c r="D24" s="7">
        <v>1</v>
      </c>
      <c r="E24" s="26">
        <v>2.5000000000000001E-3</v>
      </c>
      <c r="F24" s="7">
        <v>1</v>
      </c>
      <c r="G24" s="29">
        <v>7.0000000000000001E-3</v>
      </c>
      <c r="H24" s="7">
        <v>1</v>
      </c>
      <c r="I24" s="26">
        <v>0.05</v>
      </c>
      <c r="J24" s="7">
        <v>0</v>
      </c>
      <c r="K24" s="85">
        <v>0</v>
      </c>
    </row>
    <row r="25" spans="1:11" s="30" customFormat="1" x14ac:dyDescent="0.25">
      <c r="A25" s="7" t="s">
        <v>20</v>
      </c>
      <c r="B25" s="7">
        <v>18</v>
      </c>
      <c r="C25" s="14" t="s">
        <v>71</v>
      </c>
      <c r="D25" s="7">
        <v>2</v>
      </c>
      <c r="E25" s="26">
        <v>1.4999999999999999E-2</v>
      </c>
      <c r="F25" s="7">
        <f>4+1</f>
        <v>5</v>
      </c>
      <c r="G25" s="29">
        <f>0.036+0.012</f>
        <v>4.8000000000000001E-2</v>
      </c>
      <c r="H25" s="7">
        <v>3</v>
      </c>
      <c r="I25" s="26">
        <v>2.3E-2</v>
      </c>
      <c r="J25" s="7">
        <v>0</v>
      </c>
      <c r="K25" s="85">
        <v>0</v>
      </c>
    </row>
    <row r="26" spans="1:11" s="30" customFormat="1" x14ac:dyDescent="0.25">
      <c r="A26" s="7" t="s">
        <v>20</v>
      </c>
      <c r="B26" s="7">
        <v>19</v>
      </c>
      <c r="C26" s="14" t="s">
        <v>70</v>
      </c>
      <c r="D26" s="7">
        <v>0</v>
      </c>
      <c r="E26" s="26">
        <v>0</v>
      </c>
      <c r="F26" s="7">
        <v>0</v>
      </c>
      <c r="G26" s="29">
        <v>0</v>
      </c>
      <c r="H26" s="7">
        <f>1+1</f>
        <v>2</v>
      </c>
      <c r="I26" s="26">
        <f>0.55+0.015</f>
        <v>0.56500000000000006</v>
      </c>
      <c r="J26" s="7">
        <v>0</v>
      </c>
      <c r="K26" s="85">
        <v>0</v>
      </c>
    </row>
    <row r="27" spans="1:11" s="34" customFormat="1" x14ac:dyDescent="0.25">
      <c r="A27" s="7" t="s">
        <v>20</v>
      </c>
      <c r="B27" s="7">
        <v>20</v>
      </c>
      <c r="C27" s="11" t="s">
        <v>69</v>
      </c>
      <c r="D27" s="7">
        <v>0</v>
      </c>
      <c r="E27" s="26">
        <v>0</v>
      </c>
      <c r="F27" s="7">
        <v>1</v>
      </c>
      <c r="G27" s="29">
        <v>6.0000000000000001E-3</v>
      </c>
      <c r="H27" s="7">
        <v>0</v>
      </c>
      <c r="I27" s="26">
        <v>0</v>
      </c>
      <c r="J27" s="7">
        <v>0</v>
      </c>
      <c r="K27" s="85">
        <v>0</v>
      </c>
    </row>
    <row r="28" spans="1:11" s="34" customFormat="1" x14ac:dyDescent="0.25">
      <c r="A28" s="7" t="s">
        <v>20</v>
      </c>
      <c r="B28" s="7">
        <v>21</v>
      </c>
      <c r="C28" s="11" t="s">
        <v>68</v>
      </c>
      <c r="D28" s="7">
        <v>1</v>
      </c>
      <c r="E28" s="26">
        <v>1.4999999999999999E-2</v>
      </c>
      <c r="F28" s="7">
        <v>3</v>
      </c>
      <c r="G28" s="29">
        <v>4.8500000000000001E-2</v>
      </c>
      <c r="H28" s="7">
        <v>2</v>
      </c>
      <c r="I28" s="26">
        <v>7.0000000000000001E-3</v>
      </c>
      <c r="J28" s="7">
        <v>0</v>
      </c>
      <c r="K28" s="85">
        <v>0</v>
      </c>
    </row>
    <row r="29" spans="1:11" s="51" customFormat="1" x14ac:dyDescent="0.25">
      <c r="A29" s="7" t="s">
        <v>20</v>
      </c>
      <c r="B29" s="7">
        <v>22</v>
      </c>
      <c r="C29" s="11" t="s">
        <v>77</v>
      </c>
      <c r="D29" s="7">
        <v>1</v>
      </c>
      <c r="E29" s="29">
        <v>1.7000000000000001E-2</v>
      </c>
      <c r="F29" s="7">
        <v>1</v>
      </c>
      <c r="G29" s="29">
        <v>1.7000000000000001E-2</v>
      </c>
      <c r="H29" s="7">
        <v>2</v>
      </c>
      <c r="I29" s="26">
        <v>2.4500000000000001E-2</v>
      </c>
      <c r="J29" s="7">
        <v>0</v>
      </c>
      <c r="K29" s="78">
        <v>0</v>
      </c>
    </row>
    <row r="30" spans="1:11" s="56" customFormat="1" x14ac:dyDescent="0.25">
      <c r="A30" s="7" t="s">
        <v>20</v>
      </c>
      <c r="B30" s="7">
        <v>23</v>
      </c>
      <c r="C30" s="11" t="s">
        <v>78</v>
      </c>
      <c r="D30" s="7">
        <v>0</v>
      </c>
      <c r="E30" s="29">
        <v>0</v>
      </c>
      <c r="F30" s="7">
        <v>3</v>
      </c>
      <c r="G30" s="29">
        <v>1.4999999999999999E-2</v>
      </c>
      <c r="H30" s="7">
        <v>2</v>
      </c>
      <c r="I30" s="26">
        <v>1.7000000000000001E-2</v>
      </c>
      <c r="J30" s="7">
        <v>0</v>
      </c>
      <c r="K30" s="78">
        <v>0</v>
      </c>
    </row>
    <row r="31" spans="1:11" s="57" customFormat="1" x14ac:dyDescent="0.25">
      <c r="A31" s="7" t="s">
        <v>20</v>
      </c>
      <c r="B31" s="7">
        <v>24</v>
      </c>
      <c r="C31" s="11" t="s">
        <v>79</v>
      </c>
      <c r="D31" s="7">
        <v>1</v>
      </c>
      <c r="E31" s="29">
        <v>0.6</v>
      </c>
      <c r="F31" s="7">
        <v>2</v>
      </c>
      <c r="G31" s="29">
        <v>0.01</v>
      </c>
      <c r="H31" s="7">
        <v>1</v>
      </c>
      <c r="I31" s="26">
        <v>1.4999999999999999E-2</v>
      </c>
      <c r="J31" s="7">
        <v>0</v>
      </c>
      <c r="K31" s="78">
        <v>0</v>
      </c>
    </row>
    <row r="32" spans="1:11" s="59" customFormat="1" x14ac:dyDescent="0.25">
      <c r="A32" s="7" t="s">
        <v>20</v>
      </c>
      <c r="B32" s="7">
        <v>25</v>
      </c>
      <c r="C32" s="11" t="s">
        <v>82</v>
      </c>
      <c r="D32" s="7">
        <v>0</v>
      </c>
      <c r="E32" s="29">
        <v>0</v>
      </c>
      <c r="F32" s="7">
        <f>1+1</f>
        <v>2</v>
      </c>
      <c r="G32" s="29">
        <f>0.015+0.013</f>
        <v>2.7999999999999997E-2</v>
      </c>
      <c r="H32" s="7">
        <f>1+1</f>
        <v>2</v>
      </c>
      <c r="I32" s="26">
        <f>0.008+0.015</f>
        <v>2.3E-2</v>
      </c>
      <c r="J32" s="7">
        <v>0</v>
      </c>
      <c r="K32" s="78">
        <v>0</v>
      </c>
    </row>
    <row r="33" spans="1:11" s="71" customFormat="1" x14ac:dyDescent="0.25">
      <c r="A33" s="7" t="s">
        <v>20</v>
      </c>
      <c r="B33" s="7">
        <v>26</v>
      </c>
      <c r="C33" s="11" t="s">
        <v>85</v>
      </c>
      <c r="D33" s="7">
        <v>0</v>
      </c>
      <c r="E33" s="29">
        <v>0</v>
      </c>
      <c r="F33" s="7">
        <v>0</v>
      </c>
      <c r="G33" s="29">
        <v>0</v>
      </c>
      <c r="H33" s="7">
        <v>2</v>
      </c>
      <c r="I33" s="26">
        <v>2.9000000000000001E-2</v>
      </c>
      <c r="J33" s="7">
        <v>1</v>
      </c>
      <c r="K33" s="78">
        <v>1.4999999999999999E-2</v>
      </c>
    </row>
    <row r="34" spans="1:11" s="71" customFormat="1" x14ac:dyDescent="0.25">
      <c r="A34" s="7" t="s">
        <v>20</v>
      </c>
      <c r="B34" s="7">
        <v>27</v>
      </c>
      <c r="C34" s="11" t="s">
        <v>86</v>
      </c>
      <c r="D34" s="7">
        <v>0</v>
      </c>
      <c r="E34" s="29">
        <v>0</v>
      </c>
      <c r="F34" s="7">
        <v>0</v>
      </c>
      <c r="G34" s="29">
        <v>0</v>
      </c>
      <c r="H34" s="7">
        <v>1</v>
      </c>
      <c r="I34" s="26">
        <v>8.0000000000000002E-3</v>
      </c>
      <c r="J34" s="7">
        <v>0</v>
      </c>
      <c r="K34" s="78">
        <v>0</v>
      </c>
    </row>
    <row r="35" spans="1:11" s="91" customFormat="1" x14ac:dyDescent="0.25">
      <c r="A35" s="7" t="s">
        <v>20</v>
      </c>
      <c r="B35" s="7">
        <v>28</v>
      </c>
      <c r="C35" s="11" t="s">
        <v>105</v>
      </c>
      <c r="D35" s="7">
        <v>0</v>
      </c>
      <c r="E35" s="29">
        <v>0</v>
      </c>
      <c r="F35" s="7">
        <v>0</v>
      </c>
      <c r="G35" s="29">
        <v>0</v>
      </c>
      <c r="H35" s="7">
        <v>1</v>
      </c>
      <c r="I35" s="26">
        <v>7.0000000000000001E-3</v>
      </c>
      <c r="J35" s="7">
        <v>0</v>
      </c>
      <c r="K35" s="78">
        <v>0</v>
      </c>
    </row>
    <row r="36" spans="1:11" s="91" customFormat="1" x14ac:dyDescent="0.25">
      <c r="A36" s="7" t="s">
        <v>20</v>
      </c>
      <c r="B36" s="7">
        <v>29</v>
      </c>
      <c r="C36" s="11" t="s">
        <v>106</v>
      </c>
      <c r="D36" s="7">
        <v>0</v>
      </c>
      <c r="E36" s="29">
        <v>0</v>
      </c>
      <c r="F36" s="7">
        <v>1</v>
      </c>
      <c r="G36" s="29">
        <v>8.0000000000000002E-3</v>
      </c>
      <c r="H36" s="7">
        <v>2</v>
      </c>
      <c r="I36" s="26">
        <v>1.4999999999999999E-2</v>
      </c>
      <c r="J36" s="7">
        <v>0</v>
      </c>
      <c r="K36" s="78">
        <v>0</v>
      </c>
    </row>
    <row r="37" spans="1:11" s="91" customFormat="1" x14ac:dyDescent="0.25">
      <c r="A37" s="7" t="s">
        <v>20</v>
      </c>
      <c r="B37" s="7">
        <v>30</v>
      </c>
      <c r="C37" s="11" t="s">
        <v>107</v>
      </c>
      <c r="D37" s="7">
        <v>0</v>
      </c>
      <c r="E37" s="29">
        <v>0</v>
      </c>
      <c r="F37" s="7">
        <v>1</v>
      </c>
      <c r="G37" s="29">
        <v>1.4999999999999999E-2</v>
      </c>
      <c r="H37" s="7">
        <v>0</v>
      </c>
      <c r="I37" s="26">
        <v>0</v>
      </c>
      <c r="J37" s="7">
        <v>0</v>
      </c>
      <c r="K37" s="78">
        <v>0</v>
      </c>
    </row>
    <row r="38" spans="1:11" s="92" customFormat="1" x14ac:dyDescent="0.25">
      <c r="A38" s="7" t="s">
        <v>20</v>
      </c>
      <c r="B38" s="7">
        <v>31</v>
      </c>
      <c r="C38" s="11" t="s">
        <v>110</v>
      </c>
      <c r="D38" s="7">
        <v>0</v>
      </c>
      <c r="E38" s="29">
        <v>0</v>
      </c>
      <c r="F38" s="7">
        <v>1</v>
      </c>
      <c r="G38" s="29">
        <v>2.3E-2</v>
      </c>
      <c r="H38" s="7">
        <v>0</v>
      </c>
      <c r="I38" s="26">
        <v>0</v>
      </c>
      <c r="J38" s="7">
        <v>0</v>
      </c>
      <c r="K38" s="78">
        <v>0</v>
      </c>
    </row>
    <row r="39" spans="1:11" s="92" customFormat="1" x14ac:dyDescent="0.25">
      <c r="A39" s="7" t="s">
        <v>20</v>
      </c>
      <c r="B39" s="7">
        <v>32</v>
      </c>
      <c r="C39" s="11" t="s">
        <v>111</v>
      </c>
      <c r="D39" s="7">
        <v>0</v>
      </c>
      <c r="E39" s="29">
        <v>0</v>
      </c>
      <c r="F39" s="7">
        <v>1</v>
      </c>
      <c r="G39" s="29">
        <v>1.166E-2</v>
      </c>
      <c r="H39" s="7">
        <v>0</v>
      </c>
      <c r="I39" s="26">
        <v>0</v>
      </c>
      <c r="J39" s="7">
        <v>0</v>
      </c>
      <c r="K39" s="78">
        <v>0</v>
      </c>
    </row>
    <row r="40" spans="1:11" s="72" customFormat="1" x14ac:dyDescent="0.25">
      <c r="A40" s="7" t="s">
        <v>20</v>
      </c>
      <c r="B40" s="7">
        <v>33</v>
      </c>
      <c r="C40" s="11" t="s">
        <v>89</v>
      </c>
      <c r="D40" s="7">
        <v>2</v>
      </c>
      <c r="E40" s="29">
        <v>0.03</v>
      </c>
      <c r="F40" s="7">
        <v>1</v>
      </c>
      <c r="G40" s="29">
        <v>5.0000000000000001E-3</v>
      </c>
      <c r="H40" s="7">
        <v>0</v>
      </c>
      <c r="I40" s="26">
        <v>0</v>
      </c>
      <c r="J40" s="7">
        <v>0</v>
      </c>
      <c r="K40" s="78">
        <v>0</v>
      </c>
    </row>
    <row r="41" spans="1:11" s="93" customFormat="1" x14ac:dyDescent="0.25">
      <c r="A41" s="7" t="s">
        <v>20</v>
      </c>
      <c r="B41" s="7">
        <v>34</v>
      </c>
      <c r="C41" s="11" t="s">
        <v>113</v>
      </c>
      <c r="D41" s="7">
        <v>0</v>
      </c>
      <c r="E41" s="29">
        <v>0</v>
      </c>
      <c r="F41" s="7">
        <v>1</v>
      </c>
      <c r="G41" s="29">
        <v>1.4999999999999999E-2</v>
      </c>
      <c r="H41" s="9">
        <v>1</v>
      </c>
      <c r="I41" s="26">
        <v>1.2E-2</v>
      </c>
      <c r="J41" s="7">
        <v>0</v>
      </c>
      <c r="K41" s="78">
        <v>0</v>
      </c>
    </row>
    <row r="42" spans="1:11" s="93" customFormat="1" x14ac:dyDescent="0.25">
      <c r="A42" s="7" t="s">
        <v>20</v>
      </c>
      <c r="B42" s="7">
        <v>35</v>
      </c>
      <c r="C42" s="11" t="s">
        <v>115</v>
      </c>
      <c r="D42" s="7">
        <v>0</v>
      </c>
      <c r="E42" s="29">
        <v>0</v>
      </c>
      <c r="F42" s="7">
        <v>0</v>
      </c>
      <c r="G42" s="29">
        <v>0</v>
      </c>
      <c r="H42" s="7">
        <v>1</v>
      </c>
      <c r="I42" s="26">
        <v>8.8000000000000005E-3</v>
      </c>
      <c r="J42" s="7">
        <v>0</v>
      </c>
      <c r="K42" s="78">
        <v>0</v>
      </c>
    </row>
    <row r="43" spans="1:11" s="93" customFormat="1" x14ac:dyDescent="0.25">
      <c r="A43" s="7" t="s">
        <v>20</v>
      </c>
      <c r="B43" s="7">
        <v>36</v>
      </c>
      <c r="C43" s="11" t="s">
        <v>116</v>
      </c>
      <c r="D43" s="7">
        <v>0</v>
      </c>
      <c r="E43" s="29">
        <v>0</v>
      </c>
      <c r="F43" s="7">
        <v>2</v>
      </c>
      <c r="G43" s="29">
        <v>0.115</v>
      </c>
      <c r="H43" s="7">
        <v>1</v>
      </c>
      <c r="I43" s="26">
        <v>2E-3</v>
      </c>
      <c r="J43" s="7">
        <v>0</v>
      </c>
      <c r="K43" s="78">
        <v>0</v>
      </c>
    </row>
    <row r="44" spans="1:11" s="93" customFormat="1" x14ac:dyDescent="0.25">
      <c r="A44" s="7" t="s">
        <v>20</v>
      </c>
      <c r="B44" s="7">
        <v>37</v>
      </c>
      <c r="C44" s="11" t="s">
        <v>117</v>
      </c>
      <c r="D44" s="7">
        <v>1</v>
      </c>
      <c r="E44" s="29">
        <v>0.01</v>
      </c>
      <c r="F44" s="7">
        <v>0</v>
      </c>
      <c r="G44" s="29">
        <v>0</v>
      </c>
      <c r="H44" s="7">
        <v>4</v>
      </c>
      <c r="I44" s="26">
        <v>0.06</v>
      </c>
      <c r="J44" s="7">
        <v>0</v>
      </c>
      <c r="K44" s="78">
        <v>0</v>
      </c>
    </row>
    <row r="45" spans="1:11" s="97" customFormat="1" x14ac:dyDescent="0.25">
      <c r="A45" s="7" t="s">
        <v>20</v>
      </c>
      <c r="B45" s="7">
        <v>38</v>
      </c>
      <c r="C45" s="11" t="s">
        <v>121</v>
      </c>
      <c r="D45" s="7">
        <v>0</v>
      </c>
      <c r="E45" s="29">
        <v>0</v>
      </c>
      <c r="F45" s="7">
        <v>4</v>
      </c>
      <c r="G45" s="29">
        <v>5.3699999999999998E-2</v>
      </c>
      <c r="H45" s="7">
        <v>0</v>
      </c>
      <c r="I45" s="26">
        <v>0</v>
      </c>
      <c r="J45" s="7">
        <v>0</v>
      </c>
      <c r="K45" s="78">
        <v>0</v>
      </c>
    </row>
    <row r="46" spans="1:11" s="97" customFormat="1" x14ac:dyDescent="0.25">
      <c r="A46" s="7" t="s">
        <v>20</v>
      </c>
      <c r="B46" s="7">
        <v>39</v>
      </c>
      <c r="C46" s="11" t="s">
        <v>122</v>
      </c>
      <c r="D46" s="7">
        <v>0</v>
      </c>
      <c r="E46" s="29">
        <v>0</v>
      </c>
      <c r="F46" s="7">
        <v>1</v>
      </c>
      <c r="G46" s="29">
        <v>8.5000000000000006E-3</v>
      </c>
      <c r="H46" s="7">
        <v>1</v>
      </c>
      <c r="I46" s="26">
        <v>4.8999999999999998E-3</v>
      </c>
      <c r="J46" s="7">
        <v>0</v>
      </c>
      <c r="K46" s="78">
        <v>0</v>
      </c>
    </row>
    <row r="47" spans="1:11" s="97" customFormat="1" x14ac:dyDescent="0.25">
      <c r="A47" s="7" t="s">
        <v>20</v>
      </c>
      <c r="B47" s="7">
        <v>40</v>
      </c>
      <c r="C47" s="11" t="s">
        <v>123</v>
      </c>
      <c r="D47" s="7">
        <v>0</v>
      </c>
      <c r="E47" s="29">
        <v>0</v>
      </c>
      <c r="F47" s="7">
        <v>2</v>
      </c>
      <c r="G47" s="29">
        <v>2.8000000000000001E-2</v>
      </c>
      <c r="H47" s="7">
        <v>0</v>
      </c>
      <c r="I47" s="26">
        <v>0</v>
      </c>
      <c r="J47" s="7">
        <v>0</v>
      </c>
      <c r="K47" s="78">
        <v>0</v>
      </c>
    </row>
    <row r="48" spans="1:11" s="97" customFormat="1" x14ac:dyDescent="0.25">
      <c r="A48" s="7" t="s">
        <v>20</v>
      </c>
      <c r="B48" s="7">
        <v>41</v>
      </c>
      <c r="C48" s="11" t="s">
        <v>124</v>
      </c>
      <c r="D48" s="7">
        <v>0</v>
      </c>
      <c r="E48" s="29">
        <v>0</v>
      </c>
      <c r="F48" s="7">
        <v>1</v>
      </c>
      <c r="G48" s="29">
        <v>1.0999999999999999E-2</v>
      </c>
      <c r="H48" s="7">
        <v>0</v>
      </c>
      <c r="I48" s="26">
        <v>0</v>
      </c>
      <c r="J48" s="7">
        <v>0</v>
      </c>
      <c r="K48" s="78">
        <v>0</v>
      </c>
    </row>
    <row r="49" spans="1:11" s="97" customFormat="1" x14ac:dyDescent="0.25">
      <c r="A49" s="7" t="s">
        <v>20</v>
      </c>
      <c r="B49" s="7">
        <v>42</v>
      </c>
      <c r="C49" s="11" t="s">
        <v>125</v>
      </c>
      <c r="D49" s="7">
        <v>0</v>
      </c>
      <c r="E49" s="29">
        <v>0</v>
      </c>
      <c r="F49" s="7">
        <v>1</v>
      </c>
      <c r="G49" s="29">
        <v>7.4999999999999997E-3</v>
      </c>
      <c r="H49" s="7">
        <v>1</v>
      </c>
      <c r="I49" s="26">
        <v>3.0000000000000001E-3</v>
      </c>
      <c r="J49" s="7">
        <v>0</v>
      </c>
      <c r="K49" s="78">
        <v>0</v>
      </c>
    </row>
    <row r="50" spans="1:11" s="97" customFormat="1" x14ac:dyDescent="0.25">
      <c r="A50" s="7" t="s">
        <v>20</v>
      </c>
      <c r="B50" s="7">
        <v>43</v>
      </c>
      <c r="C50" s="11" t="s">
        <v>126</v>
      </c>
      <c r="D50" s="7">
        <v>0</v>
      </c>
      <c r="E50" s="29">
        <v>0</v>
      </c>
      <c r="F50" s="7">
        <v>1</v>
      </c>
      <c r="G50" s="29">
        <v>1.4999999999999999E-2</v>
      </c>
      <c r="H50" s="7">
        <v>0</v>
      </c>
      <c r="I50" s="26">
        <v>0</v>
      </c>
      <c r="J50" s="7">
        <v>0</v>
      </c>
      <c r="K50" s="78">
        <v>0</v>
      </c>
    </row>
    <row r="51" spans="1:11" s="97" customFormat="1" x14ac:dyDescent="0.25">
      <c r="A51" s="7" t="s">
        <v>20</v>
      </c>
      <c r="B51" s="7">
        <v>44</v>
      </c>
      <c r="C51" s="11" t="s">
        <v>127</v>
      </c>
      <c r="D51" s="7">
        <v>0</v>
      </c>
      <c r="E51" s="29">
        <v>0</v>
      </c>
      <c r="F51" s="7">
        <v>0</v>
      </c>
      <c r="G51" s="29">
        <v>0</v>
      </c>
      <c r="H51" s="7">
        <v>1</v>
      </c>
      <c r="I51" s="26">
        <v>8.0000000000000002E-3</v>
      </c>
      <c r="J51" s="7">
        <v>0</v>
      </c>
      <c r="K51" s="78">
        <v>0</v>
      </c>
    </row>
    <row r="52" spans="1:11" s="97" customFormat="1" x14ac:dyDescent="0.25">
      <c r="A52" s="7" t="s">
        <v>20</v>
      </c>
      <c r="B52" s="7">
        <v>45</v>
      </c>
      <c r="C52" s="11" t="s">
        <v>128</v>
      </c>
      <c r="D52" s="7">
        <v>0</v>
      </c>
      <c r="E52" s="29">
        <v>0</v>
      </c>
      <c r="F52" s="7">
        <v>1</v>
      </c>
      <c r="G52" s="29">
        <v>8.0000000000000002E-3</v>
      </c>
      <c r="H52" s="7">
        <v>0</v>
      </c>
      <c r="I52" s="26">
        <v>0</v>
      </c>
      <c r="J52" s="7">
        <v>0</v>
      </c>
      <c r="K52" s="78">
        <v>0</v>
      </c>
    </row>
    <row r="53" spans="1:11" s="97" customFormat="1" x14ac:dyDescent="0.25">
      <c r="A53" s="7" t="s">
        <v>20</v>
      </c>
      <c r="B53" s="7">
        <v>46</v>
      </c>
      <c r="C53" s="11" t="s">
        <v>130</v>
      </c>
      <c r="D53" s="7">
        <v>0</v>
      </c>
      <c r="E53" s="29">
        <v>0</v>
      </c>
      <c r="F53" s="7">
        <v>0</v>
      </c>
      <c r="G53" s="29">
        <v>0</v>
      </c>
      <c r="H53" s="7">
        <v>0</v>
      </c>
      <c r="I53" s="26">
        <v>0</v>
      </c>
      <c r="J53" s="7">
        <v>1</v>
      </c>
      <c r="K53" s="78">
        <v>1.4E-2</v>
      </c>
    </row>
    <row r="54" spans="1:11" s="97" customFormat="1" x14ac:dyDescent="0.25">
      <c r="A54" s="7" t="s">
        <v>20</v>
      </c>
      <c r="B54" s="7">
        <v>47</v>
      </c>
      <c r="C54" s="11" t="s">
        <v>131</v>
      </c>
      <c r="D54" s="7">
        <v>1</v>
      </c>
      <c r="E54" s="29">
        <v>6.6100000000000006E-2</v>
      </c>
      <c r="F54" s="7">
        <v>0</v>
      </c>
      <c r="G54" s="29">
        <v>0</v>
      </c>
      <c r="H54" s="7">
        <v>4</v>
      </c>
      <c r="I54" s="26">
        <v>0.13200000000000001</v>
      </c>
      <c r="J54" s="7">
        <v>0</v>
      </c>
      <c r="K54" s="78">
        <v>0</v>
      </c>
    </row>
    <row r="55" spans="1:11" s="99" customFormat="1" x14ac:dyDescent="0.25">
      <c r="A55" s="7" t="s">
        <v>20</v>
      </c>
      <c r="B55" s="7">
        <v>48</v>
      </c>
      <c r="C55" s="11" t="s">
        <v>153</v>
      </c>
      <c r="D55" s="7">
        <v>0</v>
      </c>
      <c r="E55" s="29">
        <v>0</v>
      </c>
      <c r="F55" s="7">
        <v>1</v>
      </c>
      <c r="G55" s="29">
        <v>1.2E-2</v>
      </c>
      <c r="H55" s="7">
        <v>0</v>
      </c>
      <c r="I55" s="26">
        <v>0</v>
      </c>
      <c r="J55" s="7">
        <v>0</v>
      </c>
      <c r="K55" s="78">
        <v>0</v>
      </c>
    </row>
    <row r="56" spans="1:11" s="99" customFormat="1" x14ac:dyDescent="0.25">
      <c r="A56" s="7" t="s">
        <v>20</v>
      </c>
      <c r="B56" s="7">
        <v>49</v>
      </c>
      <c r="C56" s="11" t="s">
        <v>154</v>
      </c>
      <c r="D56" s="7">
        <v>0</v>
      </c>
      <c r="E56" s="29">
        <v>0</v>
      </c>
      <c r="F56" s="7">
        <v>0</v>
      </c>
      <c r="G56" s="29">
        <v>0</v>
      </c>
      <c r="H56" s="7">
        <v>2</v>
      </c>
      <c r="I56" s="26">
        <v>8.0000000000000002E-3</v>
      </c>
      <c r="J56" s="7">
        <v>0</v>
      </c>
      <c r="K56" s="78">
        <v>0</v>
      </c>
    </row>
    <row r="57" spans="1:11" s="99" customFormat="1" x14ac:dyDescent="0.25">
      <c r="A57" s="7" t="s">
        <v>20</v>
      </c>
      <c r="B57" s="7">
        <v>50</v>
      </c>
      <c r="C57" s="11" t="s">
        <v>156</v>
      </c>
      <c r="D57" s="7">
        <v>0</v>
      </c>
      <c r="E57" s="29">
        <v>0</v>
      </c>
      <c r="F57" s="7">
        <v>1</v>
      </c>
      <c r="G57" s="29">
        <v>8.0000000000000002E-3</v>
      </c>
      <c r="H57" s="7">
        <v>0</v>
      </c>
      <c r="I57" s="26">
        <v>0</v>
      </c>
      <c r="J57" s="7">
        <v>0</v>
      </c>
      <c r="K57" s="78">
        <v>0</v>
      </c>
    </row>
    <row r="58" spans="1:11" s="99" customFormat="1" x14ac:dyDescent="0.25">
      <c r="A58" s="7" t="s">
        <v>20</v>
      </c>
      <c r="B58" s="7">
        <v>51</v>
      </c>
      <c r="C58" s="11" t="s">
        <v>157</v>
      </c>
      <c r="D58" s="7">
        <v>0</v>
      </c>
      <c r="E58" s="29">
        <v>0</v>
      </c>
      <c r="F58" s="7">
        <v>1</v>
      </c>
      <c r="G58" s="29">
        <v>6.0000000000000001E-3</v>
      </c>
      <c r="H58" s="7">
        <v>1</v>
      </c>
      <c r="I58" s="26">
        <v>6.0000000000000001E-3</v>
      </c>
      <c r="J58" s="7">
        <v>0</v>
      </c>
      <c r="K58" s="78">
        <v>0</v>
      </c>
    </row>
    <row r="59" spans="1:11" s="99" customFormat="1" x14ac:dyDescent="0.25">
      <c r="A59" s="7" t="s">
        <v>20</v>
      </c>
      <c r="B59" s="7">
        <v>52</v>
      </c>
      <c r="C59" s="11" t="s">
        <v>160</v>
      </c>
      <c r="D59" s="7">
        <v>0</v>
      </c>
      <c r="E59" s="29">
        <v>0</v>
      </c>
      <c r="F59" s="7">
        <v>0</v>
      </c>
      <c r="G59" s="29">
        <v>0</v>
      </c>
      <c r="H59" s="7">
        <v>1</v>
      </c>
      <c r="I59" s="26">
        <v>1.4999999999999999E-2</v>
      </c>
      <c r="J59" s="7">
        <v>0</v>
      </c>
      <c r="K59" s="78">
        <v>0</v>
      </c>
    </row>
    <row r="60" spans="1:11" s="99" customFormat="1" x14ac:dyDescent="0.25">
      <c r="A60" s="7" t="s">
        <v>20</v>
      </c>
      <c r="B60" s="7">
        <v>53</v>
      </c>
      <c r="C60" s="11" t="s">
        <v>165</v>
      </c>
      <c r="D60" s="7">
        <v>0</v>
      </c>
      <c r="E60" s="29">
        <v>0</v>
      </c>
      <c r="F60" s="7">
        <v>1</v>
      </c>
      <c r="G60" s="29">
        <v>8.0000000000000002E-3</v>
      </c>
      <c r="H60" s="7">
        <v>0</v>
      </c>
      <c r="I60" s="26">
        <v>0</v>
      </c>
      <c r="J60" s="7">
        <v>0</v>
      </c>
      <c r="K60" s="78">
        <v>0</v>
      </c>
    </row>
    <row r="61" spans="1:11" s="99" customFormat="1" x14ac:dyDescent="0.25">
      <c r="A61" s="7" t="s">
        <v>20</v>
      </c>
      <c r="B61" s="7">
        <v>54</v>
      </c>
      <c r="C61" s="11" t="s">
        <v>166</v>
      </c>
      <c r="D61" s="7">
        <v>1</v>
      </c>
      <c r="E61" s="29">
        <v>8.0000000000000002E-3</v>
      </c>
      <c r="F61" s="7">
        <v>2</v>
      </c>
      <c r="G61" s="29">
        <v>1.6E-2</v>
      </c>
      <c r="H61" s="7">
        <v>1</v>
      </c>
      <c r="I61" s="26">
        <v>8.0000000000000002E-3</v>
      </c>
      <c r="J61" s="7">
        <v>0</v>
      </c>
      <c r="K61" s="78">
        <v>0</v>
      </c>
    </row>
    <row r="62" spans="1:11" s="99" customFormat="1" x14ac:dyDescent="0.25">
      <c r="A62" s="7" t="s">
        <v>20</v>
      </c>
      <c r="B62" s="7">
        <v>55</v>
      </c>
      <c r="C62" s="11" t="s">
        <v>167</v>
      </c>
      <c r="D62" s="7">
        <v>0</v>
      </c>
      <c r="E62" s="29">
        <v>0</v>
      </c>
      <c r="F62" s="7">
        <v>1</v>
      </c>
      <c r="G62" s="29">
        <v>1.4E-2</v>
      </c>
      <c r="H62" s="7">
        <v>0</v>
      </c>
      <c r="I62" s="26">
        <v>0</v>
      </c>
      <c r="J62" s="7">
        <v>0</v>
      </c>
      <c r="K62" s="78">
        <v>0</v>
      </c>
    </row>
    <row r="63" spans="1:11" s="103" customFormat="1" x14ac:dyDescent="0.25">
      <c r="A63" s="7" t="s">
        <v>20</v>
      </c>
      <c r="B63" s="7">
        <v>56</v>
      </c>
      <c r="C63" s="11" t="s">
        <v>171</v>
      </c>
      <c r="D63" s="7">
        <v>0</v>
      </c>
      <c r="E63" s="29">
        <v>0</v>
      </c>
      <c r="F63" s="7">
        <v>0</v>
      </c>
      <c r="G63" s="29">
        <v>0</v>
      </c>
      <c r="H63" s="7">
        <v>1</v>
      </c>
      <c r="I63" s="26">
        <v>1.4999999999999999E-2</v>
      </c>
      <c r="J63" s="7">
        <v>0</v>
      </c>
      <c r="K63" s="78">
        <v>0</v>
      </c>
    </row>
    <row r="64" spans="1:11" s="103" customFormat="1" x14ac:dyDescent="0.25">
      <c r="A64" s="7" t="s">
        <v>20</v>
      </c>
      <c r="B64" s="7">
        <v>57</v>
      </c>
      <c r="C64" s="11" t="s">
        <v>172</v>
      </c>
      <c r="D64" s="7">
        <v>0</v>
      </c>
      <c r="E64" s="29">
        <v>0</v>
      </c>
      <c r="F64" s="7">
        <v>0</v>
      </c>
      <c r="G64" s="29">
        <v>0</v>
      </c>
      <c r="H64" s="7">
        <v>1</v>
      </c>
      <c r="I64" s="26">
        <v>0.01</v>
      </c>
      <c r="J64" s="7">
        <v>0</v>
      </c>
      <c r="K64" s="78">
        <v>0</v>
      </c>
    </row>
    <row r="65" spans="1:11" s="103" customFormat="1" x14ac:dyDescent="0.25">
      <c r="A65" s="7" t="s">
        <v>20</v>
      </c>
      <c r="B65" s="7">
        <v>58</v>
      </c>
      <c r="C65" s="11" t="s">
        <v>173</v>
      </c>
      <c r="D65" s="7">
        <v>0</v>
      </c>
      <c r="E65" s="29">
        <v>0</v>
      </c>
      <c r="F65" s="7">
        <v>0</v>
      </c>
      <c r="G65" s="29">
        <v>0</v>
      </c>
      <c r="H65" s="7">
        <v>1</v>
      </c>
      <c r="I65" s="26">
        <v>5.0000000000000001E-3</v>
      </c>
      <c r="J65" s="7">
        <v>0</v>
      </c>
      <c r="K65" s="78">
        <v>0</v>
      </c>
    </row>
    <row r="66" spans="1:11" s="103" customFormat="1" x14ac:dyDescent="0.25">
      <c r="A66" s="7" t="s">
        <v>20</v>
      </c>
      <c r="B66" s="7">
        <v>59</v>
      </c>
      <c r="C66" s="11" t="s">
        <v>175</v>
      </c>
      <c r="D66" s="7">
        <v>1</v>
      </c>
      <c r="E66" s="29">
        <v>0.02</v>
      </c>
      <c r="F66" s="7">
        <v>1</v>
      </c>
      <c r="G66" s="29">
        <v>0.02</v>
      </c>
      <c r="H66" s="7">
        <v>0</v>
      </c>
      <c r="I66" s="26">
        <v>0</v>
      </c>
      <c r="J66" s="7">
        <v>0</v>
      </c>
      <c r="K66" s="78">
        <v>0</v>
      </c>
    </row>
    <row r="67" spans="1:11" s="103" customFormat="1" x14ac:dyDescent="0.25">
      <c r="A67" s="7" t="s">
        <v>20</v>
      </c>
      <c r="B67" s="7">
        <v>60</v>
      </c>
      <c r="C67" s="11" t="s">
        <v>176</v>
      </c>
      <c r="D67" s="7">
        <v>2</v>
      </c>
      <c r="E67" s="29">
        <v>1.6539999999999999E-2</v>
      </c>
      <c r="F67" s="7">
        <v>0</v>
      </c>
      <c r="G67" s="29">
        <v>0</v>
      </c>
      <c r="H67" s="7">
        <v>0</v>
      </c>
      <c r="I67" s="26">
        <v>0</v>
      </c>
      <c r="J67" s="7">
        <v>0</v>
      </c>
      <c r="K67" s="78">
        <v>0</v>
      </c>
    </row>
    <row r="68" spans="1:11" s="103" customFormat="1" x14ac:dyDescent="0.25">
      <c r="A68" s="7" t="s">
        <v>20</v>
      </c>
      <c r="B68" s="7">
        <v>61</v>
      </c>
      <c r="C68" s="11" t="s">
        <v>177</v>
      </c>
      <c r="D68" s="7">
        <v>1</v>
      </c>
      <c r="E68" s="29">
        <v>8.2699999999999996E-3</v>
      </c>
      <c r="F68" s="7">
        <v>0</v>
      </c>
      <c r="G68" s="29">
        <v>0</v>
      </c>
      <c r="H68" s="7">
        <v>1</v>
      </c>
      <c r="I68" s="26">
        <v>5.0000000000000001E-3</v>
      </c>
      <c r="J68" s="7">
        <v>0</v>
      </c>
      <c r="K68" s="78">
        <v>0</v>
      </c>
    </row>
    <row r="69" spans="1:11" s="103" customFormat="1" x14ac:dyDescent="0.25">
      <c r="A69" s="7" t="s">
        <v>20</v>
      </c>
      <c r="B69" s="7">
        <v>62</v>
      </c>
      <c r="C69" s="11" t="s">
        <v>178</v>
      </c>
      <c r="D69" s="7">
        <v>0</v>
      </c>
      <c r="E69" s="29">
        <v>0</v>
      </c>
      <c r="F69" s="7">
        <v>0</v>
      </c>
      <c r="G69" s="29">
        <v>0</v>
      </c>
      <c r="H69" s="7">
        <v>1</v>
      </c>
      <c r="I69" s="26">
        <v>5.0000000000000001E-3</v>
      </c>
      <c r="J69" s="7">
        <v>0</v>
      </c>
      <c r="K69" s="78">
        <v>0</v>
      </c>
    </row>
    <row r="70" spans="1:11" s="103" customFormat="1" x14ac:dyDescent="0.25">
      <c r="A70" s="7" t="s">
        <v>20</v>
      </c>
      <c r="B70" s="7">
        <v>63</v>
      </c>
      <c r="C70" s="11" t="s">
        <v>179</v>
      </c>
      <c r="D70" s="7">
        <v>0</v>
      </c>
      <c r="E70" s="29">
        <v>0</v>
      </c>
      <c r="F70" s="7">
        <v>0</v>
      </c>
      <c r="G70" s="29">
        <v>0</v>
      </c>
      <c r="H70" s="7">
        <v>1</v>
      </c>
      <c r="I70" s="26">
        <v>1.4999999999999999E-2</v>
      </c>
      <c r="J70" s="7">
        <v>0</v>
      </c>
      <c r="K70" s="78">
        <v>0</v>
      </c>
    </row>
    <row r="71" spans="1:11" s="103" customFormat="1" x14ac:dyDescent="0.25">
      <c r="A71" s="7" t="s">
        <v>20</v>
      </c>
      <c r="B71" s="7">
        <v>64</v>
      </c>
      <c r="C71" s="11" t="s">
        <v>180</v>
      </c>
      <c r="D71" s="7">
        <v>0</v>
      </c>
      <c r="E71" s="29">
        <v>0</v>
      </c>
      <c r="F71" s="7">
        <v>0</v>
      </c>
      <c r="G71" s="29">
        <v>0</v>
      </c>
      <c r="H71" s="7">
        <v>1</v>
      </c>
      <c r="I71" s="26">
        <v>5.0000000000000001E-3</v>
      </c>
      <c r="J71" s="7">
        <v>0</v>
      </c>
      <c r="K71" s="78">
        <v>0</v>
      </c>
    </row>
    <row r="72" spans="1:11" s="103" customFormat="1" x14ac:dyDescent="0.25">
      <c r="A72" s="7" t="s">
        <v>20</v>
      </c>
      <c r="B72" s="7">
        <v>65</v>
      </c>
      <c r="C72" s="11" t="s">
        <v>182</v>
      </c>
      <c r="D72" s="7">
        <v>1</v>
      </c>
      <c r="E72" s="29">
        <v>6.0000000000000001E-3</v>
      </c>
      <c r="F72" s="7">
        <v>0</v>
      </c>
      <c r="G72" s="29">
        <v>0</v>
      </c>
      <c r="H72" s="7">
        <v>1</v>
      </c>
      <c r="I72" s="26">
        <v>7.0000000000000001E-3</v>
      </c>
      <c r="J72" s="7">
        <v>0</v>
      </c>
      <c r="K72" s="78">
        <v>0</v>
      </c>
    </row>
    <row r="73" spans="1:11" s="103" customFormat="1" x14ac:dyDescent="0.25">
      <c r="A73" s="7" t="s">
        <v>20</v>
      </c>
      <c r="B73" s="7">
        <v>66</v>
      </c>
      <c r="C73" s="11" t="s">
        <v>247</v>
      </c>
      <c r="D73" s="7">
        <v>1</v>
      </c>
      <c r="E73" s="29">
        <v>5.0000000000000001E-4</v>
      </c>
      <c r="F73" s="7">
        <v>0</v>
      </c>
      <c r="G73" s="29">
        <v>0</v>
      </c>
      <c r="H73" s="7">
        <v>0</v>
      </c>
      <c r="I73" s="26">
        <v>0</v>
      </c>
      <c r="J73" s="7">
        <v>0</v>
      </c>
      <c r="K73" s="78">
        <v>0</v>
      </c>
    </row>
    <row r="74" spans="1:11" s="103" customFormat="1" x14ac:dyDescent="0.25">
      <c r="A74" s="7" t="s">
        <v>20</v>
      </c>
      <c r="B74" s="7">
        <v>67</v>
      </c>
      <c r="C74" s="11" t="s">
        <v>246</v>
      </c>
      <c r="D74" s="7">
        <v>1</v>
      </c>
      <c r="E74" s="29">
        <v>7.0000000000000001E-3</v>
      </c>
      <c r="F74" s="7">
        <v>0</v>
      </c>
      <c r="G74" s="29">
        <v>0</v>
      </c>
      <c r="H74" s="7">
        <v>0</v>
      </c>
      <c r="I74" s="26">
        <v>0</v>
      </c>
      <c r="J74" s="7">
        <v>0</v>
      </c>
      <c r="K74" s="78">
        <v>0</v>
      </c>
    </row>
    <row r="75" spans="1:11" s="100" customFormat="1" x14ac:dyDescent="0.25">
      <c r="A75" s="7" t="s">
        <v>20</v>
      </c>
      <c r="B75" s="7">
        <v>68</v>
      </c>
      <c r="C75" s="11" t="s">
        <v>168</v>
      </c>
      <c r="D75" s="7">
        <v>0</v>
      </c>
      <c r="E75" s="29">
        <v>0</v>
      </c>
      <c r="F75" s="7">
        <v>2</v>
      </c>
      <c r="G75" s="29">
        <v>1.2999999999999999E-2</v>
      </c>
      <c r="H75" s="7">
        <v>0</v>
      </c>
      <c r="I75" s="26">
        <v>0</v>
      </c>
      <c r="J75" s="7">
        <v>0</v>
      </c>
      <c r="K75" s="78">
        <v>0</v>
      </c>
    </row>
    <row r="76" spans="1:11" s="97" customFormat="1" x14ac:dyDescent="0.25">
      <c r="A76" s="7" t="s">
        <v>20</v>
      </c>
      <c r="B76" s="7">
        <v>69</v>
      </c>
      <c r="C76" s="11" t="s">
        <v>147</v>
      </c>
      <c r="D76" s="7">
        <v>1</v>
      </c>
      <c r="E76" s="29">
        <v>5.0000000000000001E-3</v>
      </c>
      <c r="F76" s="7">
        <v>0</v>
      </c>
      <c r="G76" s="29">
        <v>0</v>
      </c>
      <c r="H76" s="7">
        <v>1</v>
      </c>
      <c r="I76" s="26">
        <v>8.0000000000000002E-3</v>
      </c>
      <c r="J76" s="7">
        <v>0</v>
      </c>
      <c r="K76" s="78">
        <v>0</v>
      </c>
    </row>
    <row r="77" spans="1:11" s="97" customFormat="1" x14ac:dyDescent="0.25">
      <c r="A77" s="7" t="s">
        <v>20</v>
      </c>
      <c r="B77" s="7">
        <v>70</v>
      </c>
      <c r="C77" s="11" t="s">
        <v>148</v>
      </c>
      <c r="D77" s="7">
        <v>0</v>
      </c>
      <c r="E77" s="29">
        <v>0</v>
      </c>
      <c r="F77" s="7">
        <v>1</v>
      </c>
      <c r="G77" s="29">
        <v>5.4999999999999997E-3</v>
      </c>
      <c r="H77" s="7">
        <v>0</v>
      </c>
      <c r="I77" s="26">
        <v>0</v>
      </c>
      <c r="J77" s="7">
        <v>0</v>
      </c>
      <c r="K77" s="78">
        <v>0</v>
      </c>
    </row>
    <row r="78" spans="1:11" s="98" customFormat="1" x14ac:dyDescent="0.25">
      <c r="A78" s="7" t="s">
        <v>20</v>
      </c>
      <c r="B78" s="7">
        <v>71</v>
      </c>
      <c r="C78" s="11" t="s">
        <v>149</v>
      </c>
      <c r="D78" s="7">
        <v>0</v>
      </c>
      <c r="E78" s="29">
        <v>0</v>
      </c>
      <c r="F78" s="7">
        <v>1</v>
      </c>
      <c r="G78" s="29">
        <v>7.7000000000000002E-3</v>
      </c>
      <c r="H78" s="7">
        <v>0</v>
      </c>
      <c r="I78" s="26">
        <v>0</v>
      </c>
      <c r="J78" s="7">
        <v>0</v>
      </c>
      <c r="K78" s="78">
        <v>0</v>
      </c>
    </row>
    <row r="79" spans="1:11" s="97" customFormat="1" x14ac:dyDescent="0.25">
      <c r="A79" s="7" t="s">
        <v>20</v>
      </c>
      <c r="B79" s="7">
        <v>72</v>
      </c>
      <c r="C79" s="11" t="s">
        <v>150</v>
      </c>
      <c r="D79" s="7">
        <v>1</v>
      </c>
      <c r="E79" s="29">
        <v>7.0000000000000001E-3</v>
      </c>
      <c r="F79" s="7">
        <v>2</v>
      </c>
      <c r="G79" s="29">
        <v>1.9E-2</v>
      </c>
      <c r="H79" s="7">
        <v>2</v>
      </c>
      <c r="I79" s="26">
        <v>2.3E-2</v>
      </c>
      <c r="J79" s="7">
        <v>0</v>
      </c>
      <c r="K79" s="78">
        <v>0</v>
      </c>
    </row>
    <row r="80" spans="1:11" s="93" customFormat="1" x14ac:dyDescent="0.25">
      <c r="A80" s="7" t="s">
        <v>20</v>
      </c>
      <c r="B80" s="7">
        <v>73</v>
      </c>
      <c r="C80" s="11" t="s">
        <v>118</v>
      </c>
      <c r="D80" s="7">
        <v>1</v>
      </c>
      <c r="E80" s="29">
        <v>1.4999999999999999E-2</v>
      </c>
      <c r="F80" s="7">
        <v>1</v>
      </c>
      <c r="G80" s="29">
        <v>1.4999999999999999E-2</v>
      </c>
      <c r="H80" s="7">
        <v>0</v>
      </c>
      <c r="I80" s="26">
        <v>0</v>
      </c>
      <c r="J80" s="7">
        <v>0</v>
      </c>
      <c r="K80" s="78">
        <v>0</v>
      </c>
    </row>
    <row r="81" spans="1:11" s="72" customFormat="1" x14ac:dyDescent="0.25">
      <c r="A81" s="7" t="s">
        <v>20</v>
      </c>
      <c r="B81" s="7">
        <v>74</v>
      </c>
      <c r="C81" s="11" t="s">
        <v>90</v>
      </c>
      <c r="D81" s="7">
        <v>0</v>
      </c>
      <c r="E81" s="29">
        <v>0</v>
      </c>
      <c r="F81" s="7">
        <v>0</v>
      </c>
      <c r="G81" s="29">
        <v>0</v>
      </c>
      <c r="H81" s="7">
        <v>6</v>
      </c>
      <c r="I81" s="26">
        <v>6.2E-2</v>
      </c>
      <c r="J81" s="7">
        <v>0</v>
      </c>
      <c r="K81" s="78">
        <v>0</v>
      </c>
    </row>
    <row r="82" spans="1:11" s="73" customFormat="1" ht="14.25" customHeight="1" x14ac:dyDescent="0.25">
      <c r="A82" s="7" t="s">
        <v>20</v>
      </c>
      <c r="B82" s="7">
        <v>75</v>
      </c>
      <c r="C82" s="11" t="s">
        <v>91</v>
      </c>
      <c r="D82" s="7">
        <v>18</v>
      </c>
      <c r="E82" s="29">
        <v>8.8999999999999996E-2</v>
      </c>
      <c r="F82" s="7">
        <v>17</v>
      </c>
      <c r="G82" s="29">
        <v>8.4500000000000006E-2</v>
      </c>
      <c r="H82" s="7">
        <v>3</v>
      </c>
      <c r="I82" s="26">
        <v>2.4500000000000001E-2</v>
      </c>
      <c r="J82" s="7">
        <v>0</v>
      </c>
      <c r="K82" s="78">
        <v>0</v>
      </c>
    </row>
    <row r="83" spans="1:11" s="73" customFormat="1" x14ac:dyDescent="0.25">
      <c r="A83" s="7" t="s">
        <v>20</v>
      </c>
      <c r="B83" s="7">
        <v>76</v>
      </c>
      <c r="C83" s="11" t="s">
        <v>92</v>
      </c>
      <c r="D83" s="7">
        <v>0</v>
      </c>
      <c r="E83" s="29">
        <v>0</v>
      </c>
      <c r="F83" s="7">
        <v>0</v>
      </c>
      <c r="G83" s="29">
        <v>0</v>
      </c>
      <c r="H83" s="7">
        <v>0</v>
      </c>
      <c r="I83" s="26">
        <v>0</v>
      </c>
      <c r="J83" s="7">
        <v>0</v>
      </c>
      <c r="K83" s="78">
        <v>0</v>
      </c>
    </row>
    <row r="84" spans="1:11" s="73" customFormat="1" x14ac:dyDescent="0.25">
      <c r="A84" s="7" t="s">
        <v>20</v>
      </c>
      <c r="B84" s="7">
        <v>77</v>
      </c>
      <c r="C84" s="11" t="s">
        <v>93</v>
      </c>
      <c r="D84" s="7">
        <v>1</v>
      </c>
      <c r="E84" s="29">
        <v>5.5E-2</v>
      </c>
      <c r="F84" s="7">
        <v>1</v>
      </c>
      <c r="G84" s="29">
        <v>2.5000000000000001E-3</v>
      </c>
      <c r="H84" s="7">
        <v>1</v>
      </c>
      <c r="I84" s="26">
        <v>1.4E-2</v>
      </c>
      <c r="J84" s="7">
        <v>0</v>
      </c>
      <c r="K84" s="78">
        <v>0</v>
      </c>
    </row>
    <row r="85" spans="1:11" s="88" customFormat="1" x14ac:dyDescent="0.25">
      <c r="A85" s="7" t="s">
        <v>20</v>
      </c>
      <c r="B85" s="7">
        <v>78</v>
      </c>
      <c r="C85" s="11" t="s">
        <v>97</v>
      </c>
      <c r="D85" s="7">
        <v>1</v>
      </c>
      <c r="E85" s="29">
        <v>8.0000000000000002E-3</v>
      </c>
      <c r="F85" s="7">
        <v>1</v>
      </c>
      <c r="G85" s="29">
        <v>8.0000000000000002E-3</v>
      </c>
      <c r="H85" s="7">
        <v>1</v>
      </c>
      <c r="I85" s="26">
        <v>1.1900000000000001E-2</v>
      </c>
      <c r="J85" s="7">
        <v>0</v>
      </c>
      <c r="K85" s="78">
        <v>0</v>
      </c>
    </row>
    <row r="86" spans="1:11" s="88" customFormat="1" x14ac:dyDescent="0.25">
      <c r="A86" s="7" t="s">
        <v>20</v>
      </c>
      <c r="B86" s="7">
        <v>79</v>
      </c>
      <c r="C86" s="11" t="s">
        <v>98</v>
      </c>
      <c r="D86" s="7">
        <v>0</v>
      </c>
      <c r="E86" s="29">
        <v>0</v>
      </c>
      <c r="F86" s="7">
        <v>0</v>
      </c>
      <c r="G86" s="29">
        <v>0</v>
      </c>
      <c r="H86" s="7">
        <v>1</v>
      </c>
      <c r="I86" s="26">
        <v>0.01</v>
      </c>
      <c r="J86" s="7">
        <v>0</v>
      </c>
      <c r="K86" s="78">
        <v>0</v>
      </c>
    </row>
    <row r="87" spans="1:11" s="89" customFormat="1" x14ac:dyDescent="0.25">
      <c r="A87" s="7" t="s">
        <v>20</v>
      </c>
      <c r="B87" s="7">
        <v>80</v>
      </c>
      <c r="C87" s="11" t="s">
        <v>101</v>
      </c>
      <c r="D87" s="7">
        <v>0</v>
      </c>
      <c r="E87" s="29">
        <v>0</v>
      </c>
      <c r="F87" s="7">
        <v>0</v>
      </c>
      <c r="G87" s="29">
        <v>0</v>
      </c>
      <c r="H87" s="7">
        <v>1</v>
      </c>
      <c r="I87" s="26">
        <v>7.0000000000000001E-3</v>
      </c>
      <c r="J87" s="7">
        <v>0</v>
      </c>
      <c r="K87" s="78">
        <v>0</v>
      </c>
    </row>
    <row r="88" spans="1:11" x14ac:dyDescent="0.25">
      <c r="A88" s="21"/>
      <c r="B88" s="21"/>
      <c r="C88" s="22" t="s">
        <v>17</v>
      </c>
      <c r="D88" s="28">
        <f t="shared" ref="D88:K88" si="1">SUM(D89:D152)</f>
        <v>125</v>
      </c>
      <c r="E88" s="58">
        <f t="shared" si="1"/>
        <v>13.254570000000001</v>
      </c>
      <c r="F88" s="28">
        <f t="shared" si="1"/>
        <v>187</v>
      </c>
      <c r="G88" s="58">
        <f t="shared" si="1"/>
        <v>10.525450000000003</v>
      </c>
      <c r="H88" s="28">
        <f t="shared" si="1"/>
        <v>159</v>
      </c>
      <c r="I88" s="58">
        <f t="shared" si="1"/>
        <v>5.3778799999999984</v>
      </c>
      <c r="J88" s="28">
        <f t="shared" si="1"/>
        <v>18</v>
      </c>
      <c r="K88" s="69">
        <f t="shared" si="1"/>
        <v>4.0089000000000006</v>
      </c>
    </row>
    <row r="89" spans="1:11" x14ac:dyDescent="0.25">
      <c r="A89" s="7" t="s">
        <v>20</v>
      </c>
      <c r="B89" s="7">
        <v>1</v>
      </c>
      <c r="C89" s="10" t="s">
        <v>21</v>
      </c>
      <c r="D89" s="9">
        <f>1+1</f>
        <v>2</v>
      </c>
      <c r="E89" s="26">
        <f>0.34+0.008</f>
        <v>0.34800000000000003</v>
      </c>
      <c r="F89" s="9">
        <v>1</v>
      </c>
      <c r="G89" s="26">
        <v>8.0000000000000002E-3</v>
      </c>
      <c r="H89" s="101">
        <v>9</v>
      </c>
      <c r="I89" s="102">
        <v>7.6999999999999999E-2</v>
      </c>
      <c r="J89" s="67">
        <v>1</v>
      </c>
      <c r="K89" s="78">
        <v>0.34</v>
      </c>
    </row>
    <row r="90" spans="1:11" x14ac:dyDescent="0.25">
      <c r="A90" s="7" t="s">
        <v>20</v>
      </c>
      <c r="B90" s="7">
        <v>2</v>
      </c>
      <c r="C90" s="13" t="s">
        <v>36</v>
      </c>
      <c r="D90" s="7">
        <v>5</v>
      </c>
      <c r="E90" s="29">
        <v>0.16</v>
      </c>
      <c r="F90" s="7">
        <v>5</v>
      </c>
      <c r="G90" s="26">
        <v>7.0000000000000007E-2</v>
      </c>
      <c r="H90" s="7">
        <v>1</v>
      </c>
      <c r="I90" s="26">
        <v>1.4999999999999999E-2</v>
      </c>
      <c r="J90" s="7">
        <v>1</v>
      </c>
      <c r="K90" s="78">
        <v>0.06</v>
      </c>
    </row>
    <row r="91" spans="1:11" x14ac:dyDescent="0.25">
      <c r="A91" s="7" t="s">
        <v>20</v>
      </c>
      <c r="B91" s="7">
        <v>3</v>
      </c>
      <c r="C91" s="17" t="s">
        <v>37</v>
      </c>
      <c r="D91" s="9">
        <v>0</v>
      </c>
      <c r="E91" s="26">
        <v>0</v>
      </c>
      <c r="F91" s="9">
        <v>4</v>
      </c>
      <c r="G91" s="26">
        <v>0.2429</v>
      </c>
      <c r="H91" s="9">
        <v>2</v>
      </c>
      <c r="I91" s="26">
        <v>3.8899999999999997E-2</v>
      </c>
      <c r="J91" s="9">
        <v>0</v>
      </c>
      <c r="K91" s="78">
        <v>0</v>
      </c>
    </row>
    <row r="92" spans="1:11" x14ac:dyDescent="0.25">
      <c r="A92" s="7" t="s">
        <v>20</v>
      </c>
      <c r="B92" s="7">
        <v>4</v>
      </c>
      <c r="C92" s="16" t="s">
        <v>38</v>
      </c>
      <c r="D92" s="9">
        <v>7</v>
      </c>
      <c r="E92" s="26">
        <v>9.5000000000000001E-2</v>
      </c>
      <c r="F92" s="9">
        <v>11</v>
      </c>
      <c r="G92" s="26">
        <v>0.17100000000000001</v>
      </c>
      <c r="H92" s="9">
        <v>20</v>
      </c>
      <c r="I92" s="26">
        <v>0.23300000000000001</v>
      </c>
      <c r="J92" s="9">
        <v>0</v>
      </c>
      <c r="K92" s="78">
        <v>0</v>
      </c>
    </row>
    <row r="93" spans="1:11" x14ac:dyDescent="0.25">
      <c r="A93" s="7" t="s">
        <v>20</v>
      </c>
      <c r="B93" s="7">
        <v>5</v>
      </c>
      <c r="C93" s="10" t="s">
        <v>39</v>
      </c>
      <c r="D93" s="9">
        <v>11</v>
      </c>
      <c r="E93" s="26">
        <v>0.34510000000000002</v>
      </c>
      <c r="F93" s="9">
        <v>6</v>
      </c>
      <c r="G93" s="26">
        <v>6.9000000000000006E-2</v>
      </c>
      <c r="H93" s="9">
        <f>1+6</f>
        <v>7</v>
      </c>
      <c r="I93" s="26">
        <f>0.3+0.066</f>
        <v>0.36599999999999999</v>
      </c>
      <c r="J93" s="9">
        <v>1</v>
      </c>
      <c r="K93" s="78">
        <v>2.5999999999999999E-2</v>
      </c>
    </row>
    <row r="94" spans="1:11" x14ac:dyDescent="0.25">
      <c r="A94" s="7" t="s">
        <v>20</v>
      </c>
      <c r="B94" s="7">
        <v>6</v>
      </c>
      <c r="C94" s="12" t="s">
        <v>40</v>
      </c>
      <c r="D94" s="7">
        <v>2</v>
      </c>
      <c r="E94" s="26">
        <v>1.2E-2</v>
      </c>
      <c r="F94" s="7">
        <v>4</v>
      </c>
      <c r="G94" s="29">
        <v>2.5000000000000001E-2</v>
      </c>
      <c r="H94" s="7">
        <v>2</v>
      </c>
      <c r="I94" s="26">
        <v>0.03</v>
      </c>
      <c r="J94" s="7">
        <v>0</v>
      </c>
      <c r="K94" s="78">
        <v>0</v>
      </c>
    </row>
    <row r="95" spans="1:11" x14ac:dyDescent="0.25">
      <c r="A95" s="7" t="s">
        <v>20</v>
      </c>
      <c r="B95" s="7">
        <v>7</v>
      </c>
      <c r="C95" s="12" t="s">
        <v>41</v>
      </c>
      <c r="D95" s="9">
        <v>1</v>
      </c>
      <c r="E95" s="26">
        <v>3.5000000000000003E-2</v>
      </c>
      <c r="F95" s="9">
        <v>2</v>
      </c>
      <c r="G95" s="26">
        <v>0.05</v>
      </c>
      <c r="H95" s="67">
        <v>3</v>
      </c>
      <c r="I95" s="27">
        <v>3.5999999999999997E-2</v>
      </c>
      <c r="J95" s="67">
        <v>0</v>
      </c>
      <c r="K95" s="77">
        <v>0</v>
      </c>
    </row>
    <row r="96" spans="1:11" x14ac:dyDescent="0.25">
      <c r="A96" s="7" t="s">
        <v>20</v>
      </c>
      <c r="B96" s="7">
        <v>8</v>
      </c>
      <c r="C96" s="12" t="s">
        <v>42</v>
      </c>
      <c r="D96" s="7">
        <v>0</v>
      </c>
      <c r="E96" s="26">
        <v>0</v>
      </c>
      <c r="F96" s="7">
        <v>2</v>
      </c>
      <c r="G96" s="29">
        <v>0.03</v>
      </c>
      <c r="H96" s="7">
        <v>2</v>
      </c>
      <c r="I96" s="26">
        <v>2.9000000000000001E-2</v>
      </c>
      <c r="J96" s="7">
        <v>0</v>
      </c>
      <c r="K96" s="78">
        <v>0</v>
      </c>
    </row>
    <row r="97" spans="1:11" x14ac:dyDescent="0.25">
      <c r="A97" s="7" t="s">
        <v>20</v>
      </c>
      <c r="B97" s="7">
        <v>9</v>
      </c>
      <c r="C97" s="11" t="s">
        <v>43</v>
      </c>
      <c r="D97" s="9">
        <v>0</v>
      </c>
      <c r="E97" s="26">
        <v>0</v>
      </c>
      <c r="F97" s="9">
        <v>0</v>
      </c>
      <c r="G97" s="26">
        <v>0</v>
      </c>
      <c r="H97" s="9">
        <v>1</v>
      </c>
      <c r="I97" s="26">
        <v>3.0000000000000001E-3</v>
      </c>
      <c r="J97" s="9">
        <v>0</v>
      </c>
      <c r="K97" s="78">
        <v>0</v>
      </c>
    </row>
    <row r="98" spans="1:11" x14ac:dyDescent="0.25">
      <c r="A98" s="7" t="s">
        <v>20</v>
      </c>
      <c r="B98" s="7">
        <v>10</v>
      </c>
      <c r="C98" s="10" t="s">
        <v>44</v>
      </c>
      <c r="D98" s="9">
        <v>8</v>
      </c>
      <c r="E98" s="26">
        <v>9.9000000000000005E-2</v>
      </c>
      <c r="F98" s="9">
        <v>10</v>
      </c>
      <c r="G98" s="26">
        <v>0.114</v>
      </c>
      <c r="H98" s="67">
        <v>3</v>
      </c>
      <c r="I98" s="27">
        <v>3.9E-2</v>
      </c>
      <c r="J98" s="67">
        <v>0</v>
      </c>
      <c r="K98" s="77">
        <v>0</v>
      </c>
    </row>
    <row r="99" spans="1:11" s="91" customFormat="1" x14ac:dyDescent="0.25">
      <c r="A99" s="7" t="s">
        <v>20</v>
      </c>
      <c r="B99" s="7">
        <v>11</v>
      </c>
      <c r="C99" s="10" t="s">
        <v>108</v>
      </c>
      <c r="D99" s="9">
        <v>0</v>
      </c>
      <c r="E99" s="26">
        <v>0</v>
      </c>
      <c r="F99" s="9">
        <v>0</v>
      </c>
      <c r="G99" s="26">
        <v>0</v>
      </c>
      <c r="H99" s="67">
        <v>0</v>
      </c>
      <c r="I99" s="27">
        <v>0</v>
      </c>
      <c r="J99" s="67">
        <v>0</v>
      </c>
      <c r="K99" s="77">
        <v>0</v>
      </c>
    </row>
    <row r="100" spans="1:11" s="91" customFormat="1" x14ac:dyDescent="0.25">
      <c r="A100" s="7" t="s">
        <v>20</v>
      </c>
      <c r="B100" s="7">
        <v>12</v>
      </c>
      <c r="C100" s="10" t="s">
        <v>109</v>
      </c>
      <c r="D100" s="9">
        <v>1</v>
      </c>
      <c r="E100" s="26">
        <v>1.7999999999999999E-2</v>
      </c>
      <c r="F100" s="9">
        <v>1</v>
      </c>
      <c r="G100" s="26">
        <v>1.7999999999999999E-2</v>
      </c>
      <c r="H100" s="67">
        <v>1</v>
      </c>
      <c r="I100" s="27">
        <v>1.4999999999999999E-2</v>
      </c>
      <c r="J100" s="67">
        <v>1</v>
      </c>
      <c r="K100" s="77">
        <v>1.7999999999999999E-2</v>
      </c>
    </row>
    <row r="101" spans="1:11" s="91" customFormat="1" x14ac:dyDescent="0.25">
      <c r="A101" s="7" t="s">
        <v>20</v>
      </c>
      <c r="B101" s="7">
        <v>13</v>
      </c>
      <c r="C101" s="10" t="s">
        <v>112</v>
      </c>
      <c r="D101" s="9">
        <v>0</v>
      </c>
      <c r="E101" s="26">
        <v>0</v>
      </c>
      <c r="F101" s="9">
        <v>0</v>
      </c>
      <c r="G101" s="26">
        <v>0</v>
      </c>
      <c r="H101" s="67">
        <v>1</v>
      </c>
      <c r="I101" s="27">
        <v>8.0000000000000002E-3</v>
      </c>
      <c r="J101" s="67">
        <v>0</v>
      </c>
      <c r="K101" s="77">
        <v>0</v>
      </c>
    </row>
    <row r="102" spans="1:11" x14ac:dyDescent="0.25">
      <c r="A102" s="7" t="s">
        <v>20</v>
      </c>
      <c r="B102" s="7">
        <v>14</v>
      </c>
      <c r="C102" s="12" t="s">
        <v>45</v>
      </c>
      <c r="D102" s="9">
        <v>1</v>
      </c>
      <c r="E102" s="26">
        <v>5.0000000000000001E-4</v>
      </c>
      <c r="F102" s="9">
        <f>1+1</f>
        <v>2</v>
      </c>
      <c r="G102" s="26">
        <f>0.005+0.59</f>
        <v>0.59499999999999997</v>
      </c>
      <c r="H102" s="67">
        <v>4</v>
      </c>
      <c r="I102" s="27">
        <v>0.05</v>
      </c>
      <c r="J102" s="67">
        <v>0</v>
      </c>
      <c r="K102" s="77">
        <v>0</v>
      </c>
    </row>
    <row r="103" spans="1:11" x14ac:dyDescent="0.25">
      <c r="A103" s="7" t="s">
        <v>20</v>
      </c>
      <c r="B103" s="7">
        <v>15</v>
      </c>
      <c r="C103" s="10" t="s">
        <v>46</v>
      </c>
      <c r="D103" s="9">
        <f>2+1</f>
        <v>3</v>
      </c>
      <c r="E103" s="26">
        <f>0.021+0.012</f>
        <v>3.3000000000000002E-2</v>
      </c>
      <c r="F103" s="9">
        <v>3</v>
      </c>
      <c r="G103" s="26">
        <v>2.7E-2</v>
      </c>
      <c r="H103" s="67">
        <f>1+1</f>
        <v>2</v>
      </c>
      <c r="I103" s="27">
        <f>0.008+0.015</f>
        <v>2.3E-2</v>
      </c>
      <c r="J103" s="67">
        <v>0</v>
      </c>
      <c r="K103" s="77">
        <v>0</v>
      </c>
    </row>
    <row r="104" spans="1:11" x14ac:dyDescent="0.25">
      <c r="A104" s="7" t="s">
        <v>20</v>
      </c>
      <c r="B104" s="7">
        <v>16</v>
      </c>
      <c r="C104" s="11" t="s">
        <v>47</v>
      </c>
      <c r="D104" s="9">
        <v>3</v>
      </c>
      <c r="E104" s="26">
        <v>3.1E-2</v>
      </c>
      <c r="F104" s="9">
        <v>5</v>
      </c>
      <c r="G104" s="26">
        <v>4.3499999999999997E-2</v>
      </c>
      <c r="H104" s="9">
        <f>1+8</f>
        <v>9</v>
      </c>
      <c r="I104" s="26">
        <f>0.59+0.069</f>
        <v>0.65900000000000003</v>
      </c>
      <c r="J104" s="67">
        <v>0</v>
      </c>
      <c r="K104" s="77">
        <v>0</v>
      </c>
    </row>
    <row r="105" spans="1:11" x14ac:dyDescent="0.25">
      <c r="A105" s="7" t="s">
        <v>20</v>
      </c>
      <c r="B105" s="7">
        <v>17</v>
      </c>
      <c r="C105" s="12" t="s">
        <v>48</v>
      </c>
      <c r="D105" s="9">
        <v>2</v>
      </c>
      <c r="E105" s="26">
        <v>0.1061</v>
      </c>
      <c r="F105" s="9">
        <f>5+1</f>
        <v>6</v>
      </c>
      <c r="G105" s="26">
        <f>0.1326+0.5</f>
        <v>0.63260000000000005</v>
      </c>
      <c r="H105" s="67">
        <v>5</v>
      </c>
      <c r="I105" s="27">
        <v>6.0600000000000001E-2</v>
      </c>
      <c r="J105" s="67">
        <v>0</v>
      </c>
      <c r="K105" s="77">
        <v>0</v>
      </c>
    </row>
    <row r="106" spans="1:11" x14ac:dyDescent="0.25">
      <c r="A106" s="7" t="s">
        <v>20</v>
      </c>
      <c r="B106" s="7">
        <v>18</v>
      </c>
      <c r="C106" s="10" t="s">
        <v>49</v>
      </c>
      <c r="D106" s="9">
        <v>2</v>
      </c>
      <c r="E106" s="26">
        <v>1.2999999999999999E-2</v>
      </c>
      <c r="F106" s="9">
        <v>4</v>
      </c>
      <c r="G106" s="26">
        <v>3.4000000000000002E-2</v>
      </c>
      <c r="H106" s="67">
        <v>0</v>
      </c>
      <c r="I106" s="65">
        <v>0</v>
      </c>
      <c r="J106" s="67">
        <v>0</v>
      </c>
      <c r="K106" s="77">
        <v>0</v>
      </c>
    </row>
    <row r="107" spans="1:11" x14ac:dyDescent="0.25">
      <c r="A107" s="7" t="s">
        <v>20</v>
      </c>
      <c r="B107" s="7">
        <v>19</v>
      </c>
      <c r="C107" s="10" t="s">
        <v>50</v>
      </c>
      <c r="D107" s="9">
        <v>3</v>
      </c>
      <c r="E107" s="26">
        <v>4.4299999999999999E-2</v>
      </c>
      <c r="F107" s="9">
        <v>5</v>
      </c>
      <c r="G107" s="26">
        <v>6.6799999999999998E-2</v>
      </c>
      <c r="H107" s="9">
        <v>5</v>
      </c>
      <c r="I107" s="26">
        <v>4.3999999999999997E-2</v>
      </c>
      <c r="J107" s="67">
        <v>0</v>
      </c>
      <c r="K107" s="77">
        <v>0</v>
      </c>
    </row>
    <row r="108" spans="1:11" x14ac:dyDescent="0.25">
      <c r="A108" s="7" t="s">
        <v>20</v>
      </c>
      <c r="B108" s="7">
        <v>20</v>
      </c>
      <c r="C108" s="11" t="s">
        <v>51</v>
      </c>
      <c r="D108" s="9">
        <v>1</v>
      </c>
      <c r="E108" s="26">
        <v>1.4999999999999999E-2</v>
      </c>
      <c r="F108" s="9">
        <v>0</v>
      </c>
      <c r="G108" s="26">
        <v>0</v>
      </c>
      <c r="H108" s="9">
        <v>2</v>
      </c>
      <c r="I108" s="26">
        <v>5.4199999999999998E-2</v>
      </c>
      <c r="J108" s="67">
        <v>0</v>
      </c>
      <c r="K108" s="77">
        <v>0</v>
      </c>
    </row>
    <row r="109" spans="1:11" x14ac:dyDescent="0.25">
      <c r="A109" s="7" t="s">
        <v>20</v>
      </c>
      <c r="B109" s="7">
        <v>21</v>
      </c>
      <c r="C109" s="11" t="s">
        <v>52</v>
      </c>
      <c r="D109" s="9">
        <v>1</v>
      </c>
      <c r="E109" s="26">
        <v>1.4999999999999999E-2</v>
      </c>
      <c r="F109" s="9">
        <v>2</v>
      </c>
      <c r="G109" s="26">
        <v>2.4500000000000001E-2</v>
      </c>
      <c r="H109" s="9">
        <v>4</v>
      </c>
      <c r="I109" s="26">
        <v>0.11781</v>
      </c>
      <c r="J109" s="67">
        <v>0</v>
      </c>
      <c r="K109" s="77">
        <v>0</v>
      </c>
    </row>
    <row r="110" spans="1:11" x14ac:dyDescent="0.25">
      <c r="A110" s="7" t="s">
        <v>20</v>
      </c>
      <c r="B110" s="7">
        <v>22</v>
      </c>
      <c r="C110" s="11" t="s">
        <v>53</v>
      </c>
      <c r="D110" s="9">
        <v>0</v>
      </c>
      <c r="E110" s="26">
        <v>0</v>
      </c>
      <c r="F110" s="9">
        <v>2</v>
      </c>
      <c r="G110" s="26">
        <v>1.8200000000000001E-2</v>
      </c>
      <c r="H110" s="9">
        <v>1</v>
      </c>
      <c r="I110" s="26">
        <v>6.0000000000000001E-3</v>
      </c>
      <c r="J110" s="67">
        <v>0</v>
      </c>
      <c r="K110" s="77">
        <v>0</v>
      </c>
    </row>
    <row r="111" spans="1:11" s="93" customFormat="1" x14ac:dyDescent="0.25">
      <c r="A111" s="7" t="s">
        <v>20</v>
      </c>
      <c r="B111" s="7">
        <v>23</v>
      </c>
      <c r="C111" s="11" t="s">
        <v>114</v>
      </c>
      <c r="D111" s="9">
        <v>1</v>
      </c>
      <c r="E111" s="26">
        <v>1.49E-2</v>
      </c>
      <c r="F111" s="9">
        <v>3</v>
      </c>
      <c r="G111" s="26">
        <v>4.4699999999999997E-2</v>
      </c>
      <c r="H111" s="9">
        <v>0</v>
      </c>
      <c r="I111" s="26">
        <v>0</v>
      </c>
      <c r="J111" s="67">
        <v>0</v>
      </c>
      <c r="K111" s="77">
        <v>0</v>
      </c>
    </row>
    <row r="112" spans="1:11" s="93" customFormat="1" x14ac:dyDescent="0.25">
      <c r="A112" s="7" t="s">
        <v>20</v>
      </c>
      <c r="B112" s="7">
        <v>24</v>
      </c>
      <c r="C112" s="11" t="s">
        <v>119</v>
      </c>
      <c r="D112" s="9">
        <v>4</v>
      </c>
      <c r="E112" s="26">
        <v>0.06</v>
      </c>
      <c r="F112" s="9">
        <v>1</v>
      </c>
      <c r="G112" s="26">
        <v>4.4999999999999997E-3</v>
      </c>
      <c r="H112" s="9">
        <v>1</v>
      </c>
      <c r="I112" s="26">
        <v>1.4999999999999999E-2</v>
      </c>
      <c r="J112" s="67">
        <v>0</v>
      </c>
      <c r="K112" s="77">
        <v>0</v>
      </c>
    </row>
    <row r="113" spans="1:11" s="93" customFormat="1" x14ac:dyDescent="0.25">
      <c r="A113" s="7" t="s">
        <v>20</v>
      </c>
      <c r="B113" s="7">
        <v>25</v>
      </c>
      <c r="C113" s="11" t="s">
        <v>120</v>
      </c>
      <c r="D113" s="9">
        <v>0</v>
      </c>
      <c r="E113" s="26">
        <v>0</v>
      </c>
      <c r="F113" s="9">
        <v>1</v>
      </c>
      <c r="G113" s="26">
        <v>0.01</v>
      </c>
      <c r="H113" s="9">
        <v>0</v>
      </c>
      <c r="I113" s="26">
        <v>0</v>
      </c>
      <c r="J113" s="67">
        <v>0</v>
      </c>
      <c r="K113" s="77">
        <v>0</v>
      </c>
    </row>
    <row r="114" spans="1:11" x14ac:dyDescent="0.25">
      <c r="A114" s="7" t="s">
        <v>20</v>
      </c>
      <c r="B114" s="7">
        <v>26</v>
      </c>
      <c r="C114" s="11" t="s">
        <v>54</v>
      </c>
      <c r="D114" s="9">
        <v>4</v>
      </c>
      <c r="E114" s="26">
        <v>0.11990000000000001</v>
      </c>
      <c r="F114" s="9">
        <v>4</v>
      </c>
      <c r="G114" s="26">
        <v>0.13650000000000001</v>
      </c>
      <c r="H114" s="9">
        <v>1</v>
      </c>
      <c r="I114" s="26">
        <v>5.3699999999999998E-3</v>
      </c>
      <c r="J114" s="9">
        <v>3</v>
      </c>
      <c r="K114" s="78">
        <v>0.1009</v>
      </c>
    </row>
    <row r="115" spans="1:11" x14ac:dyDescent="0.25">
      <c r="A115" s="7" t="s">
        <v>20</v>
      </c>
      <c r="B115" s="7">
        <v>27</v>
      </c>
      <c r="C115" s="11" t="s">
        <v>55</v>
      </c>
      <c r="D115" s="9">
        <v>5</v>
      </c>
      <c r="E115" s="26">
        <v>0.35149999999999998</v>
      </c>
      <c r="F115" s="9">
        <v>3</v>
      </c>
      <c r="G115" s="26">
        <v>7.5249999999999997E-2</v>
      </c>
      <c r="H115" s="9">
        <v>1</v>
      </c>
      <c r="I115" s="26">
        <v>6.0000000000000001E-3</v>
      </c>
      <c r="J115" s="9">
        <v>1</v>
      </c>
      <c r="K115" s="78">
        <v>1.6E-2</v>
      </c>
    </row>
    <row r="116" spans="1:11" x14ac:dyDescent="0.25">
      <c r="A116" s="7" t="s">
        <v>20</v>
      </c>
      <c r="B116" s="7">
        <v>28</v>
      </c>
      <c r="C116" s="11" t="s">
        <v>56</v>
      </c>
      <c r="D116" s="9">
        <f>1+13+3</f>
        <v>17</v>
      </c>
      <c r="E116" s="26">
        <f>0.57+0.4025+0.19-0.00003</f>
        <v>1.1624699999999999</v>
      </c>
      <c r="F116" s="9">
        <f>2+20</f>
        <v>22</v>
      </c>
      <c r="G116" s="26">
        <f>0.041+0.4765</f>
        <v>0.51749999999999996</v>
      </c>
      <c r="H116" s="9">
        <f>1+8+2</f>
        <v>11</v>
      </c>
      <c r="I116" s="26">
        <f>0.7+0.263+0.047</f>
        <v>1.01</v>
      </c>
      <c r="J116" s="9">
        <f>1+3</f>
        <v>4</v>
      </c>
      <c r="K116" s="78">
        <f>0.37+0.072</f>
        <v>0.442</v>
      </c>
    </row>
    <row r="117" spans="1:11" x14ac:dyDescent="0.25">
      <c r="A117" s="7" t="s">
        <v>20</v>
      </c>
      <c r="B117" s="7">
        <v>29</v>
      </c>
      <c r="C117" s="11" t="s">
        <v>57</v>
      </c>
      <c r="D117" s="9">
        <v>1</v>
      </c>
      <c r="E117" s="26">
        <v>0.01</v>
      </c>
      <c r="F117" s="9">
        <v>2</v>
      </c>
      <c r="G117" s="26">
        <v>1.4999999999999999E-2</v>
      </c>
      <c r="H117" s="9">
        <v>0</v>
      </c>
      <c r="I117" s="26">
        <v>0</v>
      </c>
      <c r="J117" s="9">
        <v>0</v>
      </c>
      <c r="K117" s="78">
        <v>0</v>
      </c>
    </row>
    <row r="118" spans="1:11" x14ac:dyDescent="0.25">
      <c r="A118" s="7" t="s">
        <v>20</v>
      </c>
      <c r="B118" s="7">
        <v>30</v>
      </c>
      <c r="C118" s="11" t="s">
        <v>58</v>
      </c>
      <c r="D118" s="9">
        <v>9</v>
      </c>
      <c r="E118" s="26">
        <v>0.107</v>
      </c>
      <c r="F118" s="9">
        <v>18</v>
      </c>
      <c r="G118" s="26">
        <v>0.626</v>
      </c>
      <c r="H118" s="9">
        <v>2</v>
      </c>
      <c r="I118" s="26">
        <v>0.251</v>
      </c>
      <c r="J118" s="9">
        <v>0</v>
      </c>
      <c r="K118" s="78">
        <v>0</v>
      </c>
    </row>
    <row r="119" spans="1:11" x14ac:dyDescent="0.25">
      <c r="A119" s="7" t="s">
        <v>20</v>
      </c>
      <c r="B119" s="7">
        <v>31</v>
      </c>
      <c r="C119" s="11" t="s">
        <v>59</v>
      </c>
      <c r="D119" s="9">
        <f>1+6</f>
        <v>7</v>
      </c>
      <c r="E119" s="26">
        <f>0.01+0.057</f>
        <v>6.7000000000000004E-2</v>
      </c>
      <c r="F119" s="9">
        <f>6+11</f>
        <v>17</v>
      </c>
      <c r="G119" s="65">
        <f>0.062+0.195</f>
        <v>0.25700000000000001</v>
      </c>
      <c r="H119" s="9">
        <f>2+7</f>
        <v>9</v>
      </c>
      <c r="I119" s="26">
        <f>0.017+0.292</f>
        <v>0.309</v>
      </c>
      <c r="J119" s="9">
        <f>1+2</f>
        <v>3</v>
      </c>
      <c r="K119" s="78">
        <f>0.015+0.097</f>
        <v>0.112</v>
      </c>
    </row>
    <row r="120" spans="1:11" x14ac:dyDescent="0.25">
      <c r="A120" s="7" t="s">
        <v>20</v>
      </c>
      <c r="B120" s="7">
        <v>32</v>
      </c>
      <c r="C120" s="12" t="s">
        <v>60</v>
      </c>
      <c r="D120" s="7">
        <v>1</v>
      </c>
      <c r="E120" s="26">
        <v>0.05</v>
      </c>
      <c r="F120" s="7">
        <v>1</v>
      </c>
      <c r="G120" s="29">
        <v>5.0000000000000001E-3</v>
      </c>
      <c r="H120" s="7">
        <f>1+1</f>
        <v>2</v>
      </c>
      <c r="I120" s="26">
        <f>1.35+0.003</f>
        <v>1.353</v>
      </c>
      <c r="J120" s="7">
        <v>0</v>
      </c>
      <c r="K120" s="78">
        <v>0</v>
      </c>
    </row>
    <row r="121" spans="1:11" x14ac:dyDescent="0.25">
      <c r="A121" s="7" t="s">
        <v>20</v>
      </c>
      <c r="B121" s="7">
        <v>33</v>
      </c>
      <c r="C121" s="11" t="s">
        <v>61</v>
      </c>
      <c r="D121" s="9">
        <f>1+1+3</f>
        <v>5</v>
      </c>
      <c r="E121" s="26">
        <f>5.5+0.665+0.12</f>
        <v>6.2850000000000001</v>
      </c>
      <c r="F121" s="9">
        <f>1+4</f>
        <v>5</v>
      </c>
      <c r="G121" s="26">
        <f>5.5+0.122</f>
        <v>5.6219999999999999</v>
      </c>
      <c r="H121" s="9">
        <v>0</v>
      </c>
      <c r="I121" s="26">
        <v>0</v>
      </c>
      <c r="J121" s="9">
        <v>1</v>
      </c>
      <c r="K121" s="78">
        <v>1.0999999999999999E-2</v>
      </c>
    </row>
    <row r="122" spans="1:11" s="6" customFormat="1" x14ac:dyDescent="0.25">
      <c r="A122" s="7" t="s">
        <v>20</v>
      </c>
      <c r="B122" s="7">
        <v>34</v>
      </c>
      <c r="C122" s="12" t="s">
        <v>64</v>
      </c>
      <c r="D122" s="9">
        <v>2</v>
      </c>
      <c r="E122" s="26">
        <v>0.19</v>
      </c>
      <c r="F122" s="9">
        <v>2</v>
      </c>
      <c r="G122" s="26">
        <v>0.19</v>
      </c>
      <c r="H122" s="67">
        <v>2</v>
      </c>
      <c r="I122" s="27">
        <v>1.4E-2</v>
      </c>
      <c r="J122" s="67">
        <v>1</v>
      </c>
      <c r="K122" s="77">
        <v>0.183</v>
      </c>
    </row>
    <row r="123" spans="1:11" s="6" customFormat="1" x14ac:dyDescent="0.25">
      <c r="A123" s="7" t="s">
        <v>20</v>
      </c>
      <c r="B123" s="7">
        <v>35</v>
      </c>
      <c r="C123" s="12" t="s">
        <v>65</v>
      </c>
      <c r="D123" s="9">
        <v>1</v>
      </c>
      <c r="E123" s="26">
        <v>1.4E-2</v>
      </c>
      <c r="F123" s="9">
        <v>2</v>
      </c>
      <c r="G123" s="26">
        <v>0.13200000000000001</v>
      </c>
      <c r="H123" s="67">
        <v>1</v>
      </c>
      <c r="I123" s="27">
        <v>0.01</v>
      </c>
      <c r="J123" s="67">
        <v>0</v>
      </c>
      <c r="K123" s="77">
        <v>0</v>
      </c>
    </row>
    <row r="124" spans="1:11" s="6" customFormat="1" x14ac:dyDescent="0.25">
      <c r="A124" s="7" t="s">
        <v>20</v>
      </c>
      <c r="B124" s="7">
        <v>36</v>
      </c>
      <c r="C124" s="10" t="s">
        <v>74</v>
      </c>
      <c r="D124" s="9">
        <v>0</v>
      </c>
      <c r="E124" s="26">
        <v>0</v>
      </c>
      <c r="F124" s="9">
        <v>2</v>
      </c>
      <c r="G124" s="26">
        <v>0.03</v>
      </c>
      <c r="H124" s="9">
        <v>1</v>
      </c>
      <c r="I124" s="26">
        <v>1.4999999999999999E-2</v>
      </c>
      <c r="J124" s="9">
        <v>0</v>
      </c>
      <c r="K124" s="78">
        <v>0</v>
      </c>
    </row>
    <row r="125" spans="1:11" s="6" customFormat="1" x14ac:dyDescent="0.25">
      <c r="A125" s="7" t="s">
        <v>20</v>
      </c>
      <c r="B125" s="7">
        <v>37</v>
      </c>
      <c r="C125" s="105" t="s">
        <v>63</v>
      </c>
      <c r="D125" s="7">
        <v>0</v>
      </c>
      <c r="E125" s="26">
        <v>0</v>
      </c>
      <c r="F125" s="7">
        <v>2</v>
      </c>
      <c r="G125" s="29">
        <v>2.1999999999999999E-2</v>
      </c>
      <c r="H125" s="7">
        <v>2</v>
      </c>
      <c r="I125" s="26">
        <v>1.2999999999999999E-2</v>
      </c>
      <c r="J125" s="67">
        <v>0</v>
      </c>
      <c r="K125" s="77">
        <v>0</v>
      </c>
    </row>
    <row r="126" spans="1:11" s="23" customFormat="1" x14ac:dyDescent="0.25">
      <c r="A126" s="7" t="s">
        <v>20</v>
      </c>
      <c r="B126" s="7">
        <v>38</v>
      </c>
      <c r="C126" s="10" t="s">
        <v>66</v>
      </c>
      <c r="D126" s="7">
        <v>1</v>
      </c>
      <c r="E126" s="29">
        <v>9.5000000000000001E-2</v>
      </c>
      <c r="F126" s="7">
        <v>2</v>
      </c>
      <c r="G126" s="29">
        <v>7.8E-2</v>
      </c>
      <c r="H126" s="7">
        <v>2</v>
      </c>
      <c r="I126" s="26">
        <v>0.03</v>
      </c>
      <c r="J126" s="9">
        <v>0</v>
      </c>
      <c r="K126" s="78">
        <v>0</v>
      </c>
    </row>
    <row r="127" spans="1:11" s="51" customFormat="1" x14ac:dyDescent="0.25">
      <c r="A127" s="7" t="s">
        <v>20</v>
      </c>
      <c r="B127" s="7">
        <v>39</v>
      </c>
      <c r="C127" s="106" t="s">
        <v>75</v>
      </c>
      <c r="D127" s="48">
        <v>0</v>
      </c>
      <c r="E127" s="94">
        <v>0</v>
      </c>
      <c r="F127" s="48">
        <v>1</v>
      </c>
      <c r="G127" s="68">
        <v>1.4999999999999999E-2</v>
      </c>
      <c r="H127" s="74">
        <v>0</v>
      </c>
      <c r="I127" s="68">
        <v>0</v>
      </c>
      <c r="J127" s="67">
        <v>0</v>
      </c>
      <c r="K127" s="77">
        <v>0</v>
      </c>
    </row>
    <row r="128" spans="1:11" s="51" customFormat="1" x14ac:dyDescent="0.25">
      <c r="A128" s="7" t="s">
        <v>20</v>
      </c>
      <c r="B128" s="7">
        <v>40</v>
      </c>
      <c r="C128" s="106" t="s">
        <v>76</v>
      </c>
      <c r="D128" s="48">
        <v>0</v>
      </c>
      <c r="E128" s="94">
        <v>0</v>
      </c>
      <c r="F128" s="48">
        <v>0</v>
      </c>
      <c r="G128" s="68">
        <v>0</v>
      </c>
      <c r="H128" s="74">
        <v>2</v>
      </c>
      <c r="I128" s="68">
        <v>1.2E-2</v>
      </c>
      <c r="J128" s="9">
        <v>0</v>
      </c>
      <c r="K128" s="78">
        <v>0</v>
      </c>
    </row>
    <row r="129" spans="1:11" s="57" customFormat="1" x14ac:dyDescent="0.25">
      <c r="A129" s="7" t="s">
        <v>20</v>
      </c>
      <c r="B129" s="7">
        <v>41</v>
      </c>
      <c r="C129" s="106" t="s">
        <v>80</v>
      </c>
      <c r="D129" s="48">
        <v>2</v>
      </c>
      <c r="E129" s="94">
        <v>0.114</v>
      </c>
      <c r="F129" s="48">
        <v>2</v>
      </c>
      <c r="G129" s="68">
        <v>0.114</v>
      </c>
      <c r="H129" s="74">
        <v>3</v>
      </c>
      <c r="I129" s="68">
        <v>2.8000000000000001E-2</v>
      </c>
      <c r="J129" s="67">
        <v>0</v>
      </c>
      <c r="K129" s="77">
        <v>0</v>
      </c>
    </row>
    <row r="130" spans="1:11" s="57" customFormat="1" x14ac:dyDescent="0.25">
      <c r="A130" s="7" t="s">
        <v>20</v>
      </c>
      <c r="B130" s="7">
        <v>42</v>
      </c>
      <c r="C130" s="106" t="s">
        <v>81</v>
      </c>
      <c r="D130" s="48">
        <v>0</v>
      </c>
      <c r="E130" s="94">
        <v>0</v>
      </c>
      <c r="F130" s="48">
        <v>1</v>
      </c>
      <c r="G130" s="68">
        <v>1.4999999999999999E-2</v>
      </c>
      <c r="H130" s="74">
        <v>6</v>
      </c>
      <c r="I130" s="68">
        <v>5.2999999999999999E-2</v>
      </c>
      <c r="J130" s="9">
        <v>0</v>
      </c>
      <c r="K130" s="78">
        <v>0</v>
      </c>
    </row>
    <row r="131" spans="1:11" s="59" customFormat="1" x14ac:dyDescent="0.25">
      <c r="A131" s="7" t="s">
        <v>20</v>
      </c>
      <c r="B131" s="7">
        <v>43</v>
      </c>
      <c r="C131" s="106" t="s">
        <v>83</v>
      </c>
      <c r="D131" s="48">
        <v>1</v>
      </c>
      <c r="E131" s="94">
        <v>0.01</v>
      </c>
      <c r="F131" s="48">
        <v>0</v>
      </c>
      <c r="G131" s="68">
        <v>0</v>
      </c>
      <c r="H131" s="74">
        <v>1</v>
      </c>
      <c r="I131" s="68">
        <v>4.4999999999999997E-3</v>
      </c>
      <c r="J131" s="67">
        <v>0</v>
      </c>
      <c r="K131" s="77">
        <v>0</v>
      </c>
    </row>
    <row r="132" spans="1:11" s="99" customFormat="1" x14ac:dyDescent="0.25">
      <c r="A132" s="7" t="s">
        <v>20</v>
      </c>
      <c r="B132" s="7">
        <v>44</v>
      </c>
      <c r="C132" s="106" t="s">
        <v>155</v>
      </c>
      <c r="D132" s="48">
        <v>0</v>
      </c>
      <c r="E132" s="94">
        <v>0</v>
      </c>
      <c r="F132" s="48">
        <v>1</v>
      </c>
      <c r="G132" s="68">
        <v>5.0000000000000001E-3</v>
      </c>
      <c r="H132" s="74">
        <v>0</v>
      </c>
      <c r="I132" s="68">
        <v>0</v>
      </c>
      <c r="J132" s="9">
        <v>0</v>
      </c>
      <c r="K132" s="78">
        <v>0</v>
      </c>
    </row>
    <row r="133" spans="1:11" s="99" customFormat="1" x14ac:dyDescent="0.25">
      <c r="A133" s="7" t="s">
        <v>20</v>
      </c>
      <c r="B133" s="7">
        <v>45</v>
      </c>
      <c r="C133" s="106" t="s">
        <v>158</v>
      </c>
      <c r="D133" s="48">
        <v>0</v>
      </c>
      <c r="E133" s="94">
        <v>0</v>
      </c>
      <c r="F133" s="48">
        <v>2</v>
      </c>
      <c r="G133" s="68">
        <v>0.02</v>
      </c>
      <c r="H133" s="74">
        <v>0</v>
      </c>
      <c r="I133" s="68">
        <v>0</v>
      </c>
      <c r="J133" s="67">
        <v>0</v>
      </c>
      <c r="K133" s="77">
        <v>0</v>
      </c>
    </row>
    <row r="134" spans="1:11" s="99" customFormat="1" x14ac:dyDescent="0.25">
      <c r="A134" s="7" t="s">
        <v>20</v>
      </c>
      <c r="B134" s="7">
        <v>46</v>
      </c>
      <c r="C134" s="106" t="s">
        <v>159</v>
      </c>
      <c r="D134" s="48">
        <v>1</v>
      </c>
      <c r="E134" s="94">
        <v>2.7</v>
      </c>
      <c r="F134" s="48">
        <v>0</v>
      </c>
      <c r="G134" s="68">
        <v>0</v>
      </c>
      <c r="H134" s="74">
        <v>0</v>
      </c>
      <c r="I134" s="68">
        <v>0</v>
      </c>
      <c r="J134" s="48">
        <v>1</v>
      </c>
      <c r="K134" s="86">
        <v>2.7</v>
      </c>
    </row>
    <row r="135" spans="1:11" s="99" customFormat="1" x14ac:dyDescent="0.25">
      <c r="A135" s="7" t="s">
        <v>20</v>
      </c>
      <c r="B135" s="7">
        <v>47</v>
      </c>
      <c r="C135" s="106" t="s">
        <v>161</v>
      </c>
      <c r="D135" s="48">
        <v>1</v>
      </c>
      <c r="E135" s="94">
        <v>2.5000000000000001E-3</v>
      </c>
      <c r="F135" s="48">
        <v>1</v>
      </c>
      <c r="G135" s="68">
        <v>1.4999999999999999E-2</v>
      </c>
      <c r="H135" s="74">
        <v>1</v>
      </c>
      <c r="I135" s="68">
        <v>0.01</v>
      </c>
      <c r="J135" s="48">
        <v>0</v>
      </c>
      <c r="K135" s="86">
        <v>0</v>
      </c>
    </row>
    <row r="136" spans="1:11" s="99" customFormat="1" x14ac:dyDescent="0.25">
      <c r="A136" s="7" t="s">
        <v>20</v>
      </c>
      <c r="B136" s="7">
        <v>48</v>
      </c>
      <c r="C136" s="106" t="s">
        <v>169</v>
      </c>
      <c r="D136" s="48">
        <v>0</v>
      </c>
      <c r="E136" s="94">
        <v>0</v>
      </c>
      <c r="F136" s="48">
        <v>2</v>
      </c>
      <c r="G136" s="68">
        <v>1.7500000000000002E-2</v>
      </c>
      <c r="H136" s="74">
        <v>0</v>
      </c>
      <c r="I136" s="68">
        <v>0</v>
      </c>
      <c r="J136" s="48">
        <v>0</v>
      </c>
      <c r="K136" s="86">
        <v>0</v>
      </c>
    </row>
    <row r="137" spans="1:11" s="103" customFormat="1" x14ac:dyDescent="0.25">
      <c r="A137" s="7" t="s">
        <v>20</v>
      </c>
      <c r="B137" s="7">
        <v>49</v>
      </c>
      <c r="C137" s="106" t="s">
        <v>174</v>
      </c>
      <c r="D137" s="48">
        <v>0</v>
      </c>
      <c r="E137" s="94">
        <v>0</v>
      </c>
      <c r="F137" s="48">
        <v>0</v>
      </c>
      <c r="G137" s="68">
        <v>0</v>
      </c>
      <c r="H137" s="74">
        <v>1</v>
      </c>
      <c r="I137" s="68">
        <v>0.01</v>
      </c>
      <c r="J137" s="48">
        <v>0</v>
      </c>
      <c r="K137" s="86">
        <v>0</v>
      </c>
    </row>
    <row r="138" spans="1:11" s="103" customFormat="1" x14ac:dyDescent="0.25">
      <c r="A138" s="7" t="s">
        <v>20</v>
      </c>
      <c r="B138" s="7">
        <v>50</v>
      </c>
      <c r="C138" s="106" t="s">
        <v>181</v>
      </c>
      <c r="D138" s="48">
        <v>0</v>
      </c>
      <c r="E138" s="94">
        <v>0</v>
      </c>
      <c r="F138" s="48">
        <v>0</v>
      </c>
      <c r="G138" s="68">
        <v>0</v>
      </c>
      <c r="H138" s="74">
        <v>1</v>
      </c>
      <c r="I138" s="68">
        <v>1.4999999999999999E-2</v>
      </c>
      <c r="J138" s="48">
        <v>0</v>
      </c>
      <c r="K138" s="86">
        <v>0</v>
      </c>
    </row>
    <row r="139" spans="1:11" s="103" customFormat="1" x14ac:dyDescent="0.25">
      <c r="A139" s="7" t="s">
        <v>20</v>
      </c>
      <c r="B139" s="7">
        <v>51</v>
      </c>
      <c r="C139" s="106" t="s">
        <v>183</v>
      </c>
      <c r="D139" s="48">
        <v>2</v>
      </c>
      <c r="E139" s="94">
        <v>4.1000000000000002E-2</v>
      </c>
      <c r="F139" s="48">
        <v>0</v>
      </c>
      <c r="G139" s="68">
        <v>0</v>
      </c>
      <c r="H139" s="74">
        <v>0</v>
      </c>
      <c r="I139" s="68">
        <v>0</v>
      </c>
      <c r="J139" s="48">
        <v>0</v>
      </c>
      <c r="K139" s="86">
        <v>0</v>
      </c>
    </row>
    <row r="140" spans="1:11" s="97" customFormat="1" x14ac:dyDescent="0.25">
      <c r="A140" s="7" t="s">
        <v>20</v>
      </c>
      <c r="B140" s="7">
        <v>52</v>
      </c>
      <c r="C140" s="106" t="s">
        <v>129</v>
      </c>
      <c r="D140" s="48">
        <v>0</v>
      </c>
      <c r="E140" s="94">
        <v>0</v>
      </c>
      <c r="F140" s="48">
        <v>1</v>
      </c>
      <c r="G140" s="68">
        <v>8.0000000000000002E-3</v>
      </c>
      <c r="H140" s="74">
        <v>5</v>
      </c>
      <c r="I140" s="68">
        <v>5.8999999999999997E-2</v>
      </c>
      <c r="J140" s="48">
        <v>0</v>
      </c>
      <c r="K140" s="86">
        <v>0</v>
      </c>
    </row>
    <row r="141" spans="1:11" s="97" customFormat="1" x14ac:dyDescent="0.25">
      <c r="A141" s="7" t="s">
        <v>20</v>
      </c>
      <c r="B141" s="7">
        <v>53</v>
      </c>
      <c r="C141" s="106" t="s">
        <v>151</v>
      </c>
      <c r="D141" s="48">
        <v>0</v>
      </c>
      <c r="E141" s="94">
        <v>0</v>
      </c>
      <c r="F141" s="48">
        <v>0</v>
      </c>
      <c r="G141" s="68">
        <v>0</v>
      </c>
      <c r="H141" s="74">
        <v>0</v>
      </c>
      <c r="I141" s="68">
        <v>0</v>
      </c>
      <c r="J141" s="48">
        <v>0</v>
      </c>
      <c r="K141" s="86">
        <v>0</v>
      </c>
    </row>
    <row r="142" spans="1:11" s="97" customFormat="1" x14ac:dyDescent="0.25">
      <c r="A142" s="7" t="s">
        <v>20</v>
      </c>
      <c r="B142" s="7">
        <v>54</v>
      </c>
      <c r="C142" s="106" t="s">
        <v>152</v>
      </c>
      <c r="D142" s="48">
        <v>1</v>
      </c>
      <c r="E142" s="94">
        <v>0.01</v>
      </c>
      <c r="F142" s="48">
        <v>1</v>
      </c>
      <c r="G142" s="68">
        <v>7.0000000000000001E-3</v>
      </c>
      <c r="H142" s="74">
        <v>2</v>
      </c>
      <c r="I142" s="68">
        <v>2.1999999999999999E-2</v>
      </c>
      <c r="J142" s="48">
        <v>0</v>
      </c>
      <c r="K142" s="86">
        <v>0</v>
      </c>
    </row>
    <row r="143" spans="1:11" s="72" customFormat="1" x14ac:dyDescent="0.25">
      <c r="A143" s="7" t="s">
        <v>20</v>
      </c>
      <c r="B143" s="7">
        <v>55</v>
      </c>
      <c r="C143" s="106" t="s">
        <v>88</v>
      </c>
      <c r="D143" s="48">
        <v>2</v>
      </c>
      <c r="E143" s="94">
        <v>0.18129999999999999</v>
      </c>
      <c r="F143" s="48">
        <v>4</v>
      </c>
      <c r="G143" s="68">
        <v>4.3999999999999997E-2</v>
      </c>
      <c r="H143" s="74">
        <v>2</v>
      </c>
      <c r="I143" s="68">
        <v>3.3000000000000002E-2</v>
      </c>
      <c r="J143" s="48">
        <v>0</v>
      </c>
      <c r="K143" s="86">
        <v>0</v>
      </c>
    </row>
    <row r="144" spans="1:11" s="73" customFormat="1" x14ac:dyDescent="0.25">
      <c r="A144" s="7" t="s">
        <v>20</v>
      </c>
      <c r="B144" s="7">
        <v>56</v>
      </c>
      <c r="C144" s="106" t="s">
        <v>94</v>
      </c>
      <c r="D144" s="48">
        <v>2</v>
      </c>
      <c r="E144" s="94">
        <v>8.9999999999999993E-3</v>
      </c>
      <c r="F144" s="48">
        <v>1</v>
      </c>
      <c r="G144" s="68">
        <v>4.4999999999999997E-3</v>
      </c>
      <c r="H144" s="74">
        <v>2</v>
      </c>
      <c r="I144" s="68">
        <v>0.02</v>
      </c>
      <c r="J144" s="48">
        <v>0</v>
      </c>
      <c r="K144" s="86">
        <v>0</v>
      </c>
    </row>
    <row r="145" spans="1:11" s="73" customFormat="1" x14ac:dyDescent="0.25">
      <c r="A145" s="7" t="s">
        <v>20</v>
      </c>
      <c r="B145" s="7">
        <v>57</v>
      </c>
      <c r="C145" s="106" t="s">
        <v>95</v>
      </c>
      <c r="D145" s="48">
        <v>0</v>
      </c>
      <c r="E145" s="94">
        <v>0</v>
      </c>
      <c r="F145" s="48">
        <v>1</v>
      </c>
      <c r="G145" s="68">
        <v>7.0000000000000001E-3</v>
      </c>
      <c r="H145" s="74">
        <v>0</v>
      </c>
      <c r="I145" s="68">
        <v>0</v>
      </c>
      <c r="J145" s="48">
        <v>0</v>
      </c>
      <c r="K145" s="86">
        <v>0</v>
      </c>
    </row>
    <row r="146" spans="1:11" s="89" customFormat="1" x14ac:dyDescent="0.25">
      <c r="A146" s="7" t="s">
        <v>20</v>
      </c>
      <c r="B146" s="7">
        <v>58</v>
      </c>
      <c r="C146" s="106" t="s">
        <v>102</v>
      </c>
      <c r="D146" s="48">
        <v>0</v>
      </c>
      <c r="E146" s="94">
        <v>0</v>
      </c>
      <c r="F146" s="48">
        <v>1</v>
      </c>
      <c r="G146" s="68">
        <v>0.14799999999999999</v>
      </c>
      <c r="H146" s="74">
        <v>1</v>
      </c>
      <c r="I146" s="68">
        <v>0.01</v>
      </c>
      <c r="J146" s="48">
        <v>0</v>
      </c>
      <c r="K146" s="86">
        <v>0</v>
      </c>
    </row>
    <row r="147" spans="1:11" s="89" customFormat="1" x14ac:dyDescent="0.25">
      <c r="A147" s="7" t="s">
        <v>20</v>
      </c>
      <c r="B147" s="7">
        <v>59</v>
      </c>
      <c r="C147" s="106" t="s">
        <v>103</v>
      </c>
      <c r="D147" s="48">
        <v>0</v>
      </c>
      <c r="E147" s="94">
        <v>0</v>
      </c>
      <c r="F147" s="48">
        <v>1</v>
      </c>
      <c r="G147" s="68">
        <v>1.4999999999999999E-2</v>
      </c>
      <c r="H147" s="74">
        <v>2</v>
      </c>
      <c r="I147" s="68">
        <v>1.4999999999999999E-2</v>
      </c>
      <c r="J147" s="48">
        <v>0</v>
      </c>
      <c r="K147" s="86">
        <v>0</v>
      </c>
    </row>
    <row r="148" spans="1:11" s="89" customFormat="1" x14ac:dyDescent="0.25">
      <c r="A148" s="7" t="s">
        <v>20</v>
      </c>
      <c r="B148" s="7">
        <v>60</v>
      </c>
      <c r="C148" s="106" t="s">
        <v>104</v>
      </c>
      <c r="D148" s="48">
        <v>2</v>
      </c>
      <c r="E148" s="94">
        <v>0.28999999999999998</v>
      </c>
      <c r="F148" s="48">
        <v>1</v>
      </c>
      <c r="G148" s="68">
        <v>1.0500000000000001E-2</v>
      </c>
      <c r="H148" s="74">
        <v>0</v>
      </c>
      <c r="I148" s="68">
        <v>0</v>
      </c>
      <c r="J148" s="48">
        <v>0</v>
      </c>
      <c r="K148" s="86">
        <v>0</v>
      </c>
    </row>
    <row r="149" spans="1:11" s="70" customFormat="1" x14ac:dyDescent="0.25">
      <c r="A149" s="7" t="s">
        <v>20</v>
      </c>
      <c r="B149" s="7">
        <v>61</v>
      </c>
      <c r="C149" s="11" t="s">
        <v>84</v>
      </c>
      <c r="D149" s="48">
        <v>0</v>
      </c>
      <c r="E149" s="94">
        <v>0</v>
      </c>
      <c r="F149" s="48">
        <v>0</v>
      </c>
      <c r="G149" s="68">
        <v>0</v>
      </c>
      <c r="H149" s="74">
        <v>2</v>
      </c>
      <c r="I149" s="68">
        <v>8.0000000000000002E-3</v>
      </c>
      <c r="J149" s="48">
        <v>0</v>
      </c>
      <c r="K149" s="86">
        <v>0</v>
      </c>
    </row>
    <row r="150" spans="1:11" s="88" customFormat="1" x14ac:dyDescent="0.25">
      <c r="A150" s="7" t="s">
        <v>20</v>
      </c>
      <c r="B150" s="7">
        <v>62</v>
      </c>
      <c r="C150" s="11" t="s">
        <v>99</v>
      </c>
      <c r="D150" s="48">
        <v>0</v>
      </c>
      <c r="E150" s="94">
        <v>0</v>
      </c>
      <c r="F150" s="48">
        <v>3</v>
      </c>
      <c r="G150" s="68">
        <v>0.06</v>
      </c>
      <c r="H150" s="74">
        <v>4</v>
      </c>
      <c r="I150" s="68">
        <v>5.9499999999999997E-2</v>
      </c>
      <c r="J150" s="48">
        <v>0</v>
      </c>
      <c r="K150" s="86">
        <v>0</v>
      </c>
    </row>
    <row r="151" spans="1:11" s="75" customFormat="1" x14ac:dyDescent="0.25">
      <c r="A151" s="7" t="s">
        <v>20</v>
      </c>
      <c r="B151" s="7">
        <v>63</v>
      </c>
      <c r="C151" s="11" t="s">
        <v>96</v>
      </c>
      <c r="D151" s="48">
        <v>0</v>
      </c>
      <c r="E151" s="94">
        <v>0</v>
      </c>
      <c r="F151" s="48">
        <v>0</v>
      </c>
      <c r="G151" s="68">
        <v>0</v>
      </c>
      <c r="H151" s="74">
        <v>2</v>
      </c>
      <c r="I151" s="68">
        <v>0.03</v>
      </c>
      <c r="J151" s="48">
        <v>0</v>
      </c>
      <c r="K151" s="86">
        <v>0</v>
      </c>
    </row>
    <row r="152" spans="1:11" s="71" customFormat="1" x14ac:dyDescent="0.25">
      <c r="A152" s="7" t="s">
        <v>20</v>
      </c>
      <c r="B152" s="7">
        <v>64</v>
      </c>
      <c r="C152" s="11" t="s">
        <v>87</v>
      </c>
      <c r="D152" s="48">
        <v>0</v>
      </c>
      <c r="E152" s="94">
        <v>0</v>
      </c>
      <c r="F152" s="48">
        <v>1</v>
      </c>
      <c r="G152" s="68">
        <v>1.4999999999999999E-2</v>
      </c>
      <c r="H152" s="74">
        <v>3</v>
      </c>
      <c r="I152" s="68">
        <v>5.2999999999999999E-2</v>
      </c>
      <c r="J152" s="48">
        <v>0</v>
      </c>
      <c r="K152" s="86">
        <v>0</v>
      </c>
    </row>
    <row r="153" spans="1:11" s="6" customFormat="1" x14ac:dyDescent="0.25">
      <c r="A153" s="2"/>
      <c r="B153" s="2"/>
      <c r="C153" s="2"/>
      <c r="D153" s="2"/>
      <c r="E153" s="79"/>
      <c r="F153" s="45"/>
      <c r="G153" s="81"/>
      <c r="H153" s="45"/>
      <c r="I153" s="104"/>
      <c r="J153" s="45"/>
      <c r="K153" s="62"/>
    </row>
    <row r="154" spans="1:11" s="5" customFormat="1" x14ac:dyDescent="0.25">
      <c r="A154" s="2"/>
      <c r="B154" s="2"/>
      <c r="C154" s="2"/>
      <c r="D154" s="2"/>
      <c r="E154" s="79"/>
      <c r="F154" s="45"/>
      <c r="G154" s="81"/>
      <c r="H154" s="46"/>
      <c r="I154" s="81"/>
      <c r="J154" s="45"/>
      <c r="K154" s="87"/>
    </row>
    <row r="155" spans="1:11" x14ac:dyDescent="0.25">
      <c r="F155" s="47"/>
      <c r="G155" s="82"/>
      <c r="H155" s="47"/>
      <c r="I155" s="82"/>
      <c r="J155" s="47"/>
      <c r="K155" s="63"/>
    </row>
    <row r="156" spans="1:11" x14ac:dyDescent="0.25">
      <c r="F156" s="47"/>
      <c r="G156" s="82"/>
      <c r="H156" s="47"/>
      <c r="I156" s="82"/>
      <c r="J156" s="47"/>
      <c r="K156" s="63"/>
    </row>
    <row r="157" spans="1:11" x14ac:dyDescent="0.25">
      <c r="F157" s="47"/>
      <c r="G157" s="82"/>
      <c r="H157" s="47"/>
      <c r="I157" s="82"/>
      <c r="J157" s="47"/>
      <c r="K157" s="63"/>
    </row>
    <row r="158" spans="1:11" x14ac:dyDescent="0.25">
      <c r="F158" s="47"/>
      <c r="G158" s="82"/>
      <c r="H158" s="47"/>
      <c r="I158" s="82"/>
      <c r="J158" s="47"/>
      <c r="K158" s="63"/>
    </row>
    <row r="159" spans="1:11" x14ac:dyDescent="0.25">
      <c r="F159" s="47"/>
      <c r="G159" s="83"/>
      <c r="H159" s="47"/>
      <c r="I159" s="83"/>
      <c r="J159" s="47"/>
      <c r="K159" s="63"/>
    </row>
    <row r="160" spans="1:11" x14ac:dyDescent="0.25">
      <c r="C160" s="35"/>
      <c r="F160" s="47"/>
      <c r="G160" s="82"/>
      <c r="H160" s="47"/>
      <c r="I160" s="82"/>
      <c r="J160" s="47"/>
      <c r="K160" s="63"/>
    </row>
    <row r="161" spans="3:11" x14ac:dyDescent="0.25">
      <c r="C161" s="35"/>
      <c r="F161" s="47"/>
      <c r="G161" s="82"/>
      <c r="H161" s="47"/>
      <c r="I161" s="82"/>
      <c r="J161" s="47"/>
      <c r="K161" s="63"/>
    </row>
    <row r="162" spans="3:11" x14ac:dyDescent="0.25">
      <c r="C162" s="35"/>
      <c r="F162" s="47"/>
      <c r="G162" s="82"/>
      <c r="H162" s="47"/>
      <c r="I162" s="82"/>
      <c r="J162" s="47"/>
      <c r="K162" s="63"/>
    </row>
    <row r="163" spans="3:11" x14ac:dyDescent="0.25">
      <c r="C163" s="35"/>
      <c r="F163" s="47"/>
      <c r="G163" s="82"/>
      <c r="H163" s="47"/>
      <c r="I163" s="82"/>
      <c r="J163" s="47"/>
      <c r="K163" s="63"/>
    </row>
    <row r="164" spans="3:11" x14ac:dyDescent="0.25">
      <c r="C164" s="35"/>
      <c r="F164" s="47"/>
      <c r="G164" s="82"/>
      <c r="H164" s="47"/>
      <c r="I164" s="82"/>
      <c r="J164" s="47"/>
      <c r="K164" s="63"/>
    </row>
    <row r="165" spans="3:11" x14ac:dyDescent="0.25">
      <c r="C165" s="35"/>
      <c r="F165" s="47"/>
      <c r="G165" s="82"/>
      <c r="H165" s="47"/>
      <c r="I165" s="82"/>
      <c r="J165" s="47"/>
      <c r="K165" s="63"/>
    </row>
    <row r="166" spans="3:11" x14ac:dyDescent="0.25">
      <c r="F166" s="47"/>
      <c r="G166" s="82"/>
      <c r="H166" s="47"/>
      <c r="I166" s="82"/>
      <c r="J166" s="47"/>
      <c r="K166" s="63"/>
    </row>
  </sheetData>
  <autoFilter ref="A7:K152"/>
  <mergeCells count="7">
    <mergeCell ref="J4:K5"/>
    <mergeCell ref="H1:K1"/>
    <mergeCell ref="A4:A6"/>
    <mergeCell ref="C4:C6"/>
    <mergeCell ref="D4:E5"/>
    <mergeCell ref="F4:G5"/>
    <mergeCell ref="H4:I5"/>
  </mergeCells>
  <pageMargins left="0.70866141732283472" right="0.17" top="0.33" bottom="0.26" header="0.31496062992125984" footer="0.31496062992125984"/>
  <pageSetup paperSize="9" scale="84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8"/>
  <sheetViews>
    <sheetView tabSelected="1" zoomScale="70" zoomScaleNormal="70" workbookViewId="0">
      <pane ySplit="3" topLeftCell="A4" activePane="bottomLeft" state="frozen"/>
      <selection pane="bottomLeft" activeCell="E10" sqref="E10"/>
    </sheetView>
  </sheetViews>
  <sheetFormatPr defaultRowHeight="15.75" x14ac:dyDescent="0.25"/>
  <cols>
    <col min="1" max="1" width="19.42578125" style="43" customWidth="1"/>
    <col min="2" max="2" width="20.7109375" style="43" customWidth="1"/>
    <col min="3" max="3" width="22.28515625" style="43" customWidth="1"/>
    <col min="4" max="4" width="20.140625" style="43" customWidth="1"/>
    <col min="5" max="5" width="19.140625" style="43" customWidth="1"/>
    <col min="6" max="6" width="22" style="43" customWidth="1"/>
    <col min="7" max="7" width="25.85546875" style="43" customWidth="1"/>
    <col min="8" max="8" width="52.42578125" style="44" customWidth="1"/>
    <col min="9" max="16384" width="9.140625" style="43"/>
  </cols>
  <sheetData>
    <row r="1" spans="1:8" ht="30" customHeight="1" x14ac:dyDescent="0.25">
      <c r="A1" s="36"/>
      <c r="B1" s="49" t="s">
        <v>184</v>
      </c>
      <c r="C1" s="37"/>
      <c r="D1" s="38"/>
      <c r="E1" s="37"/>
      <c r="F1" s="37"/>
      <c r="G1" s="37"/>
      <c r="H1" s="39" t="s">
        <v>19</v>
      </c>
    </row>
    <row r="2" spans="1:8" ht="48" customHeight="1" x14ac:dyDescent="0.25">
      <c r="A2" s="40" t="s">
        <v>0</v>
      </c>
      <c r="B2" s="40" t="s">
        <v>1</v>
      </c>
      <c r="C2" s="40" t="s">
        <v>9</v>
      </c>
      <c r="D2" s="40" t="s">
        <v>10</v>
      </c>
      <c r="E2" s="40" t="s">
        <v>11</v>
      </c>
      <c r="F2" s="40" t="s">
        <v>12</v>
      </c>
      <c r="G2" s="40" t="s">
        <v>13</v>
      </c>
      <c r="H2" s="40" t="s">
        <v>100</v>
      </c>
    </row>
    <row r="3" spans="1:8" ht="19.5" customHeight="1" x14ac:dyDescent="0.25">
      <c r="A3" s="36"/>
      <c r="B3" s="41">
        <v>1</v>
      </c>
      <c r="C3" s="41">
        <v>2</v>
      </c>
      <c r="D3" s="41">
        <v>3</v>
      </c>
      <c r="E3" s="41">
        <v>4</v>
      </c>
      <c r="F3" s="41">
        <v>5</v>
      </c>
      <c r="G3" s="41">
        <v>6</v>
      </c>
      <c r="H3" s="42">
        <v>7</v>
      </c>
    </row>
    <row r="4" spans="1:8" ht="20.100000000000001" customHeight="1" x14ac:dyDescent="0.25">
      <c r="A4" s="32" t="s">
        <v>20</v>
      </c>
      <c r="B4" s="32">
        <v>1</v>
      </c>
      <c r="C4" s="107">
        <v>40631986</v>
      </c>
      <c r="D4" s="108">
        <v>41261</v>
      </c>
      <c r="E4" s="109" t="s">
        <v>132</v>
      </c>
      <c r="F4" s="110">
        <v>98</v>
      </c>
      <c r="G4" s="111">
        <v>991053.70000000007</v>
      </c>
      <c r="H4" s="112" t="s">
        <v>135</v>
      </c>
    </row>
    <row r="5" spans="1:8" ht="20.100000000000001" customHeight="1" x14ac:dyDescent="0.25">
      <c r="A5" s="32" t="s">
        <v>20</v>
      </c>
      <c r="B5" s="32">
        <v>2</v>
      </c>
      <c r="C5" s="107">
        <v>40631785</v>
      </c>
      <c r="D5" s="108">
        <v>41261</v>
      </c>
      <c r="E5" s="109" t="s">
        <v>132</v>
      </c>
      <c r="F5" s="110">
        <v>98</v>
      </c>
      <c r="G5" s="111">
        <v>737722.3</v>
      </c>
      <c r="H5" s="112" t="s">
        <v>140</v>
      </c>
    </row>
    <row r="6" spans="1:8" ht="20.100000000000001" customHeight="1" x14ac:dyDescent="0.25">
      <c r="A6" s="32" t="s">
        <v>20</v>
      </c>
      <c r="B6" s="32">
        <v>3</v>
      </c>
      <c r="C6" s="107">
        <v>40631765</v>
      </c>
      <c r="D6" s="108">
        <v>41261</v>
      </c>
      <c r="E6" s="109" t="s">
        <v>132</v>
      </c>
      <c r="F6" s="110">
        <v>98</v>
      </c>
      <c r="G6" s="111">
        <v>472426.3</v>
      </c>
      <c r="H6" s="112" t="s">
        <v>141</v>
      </c>
    </row>
    <row r="7" spans="1:8" ht="20.100000000000001" customHeight="1" x14ac:dyDescent="0.25">
      <c r="A7" s="32" t="s">
        <v>20</v>
      </c>
      <c r="B7" s="32">
        <v>4</v>
      </c>
      <c r="C7" s="120">
        <v>40628326</v>
      </c>
      <c r="D7" s="108">
        <v>41247</v>
      </c>
      <c r="E7" s="109" t="s">
        <v>133</v>
      </c>
      <c r="F7" s="110">
        <v>15</v>
      </c>
      <c r="G7" s="111">
        <v>466.1</v>
      </c>
      <c r="H7" s="112" t="s">
        <v>137</v>
      </c>
    </row>
    <row r="8" spans="1:8" ht="20.100000000000001" customHeight="1" x14ac:dyDescent="0.25">
      <c r="A8" s="32" t="s">
        <v>20</v>
      </c>
      <c r="B8" s="32">
        <v>5</v>
      </c>
      <c r="C8" s="120">
        <v>40630048</v>
      </c>
      <c r="D8" s="108">
        <v>41257</v>
      </c>
      <c r="E8" s="109" t="s">
        <v>133</v>
      </c>
      <c r="F8" s="110">
        <v>5</v>
      </c>
      <c r="G8" s="111">
        <v>466.1</v>
      </c>
      <c r="H8" s="112" t="s">
        <v>185</v>
      </c>
    </row>
    <row r="9" spans="1:8" ht="20.100000000000001" customHeight="1" x14ac:dyDescent="0.25">
      <c r="A9" s="32" t="s">
        <v>20</v>
      </c>
      <c r="B9" s="32">
        <v>6</v>
      </c>
      <c r="C9" s="120">
        <v>40638957</v>
      </c>
      <c r="D9" s="108">
        <v>41246</v>
      </c>
      <c r="E9" s="109" t="s">
        <v>133</v>
      </c>
      <c r="F9" s="110">
        <v>13</v>
      </c>
      <c r="G9" s="111">
        <v>466.1</v>
      </c>
      <c r="H9" s="112" t="s">
        <v>186</v>
      </c>
    </row>
    <row r="10" spans="1:8" ht="20.100000000000001" customHeight="1" x14ac:dyDescent="0.25">
      <c r="A10" s="32" t="s">
        <v>20</v>
      </c>
      <c r="B10" s="32">
        <v>7</v>
      </c>
      <c r="C10" s="120">
        <v>40638929</v>
      </c>
      <c r="D10" s="108">
        <v>41254</v>
      </c>
      <c r="E10" s="109" t="s">
        <v>133</v>
      </c>
      <c r="F10" s="110">
        <v>5</v>
      </c>
      <c r="G10" s="111">
        <v>466.1</v>
      </c>
      <c r="H10" s="112" t="s">
        <v>136</v>
      </c>
    </row>
    <row r="11" spans="1:8" ht="20.100000000000001" customHeight="1" x14ac:dyDescent="0.25">
      <c r="A11" s="32" t="s">
        <v>20</v>
      </c>
      <c r="B11" s="32">
        <v>8</v>
      </c>
      <c r="C11" s="107">
        <v>40643900</v>
      </c>
      <c r="D11" s="108">
        <v>41267</v>
      </c>
      <c r="E11" s="109" t="s">
        <v>132</v>
      </c>
      <c r="F11" s="110">
        <v>204</v>
      </c>
      <c r="G11" s="111">
        <v>846027.20000000007</v>
      </c>
      <c r="H11" s="112" t="s">
        <v>138</v>
      </c>
    </row>
    <row r="12" spans="1:8" ht="20.100000000000001" customHeight="1" x14ac:dyDescent="0.25">
      <c r="A12" s="32" t="s">
        <v>20</v>
      </c>
      <c r="B12" s="32">
        <v>9</v>
      </c>
      <c r="C12" s="120">
        <v>40646621</v>
      </c>
      <c r="D12" s="108">
        <v>41260</v>
      </c>
      <c r="E12" s="109" t="s">
        <v>133</v>
      </c>
      <c r="F12" s="110">
        <v>7</v>
      </c>
      <c r="G12" s="111">
        <v>466.1</v>
      </c>
      <c r="H12" s="112" t="s">
        <v>135</v>
      </c>
    </row>
    <row r="13" spans="1:8" ht="20.100000000000001" customHeight="1" x14ac:dyDescent="0.25">
      <c r="A13" s="32" t="s">
        <v>20</v>
      </c>
      <c r="B13" s="32">
        <v>10</v>
      </c>
      <c r="C13" s="107">
        <v>40651555</v>
      </c>
      <c r="D13" s="108">
        <v>41268</v>
      </c>
      <c r="E13" s="109" t="s">
        <v>132</v>
      </c>
      <c r="F13" s="110">
        <v>105</v>
      </c>
      <c r="G13" s="111">
        <v>749300</v>
      </c>
      <c r="H13" s="112" t="s">
        <v>187</v>
      </c>
    </row>
    <row r="14" spans="1:8" ht="20.100000000000001" customHeight="1" x14ac:dyDescent="0.25">
      <c r="A14" s="32" t="s">
        <v>20</v>
      </c>
      <c r="B14" s="32">
        <v>11</v>
      </c>
      <c r="C14" s="120">
        <v>40650679</v>
      </c>
      <c r="D14" s="108">
        <v>41261</v>
      </c>
      <c r="E14" s="109" t="s">
        <v>133</v>
      </c>
      <c r="F14" s="110">
        <v>15</v>
      </c>
      <c r="G14" s="111">
        <v>466.1</v>
      </c>
      <c r="H14" s="112" t="s">
        <v>141</v>
      </c>
    </row>
    <row r="15" spans="1:8" ht="20.100000000000001" customHeight="1" x14ac:dyDescent="0.25">
      <c r="A15" s="32" t="s">
        <v>20</v>
      </c>
      <c r="B15" s="32">
        <v>12</v>
      </c>
      <c r="C15" s="107">
        <v>40651379</v>
      </c>
      <c r="D15" s="108">
        <v>41260</v>
      </c>
      <c r="E15" s="109" t="s">
        <v>132</v>
      </c>
      <c r="F15" s="110">
        <v>90</v>
      </c>
      <c r="G15" s="111">
        <v>11340</v>
      </c>
      <c r="H15" s="112" t="s">
        <v>135</v>
      </c>
    </row>
    <row r="16" spans="1:8" ht="20.100000000000001" customHeight="1" x14ac:dyDescent="0.25">
      <c r="A16" s="32" t="s">
        <v>20</v>
      </c>
      <c r="B16" s="32">
        <v>13</v>
      </c>
      <c r="C16" s="120">
        <v>40650518</v>
      </c>
      <c r="D16" s="108">
        <v>41261</v>
      </c>
      <c r="E16" s="109" t="s">
        <v>133</v>
      </c>
      <c r="F16" s="110">
        <v>15</v>
      </c>
      <c r="G16" s="111">
        <v>466.1</v>
      </c>
      <c r="H16" s="112" t="s">
        <v>141</v>
      </c>
    </row>
    <row r="17" spans="1:8" ht="20.100000000000001" customHeight="1" x14ac:dyDescent="0.25">
      <c r="A17" s="32" t="s">
        <v>20</v>
      </c>
      <c r="B17" s="32">
        <v>14</v>
      </c>
      <c r="C17" s="120">
        <v>40650019</v>
      </c>
      <c r="D17" s="108">
        <v>41260</v>
      </c>
      <c r="E17" s="109" t="s">
        <v>133</v>
      </c>
      <c r="F17" s="110">
        <v>7</v>
      </c>
      <c r="G17" s="111">
        <v>466.1</v>
      </c>
      <c r="H17" s="112" t="s">
        <v>141</v>
      </c>
    </row>
    <row r="18" spans="1:8" ht="20.100000000000001" customHeight="1" x14ac:dyDescent="0.25">
      <c r="A18" s="32" t="s">
        <v>20</v>
      </c>
      <c r="B18" s="32">
        <v>15</v>
      </c>
      <c r="C18" s="120">
        <v>40656977</v>
      </c>
      <c r="D18" s="108">
        <v>41254</v>
      </c>
      <c r="E18" s="109" t="s">
        <v>133</v>
      </c>
      <c r="F18" s="110">
        <v>5</v>
      </c>
      <c r="G18" s="111">
        <v>466.1</v>
      </c>
      <c r="H18" s="112" t="s">
        <v>136</v>
      </c>
    </row>
    <row r="19" spans="1:8" ht="20.100000000000001" customHeight="1" x14ac:dyDescent="0.25">
      <c r="A19" s="32" t="s">
        <v>20</v>
      </c>
      <c r="B19" s="32">
        <v>16</v>
      </c>
      <c r="C19" s="120">
        <v>40657583</v>
      </c>
      <c r="D19" s="108">
        <v>41256</v>
      </c>
      <c r="E19" s="109" t="s">
        <v>133</v>
      </c>
      <c r="F19" s="110">
        <v>13.9</v>
      </c>
      <c r="G19" s="111">
        <v>466.1</v>
      </c>
      <c r="H19" s="112" t="s">
        <v>138</v>
      </c>
    </row>
    <row r="20" spans="1:8" ht="20.100000000000001" customHeight="1" x14ac:dyDescent="0.25">
      <c r="A20" s="32" t="s">
        <v>20</v>
      </c>
      <c r="B20" s="32">
        <v>17</v>
      </c>
      <c r="C20" s="120">
        <v>40658528</v>
      </c>
      <c r="D20" s="108">
        <v>41247</v>
      </c>
      <c r="E20" s="109" t="s">
        <v>133</v>
      </c>
      <c r="F20" s="110">
        <v>13</v>
      </c>
      <c r="G20" s="111">
        <v>466.1</v>
      </c>
      <c r="H20" s="112" t="s">
        <v>135</v>
      </c>
    </row>
    <row r="21" spans="1:8" ht="20.100000000000001" customHeight="1" x14ac:dyDescent="0.25">
      <c r="A21" s="32" t="s">
        <v>20</v>
      </c>
      <c r="B21" s="32">
        <v>18</v>
      </c>
      <c r="C21" s="120">
        <v>40659158</v>
      </c>
      <c r="D21" s="108">
        <v>41248</v>
      </c>
      <c r="E21" s="109" t="s">
        <v>133</v>
      </c>
      <c r="F21" s="110">
        <v>7</v>
      </c>
      <c r="G21" s="111">
        <v>466.1</v>
      </c>
      <c r="H21" s="112" t="s">
        <v>188</v>
      </c>
    </row>
    <row r="22" spans="1:8" ht="20.100000000000001" customHeight="1" x14ac:dyDescent="0.25">
      <c r="A22" s="32" t="s">
        <v>20</v>
      </c>
      <c r="B22" s="32">
        <v>19</v>
      </c>
      <c r="C22" s="120">
        <v>40660632</v>
      </c>
      <c r="D22" s="108">
        <v>41253</v>
      </c>
      <c r="E22" s="109" t="s">
        <v>133</v>
      </c>
      <c r="F22" s="110">
        <v>15</v>
      </c>
      <c r="G22" s="111">
        <v>466.1</v>
      </c>
      <c r="H22" s="112" t="s">
        <v>136</v>
      </c>
    </row>
    <row r="23" spans="1:8" ht="20.100000000000001" customHeight="1" x14ac:dyDescent="0.25">
      <c r="A23" s="32" t="s">
        <v>20</v>
      </c>
      <c r="B23" s="32">
        <v>20</v>
      </c>
      <c r="C23" s="120">
        <v>40662229</v>
      </c>
      <c r="D23" s="108">
        <v>41253</v>
      </c>
      <c r="E23" s="109" t="s">
        <v>133</v>
      </c>
      <c r="F23" s="110">
        <v>15</v>
      </c>
      <c r="G23" s="111">
        <v>466.1</v>
      </c>
      <c r="H23" s="112" t="s">
        <v>135</v>
      </c>
    </row>
    <row r="24" spans="1:8" ht="20.100000000000001" customHeight="1" x14ac:dyDescent="0.25">
      <c r="A24" s="32" t="s">
        <v>20</v>
      </c>
      <c r="B24" s="32">
        <v>21</v>
      </c>
      <c r="C24" s="120">
        <v>40662265</v>
      </c>
      <c r="D24" s="108">
        <v>41253</v>
      </c>
      <c r="E24" s="109" t="s">
        <v>133</v>
      </c>
      <c r="F24" s="110">
        <v>15</v>
      </c>
      <c r="G24" s="111">
        <v>466.1</v>
      </c>
      <c r="H24" s="112" t="s">
        <v>135</v>
      </c>
    </row>
    <row r="25" spans="1:8" ht="20.100000000000001" customHeight="1" x14ac:dyDescent="0.25">
      <c r="A25" s="32" t="s">
        <v>20</v>
      </c>
      <c r="B25" s="32">
        <v>22</v>
      </c>
      <c r="C25" s="120">
        <v>40662979</v>
      </c>
      <c r="D25" s="108">
        <v>41253</v>
      </c>
      <c r="E25" s="109" t="s">
        <v>133</v>
      </c>
      <c r="F25" s="110">
        <v>15</v>
      </c>
      <c r="G25" s="111">
        <v>466.1</v>
      </c>
      <c r="H25" s="112" t="s">
        <v>135</v>
      </c>
    </row>
    <row r="26" spans="1:8" ht="20.100000000000001" customHeight="1" x14ac:dyDescent="0.25">
      <c r="A26" s="32" t="s">
        <v>20</v>
      </c>
      <c r="B26" s="32">
        <v>23</v>
      </c>
      <c r="C26" s="120">
        <v>40663000</v>
      </c>
      <c r="D26" s="108">
        <v>41253</v>
      </c>
      <c r="E26" s="109" t="s">
        <v>133</v>
      </c>
      <c r="F26" s="110">
        <v>15</v>
      </c>
      <c r="G26" s="111">
        <v>466.1</v>
      </c>
      <c r="H26" s="112" t="s">
        <v>135</v>
      </c>
    </row>
    <row r="27" spans="1:8" ht="20.100000000000001" customHeight="1" x14ac:dyDescent="0.25">
      <c r="A27" s="32" t="s">
        <v>20</v>
      </c>
      <c r="B27" s="32">
        <v>24</v>
      </c>
      <c r="C27" s="120">
        <v>40663030</v>
      </c>
      <c r="D27" s="108">
        <v>41253</v>
      </c>
      <c r="E27" s="109" t="s">
        <v>133</v>
      </c>
      <c r="F27" s="110">
        <v>15</v>
      </c>
      <c r="G27" s="111">
        <v>466.1</v>
      </c>
      <c r="H27" s="112" t="s">
        <v>135</v>
      </c>
    </row>
    <row r="28" spans="1:8" ht="20.100000000000001" customHeight="1" x14ac:dyDescent="0.25">
      <c r="A28" s="32" t="s">
        <v>20</v>
      </c>
      <c r="B28" s="32">
        <v>25</v>
      </c>
      <c r="C28" s="120">
        <v>40663037</v>
      </c>
      <c r="D28" s="108">
        <v>41253</v>
      </c>
      <c r="E28" s="109" t="s">
        <v>133</v>
      </c>
      <c r="F28" s="110">
        <v>15</v>
      </c>
      <c r="G28" s="111">
        <v>466.1</v>
      </c>
      <c r="H28" s="112" t="s">
        <v>135</v>
      </c>
    </row>
    <row r="29" spans="1:8" ht="20.100000000000001" customHeight="1" x14ac:dyDescent="0.25">
      <c r="A29" s="32" t="s">
        <v>20</v>
      </c>
      <c r="B29" s="32">
        <v>26</v>
      </c>
      <c r="C29" s="120">
        <v>40664238</v>
      </c>
      <c r="D29" s="108">
        <v>41253</v>
      </c>
      <c r="E29" s="109" t="s">
        <v>133</v>
      </c>
      <c r="F29" s="110">
        <v>15</v>
      </c>
      <c r="G29" s="111">
        <v>466.1</v>
      </c>
      <c r="H29" s="112" t="s">
        <v>135</v>
      </c>
    </row>
    <row r="30" spans="1:8" ht="20.100000000000001" customHeight="1" x14ac:dyDescent="0.25">
      <c r="A30" s="32" t="s">
        <v>20</v>
      </c>
      <c r="B30" s="32">
        <v>27</v>
      </c>
      <c r="C30" s="120">
        <v>40664296</v>
      </c>
      <c r="D30" s="108">
        <v>41253</v>
      </c>
      <c r="E30" s="109" t="s">
        <v>133</v>
      </c>
      <c r="F30" s="110">
        <v>15</v>
      </c>
      <c r="G30" s="111">
        <v>466.1</v>
      </c>
      <c r="H30" s="112" t="s">
        <v>135</v>
      </c>
    </row>
    <row r="31" spans="1:8" ht="20.100000000000001" customHeight="1" x14ac:dyDescent="0.25">
      <c r="A31" s="32" t="s">
        <v>20</v>
      </c>
      <c r="B31" s="32">
        <v>28</v>
      </c>
      <c r="C31" s="120">
        <v>40664324</v>
      </c>
      <c r="D31" s="108">
        <v>41253</v>
      </c>
      <c r="E31" s="109" t="s">
        <v>133</v>
      </c>
      <c r="F31" s="110">
        <v>15</v>
      </c>
      <c r="G31" s="111">
        <v>466.1</v>
      </c>
      <c r="H31" s="112" t="s">
        <v>135</v>
      </c>
    </row>
    <row r="32" spans="1:8" ht="20.100000000000001" customHeight="1" x14ac:dyDescent="0.25">
      <c r="A32" s="32" t="s">
        <v>20</v>
      </c>
      <c r="B32" s="32">
        <v>29</v>
      </c>
      <c r="C32" s="120">
        <v>40664484</v>
      </c>
      <c r="D32" s="108">
        <v>41253</v>
      </c>
      <c r="E32" s="109" t="s">
        <v>133</v>
      </c>
      <c r="F32" s="110">
        <v>15</v>
      </c>
      <c r="G32" s="111">
        <v>466.1</v>
      </c>
      <c r="H32" s="112" t="s">
        <v>135</v>
      </c>
    </row>
    <row r="33" spans="1:8" ht="20.100000000000001" customHeight="1" x14ac:dyDescent="0.25">
      <c r="A33" s="32" t="s">
        <v>20</v>
      </c>
      <c r="B33" s="32">
        <v>30</v>
      </c>
      <c r="C33" s="107">
        <v>40661044</v>
      </c>
      <c r="D33" s="108">
        <v>41255</v>
      </c>
      <c r="E33" s="109" t="s">
        <v>132</v>
      </c>
      <c r="F33" s="110">
        <v>250</v>
      </c>
      <c r="G33" s="111">
        <v>14500</v>
      </c>
      <c r="H33" s="112" t="s">
        <v>135</v>
      </c>
    </row>
    <row r="34" spans="1:8" ht="20.100000000000001" customHeight="1" x14ac:dyDescent="0.25">
      <c r="A34" s="32" t="s">
        <v>20</v>
      </c>
      <c r="B34" s="32">
        <v>31</v>
      </c>
      <c r="C34" s="107">
        <v>40663561</v>
      </c>
      <c r="D34" s="108">
        <v>41246</v>
      </c>
      <c r="E34" s="109" t="s">
        <v>133</v>
      </c>
      <c r="F34" s="110">
        <v>98</v>
      </c>
      <c r="G34" s="111">
        <v>12348</v>
      </c>
      <c r="H34" s="112" t="s">
        <v>137</v>
      </c>
    </row>
    <row r="35" spans="1:8" ht="20.100000000000001" customHeight="1" x14ac:dyDescent="0.25">
      <c r="A35" s="32" t="s">
        <v>20</v>
      </c>
      <c r="B35" s="32">
        <v>32</v>
      </c>
      <c r="C35" s="120">
        <v>40664689</v>
      </c>
      <c r="D35" s="108">
        <v>41248</v>
      </c>
      <c r="E35" s="109" t="s">
        <v>133</v>
      </c>
      <c r="F35" s="110">
        <v>5</v>
      </c>
      <c r="G35" s="111">
        <v>466.1</v>
      </c>
      <c r="H35" s="112" t="s">
        <v>137</v>
      </c>
    </row>
    <row r="36" spans="1:8" ht="20.100000000000001" customHeight="1" x14ac:dyDescent="0.25">
      <c r="A36" s="32" t="s">
        <v>20</v>
      </c>
      <c r="B36" s="32">
        <v>33</v>
      </c>
      <c r="C36" s="120">
        <v>40667981</v>
      </c>
      <c r="D36" s="108">
        <v>41253</v>
      </c>
      <c r="E36" s="109" t="s">
        <v>133</v>
      </c>
      <c r="F36" s="110">
        <v>15</v>
      </c>
      <c r="G36" s="111">
        <v>466.1</v>
      </c>
      <c r="H36" s="112" t="s">
        <v>136</v>
      </c>
    </row>
    <row r="37" spans="1:8" ht="20.100000000000001" customHeight="1" x14ac:dyDescent="0.25">
      <c r="A37" s="32" t="s">
        <v>20</v>
      </c>
      <c r="B37" s="32">
        <v>34</v>
      </c>
      <c r="C37" s="120">
        <v>40664709</v>
      </c>
      <c r="D37" s="108">
        <v>41247</v>
      </c>
      <c r="E37" s="109" t="s">
        <v>133</v>
      </c>
      <c r="F37" s="110">
        <v>5</v>
      </c>
      <c r="G37" s="111">
        <v>466.1</v>
      </c>
      <c r="H37" s="112" t="s">
        <v>137</v>
      </c>
    </row>
    <row r="38" spans="1:8" ht="20.100000000000001" customHeight="1" x14ac:dyDescent="0.25">
      <c r="A38" s="32" t="s">
        <v>20</v>
      </c>
      <c r="B38" s="32">
        <v>35</v>
      </c>
      <c r="C38" s="120">
        <v>40665873</v>
      </c>
      <c r="D38" s="108">
        <v>41253</v>
      </c>
      <c r="E38" s="109" t="s">
        <v>133</v>
      </c>
      <c r="F38" s="110">
        <v>5</v>
      </c>
      <c r="G38" s="111">
        <v>466.1</v>
      </c>
      <c r="H38" s="112" t="s">
        <v>137</v>
      </c>
    </row>
    <row r="39" spans="1:8" ht="20.100000000000001" customHeight="1" x14ac:dyDescent="0.25">
      <c r="A39" s="32" t="s">
        <v>20</v>
      </c>
      <c r="B39" s="32">
        <v>36</v>
      </c>
      <c r="C39" s="120">
        <v>40667476</v>
      </c>
      <c r="D39" s="108">
        <v>41256</v>
      </c>
      <c r="E39" s="109" t="s">
        <v>133</v>
      </c>
      <c r="F39" s="110">
        <v>5</v>
      </c>
      <c r="G39" s="111">
        <v>466.1</v>
      </c>
      <c r="H39" s="112" t="s">
        <v>141</v>
      </c>
    </row>
    <row r="40" spans="1:8" ht="20.100000000000001" customHeight="1" x14ac:dyDescent="0.25">
      <c r="A40" s="32" t="s">
        <v>20</v>
      </c>
      <c r="B40" s="32">
        <v>37</v>
      </c>
      <c r="C40" s="120">
        <v>40667610</v>
      </c>
      <c r="D40" s="108">
        <v>41255</v>
      </c>
      <c r="E40" s="109" t="s">
        <v>133</v>
      </c>
      <c r="F40" s="110">
        <v>15</v>
      </c>
      <c r="G40" s="111">
        <v>466.1</v>
      </c>
      <c r="H40" s="112" t="s">
        <v>137</v>
      </c>
    </row>
    <row r="41" spans="1:8" ht="20.100000000000001" customHeight="1" x14ac:dyDescent="0.25">
      <c r="A41" s="32" t="s">
        <v>20</v>
      </c>
      <c r="B41" s="32">
        <v>38</v>
      </c>
      <c r="C41" s="120">
        <v>40667674</v>
      </c>
      <c r="D41" s="108">
        <v>41264</v>
      </c>
      <c r="E41" s="109" t="s">
        <v>133</v>
      </c>
      <c r="F41" s="110">
        <v>7</v>
      </c>
      <c r="G41" s="111">
        <v>466.1</v>
      </c>
      <c r="H41" s="112" t="s">
        <v>137</v>
      </c>
    </row>
    <row r="42" spans="1:8" ht="20.100000000000001" customHeight="1" x14ac:dyDescent="0.25">
      <c r="A42" s="32" t="s">
        <v>20</v>
      </c>
      <c r="B42" s="32">
        <v>39</v>
      </c>
      <c r="C42" s="107">
        <v>40667136</v>
      </c>
      <c r="D42" s="108">
        <v>41247</v>
      </c>
      <c r="E42" s="109" t="s">
        <v>133</v>
      </c>
      <c r="F42" s="110">
        <v>23.5</v>
      </c>
      <c r="G42" s="111">
        <v>9376.5</v>
      </c>
      <c r="H42" s="112" t="s">
        <v>140</v>
      </c>
    </row>
    <row r="43" spans="1:8" ht="20.100000000000001" customHeight="1" x14ac:dyDescent="0.25">
      <c r="A43" s="32" t="s">
        <v>20</v>
      </c>
      <c r="B43" s="32">
        <v>40</v>
      </c>
      <c r="C43" s="120">
        <v>40668320</v>
      </c>
      <c r="D43" s="108">
        <v>41257</v>
      </c>
      <c r="E43" s="109" t="s">
        <v>133</v>
      </c>
      <c r="F43" s="110">
        <v>8</v>
      </c>
      <c r="G43" s="111">
        <v>466.1</v>
      </c>
      <c r="H43" s="112" t="s">
        <v>138</v>
      </c>
    </row>
    <row r="44" spans="1:8" ht="20.100000000000001" customHeight="1" x14ac:dyDescent="0.25">
      <c r="A44" s="32" t="s">
        <v>20</v>
      </c>
      <c r="B44" s="32">
        <v>41</v>
      </c>
      <c r="C44" s="120">
        <v>40668708</v>
      </c>
      <c r="D44" s="108">
        <v>41249</v>
      </c>
      <c r="E44" s="109" t="s">
        <v>133</v>
      </c>
      <c r="F44" s="110">
        <v>5</v>
      </c>
      <c r="G44" s="111">
        <v>466.1</v>
      </c>
      <c r="H44" s="112" t="s">
        <v>142</v>
      </c>
    </row>
    <row r="45" spans="1:8" ht="20.100000000000001" customHeight="1" x14ac:dyDescent="0.25">
      <c r="A45" s="32" t="s">
        <v>20</v>
      </c>
      <c r="B45" s="32">
        <v>42</v>
      </c>
      <c r="C45" s="120">
        <v>40670045</v>
      </c>
      <c r="D45" s="108">
        <v>41263</v>
      </c>
      <c r="E45" s="109" t="s">
        <v>133</v>
      </c>
      <c r="F45" s="110">
        <v>8</v>
      </c>
      <c r="G45" s="111">
        <v>466.1</v>
      </c>
      <c r="H45" s="112" t="s">
        <v>135</v>
      </c>
    </row>
    <row r="46" spans="1:8" ht="20.100000000000001" customHeight="1" x14ac:dyDescent="0.25">
      <c r="A46" s="32" t="s">
        <v>20</v>
      </c>
      <c r="B46" s="32">
        <v>43</v>
      </c>
      <c r="C46" s="120">
        <v>40670183</v>
      </c>
      <c r="D46" s="108">
        <v>41260</v>
      </c>
      <c r="E46" s="109" t="s">
        <v>133</v>
      </c>
      <c r="F46" s="110">
        <v>15</v>
      </c>
      <c r="G46" s="111">
        <v>466.1</v>
      </c>
      <c r="H46" s="112" t="s">
        <v>189</v>
      </c>
    </row>
    <row r="47" spans="1:8" ht="20.100000000000001" customHeight="1" x14ac:dyDescent="0.25">
      <c r="A47" s="32" t="s">
        <v>20</v>
      </c>
      <c r="B47" s="32">
        <v>44</v>
      </c>
      <c r="C47" s="120">
        <v>40670287</v>
      </c>
      <c r="D47" s="108">
        <v>41256</v>
      </c>
      <c r="E47" s="109" t="s">
        <v>133</v>
      </c>
      <c r="F47" s="110">
        <v>10</v>
      </c>
      <c r="G47" s="111">
        <v>466.1</v>
      </c>
      <c r="H47" s="112" t="s">
        <v>140</v>
      </c>
    </row>
    <row r="48" spans="1:8" ht="20.100000000000001" customHeight="1" x14ac:dyDescent="0.25">
      <c r="A48" s="32" t="s">
        <v>20</v>
      </c>
      <c r="B48" s="32">
        <v>45</v>
      </c>
      <c r="C48" s="120">
        <v>40670766</v>
      </c>
      <c r="D48" s="108">
        <v>41257</v>
      </c>
      <c r="E48" s="109" t="s">
        <v>133</v>
      </c>
      <c r="F48" s="110">
        <v>10</v>
      </c>
      <c r="G48" s="111">
        <v>466.1</v>
      </c>
      <c r="H48" s="112" t="s">
        <v>187</v>
      </c>
    </row>
    <row r="49" spans="1:8" ht="20.100000000000001" customHeight="1" x14ac:dyDescent="0.25">
      <c r="A49" s="32" t="s">
        <v>20</v>
      </c>
      <c r="B49" s="32">
        <v>46</v>
      </c>
      <c r="C49" s="120">
        <v>40682279</v>
      </c>
      <c r="D49" s="108">
        <v>41272</v>
      </c>
      <c r="E49" s="109" t="s">
        <v>133</v>
      </c>
      <c r="F49" s="110">
        <v>10</v>
      </c>
      <c r="G49" s="111">
        <v>466.1</v>
      </c>
      <c r="H49" s="112" t="s">
        <v>139</v>
      </c>
    </row>
    <row r="50" spans="1:8" ht="20.100000000000001" customHeight="1" x14ac:dyDescent="0.25">
      <c r="A50" s="32" t="s">
        <v>20</v>
      </c>
      <c r="B50" s="32">
        <v>47</v>
      </c>
      <c r="C50" s="120">
        <v>40672307</v>
      </c>
      <c r="D50" s="108">
        <v>41263</v>
      </c>
      <c r="E50" s="109" t="s">
        <v>133</v>
      </c>
      <c r="F50" s="110">
        <v>5</v>
      </c>
      <c r="G50" s="111">
        <v>466.1</v>
      </c>
      <c r="H50" s="112" t="s">
        <v>141</v>
      </c>
    </row>
    <row r="51" spans="1:8" ht="20.100000000000001" customHeight="1" x14ac:dyDescent="0.25">
      <c r="A51" s="32" t="s">
        <v>20</v>
      </c>
      <c r="B51" s="32">
        <v>48</v>
      </c>
      <c r="C51" s="120">
        <v>40666716</v>
      </c>
      <c r="D51" s="108">
        <v>41246</v>
      </c>
      <c r="E51" s="109" t="s">
        <v>133</v>
      </c>
      <c r="F51" s="110">
        <v>2</v>
      </c>
      <c r="G51" s="111">
        <v>466.1</v>
      </c>
      <c r="H51" s="112" t="s">
        <v>136</v>
      </c>
    </row>
    <row r="52" spans="1:8" ht="20.100000000000001" customHeight="1" x14ac:dyDescent="0.25">
      <c r="A52" s="32" t="s">
        <v>20</v>
      </c>
      <c r="B52" s="32">
        <v>49</v>
      </c>
      <c r="C52" s="120">
        <v>40670911</v>
      </c>
      <c r="D52" s="108">
        <v>41261</v>
      </c>
      <c r="E52" s="109" t="s">
        <v>133</v>
      </c>
      <c r="F52" s="110">
        <v>1</v>
      </c>
      <c r="G52" s="111">
        <v>466.1</v>
      </c>
      <c r="H52" s="112" t="s">
        <v>137</v>
      </c>
    </row>
    <row r="53" spans="1:8" ht="20.100000000000001" customHeight="1" x14ac:dyDescent="0.25">
      <c r="A53" s="32" t="s">
        <v>20</v>
      </c>
      <c r="B53" s="32">
        <v>51</v>
      </c>
      <c r="C53" s="120">
        <v>40672551</v>
      </c>
      <c r="D53" s="108">
        <v>41263</v>
      </c>
      <c r="E53" s="109" t="s">
        <v>133</v>
      </c>
      <c r="F53" s="110">
        <v>12</v>
      </c>
      <c r="G53" s="111">
        <v>466.1</v>
      </c>
      <c r="H53" s="112" t="s">
        <v>190</v>
      </c>
    </row>
    <row r="54" spans="1:8" ht="20.100000000000001" customHeight="1" x14ac:dyDescent="0.25">
      <c r="A54" s="32" t="s">
        <v>20</v>
      </c>
      <c r="B54" s="32">
        <v>52</v>
      </c>
      <c r="C54" s="120">
        <v>40670028</v>
      </c>
      <c r="D54" s="108">
        <v>41255</v>
      </c>
      <c r="E54" s="109" t="s">
        <v>133</v>
      </c>
      <c r="F54" s="110">
        <v>0.25</v>
      </c>
      <c r="G54" s="111">
        <v>466.1</v>
      </c>
      <c r="H54" s="112" t="s">
        <v>189</v>
      </c>
    </row>
    <row r="55" spans="1:8" ht="20.100000000000001" customHeight="1" x14ac:dyDescent="0.25">
      <c r="A55" s="32" t="s">
        <v>20</v>
      </c>
      <c r="B55" s="32">
        <v>53</v>
      </c>
      <c r="C55" s="120">
        <v>40670596</v>
      </c>
      <c r="D55" s="108">
        <v>41255</v>
      </c>
      <c r="E55" s="109" t="s">
        <v>133</v>
      </c>
      <c r="F55" s="110">
        <v>7</v>
      </c>
      <c r="G55" s="111">
        <v>466.1</v>
      </c>
      <c r="H55" s="112" t="s">
        <v>188</v>
      </c>
    </row>
    <row r="56" spans="1:8" ht="20.100000000000001" customHeight="1" x14ac:dyDescent="0.25">
      <c r="A56" s="32" t="s">
        <v>20</v>
      </c>
      <c r="B56" s="32">
        <v>54</v>
      </c>
      <c r="C56" s="120">
        <v>40672609</v>
      </c>
      <c r="D56" s="108">
        <v>41254</v>
      </c>
      <c r="E56" s="109" t="s">
        <v>133</v>
      </c>
      <c r="F56" s="110">
        <v>15</v>
      </c>
      <c r="G56" s="111">
        <v>466.1</v>
      </c>
      <c r="H56" s="112" t="s">
        <v>141</v>
      </c>
    </row>
    <row r="57" spans="1:8" ht="20.100000000000001" customHeight="1" x14ac:dyDescent="0.25">
      <c r="A57" s="32" t="s">
        <v>20</v>
      </c>
      <c r="B57" s="32">
        <v>55</v>
      </c>
      <c r="C57" s="120">
        <v>40672867</v>
      </c>
      <c r="D57" s="108">
        <v>41269</v>
      </c>
      <c r="E57" s="109" t="s">
        <v>133</v>
      </c>
      <c r="F57" s="110">
        <v>10</v>
      </c>
      <c r="G57" s="111">
        <v>466.1</v>
      </c>
      <c r="H57" s="112" t="s">
        <v>137</v>
      </c>
    </row>
    <row r="58" spans="1:8" ht="20.100000000000001" customHeight="1" x14ac:dyDescent="0.25">
      <c r="A58" s="32" t="s">
        <v>20</v>
      </c>
      <c r="B58" s="32">
        <v>56</v>
      </c>
      <c r="C58" s="120">
        <v>40674275</v>
      </c>
      <c r="D58" s="108">
        <v>41268</v>
      </c>
      <c r="E58" s="109" t="s">
        <v>133</v>
      </c>
      <c r="F58" s="110">
        <v>5</v>
      </c>
      <c r="G58" s="111">
        <v>466.1</v>
      </c>
      <c r="H58" s="112" t="s">
        <v>137</v>
      </c>
    </row>
    <row r="59" spans="1:8" ht="20.100000000000001" customHeight="1" x14ac:dyDescent="0.25">
      <c r="A59" s="32" t="s">
        <v>20</v>
      </c>
      <c r="B59" s="32">
        <v>57</v>
      </c>
      <c r="C59" s="107">
        <v>40674673</v>
      </c>
      <c r="D59" s="108">
        <v>41254</v>
      </c>
      <c r="E59" s="109" t="s">
        <v>132</v>
      </c>
      <c r="F59" s="110">
        <v>17</v>
      </c>
      <c r="G59" s="113">
        <v>6783</v>
      </c>
      <c r="H59" s="112" t="s">
        <v>138</v>
      </c>
    </row>
    <row r="60" spans="1:8" ht="20.100000000000001" customHeight="1" x14ac:dyDescent="0.25">
      <c r="A60" s="32" t="s">
        <v>20</v>
      </c>
      <c r="B60" s="32">
        <v>58</v>
      </c>
      <c r="C60" s="107">
        <v>40677611</v>
      </c>
      <c r="D60" s="108">
        <v>41262</v>
      </c>
      <c r="E60" s="109" t="s">
        <v>133</v>
      </c>
      <c r="F60" s="110">
        <v>60</v>
      </c>
      <c r="G60" s="113">
        <v>7560</v>
      </c>
      <c r="H60" s="112" t="s">
        <v>189</v>
      </c>
    </row>
    <row r="61" spans="1:8" ht="20.100000000000001" customHeight="1" x14ac:dyDescent="0.25">
      <c r="A61" s="32" t="s">
        <v>20</v>
      </c>
      <c r="B61" s="32">
        <v>59</v>
      </c>
      <c r="C61" s="121">
        <v>40672881</v>
      </c>
      <c r="D61" s="108">
        <v>41262</v>
      </c>
      <c r="E61" s="109" t="s">
        <v>133</v>
      </c>
      <c r="F61" s="110">
        <v>10</v>
      </c>
      <c r="G61" s="113">
        <v>466.1</v>
      </c>
      <c r="H61" s="112" t="s">
        <v>141</v>
      </c>
    </row>
    <row r="62" spans="1:8" ht="20.100000000000001" customHeight="1" x14ac:dyDescent="0.25">
      <c r="A62" s="32" t="s">
        <v>20</v>
      </c>
      <c r="B62" s="32">
        <v>60</v>
      </c>
      <c r="C62" s="109">
        <v>40675556</v>
      </c>
      <c r="D62" s="108">
        <v>41261</v>
      </c>
      <c r="E62" s="109" t="s">
        <v>132</v>
      </c>
      <c r="F62" s="110">
        <v>60</v>
      </c>
      <c r="G62" s="113">
        <v>6960</v>
      </c>
      <c r="H62" s="112" t="s">
        <v>137</v>
      </c>
    </row>
    <row r="63" spans="1:8" ht="20.100000000000001" customHeight="1" x14ac:dyDescent="0.25">
      <c r="A63" s="32" t="s">
        <v>20</v>
      </c>
      <c r="B63" s="32">
        <v>61</v>
      </c>
      <c r="C63" s="109">
        <v>40666689</v>
      </c>
      <c r="D63" s="108">
        <v>41261</v>
      </c>
      <c r="E63" s="109" t="s">
        <v>132</v>
      </c>
      <c r="F63" s="110">
        <v>125</v>
      </c>
      <c r="G63" s="113">
        <v>340209.5</v>
      </c>
      <c r="H63" s="112" t="s">
        <v>137</v>
      </c>
    </row>
    <row r="64" spans="1:8" ht="20.100000000000001" customHeight="1" x14ac:dyDescent="0.25">
      <c r="A64" s="32" t="s">
        <v>20</v>
      </c>
      <c r="B64" s="32">
        <v>62</v>
      </c>
      <c r="C64" s="122">
        <v>40670820</v>
      </c>
      <c r="D64" s="108">
        <v>41257</v>
      </c>
      <c r="E64" s="109" t="s">
        <v>133</v>
      </c>
      <c r="F64" s="110">
        <v>5</v>
      </c>
      <c r="G64" s="111">
        <v>466.1</v>
      </c>
      <c r="H64" s="112" t="s">
        <v>142</v>
      </c>
    </row>
    <row r="65" spans="1:8" ht="20.100000000000001" customHeight="1" x14ac:dyDescent="0.25">
      <c r="A65" s="32" t="s">
        <v>20</v>
      </c>
      <c r="B65" s="32">
        <v>63</v>
      </c>
      <c r="C65" s="121">
        <v>40672952</v>
      </c>
      <c r="D65" s="108">
        <v>41262</v>
      </c>
      <c r="E65" s="109" t="s">
        <v>133</v>
      </c>
      <c r="F65" s="110">
        <v>10</v>
      </c>
      <c r="G65" s="111">
        <v>466.1</v>
      </c>
      <c r="H65" s="112" t="s">
        <v>137</v>
      </c>
    </row>
    <row r="66" spans="1:8" ht="20.100000000000001" customHeight="1" x14ac:dyDescent="0.25">
      <c r="A66" s="32" t="s">
        <v>20</v>
      </c>
      <c r="B66" s="32">
        <v>64</v>
      </c>
      <c r="C66" s="121">
        <v>40674341</v>
      </c>
      <c r="D66" s="108">
        <v>41269</v>
      </c>
      <c r="E66" s="109" t="s">
        <v>133</v>
      </c>
      <c r="F66" s="110">
        <v>15</v>
      </c>
      <c r="G66" s="111">
        <v>466.1</v>
      </c>
      <c r="H66" s="112" t="s">
        <v>141</v>
      </c>
    </row>
    <row r="67" spans="1:8" ht="20.100000000000001" customHeight="1" x14ac:dyDescent="0.25">
      <c r="A67" s="32" t="s">
        <v>20</v>
      </c>
      <c r="B67" s="32">
        <v>65</v>
      </c>
      <c r="C67" s="121">
        <v>40672997</v>
      </c>
      <c r="D67" s="108">
        <v>41263</v>
      </c>
      <c r="E67" s="109" t="s">
        <v>133</v>
      </c>
      <c r="F67" s="110">
        <v>5</v>
      </c>
      <c r="G67" s="111">
        <v>466.1</v>
      </c>
      <c r="H67" s="112" t="s">
        <v>141</v>
      </c>
    </row>
    <row r="68" spans="1:8" ht="20.100000000000001" customHeight="1" x14ac:dyDescent="0.25">
      <c r="A68" s="32" t="s">
        <v>20</v>
      </c>
      <c r="B68" s="32">
        <v>66</v>
      </c>
      <c r="C68" s="121">
        <v>40671058</v>
      </c>
      <c r="D68" s="108">
        <v>41253</v>
      </c>
      <c r="E68" s="109" t="s">
        <v>133</v>
      </c>
      <c r="F68" s="110">
        <v>3</v>
      </c>
      <c r="G68" s="111">
        <v>466.1</v>
      </c>
      <c r="H68" s="112" t="s">
        <v>139</v>
      </c>
    </row>
    <row r="69" spans="1:8" ht="20.100000000000001" customHeight="1" x14ac:dyDescent="0.25">
      <c r="A69" s="32" t="s">
        <v>20</v>
      </c>
      <c r="B69" s="32">
        <v>67</v>
      </c>
      <c r="C69" s="121">
        <v>40676269</v>
      </c>
      <c r="D69" s="108">
        <v>41257</v>
      </c>
      <c r="E69" s="109" t="s">
        <v>133</v>
      </c>
      <c r="F69" s="110">
        <v>10</v>
      </c>
      <c r="G69" s="111">
        <v>466.1</v>
      </c>
      <c r="H69" s="112" t="s">
        <v>137</v>
      </c>
    </row>
    <row r="70" spans="1:8" ht="20.100000000000001" customHeight="1" x14ac:dyDescent="0.25">
      <c r="A70" s="32" t="s">
        <v>20</v>
      </c>
      <c r="B70" s="32">
        <v>69</v>
      </c>
      <c r="C70" s="121">
        <v>40674362</v>
      </c>
      <c r="D70" s="108">
        <v>41256</v>
      </c>
      <c r="E70" s="109" t="s">
        <v>133</v>
      </c>
      <c r="F70" s="110">
        <v>15</v>
      </c>
      <c r="G70" s="111">
        <v>466.1</v>
      </c>
      <c r="H70" s="112" t="s">
        <v>137</v>
      </c>
    </row>
    <row r="71" spans="1:8" ht="20.100000000000001" customHeight="1" x14ac:dyDescent="0.25">
      <c r="A71" s="32" t="s">
        <v>20</v>
      </c>
      <c r="B71" s="32">
        <v>70</v>
      </c>
      <c r="C71" s="123">
        <v>40681611</v>
      </c>
      <c r="D71" s="33">
        <v>41271</v>
      </c>
      <c r="E71" s="31" t="s">
        <v>133</v>
      </c>
      <c r="F71" s="54">
        <v>5</v>
      </c>
      <c r="G71" s="114">
        <v>466.1</v>
      </c>
      <c r="H71" s="52" t="s">
        <v>139</v>
      </c>
    </row>
    <row r="72" spans="1:8" ht="20.100000000000001" customHeight="1" x14ac:dyDescent="0.25">
      <c r="A72" s="32" t="s">
        <v>20</v>
      </c>
      <c r="B72" s="32">
        <v>71</v>
      </c>
      <c r="C72" s="123">
        <v>40674754</v>
      </c>
      <c r="D72" s="33">
        <v>41257</v>
      </c>
      <c r="E72" s="31" t="s">
        <v>133</v>
      </c>
      <c r="F72" s="54">
        <v>5</v>
      </c>
      <c r="G72" s="114">
        <v>466.1</v>
      </c>
      <c r="H72" s="52" t="s">
        <v>135</v>
      </c>
    </row>
    <row r="73" spans="1:8" ht="20.100000000000001" customHeight="1" x14ac:dyDescent="0.25">
      <c r="A73" s="32" t="s">
        <v>20</v>
      </c>
      <c r="B73" s="32">
        <v>72</v>
      </c>
      <c r="C73" s="123">
        <v>40675983</v>
      </c>
      <c r="D73" s="33">
        <v>41268</v>
      </c>
      <c r="E73" s="31" t="s">
        <v>133</v>
      </c>
      <c r="F73" s="54">
        <v>5</v>
      </c>
      <c r="G73" s="114">
        <v>466.1</v>
      </c>
      <c r="H73" s="52" t="s">
        <v>140</v>
      </c>
    </row>
    <row r="74" spans="1:8" ht="20.100000000000001" customHeight="1" x14ac:dyDescent="0.25">
      <c r="A74" s="32" t="s">
        <v>20</v>
      </c>
      <c r="B74" s="32">
        <v>73</v>
      </c>
      <c r="C74" s="123">
        <v>40679117</v>
      </c>
      <c r="D74" s="33">
        <v>41268</v>
      </c>
      <c r="E74" s="31" t="s">
        <v>133</v>
      </c>
      <c r="F74" s="54">
        <v>5</v>
      </c>
      <c r="G74" s="114">
        <v>466.1</v>
      </c>
      <c r="H74" s="52" t="s">
        <v>141</v>
      </c>
    </row>
    <row r="75" spans="1:8" ht="20.100000000000001" customHeight="1" x14ac:dyDescent="0.25">
      <c r="A75" s="32" t="s">
        <v>20</v>
      </c>
      <c r="B75" s="32">
        <v>75</v>
      </c>
      <c r="C75" s="123">
        <v>40679509</v>
      </c>
      <c r="D75" s="33">
        <v>41268</v>
      </c>
      <c r="E75" s="31" t="s">
        <v>133</v>
      </c>
      <c r="F75" s="54">
        <v>12</v>
      </c>
      <c r="G75" s="114">
        <v>466.1</v>
      </c>
      <c r="H75" s="52" t="s">
        <v>137</v>
      </c>
    </row>
    <row r="76" spans="1:8" ht="20.100000000000001" customHeight="1" x14ac:dyDescent="0.25">
      <c r="A76" s="32" t="s">
        <v>20</v>
      </c>
      <c r="B76" s="32">
        <v>76</v>
      </c>
      <c r="C76" s="123">
        <v>40671180</v>
      </c>
      <c r="D76" s="33">
        <v>41260</v>
      </c>
      <c r="E76" s="31" t="s">
        <v>133</v>
      </c>
      <c r="F76" s="54">
        <v>15</v>
      </c>
      <c r="G76" s="114">
        <v>466.1</v>
      </c>
      <c r="H76" s="52" t="s">
        <v>139</v>
      </c>
    </row>
    <row r="77" spans="1:8" ht="20.100000000000001" customHeight="1" x14ac:dyDescent="0.25">
      <c r="A77" s="32" t="s">
        <v>20</v>
      </c>
      <c r="B77" s="32">
        <v>77</v>
      </c>
      <c r="C77" s="55">
        <v>40663450</v>
      </c>
      <c r="D77" s="33">
        <v>41260</v>
      </c>
      <c r="E77" s="31" t="s">
        <v>132</v>
      </c>
      <c r="F77" s="54">
        <v>100</v>
      </c>
      <c r="G77" s="114">
        <v>12600</v>
      </c>
      <c r="H77" s="52" t="s">
        <v>142</v>
      </c>
    </row>
    <row r="78" spans="1:8" ht="20.100000000000001" customHeight="1" x14ac:dyDescent="0.25">
      <c r="A78" s="32" t="s">
        <v>20</v>
      </c>
      <c r="B78" s="32">
        <v>78</v>
      </c>
      <c r="C78" s="55">
        <v>40678567</v>
      </c>
      <c r="D78" s="33">
        <v>41271</v>
      </c>
      <c r="E78" s="31" t="s">
        <v>133</v>
      </c>
      <c r="F78" s="54">
        <v>30.5</v>
      </c>
      <c r="G78" s="114">
        <v>3843</v>
      </c>
      <c r="H78" s="52" t="s">
        <v>137</v>
      </c>
    </row>
    <row r="79" spans="1:8" ht="20.100000000000001" customHeight="1" x14ac:dyDescent="0.25">
      <c r="A79" s="32" t="s">
        <v>20</v>
      </c>
      <c r="B79" s="32">
        <v>79</v>
      </c>
      <c r="C79" s="123">
        <v>40679864</v>
      </c>
      <c r="D79" s="33">
        <v>41268</v>
      </c>
      <c r="E79" s="31" t="s">
        <v>133</v>
      </c>
      <c r="F79" s="54">
        <v>10</v>
      </c>
      <c r="G79" s="114">
        <v>466.1</v>
      </c>
      <c r="H79" s="52" t="s">
        <v>185</v>
      </c>
    </row>
    <row r="80" spans="1:8" ht="20.100000000000001" customHeight="1" x14ac:dyDescent="0.25">
      <c r="A80" s="32" t="s">
        <v>20</v>
      </c>
      <c r="B80" s="32">
        <v>80</v>
      </c>
      <c r="C80" s="55">
        <v>40680634</v>
      </c>
      <c r="D80" s="33">
        <v>41270</v>
      </c>
      <c r="E80" s="31" t="s">
        <v>133</v>
      </c>
      <c r="F80" s="54">
        <v>18</v>
      </c>
      <c r="G80" s="114">
        <v>7182</v>
      </c>
      <c r="H80" s="52" t="s">
        <v>137</v>
      </c>
    </row>
    <row r="81" spans="1:8" ht="20.100000000000001" customHeight="1" x14ac:dyDescent="0.25">
      <c r="A81" s="32" t="s">
        <v>20</v>
      </c>
      <c r="B81" s="32">
        <v>81</v>
      </c>
      <c r="C81" s="123">
        <v>40680335</v>
      </c>
      <c r="D81" s="33">
        <v>41271</v>
      </c>
      <c r="E81" s="31" t="s">
        <v>133</v>
      </c>
      <c r="F81" s="54">
        <v>5</v>
      </c>
      <c r="G81" s="114">
        <v>466.1</v>
      </c>
      <c r="H81" s="52" t="s">
        <v>135</v>
      </c>
    </row>
    <row r="82" spans="1:8" ht="20.100000000000001" customHeight="1" x14ac:dyDescent="0.25">
      <c r="A82" s="32" t="s">
        <v>20</v>
      </c>
      <c r="B82" s="32">
        <v>82</v>
      </c>
      <c r="C82" s="123">
        <v>40680698</v>
      </c>
      <c r="D82" s="33">
        <v>41270</v>
      </c>
      <c r="E82" s="53" t="s">
        <v>133</v>
      </c>
      <c r="F82" s="54">
        <v>15</v>
      </c>
      <c r="G82" s="114">
        <v>466.1</v>
      </c>
      <c r="H82" s="52" t="s">
        <v>137</v>
      </c>
    </row>
    <row r="83" spans="1:8" ht="20.100000000000001" customHeight="1" x14ac:dyDescent="0.25">
      <c r="A83" s="32" t="s">
        <v>20</v>
      </c>
      <c r="B83" s="32">
        <v>83</v>
      </c>
      <c r="C83" s="123">
        <v>40680773</v>
      </c>
      <c r="D83" s="33">
        <v>41269</v>
      </c>
      <c r="E83" s="53" t="s">
        <v>133</v>
      </c>
      <c r="F83" s="54">
        <v>12</v>
      </c>
      <c r="G83" s="114">
        <v>466.1</v>
      </c>
      <c r="H83" s="52" t="s">
        <v>142</v>
      </c>
    </row>
    <row r="84" spans="1:8" ht="20.100000000000001" customHeight="1" x14ac:dyDescent="0.25">
      <c r="A84" s="32" t="s">
        <v>20</v>
      </c>
      <c r="B84" s="32">
        <v>84</v>
      </c>
      <c r="C84" s="123">
        <v>40680315</v>
      </c>
      <c r="D84" s="33">
        <v>41269</v>
      </c>
      <c r="E84" s="53" t="s">
        <v>133</v>
      </c>
      <c r="F84" s="54">
        <v>3</v>
      </c>
      <c r="G84" s="114">
        <v>466.1</v>
      </c>
      <c r="H84" s="52" t="s">
        <v>188</v>
      </c>
    </row>
    <row r="85" spans="1:8" ht="20.100000000000001" customHeight="1" x14ac:dyDescent="0.25">
      <c r="A85" s="32" t="s">
        <v>20</v>
      </c>
      <c r="B85" s="32">
        <v>85</v>
      </c>
      <c r="C85" s="123">
        <v>40680994</v>
      </c>
      <c r="D85" s="33">
        <v>41271</v>
      </c>
      <c r="E85" s="53" t="s">
        <v>133</v>
      </c>
      <c r="F85" s="54">
        <v>15</v>
      </c>
      <c r="G85" s="114">
        <v>466.1</v>
      </c>
      <c r="H85" s="52" t="s">
        <v>137</v>
      </c>
    </row>
    <row r="86" spans="1:8" ht="20.100000000000001" customHeight="1" x14ac:dyDescent="0.25">
      <c r="A86" s="32" t="s">
        <v>20</v>
      </c>
      <c r="B86" s="32">
        <v>86</v>
      </c>
      <c r="C86" s="123">
        <v>40639779</v>
      </c>
      <c r="D86" s="33">
        <v>41261</v>
      </c>
      <c r="E86" s="53" t="s">
        <v>132</v>
      </c>
      <c r="F86" s="54">
        <v>148</v>
      </c>
      <c r="G86" s="114">
        <v>473095.7</v>
      </c>
      <c r="H86" s="52" t="s">
        <v>102</v>
      </c>
    </row>
    <row r="87" spans="1:8" ht="20.100000000000001" customHeight="1" x14ac:dyDescent="0.25">
      <c r="A87" s="32" t="s">
        <v>20</v>
      </c>
      <c r="B87" s="32">
        <v>87</v>
      </c>
      <c r="C87" s="123">
        <v>40653972</v>
      </c>
      <c r="D87" s="33">
        <v>41267</v>
      </c>
      <c r="E87" s="53" t="s">
        <v>133</v>
      </c>
      <c r="F87" s="54">
        <v>5</v>
      </c>
      <c r="G87" s="114">
        <v>466.1</v>
      </c>
      <c r="H87" s="52" t="s">
        <v>78</v>
      </c>
    </row>
    <row r="88" spans="1:8" ht="20.100000000000001" customHeight="1" x14ac:dyDescent="0.25">
      <c r="A88" s="32" t="s">
        <v>20</v>
      </c>
      <c r="B88" s="32">
        <v>88</v>
      </c>
      <c r="C88" s="123">
        <v>40658801</v>
      </c>
      <c r="D88" s="33">
        <v>41250</v>
      </c>
      <c r="E88" s="53" t="s">
        <v>133</v>
      </c>
      <c r="F88" s="54">
        <v>15</v>
      </c>
      <c r="G88" s="114">
        <v>466.1</v>
      </c>
      <c r="H88" s="52" t="s">
        <v>36</v>
      </c>
    </row>
    <row r="89" spans="1:8" ht="20.100000000000001" customHeight="1" x14ac:dyDescent="0.25">
      <c r="A89" s="32" t="s">
        <v>20</v>
      </c>
      <c r="B89" s="32">
        <v>89</v>
      </c>
      <c r="C89" s="123">
        <v>40667846</v>
      </c>
      <c r="D89" s="33">
        <v>41246</v>
      </c>
      <c r="E89" s="53" t="s">
        <v>133</v>
      </c>
      <c r="F89" s="54">
        <v>5</v>
      </c>
      <c r="G89" s="114">
        <v>466.1</v>
      </c>
      <c r="H89" s="52" t="s">
        <v>78</v>
      </c>
    </row>
    <row r="90" spans="1:8" ht="20.100000000000001" customHeight="1" x14ac:dyDescent="0.25">
      <c r="A90" s="32" t="s">
        <v>20</v>
      </c>
      <c r="B90" s="32">
        <v>90</v>
      </c>
      <c r="C90" s="123">
        <v>40664204</v>
      </c>
      <c r="D90" s="33">
        <v>41248</v>
      </c>
      <c r="E90" s="53" t="s">
        <v>133</v>
      </c>
      <c r="F90" s="54">
        <v>15</v>
      </c>
      <c r="G90" s="114">
        <v>466.1</v>
      </c>
      <c r="H90" s="52" t="s">
        <v>103</v>
      </c>
    </row>
    <row r="91" spans="1:8" ht="20.100000000000001" customHeight="1" x14ac:dyDescent="0.25">
      <c r="A91" s="32" t="s">
        <v>20</v>
      </c>
      <c r="B91" s="32">
        <v>91</v>
      </c>
      <c r="C91" s="123">
        <v>40667057</v>
      </c>
      <c r="D91" s="33">
        <v>41247</v>
      </c>
      <c r="E91" s="53" t="s">
        <v>133</v>
      </c>
      <c r="F91" s="54">
        <v>15</v>
      </c>
      <c r="G91" s="114">
        <v>466.1</v>
      </c>
      <c r="H91" s="52" t="s">
        <v>63</v>
      </c>
    </row>
    <row r="92" spans="1:8" ht="20.100000000000001" customHeight="1" x14ac:dyDescent="0.25">
      <c r="A92" s="32" t="s">
        <v>20</v>
      </c>
      <c r="B92" s="32">
        <v>92</v>
      </c>
      <c r="C92" s="123">
        <v>40669253</v>
      </c>
      <c r="D92" s="33">
        <v>41247</v>
      </c>
      <c r="E92" s="53" t="s">
        <v>133</v>
      </c>
      <c r="F92" s="54">
        <v>5</v>
      </c>
      <c r="G92" s="114">
        <v>466.1</v>
      </c>
      <c r="H92" s="52" t="s">
        <v>78</v>
      </c>
    </row>
    <row r="93" spans="1:8" ht="20.100000000000001" customHeight="1" x14ac:dyDescent="0.25">
      <c r="A93" s="32" t="s">
        <v>20</v>
      </c>
      <c r="B93" s="32">
        <v>93</v>
      </c>
      <c r="C93" s="123">
        <v>40669178</v>
      </c>
      <c r="D93" s="33">
        <v>41248</v>
      </c>
      <c r="E93" s="53" t="s">
        <v>133</v>
      </c>
      <c r="F93" s="54">
        <v>15</v>
      </c>
      <c r="G93" s="114">
        <v>466.1</v>
      </c>
      <c r="H93" s="52" t="s">
        <v>42</v>
      </c>
    </row>
    <row r="94" spans="1:8" ht="20.100000000000001" customHeight="1" x14ac:dyDescent="0.25">
      <c r="A94" s="32" t="s">
        <v>20</v>
      </c>
      <c r="B94" s="32">
        <v>94</v>
      </c>
      <c r="C94" s="123">
        <v>40669268</v>
      </c>
      <c r="D94" s="33">
        <v>41246</v>
      </c>
      <c r="E94" s="53" t="s">
        <v>133</v>
      </c>
      <c r="F94" s="115">
        <v>7</v>
      </c>
      <c r="G94" s="114">
        <v>466.1</v>
      </c>
      <c r="H94" s="52" t="s">
        <v>63</v>
      </c>
    </row>
    <row r="95" spans="1:8" ht="20.100000000000001" customHeight="1" x14ac:dyDescent="0.25">
      <c r="A95" s="32" t="s">
        <v>20</v>
      </c>
      <c r="B95" s="32">
        <v>95</v>
      </c>
      <c r="C95" s="55">
        <v>40669958</v>
      </c>
      <c r="D95" s="33">
        <v>41270</v>
      </c>
      <c r="E95" s="53" t="s">
        <v>132</v>
      </c>
      <c r="F95" s="54">
        <v>5</v>
      </c>
      <c r="G95" s="114">
        <v>630</v>
      </c>
      <c r="H95" s="52" t="s">
        <v>155</v>
      </c>
    </row>
    <row r="96" spans="1:8" ht="20.100000000000001" customHeight="1" x14ac:dyDescent="0.25">
      <c r="A96" s="31" t="s">
        <v>20</v>
      </c>
      <c r="B96" s="32">
        <v>96</v>
      </c>
      <c r="C96" s="123">
        <v>40669899</v>
      </c>
      <c r="D96" s="33">
        <v>41247</v>
      </c>
      <c r="E96" s="53" t="s">
        <v>133</v>
      </c>
      <c r="F96" s="54">
        <v>15</v>
      </c>
      <c r="G96" s="114">
        <v>466.1</v>
      </c>
      <c r="H96" s="52" t="s">
        <v>36</v>
      </c>
    </row>
    <row r="97" spans="1:8" ht="20.100000000000001" customHeight="1" x14ac:dyDescent="0.25">
      <c r="A97" s="32" t="s">
        <v>20</v>
      </c>
      <c r="B97" s="32">
        <v>97</v>
      </c>
      <c r="C97" s="55">
        <v>40670276</v>
      </c>
      <c r="D97" s="33">
        <v>41256</v>
      </c>
      <c r="E97" s="53" t="s">
        <v>133</v>
      </c>
      <c r="F97" s="54">
        <v>6</v>
      </c>
      <c r="G97" s="114">
        <v>466.1</v>
      </c>
      <c r="H97" s="52" t="s">
        <v>134</v>
      </c>
    </row>
    <row r="98" spans="1:8" ht="20.100000000000001" customHeight="1" x14ac:dyDescent="0.25">
      <c r="A98" s="32" t="s">
        <v>20</v>
      </c>
      <c r="B98" s="32">
        <v>98</v>
      </c>
      <c r="C98" s="123">
        <v>40671092</v>
      </c>
      <c r="D98" s="33">
        <v>41248</v>
      </c>
      <c r="E98" s="53" t="s">
        <v>133</v>
      </c>
      <c r="F98" s="54">
        <v>15</v>
      </c>
      <c r="G98" s="114">
        <v>466.1</v>
      </c>
      <c r="H98" s="52" t="s">
        <v>42</v>
      </c>
    </row>
    <row r="99" spans="1:8" ht="20.100000000000001" customHeight="1" x14ac:dyDescent="0.25">
      <c r="A99" s="32" t="s">
        <v>20</v>
      </c>
      <c r="B99" s="32">
        <v>99</v>
      </c>
      <c r="C99" s="123">
        <v>40672216</v>
      </c>
      <c r="D99" s="33">
        <v>41255</v>
      </c>
      <c r="E99" s="53" t="s">
        <v>133</v>
      </c>
      <c r="F99" s="54">
        <v>12</v>
      </c>
      <c r="G99" s="114">
        <v>466.1</v>
      </c>
      <c r="H99" s="52" t="s">
        <v>153</v>
      </c>
    </row>
    <row r="100" spans="1:8" ht="20.100000000000001" customHeight="1" x14ac:dyDescent="0.25">
      <c r="A100" s="32" t="s">
        <v>20</v>
      </c>
      <c r="B100" s="32">
        <v>100</v>
      </c>
      <c r="C100" s="123">
        <v>40673899</v>
      </c>
      <c r="D100" s="33">
        <v>41256</v>
      </c>
      <c r="E100" s="53" t="s">
        <v>133</v>
      </c>
      <c r="F100" s="54">
        <v>5</v>
      </c>
      <c r="G100" s="114">
        <v>466.1</v>
      </c>
      <c r="H100" s="52" t="s">
        <v>60</v>
      </c>
    </row>
    <row r="101" spans="1:8" ht="20.100000000000001" customHeight="1" x14ac:dyDescent="0.25">
      <c r="A101" s="32" t="s">
        <v>20</v>
      </c>
      <c r="B101" s="32">
        <v>101</v>
      </c>
      <c r="C101" s="123">
        <v>40672234</v>
      </c>
      <c r="D101" s="33">
        <v>41256</v>
      </c>
      <c r="E101" s="53" t="s">
        <v>133</v>
      </c>
      <c r="F101" s="54">
        <v>7</v>
      </c>
      <c r="G101" s="114">
        <v>466.1</v>
      </c>
      <c r="H101" s="52" t="s">
        <v>134</v>
      </c>
    </row>
    <row r="102" spans="1:8" ht="20.100000000000001" customHeight="1" x14ac:dyDescent="0.25">
      <c r="A102" s="32" t="s">
        <v>20</v>
      </c>
      <c r="B102" s="32">
        <v>102</v>
      </c>
      <c r="C102" s="123">
        <v>40672918</v>
      </c>
      <c r="D102" s="33">
        <v>41253</v>
      </c>
      <c r="E102" s="53" t="s">
        <v>133</v>
      </c>
      <c r="F102" s="54">
        <v>12</v>
      </c>
      <c r="G102" s="114">
        <v>466.1</v>
      </c>
      <c r="H102" s="52" t="s">
        <v>36</v>
      </c>
    </row>
    <row r="103" spans="1:8" ht="20.100000000000001" customHeight="1" x14ac:dyDescent="0.25">
      <c r="A103" s="32" t="s">
        <v>20</v>
      </c>
      <c r="B103" s="32">
        <v>103</v>
      </c>
      <c r="C103" s="123">
        <v>40676110</v>
      </c>
      <c r="D103" s="33">
        <v>41261</v>
      </c>
      <c r="E103" s="53" t="s">
        <v>133</v>
      </c>
      <c r="F103" s="54">
        <v>6</v>
      </c>
      <c r="G103" s="114">
        <v>466.1</v>
      </c>
      <c r="H103" s="52" t="s">
        <v>134</v>
      </c>
    </row>
    <row r="104" spans="1:8" ht="20.100000000000001" customHeight="1" x14ac:dyDescent="0.25">
      <c r="A104" s="32" t="s">
        <v>20</v>
      </c>
      <c r="B104" s="32">
        <v>104</v>
      </c>
      <c r="C104" s="123">
        <v>40676827</v>
      </c>
      <c r="D104" s="33">
        <v>41269</v>
      </c>
      <c r="E104" s="53" t="s">
        <v>133</v>
      </c>
      <c r="F104" s="54">
        <v>15</v>
      </c>
      <c r="G104" s="114">
        <v>466.1</v>
      </c>
      <c r="H104" s="52" t="s">
        <v>36</v>
      </c>
    </row>
    <row r="105" spans="1:8" ht="20.100000000000001" customHeight="1" x14ac:dyDescent="0.25">
      <c r="A105" s="32" t="s">
        <v>20</v>
      </c>
      <c r="B105" s="32">
        <v>105</v>
      </c>
      <c r="C105" s="123">
        <v>40680483</v>
      </c>
      <c r="D105" s="33">
        <v>41272</v>
      </c>
      <c r="E105" s="53" t="s">
        <v>133</v>
      </c>
      <c r="F105" s="54">
        <v>6</v>
      </c>
      <c r="G105" s="114">
        <v>466.1</v>
      </c>
      <c r="H105" s="52" t="s">
        <v>134</v>
      </c>
    </row>
    <row r="106" spans="1:8" ht="20.100000000000001" customHeight="1" x14ac:dyDescent="0.25">
      <c r="A106" s="32" t="s">
        <v>20</v>
      </c>
      <c r="B106" s="32">
        <v>106</v>
      </c>
      <c r="C106" s="123">
        <v>40679110</v>
      </c>
      <c r="D106" s="33">
        <v>41271</v>
      </c>
      <c r="E106" s="53" t="s">
        <v>133</v>
      </c>
      <c r="F106" s="54">
        <v>13</v>
      </c>
      <c r="G106" s="114">
        <v>466.1</v>
      </c>
      <c r="H106" s="52" t="s">
        <v>36</v>
      </c>
    </row>
    <row r="107" spans="1:8" ht="20.100000000000001" customHeight="1" x14ac:dyDescent="0.25">
      <c r="A107" s="32" t="s">
        <v>20</v>
      </c>
      <c r="B107" s="32">
        <v>107</v>
      </c>
      <c r="C107" s="123">
        <v>40629885</v>
      </c>
      <c r="D107" s="33">
        <v>41249</v>
      </c>
      <c r="E107" s="53" t="s">
        <v>133</v>
      </c>
      <c r="F107" s="54">
        <v>6</v>
      </c>
      <c r="G107" s="114">
        <v>466.1</v>
      </c>
      <c r="H107" s="52" t="s">
        <v>69</v>
      </c>
    </row>
    <row r="108" spans="1:8" ht="20.100000000000001" customHeight="1" x14ac:dyDescent="0.25">
      <c r="A108" s="32" t="s">
        <v>20</v>
      </c>
      <c r="B108" s="32">
        <v>108</v>
      </c>
      <c r="C108" s="123">
        <v>40630535</v>
      </c>
      <c r="D108" s="33">
        <v>41264</v>
      </c>
      <c r="E108" s="53" t="s">
        <v>132</v>
      </c>
      <c r="F108" s="54">
        <v>7.5</v>
      </c>
      <c r="G108" s="114">
        <v>2992.5</v>
      </c>
      <c r="H108" s="52" t="s">
        <v>47</v>
      </c>
    </row>
    <row r="109" spans="1:8" ht="20.100000000000001" customHeight="1" x14ac:dyDescent="0.25">
      <c r="A109" s="32" t="s">
        <v>20</v>
      </c>
      <c r="B109" s="32">
        <v>109</v>
      </c>
      <c r="C109" s="123">
        <v>40644338</v>
      </c>
      <c r="D109" s="33">
        <v>41249</v>
      </c>
      <c r="E109" s="53" t="s">
        <v>133</v>
      </c>
      <c r="F109" s="54">
        <v>15</v>
      </c>
      <c r="G109" s="114">
        <v>1890</v>
      </c>
      <c r="H109" s="52" t="s">
        <v>158</v>
      </c>
    </row>
    <row r="110" spans="1:8" ht="20.100000000000001" customHeight="1" x14ac:dyDescent="0.25">
      <c r="A110" s="32" t="s">
        <v>20</v>
      </c>
      <c r="B110" s="32">
        <v>110</v>
      </c>
      <c r="C110" s="123">
        <v>40644479</v>
      </c>
      <c r="D110" s="33">
        <v>41261</v>
      </c>
      <c r="E110" s="53" t="s">
        <v>133</v>
      </c>
      <c r="F110" s="54">
        <v>6</v>
      </c>
      <c r="G110" s="114">
        <v>466.1</v>
      </c>
      <c r="H110" s="52" t="s">
        <v>157</v>
      </c>
    </row>
    <row r="111" spans="1:8" ht="20.100000000000001" customHeight="1" x14ac:dyDescent="0.25">
      <c r="A111" s="31" t="s">
        <v>20</v>
      </c>
      <c r="B111" s="32">
        <v>111</v>
      </c>
      <c r="C111" s="123">
        <v>40643285</v>
      </c>
      <c r="D111" s="33">
        <v>41248</v>
      </c>
      <c r="E111" s="53" t="s">
        <v>133</v>
      </c>
      <c r="F111" s="54">
        <v>14.9</v>
      </c>
      <c r="G111" s="114">
        <v>466.1</v>
      </c>
      <c r="H111" s="52" t="s">
        <v>114</v>
      </c>
    </row>
    <row r="112" spans="1:8" ht="20.100000000000001" customHeight="1" x14ac:dyDescent="0.25">
      <c r="A112" s="31" t="s">
        <v>20</v>
      </c>
      <c r="B112" s="32">
        <v>112</v>
      </c>
      <c r="C112" s="123">
        <v>40658018</v>
      </c>
      <c r="D112" s="33">
        <v>41255</v>
      </c>
      <c r="E112" s="53" t="s">
        <v>133</v>
      </c>
      <c r="F112" s="54">
        <v>8.1</v>
      </c>
      <c r="G112" s="114">
        <v>466.1</v>
      </c>
      <c r="H112" s="52" t="s">
        <v>22</v>
      </c>
    </row>
    <row r="113" spans="1:8" ht="20.100000000000001" customHeight="1" x14ac:dyDescent="0.25">
      <c r="A113" s="31" t="s">
        <v>20</v>
      </c>
      <c r="B113" s="32">
        <v>113</v>
      </c>
      <c r="C113" s="123">
        <v>40657105</v>
      </c>
      <c r="D113" s="33">
        <v>41255</v>
      </c>
      <c r="E113" s="53" t="s">
        <v>133</v>
      </c>
      <c r="F113" s="54">
        <v>16.5</v>
      </c>
      <c r="G113" s="114">
        <v>2079</v>
      </c>
      <c r="H113" s="52" t="s">
        <v>68</v>
      </c>
    </row>
    <row r="114" spans="1:8" ht="20.100000000000001" customHeight="1" x14ac:dyDescent="0.25">
      <c r="A114" s="31" t="s">
        <v>20</v>
      </c>
      <c r="B114" s="32">
        <v>114</v>
      </c>
      <c r="C114" s="123">
        <v>40657938</v>
      </c>
      <c r="D114" s="33">
        <v>41255</v>
      </c>
      <c r="E114" s="53" t="s">
        <v>133</v>
      </c>
      <c r="F114" s="54">
        <v>12</v>
      </c>
      <c r="G114" s="114">
        <v>466.1</v>
      </c>
      <c r="H114" s="52" t="s">
        <v>22</v>
      </c>
    </row>
    <row r="115" spans="1:8" ht="20.100000000000001" customHeight="1" x14ac:dyDescent="0.25">
      <c r="A115" s="31" t="s">
        <v>20</v>
      </c>
      <c r="B115" s="32">
        <v>115</v>
      </c>
      <c r="C115" s="123">
        <v>40657051</v>
      </c>
      <c r="D115" s="33">
        <v>41255</v>
      </c>
      <c r="E115" s="53" t="s">
        <v>133</v>
      </c>
      <c r="F115" s="54">
        <v>27.5</v>
      </c>
      <c r="G115" s="114">
        <v>3465</v>
      </c>
      <c r="H115" s="52" t="s">
        <v>22</v>
      </c>
    </row>
    <row r="116" spans="1:8" ht="20.100000000000001" customHeight="1" x14ac:dyDescent="0.25">
      <c r="A116" s="31" t="s">
        <v>20</v>
      </c>
      <c r="B116" s="32">
        <v>116</v>
      </c>
      <c r="C116" s="123">
        <v>40657953</v>
      </c>
      <c r="D116" s="33">
        <v>41255</v>
      </c>
      <c r="E116" s="53" t="s">
        <v>133</v>
      </c>
      <c r="F116" s="54">
        <v>9.5</v>
      </c>
      <c r="G116" s="114">
        <v>466.1</v>
      </c>
      <c r="H116" s="52" t="s">
        <v>22</v>
      </c>
    </row>
    <row r="117" spans="1:8" ht="20.100000000000001" customHeight="1" x14ac:dyDescent="0.25">
      <c r="A117" s="31" t="s">
        <v>20</v>
      </c>
      <c r="B117" s="32">
        <v>117</v>
      </c>
      <c r="C117" s="123">
        <v>40658099</v>
      </c>
      <c r="D117" s="33">
        <v>41255</v>
      </c>
      <c r="E117" s="53" t="s">
        <v>133</v>
      </c>
      <c r="F117" s="54">
        <v>7.7</v>
      </c>
      <c r="G117" s="114">
        <v>466.1</v>
      </c>
      <c r="H117" s="52" t="s">
        <v>121</v>
      </c>
    </row>
    <row r="118" spans="1:8" ht="20.100000000000001" customHeight="1" x14ac:dyDescent="0.25">
      <c r="A118" s="31" t="s">
        <v>20</v>
      </c>
      <c r="B118" s="32">
        <v>118</v>
      </c>
      <c r="C118" s="123">
        <v>40657630</v>
      </c>
      <c r="D118" s="33">
        <v>41255</v>
      </c>
      <c r="E118" s="53" t="s">
        <v>133</v>
      </c>
      <c r="F118" s="54">
        <v>23</v>
      </c>
      <c r="G118" s="114">
        <v>2898</v>
      </c>
      <c r="H118" s="52" t="s">
        <v>191</v>
      </c>
    </row>
    <row r="119" spans="1:8" ht="20.100000000000001" customHeight="1" x14ac:dyDescent="0.25">
      <c r="A119" s="31" t="s">
        <v>20</v>
      </c>
      <c r="B119" s="32">
        <v>119</v>
      </c>
      <c r="C119" s="123">
        <v>40657222</v>
      </c>
      <c r="D119" s="33">
        <v>41255</v>
      </c>
      <c r="E119" s="53" t="s">
        <v>133</v>
      </c>
      <c r="F119" s="54">
        <v>16</v>
      </c>
      <c r="G119" s="114">
        <v>2016</v>
      </c>
      <c r="H119" s="52" t="s">
        <v>123</v>
      </c>
    </row>
    <row r="120" spans="1:8" ht="20.100000000000001" customHeight="1" x14ac:dyDescent="0.25">
      <c r="A120" s="31" t="s">
        <v>20</v>
      </c>
      <c r="B120" s="32">
        <v>120</v>
      </c>
      <c r="C120" s="123">
        <v>40657134</v>
      </c>
      <c r="D120" s="33">
        <v>41255</v>
      </c>
      <c r="E120" s="53" t="s">
        <v>133</v>
      </c>
      <c r="F120" s="54">
        <v>4</v>
      </c>
      <c r="G120" s="114">
        <v>466.1</v>
      </c>
      <c r="H120" s="52" t="s">
        <v>99</v>
      </c>
    </row>
    <row r="121" spans="1:8" ht="20.100000000000001" customHeight="1" x14ac:dyDescent="0.25">
      <c r="A121" s="31" t="s">
        <v>20</v>
      </c>
      <c r="B121" s="32">
        <v>121</v>
      </c>
      <c r="C121" s="123">
        <v>40657085</v>
      </c>
      <c r="D121" s="33">
        <v>41255</v>
      </c>
      <c r="E121" s="53" t="s">
        <v>133</v>
      </c>
      <c r="F121" s="54">
        <v>7.5</v>
      </c>
      <c r="G121" s="114">
        <v>466.1</v>
      </c>
      <c r="H121" s="52" t="s">
        <v>125</v>
      </c>
    </row>
    <row r="122" spans="1:8" ht="20.100000000000001" customHeight="1" x14ac:dyDescent="0.25">
      <c r="A122" s="31" t="s">
        <v>20</v>
      </c>
      <c r="B122" s="32">
        <v>122</v>
      </c>
      <c r="C122" s="123">
        <v>40656959</v>
      </c>
      <c r="D122" s="33">
        <v>41255</v>
      </c>
      <c r="E122" s="53" t="s">
        <v>133</v>
      </c>
      <c r="F122" s="54">
        <v>30</v>
      </c>
      <c r="G122" s="114">
        <v>3780</v>
      </c>
      <c r="H122" s="52" t="s">
        <v>121</v>
      </c>
    </row>
    <row r="123" spans="1:8" ht="20.100000000000001" customHeight="1" x14ac:dyDescent="0.25">
      <c r="A123" s="31" t="s">
        <v>20</v>
      </c>
      <c r="B123" s="32">
        <v>123</v>
      </c>
      <c r="C123" s="123">
        <v>40656900</v>
      </c>
      <c r="D123" s="33">
        <v>41255</v>
      </c>
      <c r="E123" s="53" t="s">
        <v>133</v>
      </c>
      <c r="F123" s="54">
        <v>17</v>
      </c>
      <c r="G123" s="114">
        <v>2142</v>
      </c>
      <c r="H123" s="52" t="s">
        <v>68</v>
      </c>
    </row>
    <row r="124" spans="1:8" ht="20.100000000000001" customHeight="1" x14ac:dyDescent="0.25">
      <c r="A124" s="31" t="s">
        <v>20</v>
      </c>
      <c r="B124" s="32">
        <v>124</v>
      </c>
      <c r="C124" s="123">
        <v>40658027</v>
      </c>
      <c r="D124" s="33">
        <v>41255</v>
      </c>
      <c r="E124" s="53" t="s">
        <v>133</v>
      </c>
      <c r="F124" s="54">
        <v>6.2</v>
      </c>
      <c r="G124" s="114">
        <v>466.1</v>
      </c>
      <c r="H124" s="52" t="s">
        <v>53</v>
      </c>
    </row>
    <row r="125" spans="1:8" ht="20.100000000000001" customHeight="1" x14ac:dyDescent="0.25">
      <c r="A125" s="32" t="s">
        <v>62</v>
      </c>
      <c r="B125" s="32">
        <v>125</v>
      </c>
      <c r="C125" s="123">
        <v>40653966</v>
      </c>
      <c r="D125" s="33">
        <v>41253</v>
      </c>
      <c r="E125" s="53" t="s">
        <v>133</v>
      </c>
      <c r="F125" s="54">
        <v>47.4</v>
      </c>
      <c r="G125" s="114">
        <v>739804.1</v>
      </c>
      <c r="H125" s="52" t="s">
        <v>99</v>
      </c>
    </row>
    <row r="126" spans="1:8" ht="20.100000000000001" customHeight="1" x14ac:dyDescent="0.25">
      <c r="A126" s="32" t="s">
        <v>62</v>
      </c>
      <c r="B126" s="32">
        <v>126</v>
      </c>
      <c r="C126" s="123">
        <v>40653802</v>
      </c>
      <c r="D126" s="33">
        <v>41247</v>
      </c>
      <c r="E126" s="53" t="s">
        <v>133</v>
      </c>
      <c r="F126" s="54">
        <v>5</v>
      </c>
      <c r="G126" s="114">
        <v>466.1</v>
      </c>
      <c r="H126" s="52" t="s">
        <v>47</v>
      </c>
    </row>
    <row r="127" spans="1:8" ht="20.100000000000001" customHeight="1" x14ac:dyDescent="0.25">
      <c r="A127" s="32" t="s">
        <v>62</v>
      </c>
      <c r="B127" s="32">
        <v>127</v>
      </c>
      <c r="C127" s="123">
        <v>40658148</v>
      </c>
      <c r="D127" s="33">
        <v>41255</v>
      </c>
      <c r="E127" s="53" t="s">
        <v>133</v>
      </c>
      <c r="F127" s="54">
        <v>7</v>
      </c>
      <c r="G127" s="114">
        <v>466.1</v>
      </c>
      <c r="H127" s="52" t="s">
        <v>121</v>
      </c>
    </row>
    <row r="128" spans="1:8" ht="20.100000000000001" customHeight="1" x14ac:dyDescent="0.25">
      <c r="A128" s="32" t="s">
        <v>62</v>
      </c>
      <c r="B128" s="32">
        <v>128</v>
      </c>
      <c r="C128" s="123">
        <v>40658022</v>
      </c>
      <c r="D128" s="33">
        <v>41255</v>
      </c>
      <c r="E128" s="53" t="s">
        <v>133</v>
      </c>
      <c r="F128" s="54">
        <v>8.5</v>
      </c>
      <c r="G128" s="114">
        <v>466.1</v>
      </c>
      <c r="H128" s="52" t="s">
        <v>122</v>
      </c>
    </row>
    <row r="129" spans="1:8" ht="20.100000000000001" customHeight="1" x14ac:dyDescent="0.25">
      <c r="A129" s="32" t="s">
        <v>62</v>
      </c>
      <c r="B129" s="32">
        <v>129</v>
      </c>
      <c r="C129" s="123">
        <v>40658044</v>
      </c>
      <c r="D129" s="33">
        <v>41255</v>
      </c>
      <c r="E129" s="53" t="s">
        <v>133</v>
      </c>
      <c r="F129" s="54">
        <v>12</v>
      </c>
      <c r="G129" s="114">
        <v>466.1</v>
      </c>
      <c r="H129" s="52" t="s">
        <v>123</v>
      </c>
    </row>
    <row r="130" spans="1:8" ht="20.100000000000001" customHeight="1" x14ac:dyDescent="0.25">
      <c r="A130" s="32" t="s">
        <v>62</v>
      </c>
      <c r="B130" s="32">
        <v>130</v>
      </c>
      <c r="C130" s="123">
        <v>40658313</v>
      </c>
      <c r="D130" s="33">
        <v>41255</v>
      </c>
      <c r="E130" s="53" t="s">
        <v>133</v>
      </c>
      <c r="F130" s="54">
        <v>9.5</v>
      </c>
      <c r="G130" s="114">
        <v>466.1</v>
      </c>
      <c r="H130" s="52" t="s">
        <v>52</v>
      </c>
    </row>
    <row r="131" spans="1:8" ht="20.100000000000001" customHeight="1" x14ac:dyDescent="0.25">
      <c r="A131" s="32" t="s">
        <v>62</v>
      </c>
      <c r="B131" s="32">
        <v>131</v>
      </c>
      <c r="C131" s="123">
        <v>40657203</v>
      </c>
      <c r="D131" s="33">
        <v>41255</v>
      </c>
      <c r="E131" s="53" t="s">
        <v>133</v>
      </c>
      <c r="F131" s="54">
        <v>8.6</v>
      </c>
      <c r="G131" s="114">
        <v>466.1</v>
      </c>
      <c r="H131" s="52" t="s">
        <v>99</v>
      </c>
    </row>
    <row r="132" spans="1:8" ht="20.100000000000001" customHeight="1" x14ac:dyDescent="0.25">
      <c r="A132" s="32" t="s">
        <v>62</v>
      </c>
      <c r="B132" s="32">
        <v>132</v>
      </c>
      <c r="C132" s="124">
        <v>40658063</v>
      </c>
      <c r="D132" s="116">
        <v>41255</v>
      </c>
      <c r="E132" s="53" t="s">
        <v>133</v>
      </c>
      <c r="F132" s="117">
        <v>9</v>
      </c>
      <c r="G132" s="118">
        <v>466.1</v>
      </c>
      <c r="H132" s="119" t="s">
        <v>121</v>
      </c>
    </row>
    <row r="133" spans="1:8" ht="20.100000000000001" customHeight="1" x14ac:dyDescent="0.25">
      <c r="A133" s="32" t="s">
        <v>62</v>
      </c>
      <c r="B133" s="32">
        <v>133</v>
      </c>
      <c r="C133" s="124">
        <v>40658019</v>
      </c>
      <c r="D133" s="116">
        <v>41255</v>
      </c>
      <c r="E133" s="53" t="s">
        <v>133</v>
      </c>
      <c r="F133" s="117">
        <v>11</v>
      </c>
      <c r="G133" s="118">
        <v>466.1</v>
      </c>
      <c r="H133" s="119" t="s">
        <v>124</v>
      </c>
    </row>
    <row r="134" spans="1:8" ht="20.100000000000001" customHeight="1" x14ac:dyDescent="0.25">
      <c r="A134" s="32" t="s">
        <v>62</v>
      </c>
      <c r="B134" s="32">
        <v>134</v>
      </c>
      <c r="C134" s="124">
        <v>40660043</v>
      </c>
      <c r="D134" s="116">
        <v>41253</v>
      </c>
      <c r="E134" s="53" t="s">
        <v>133</v>
      </c>
      <c r="F134" s="117">
        <v>14.9</v>
      </c>
      <c r="G134" s="118">
        <v>466.1</v>
      </c>
      <c r="H134" s="119" t="s">
        <v>22</v>
      </c>
    </row>
    <row r="135" spans="1:8" ht="20.100000000000001" customHeight="1" x14ac:dyDescent="0.25">
      <c r="A135" s="32" t="s">
        <v>62</v>
      </c>
      <c r="B135" s="32">
        <v>135</v>
      </c>
      <c r="C135" s="124">
        <v>40663119</v>
      </c>
      <c r="D135" s="116">
        <v>41255</v>
      </c>
      <c r="E135" s="53" t="s">
        <v>133</v>
      </c>
      <c r="F135" s="117">
        <v>11.66</v>
      </c>
      <c r="G135" s="118">
        <v>466.1</v>
      </c>
      <c r="H135" s="119" t="s">
        <v>111</v>
      </c>
    </row>
    <row r="136" spans="1:8" ht="20.100000000000001" customHeight="1" x14ac:dyDescent="0.25">
      <c r="A136" s="32" t="s">
        <v>62</v>
      </c>
      <c r="B136" s="32">
        <v>136</v>
      </c>
      <c r="C136" s="124">
        <v>40664597</v>
      </c>
      <c r="D136" s="116">
        <v>41253</v>
      </c>
      <c r="E136" s="53" t="s">
        <v>133</v>
      </c>
      <c r="F136" s="117">
        <v>11</v>
      </c>
      <c r="G136" s="118">
        <v>466.1</v>
      </c>
      <c r="H136" s="119" t="s">
        <v>88</v>
      </c>
    </row>
    <row r="137" spans="1:8" ht="20.100000000000001" customHeight="1" x14ac:dyDescent="0.25">
      <c r="A137" s="32" t="s">
        <v>62</v>
      </c>
      <c r="B137" s="32">
        <v>137</v>
      </c>
      <c r="C137" s="124">
        <v>40664593</v>
      </c>
      <c r="D137" s="116">
        <v>41253</v>
      </c>
      <c r="E137" s="53" t="s">
        <v>133</v>
      </c>
      <c r="F137" s="117">
        <v>11</v>
      </c>
      <c r="G137" s="118">
        <v>466.1</v>
      </c>
      <c r="H137" s="119" t="s">
        <v>88</v>
      </c>
    </row>
    <row r="138" spans="1:8" ht="20.100000000000001" customHeight="1" x14ac:dyDescent="0.25">
      <c r="A138" s="32" t="s">
        <v>62</v>
      </c>
      <c r="B138" s="32">
        <v>138</v>
      </c>
      <c r="C138" s="124">
        <v>40663867</v>
      </c>
      <c r="D138" s="116">
        <v>41247</v>
      </c>
      <c r="E138" s="53" t="s">
        <v>133</v>
      </c>
      <c r="F138" s="117">
        <v>15</v>
      </c>
      <c r="G138" s="118">
        <v>466.1</v>
      </c>
      <c r="H138" s="119" t="s">
        <v>75</v>
      </c>
    </row>
    <row r="139" spans="1:8" ht="20.100000000000001" customHeight="1" x14ac:dyDescent="0.25">
      <c r="A139" s="32" t="s">
        <v>62</v>
      </c>
      <c r="B139" s="32">
        <v>139</v>
      </c>
      <c r="C139" s="124">
        <v>40667323</v>
      </c>
      <c r="D139" s="116">
        <v>41253</v>
      </c>
      <c r="E139" s="53" t="s">
        <v>133</v>
      </c>
      <c r="F139" s="117">
        <v>14.9</v>
      </c>
      <c r="G139" s="118">
        <v>466.1</v>
      </c>
      <c r="H139" s="119" t="s">
        <v>67</v>
      </c>
    </row>
    <row r="140" spans="1:8" ht="20.100000000000001" customHeight="1" x14ac:dyDescent="0.25">
      <c r="A140" s="32" t="s">
        <v>62</v>
      </c>
      <c r="B140" s="32">
        <v>140</v>
      </c>
      <c r="C140" s="124">
        <v>40665636</v>
      </c>
      <c r="D140" s="116">
        <v>41248</v>
      </c>
      <c r="E140" s="53" t="s">
        <v>133</v>
      </c>
      <c r="F140" s="117">
        <v>14.9</v>
      </c>
      <c r="G140" s="118">
        <v>466.1</v>
      </c>
      <c r="H140" s="119" t="s">
        <v>22</v>
      </c>
    </row>
    <row r="141" spans="1:8" ht="20.100000000000001" customHeight="1" x14ac:dyDescent="0.25">
      <c r="A141" s="32" t="s">
        <v>62</v>
      </c>
      <c r="B141" s="32">
        <v>141</v>
      </c>
      <c r="C141" s="124">
        <v>40664788</v>
      </c>
      <c r="D141" s="116">
        <v>41247</v>
      </c>
      <c r="E141" s="53" t="s">
        <v>133</v>
      </c>
      <c r="F141" s="117">
        <v>15</v>
      </c>
      <c r="G141" s="118">
        <v>466.1</v>
      </c>
      <c r="H141" s="119" t="s">
        <v>143</v>
      </c>
    </row>
    <row r="142" spans="1:8" ht="20.100000000000001" customHeight="1" x14ac:dyDescent="0.25">
      <c r="A142" s="32" t="s">
        <v>62</v>
      </c>
      <c r="B142" s="32">
        <v>142</v>
      </c>
      <c r="C142" s="124">
        <v>40664974</v>
      </c>
      <c r="D142" s="116">
        <v>41247</v>
      </c>
      <c r="E142" s="53" t="s">
        <v>133</v>
      </c>
      <c r="F142" s="117">
        <v>12</v>
      </c>
      <c r="G142" s="118">
        <v>466.1</v>
      </c>
      <c r="H142" s="119" t="s">
        <v>53</v>
      </c>
    </row>
    <row r="143" spans="1:8" ht="20.100000000000001" customHeight="1" x14ac:dyDescent="0.25">
      <c r="A143" s="32" t="s">
        <v>62</v>
      </c>
      <c r="B143" s="32">
        <v>143</v>
      </c>
      <c r="C143" s="124">
        <v>40669816</v>
      </c>
      <c r="D143" s="116">
        <v>41250</v>
      </c>
      <c r="E143" s="53" t="s">
        <v>133</v>
      </c>
      <c r="F143" s="117">
        <v>11</v>
      </c>
      <c r="G143" s="118">
        <v>466.1</v>
      </c>
      <c r="H143" s="119" t="s">
        <v>88</v>
      </c>
    </row>
    <row r="144" spans="1:8" ht="20.100000000000001" customHeight="1" x14ac:dyDescent="0.25">
      <c r="A144" s="32" t="s">
        <v>62</v>
      </c>
      <c r="B144" s="32">
        <v>144</v>
      </c>
      <c r="C144" s="124">
        <v>40666704</v>
      </c>
      <c r="D144" s="116">
        <v>41248</v>
      </c>
      <c r="E144" s="53" t="s">
        <v>133</v>
      </c>
      <c r="F144" s="117">
        <v>8</v>
      </c>
      <c r="G144" s="118">
        <v>466.1</v>
      </c>
      <c r="H144" s="119" t="s">
        <v>156</v>
      </c>
    </row>
    <row r="145" spans="1:8" ht="20.100000000000001" customHeight="1" x14ac:dyDescent="0.25">
      <c r="A145" s="32" t="s">
        <v>62</v>
      </c>
      <c r="B145" s="32">
        <v>145</v>
      </c>
      <c r="C145" s="124">
        <v>40669821</v>
      </c>
      <c r="D145" s="116">
        <v>41250</v>
      </c>
      <c r="E145" s="53" t="s">
        <v>133</v>
      </c>
      <c r="F145" s="117">
        <v>11</v>
      </c>
      <c r="G145" s="118">
        <v>466.1</v>
      </c>
      <c r="H145" s="119" t="s">
        <v>88</v>
      </c>
    </row>
    <row r="146" spans="1:8" ht="20.100000000000001" customHeight="1" x14ac:dyDescent="0.25">
      <c r="A146" s="32" t="s">
        <v>62</v>
      </c>
      <c r="B146" s="32">
        <v>146</v>
      </c>
      <c r="C146" s="124">
        <v>40669574</v>
      </c>
      <c r="D146" s="116">
        <v>41254</v>
      </c>
      <c r="E146" s="53" t="s">
        <v>133</v>
      </c>
      <c r="F146" s="117">
        <v>5</v>
      </c>
      <c r="G146" s="118">
        <v>466.1</v>
      </c>
      <c r="H146" s="119" t="s">
        <v>158</v>
      </c>
    </row>
    <row r="147" spans="1:8" ht="20.100000000000001" customHeight="1" x14ac:dyDescent="0.25">
      <c r="A147" s="32" t="s">
        <v>62</v>
      </c>
      <c r="B147" s="32">
        <v>147</v>
      </c>
      <c r="C147" s="124">
        <v>40668098</v>
      </c>
      <c r="D147" s="116">
        <v>41247</v>
      </c>
      <c r="E147" s="53" t="s">
        <v>133</v>
      </c>
      <c r="F147" s="117">
        <v>8</v>
      </c>
      <c r="G147" s="118">
        <v>466.1</v>
      </c>
      <c r="H147" s="119" t="s">
        <v>47</v>
      </c>
    </row>
    <row r="148" spans="1:8" ht="20.100000000000001" customHeight="1" x14ac:dyDescent="0.25">
      <c r="A148" s="32" t="s">
        <v>62</v>
      </c>
      <c r="B148" s="32">
        <v>148</v>
      </c>
      <c r="C148" s="124">
        <v>40671297</v>
      </c>
      <c r="D148" s="116">
        <v>41263</v>
      </c>
      <c r="E148" s="53" t="s">
        <v>133</v>
      </c>
      <c r="F148" s="117">
        <v>14.9</v>
      </c>
      <c r="G148" s="118">
        <v>466.1</v>
      </c>
      <c r="H148" s="119" t="s">
        <v>22</v>
      </c>
    </row>
    <row r="149" spans="1:8" ht="20.100000000000001" customHeight="1" x14ac:dyDescent="0.25">
      <c r="A149" s="32" t="s">
        <v>62</v>
      </c>
      <c r="B149" s="32">
        <v>149</v>
      </c>
      <c r="C149" s="124">
        <v>40674879</v>
      </c>
      <c r="D149" s="116">
        <v>41272</v>
      </c>
      <c r="E149" s="53" t="s">
        <v>133</v>
      </c>
      <c r="F149" s="117">
        <v>14.9</v>
      </c>
      <c r="G149" s="118">
        <v>466.1</v>
      </c>
      <c r="H149" s="119" t="s">
        <v>114</v>
      </c>
    </row>
    <row r="150" spans="1:8" ht="20.100000000000001" customHeight="1" x14ac:dyDescent="0.25">
      <c r="A150" s="32" t="s">
        <v>62</v>
      </c>
      <c r="B150" s="32">
        <v>150</v>
      </c>
      <c r="C150" s="124">
        <v>40677276</v>
      </c>
      <c r="D150" s="116">
        <v>41267</v>
      </c>
      <c r="E150" s="53" t="s">
        <v>133</v>
      </c>
      <c r="F150" s="117">
        <v>15</v>
      </c>
      <c r="G150" s="118">
        <v>466.1</v>
      </c>
      <c r="H150" s="119" t="s">
        <v>68</v>
      </c>
    </row>
    <row r="151" spans="1:8" ht="20.100000000000001" customHeight="1" x14ac:dyDescent="0.25">
      <c r="A151" s="32" t="s">
        <v>62</v>
      </c>
      <c r="B151" s="32">
        <v>151</v>
      </c>
      <c r="C151" s="124">
        <v>40678033</v>
      </c>
      <c r="D151" s="116">
        <v>41272</v>
      </c>
      <c r="E151" s="53" t="s">
        <v>133</v>
      </c>
      <c r="F151" s="117">
        <v>14.9</v>
      </c>
      <c r="G151" s="118">
        <v>466.1</v>
      </c>
      <c r="H151" s="119" t="s">
        <v>22</v>
      </c>
    </row>
    <row r="152" spans="1:8" ht="20.100000000000001" customHeight="1" x14ac:dyDescent="0.25">
      <c r="A152" s="32" t="s">
        <v>62</v>
      </c>
      <c r="B152" s="32">
        <v>152</v>
      </c>
      <c r="C152" s="124">
        <v>40679166</v>
      </c>
      <c r="D152" s="116">
        <v>41271</v>
      </c>
      <c r="E152" s="53" t="s">
        <v>133</v>
      </c>
      <c r="F152" s="117">
        <v>15</v>
      </c>
      <c r="G152" s="118">
        <v>466.1</v>
      </c>
      <c r="H152" s="119" t="s">
        <v>52</v>
      </c>
    </row>
    <row r="153" spans="1:8" ht="20.100000000000001" customHeight="1" x14ac:dyDescent="0.25">
      <c r="A153" s="32" t="s">
        <v>62</v>
      </c>
      <c r="B153" s="32">
        <v>153</v>
      </c>
      <c r="C153" s="124">
        <v>40678292</v>
      </c>
      <c r="D153" s="116">
        <v>41272</v>
      </c>
      <c r="E153" s="53" t="s">
        <v>133</v>
      </c>
      <c r="F153" s="117">
        <v>14.9</v>
      </c>
      <c r="G153" s="118">
        <v>466.1</v>
      </c>
      <c r="H153" s="119" t="s">
        <v>22</v>
      </c>
    </row>
    <row r="154" spans="1:8" ht="20.100000000000001" customHeight="1" x14ac:dyDescent="0.25">
      <c r="A154" s="32" t="s">
        <v>62</v>
      </c>
      <c r="B154" s="32">
        <v>154</v>
      </c>
      <c r="C154" s="124">
        <v>40678454</v>
      </c>
      <c r="D154" s="116">
        <v>41269</v>
      </c>
      <c r="E154" s="53" t="s">
        <v>133</v>
      </c>
      <c r="F154" s="117">
        <v>8</v>
      </c>
      <c r="G154" s="118">
        <v>466.1</v>
      </c>
      <c r="H154" s="119" t="s">
        <v>47</v>
      </c>
    </row>
    <row r="155" spans="1:8" ht="20.100000000000001" customHeight="1" x14ac:dyDescent="0.25">
      <c r="A155" s="31" t="s">
        <v>20</v>
      </c>
      <c r="B155" s="32">
        <v>155</v>
      </c>
      <c r="C155" s="124">
        <v>40680625</v>
      </c>
      <c r="D155" s="116">
        <v>41272</v>
      </c>
      <c r="E155" s="53" t="s">
        <v>133</v>
      </c>
      <c r="F155" s="117">
        <v>14.9</v>
      </c>
      <c r="G155" s="118">
        <v>466.1</v>
      </c>
      <c r="H155" s="119" t="s">
        <v>114</v>
      </c>
    </row>
    <row r="156" spans="1:8" ht="20.100000000000001" customHeight="1" x14ac:dyDescent="0.25">
      <c r="A156" s="31" t="s">
        <v>20</v>
      </c>
      <c r="B156" s="32">
        <v>156</v>
      </c>
      <c r="C156" s="124">
        <v>40680358</v>
      </c>
      <c r="D156" s="116">
        <v>41270</v>
      </c>
      <c r="E156" s="53" t="s">
        <v>133</v>
      </c>
      <c r="F156" s="117">
        <v>15</v>
      </c>
      <c r="G156" s="118">
        <v>466.1</v>
      </c>
      <c r="H156" s="119" t="s">
        <v>47</v>
      </c>
    </row>
    <row r="157" spans="1:8" ht="20.100000000000001" customHeight="1" x14ac:dyDescent="0.25">
      <c r="A157" s="31" t="s">
        <v>20</v>
      </c>
      <c r="B157" s="32">
        <v>157</v>
      </c>
      <c r="C157" s="124">
        <v>40681474</v>
      </c>
      <c r="D157" s="116">
        <v>41272</v>
      </c>
      <c r="E157" s="53" t="s">
        <v>133</v>
      </c>
      <c r="F157" s="117">
        <v>6</v>
      </c>
      <c r="G157" s="118">
        <v>466.1</v>
      </c>
      <c r="H157" s="119" t="s">
        <v>67</v>
      </c>
    </row>
    <row r="158" spans="1:8" ht="20.100000000000001" customHeight="1" x14ac:dyDescent="0.25">
      <c r="A158" s="31" t="s">
        <v>20</v>
      </c>
      <c r="B158" s="32">
        <v>158</v>
      </c>
      <c r="C158" s="124">
        <v>40678802</v>
      </c>
      <c r="D158" s="116">
        <v>41263</v>
      </c>
      <c r="E158" s="53" t="s">
        <v>133</v>
      </c>
      <c r="F158" s="117">
        <v>20</v>
      </c>
      <c r="G158" s="118">
        <v>7980</v>
      </c>
      <c r="H158" s="119" t="s">
        <v>175</v>
      </c>
    </row>
    <row r="159" spans="1:8" ht="20.100000000000001" customHeight="1" x14ac:dyDescent="0.25">
      <c r="A159" s="31" t="s">
        <v>20</v>
      </c>
      <c r="B159" s="32">
        <v>159</v>
      </c>
      <c r="C159" s="53">
        <v>40650165</v>
      </c>
      <c r="D159" s="116">
        <v>41264</v>
      </c>
      <c r="E159" s="53" t="s">
        <v>133</v>
      </c>
      <c r="F159" s="117">
        <v>63</v>
      </c>
      <c r="G159" s="118">
        <v>2436315.83</v>
      </c>
      <c r="H159" s="119" t="s">
        <v>163</v>
      </c>
    </row>
    <row r="160" spans="1:8" ht="20.100000000000001" customHeight="1" x14ac:dyDescent="0.25">
      <c r="A160" s="31" t="s">
        <v>20</v>
      </c>
      <c r="B160" s="32">
        <v>160</v>
      </c>
      <c r="C160" s="55">
        <v>40656737</v>
      </c>
      <c r="D160" s="33">
        <v>41255</v>
      </c>
      <c r="E160" s="53" t="s">
        <v>133</v>
      </c>
      <c r="F160" s="54">
        <v>5</v>
      </c>
      <c r="G160" s="95">
        <v>466.1</v>
      </c>
      <c r="H160" s="52" t="s">
        <v>144</v>
      </c>
    </row>
    <row r="161" spans="1:8" ht="20.100000000000001" customHeight="1" x14ac:dyDescent="0.25">
      <c r="A161" s="31" t="s">
        <v>20</v>
      </c>
      <c r="B161" s="32">
        <v>161</v>
      </c>
      <c r="C161" s="55">
        <v>40662144</v>
      </c>
      <c r="D161" s="33">
        <v>41257</v>
      </c>
      <c r="E161" s="53" t="s">
        <v>133</v>
      </c>
      <c r="F161" s="54">
        <v>2.5</v>
      </c>
      <c r="G161" s="95">
        <v>466.1</v>
      </c>
      <c r="H161" s="52" t="s">
        <v>93</v>
      </c>
    </row>
    <row r="162" spans="1:8" ht="20.100000000000001" customHeight="1" x14ac:dyDescent="0.25">
      <c r="A162" s="31" t="s">
        <v>20</v>
      </c>
      <c r="B162" s="32">
        <v>162</v>
      </c>
      <c r="C162" s="55">
        <v>40663579</v>
      </c>
      <c r="D162" s="33">
        <v>41267</v>
      </c>
      <c r="E162" s="53" t="s">
        <v>133</v>
      </c>
      <c r="F162" s="54">
        <v>4.5</v>
      </c>
      <c r="G162" s="95">
        <v>466.1</v>
      </c>
      <c r="H162" s="52" t="s">
        <v>119</v>
      </c>
    </row>
    <row r="163" spans="1:8" ht="20.100000000000001" customHeight="1" x14ac:dyDescent="0.25">
      <c r="A163" s="31" t="s">
        <v>20</v>
      </c>
      <c r="B163" s="32">
        <v>163</v>
      </c>
      <c r="C163" s="55">
        <v>40663844</v>
      </c>
      <c r="D163" s="33">
        <v>41260</v>
      </c>
      <c r="E163" s="53" t="s">
        <v>133</v>
      </c>
      <c r="F163" s="54">
        <v>15</v>
      </c>
      <c r="G163" s="95">
        <v>466.1</v>
      </c>
      <c r="H163" s="52" t="s">
        <v>192</v>
      </c>
    </row>
    <row r="164" spans="1:8" ht="20.100000000000001" customHeight="1" x14ac:dyDescent="0.25">
      <c r="A164" s="31" t="s">
        <v>20</v>
      </c>
      <c r="B164" s="32">
        <v>164</v>
      </c>
      <c r="C164" s="55">
        <v>40665153</v>
      </c>
      <c r="D164" s="33">
        <v>41264</v>
      </c>
      <c r="E164" s="53" t="s">
        <v>133</v>
      </c>
      <c r="F164" s="54">
        <v>8</v>
      </c>
      <c r="G164" s="95">
        <v>466.1</v>
      </c>
      <c r="H164" s="52" t="s">
        <v>193</v>
      </c>
    </row>
    <row r="165" spans="1:8" ht="20.100000000000001" customHeight="1" x14ac:dyDescent="0.25">
      <c r="A165" s="31" t="s">
        <v>20</v>
      </c>
      <c r="B165" s="32">
        <v>165</v>
      </c>
      <c r="C165" s="55">
        <v>40662054</v>
      </c>
      <c r="D165" s="33">
        <v>41261</v>
      </c>
      <c r="E165" s="53" t="s">
        <v>133</v>
      </c>
      <c r="F165" s="54">
        <v>40</v>
      </c>
      <c r="G165" s="95">
        <v>332534.11</v>
      </c>
      <c r="H165" s="52" t="s">
        <v>146</v>
      </c>
    </row>
    <row r="166" spans="1:8" ht="20.100000000000001" customHeight="1" x14ac:dyDescent="0.25">
      <c r="A166" s="31" t="s">
        <v>20</v>
      </c>
      <c r="B166" s="32">
        <v>166</v>
      </c>
      <c r="C166" s="55">
        <v>40667569</v>
      </c>
      <c r="D166" s="33">
        <v>41262</v>
      </c>
      <c r="E166" s="53" t="s">
        <v>133</v>
      </c>
      <c r="F166" s="54">
        <v>15</v>
      </c>
      <c r="G166" s="95">
        <v>466.1</v>
      </c>
      <c r="H166" s="52" t="s">
        <v>126</v>
      </c>
    </row>
    <row r="167" spans="1:8" ht="20.100000000000001" customHeight="1" x14ac:dyDescent="0.25">
      <c r="A167" s="31" t="s">
        <v>20</v>
      </c>
      <c r="B167" s="32">
        <v>167</v>
      </c>
      <c r="C167" s="55">
        <v>40668911</v>
      </c>
      <c r="D167" s="33">
        <v>41270</v>
      </c>
      <c r="E167" s="53" t="s">
        <v>133</v>
      </c>
      <c r="F167" s="54">
        <v>8</v>
      </c>
      <c r="G167" s="95">
        <v>466.1</v>
      </c>
      <c r="H167" s="52" t="s">
        <v>164</v>
      </c>
    </row>
    <row r="168" spans="1:8" ht="20.100000000000001" customHeight="1" x14ac:dyDescent="0.25">
      <c r="A168" s="31" t="s">
        <v>20</v>
      </c>
      <c r="B168" s="32">
        <v>168</v>
      </c>
      <c r="C168" s="53">
        <v>40668894</v>
      </c>
      <c r="D168" s="116">
        <v>41267</v>
      </c>
      <c r="E168" s="53" t="s">
        <v>133</v>
      </c>
      <c r="F168" s="117">
        <v>15</v>
      </c>
      <c r="G168" s="118">
        <v>466.1</v>
      </c>
      <c r="H168" s="119" t="s">
        <v>194</v>
      </c>
    </row>
    <row r="169" spans="1:8" ht="20.100000000000001" customHeight="1" x14ac:dyDescent="0.25">
      <c r="A169" s="31" t="s">
        <v>20</v>
      </c>
      <c r="B169" s="32">
        <v>169</v>
      </c>
      <c r="C169" s="53">
        <v>40668779</v>
      </c>
      <c r="D169" s="116">
        <v>41263</v>
      </c>
      <c r="E169" s="53" t="s">
        <v>133</v>
      </c>
      <c r="F169" s="117">
        <v>15</v>
      </c>
      <c r="G169" s="118">
        <v>466.1</v>
      </c>
      <c r="H169" s="119" t="s">
        <v>195</v>
      </c>
    </row>
    <row r="170" spans="1:8" ht="20.100000000000001" customHeight="1" x14ac:dyDescent="0.25">
      <c r="A170" s="31" t="s">
        <v>20</v>
      </c>
      <c r="B170" s="32">
        <v>170</v>
      </c>
      <c r="C170" s="53">
        <v>40669547</v>
      </c>
      <c r="D170" s="116">
        <v>41269</v>
      </c>
      <c r="E170" s="53" t="s">
        <v>133</v>
      </c>
      <c r="F170" s="117">
        <v>15</v>
      </c>
      <c r="G170" s="118">
        <v>466.1</v>
      </c>
      <c r="H170" s="119" t="s">
        <v>146</v>
      </c>
    </row>
    <row r="171" spans="1:8" ht="20.100000000000001" customHeight="1" x14ac:dyDescent="0.25">
      <c r="A171" s="31" t="s">
        <v>20</v>
      </c>
      <c r="B171" s="32">
        <v>171</v>
      </c>
      <c r="C171" s="53">
        <v>40668970</v>
      </c>
      <c r="D171" s="116">
        <v>41269</v>
      </c>
      <c r="E171" s="53" t="s">
        <v>133</v>
      </c>
      <c r="F171" s="117">
        <v>15</v>
      </c>
      <c r="G171" s="118">
        <v>466.1</v>
      </c>
      <c r="H171" s="119" t="s">
        <v>24</v>
      </c>
    </row>
    <row r="172" spans="1:8" ht="20.100000000000001" customHeight="1" x14ac:dyDescent="0.25">
      <c r="A172" s="31" t="s">
        <v>20</v>
      </c>
      <c r="B172" s="32">
        <v>172</v>
      </c>
      <c r="C172" s="53">
        <v>40669155</v>
      </c>
      <c r="D172" s="116">
        <v>41272</v>
      </c>
      <c r="E172" s="53" t="s">
        <v>133</v>
      </c>
      <c r="F172" s="117">
        <v>15</v>
      </c>
      <c r="G172" s="118">
        <v>466.1</v>
      </c>
      <c r="H172" s="119" t="s">
        <v>24</v>
      </c>
    </row>
    <row r="173" spans="1:8" ht="20.100000000000001" customHeight="1" x14ac:dyDescent="0.25">
      <c r="A173" s="31" t="s">
        <v>20</v>
      </c>
      <c r="B173" s="32">
        <v>173</v>
      </c>
      <c r="C173" s="53">
        <v>40669825</v>
      </c>
      <c r="D173" s="116">
        <v>41272</v>
      </c>
      <c r="E173" s="53" t="s">
        <v>133</v>
      </c>
      <c r="F173" s="117">
        <v>14</v>
      </c>
      <c r="G173" s="118">
        <v>466.1</v>
      </c>
      <c r="H173" s="119" t="s">
        <v>196</v>
      </c>
    </row>
    <row r="174" spans="1:8" ht="20.100000000000001" customHeight="1" x14ac:dyDescent="0.25">
      <c r="A174" s="31" t="s">
        <v>20</v>
      </c>
      <c r="B174" s="32">
        <v>174</v>
      </c>
      <c r="C174" s="53">
        <v>40670994</v>
      </c>
      <c r="D174" s="116">
        <v>41267</v>
      </c>
      <c r="E174" s="53" t="s">
        <v>133</v>
      </c>
      <c r="F174" s="117">
        <v>14.5</v>
      </c>
      <c r="G174" s="118">
        <v>466.1</v>
      </c>
      <c r="H174" s="119" t="s">
        <v>197</v>
      </c>
    </row>
    <row r="175" spans="1:8" ht="20.100000000000001" customHeight="1" x14ac:dyDescent="0.25">
      <c r="A175" s="31" t="s">
        <v>20</v>
      </c>
      <c r="B175" s="32">
        <v>175</v>
      </c>
      <c r="C175" s="53">
        <v>40670234</v>
      </c>
      <c r="D175" s="116">
        <v>41271</v>
      </c>
      <c r="E175" s="53" t="s">
        <v>133</v>
      </c>
      <c r="F175" s="117">
        <v>8</v>
      </c>
      <c r="G175" s="118">
        <v>466.1</v>
      </c>
      <c r="H175" s="119" t="s">
        <v>198</v>
      </c>
    </row>
    <row r="176" spans="1:8" ht="20.100000000000001" customHeight="1" x14ac:dyDescent="0.25">
      <c r="A176" s="31" t="s">
        <v>20</v>
      </c>
      <c r="B176" s="32">
        <v>176</v>
      </c>
      <c r="C176" s="53">
        <v>40670417</v>
      </c>
      <c r="D176" s="116">
        <v>41272</v>
      </c>
      <c r="E176" s="53" t="s">
        <v>133</v>
      </c>
      <c r="F176" s="117">
        <v>13</v>
      </c>
      <c r="G176" s="118">
        <v>466.1</v>
      </c>
      <c r="H176" s="119" t="s">
        <v>199</v>
      </c>
    </row>
    <row r="177" spans="1:8" ht="20.100000000000001" customHeight="1" x14ac:dyDescent="0.25">
      <c r="A177" s="31" t="s">
        <v>20</v>
      </c>
      <c r="B177" s="32">
        <v>177</v>
      </c>
      <c r="C177" s="53">
        <v>40669840</v>
      </c>
      <c r="D177" s="116">
        <v>41271</v>
      </c>
      <c r="E177" s="53" t="s">
        <v>133</v>
      </c>
      <c r="F177" s="117">
        <v>12</v>
      </c>
      <c r="G177" s="118">
        <v>466.1</v>
      </c>
      <c r="H177" s="119" t="s">
        <v>145</v>
      </c>
    </row>
    <row r="178" spans="1:8" ht="20.100000000000001" customHeight="1" x14ac:dyDescent="0.25">
      <c r="A178" s="31" t="s">
        <v>20</v>
      </c>
      <c r="B178" s="32">
        <v>178</v>
      </c>
      <c r="C178" s="53">
        <v>40670613</v>
      </c>
      <c r="D178" s="116">
        <v>41271</v>
      </c>
      <c r="E178" s="53" t="s">
        <v>133</v>
      </c>
      <c r="F178" s="117">
        <v>8</v>
      </c>
      <c r="G178" s="118">
        <v>466.1</v>
      </c>
      <c r="H178" s="119" t="s">
        <v>200</v>
      </c>
    </row>
    <row r="179" spans="1:8" ht="20.100000000000001" customHeight="1" x14ac:dyDescent="0.25">
      <c r="A179" s="31" t="s">
        <v>20</v>
      </c>
      <c r="B179" s="32">
        <v>179</v>
      </c>
      <c r="C179" s="53">
        <v>40670729</v>
      </c>
      <c r="D179" s="116">
        <v>41268</v>
      </c>
      <c r="E179" s="53" t="s">
        <v>133</v>
      </c>
      <c r="F179" s="117">
        <v>7</v>
      </c>
      <c r="G179" s="118">
        <v>466.1</v>
      </c>
      <c r="H179" s="119" t="s">
        <v>201</v>
      </c>
    </row>
    <row r="180" spans="1:8" ht="20.100000000000001" customHeight="1" x14ac:dyDescent="0.25">
      <c r="A180" s="31" t="s">
        <v>20</v>
      </c>
      <c r="B180" s="32">
        <v>180</v>
      </c>
      <c r="C180" s="53">
        <v>40669864</v>
      </c>
      <c r="D180" s="116">
        <v>41270</v>
      </c>
      <c r="E180" s="53" t="s">
        <v>133</v>
      </c>
      <c r="F180" s="117">
        <v>7</v>
      </c>
      <c r="G180" s="118">
        <v>466.1</v>
      </c>
      <c r="H180" s="119" t="s">
        <v>24</v>
      </c>
    </row>
    <row r="181" spans="1:8" ht="20.100000000000001" customHeight="1" x14ac:dyDescent="0.25">
      <c r="A181" s="31" t="s">
        <v>20</v>
      </c>
      <c r="B181" s="32">
        <v>181</v>
      </c>
      <c r="C181" s="53">
        <v>40671425</v>
      </c>
      <c r="D181" s="116">
        <v>41271</v>
      </c>
      <c r="E181" s="53" t="s">
        <v>133</v>
      </c>
      <c r="F181" s="117">
        <v>15</v>
      </c>
      <c r="G181" s="118">
        <v>466.1</v>
      </c>
      <c r="H181" s="119" t="s">
        <v>145</v>
      </c>
    </row>
    <row r="182" spans="1:8" ht="20.100000000000001" customHeight="1" x14ac:dyDescent="0.25">
      <c r="A182" s="31" t="s">
        <v>20</v>
      </c>
      <c r="B182" s="32">
        <v>182</v>
      </c>
      <c r="C182" s="53">
        <v>40671493</v>
      </c>
      <c r="D182" s="116">
        <v>41271</v>
      </c>
      <c r="E182" s="53" t="s">
        <v>133</v>
      </c>
      <c r="F182" s="117">
        <v>15</v>
      </c>
      <c r="G182" s="118">
        <v>466.1</v>
      </c>
      <c r="H182" s="119" t="s">
        <v>145</v>
      </c>
    </row>
    <row r="183" spans="1:8" ht="20.100000000000001" customHeight="1" x14ac:dyDescent="0.25">
      <c r="A183" s="31" t="s">
        <v>20</v>
      </c>
      <c r="B183" s="32">
        <v>183</v>
      </c>
      <c r="C183" s="53">
        <v>40671898</v>
      </c>
      <c r="D183" s="116">
        <v>41271</v>
      </c>
      <c r="E183" s="53" t="s">
        <v>133</v>
      </c>
      <c r="F183" s="117">
        <v>15</v>
      </c>
      <c r="G183" s="118">
        <v>466.1</v>
      </c>
      <c r="H183" s="119" t="s">
        <v>24</v>
      </c>
    </row>
    <row r="184" spans="1:8" ht="20.100000000000001" customHeight="1" x14ac:dyDescent="0.25">
      <c r="A184" s="31" t="s">
        <v>20</v>
      </c>
      <c r="B184" s="32">
        <v>184</v>
      </c>
      <c r="C184" s="53">
        <v>40673843</v>
      </c>
      <c r="D184" s="116">
        <v>41271</v>
      </c>
      <c r="E184" s="53" t="s">
        <v>133</v>
      </c>
      <c r="F184" s="117">
        <v>15</v>
      </c>
      <c r="G184" s="118">
        <v>466.1</v>
      </c>
      <c r="H184" s="119" t="s">
        <v>202</v>
      </c>
    </row>
    <row r="185" spans="1:8" s="50" customFormat="1" ht="20.100000000000001" customHeight="1" x14ac:dyDescent="0.25">
      <c r="A185" s="31" t="s">
        <v>20</v>
      </c>
      <c r="B185" s="32">
        <v>185</v>
      </c>
      <c r="C185" s="53">
        <v>40670758</v>
      </c>
      <c r="D185" s="116">
        <v>41271</v>
      </c>
      <c r="E185" s="53" t="s">
        <v>133</v>
      </c>
      <c r="F185" s="117">
        <v>8</v>
      </c>
      <c r="G185" s="118">
        <v>466.1</v>
      </c>
      <c r="H185" s="119" t="s">
        <v>203</v>
      </c>
    </row>
    <row r="186" spans="1:8" ht="20.100000000000001" customHeight="1" x14ac:dyDescent="0.25">
      <c r="A186" s="31" t="s">
        <v>20</v>
      </c>
      <c r="B186" s="32">
        <v>186</v>
      </c>
      <c r="C186" s="53">
        <v>40673923</v>
      </c>
      <c r="D186" s="116">
        <v>41271</v>
      </c>
      <c r="E186" s="53" t="s">
        <v>133</v>
      </c>
      <c r="F186" s="117">
        <v>13</v>
      </c>
      <c r="G186" s="118">
        <v>466.1</v>
      </c>
      <c r="H186" s="119" t="s">
        <v>146</v>
      </c>
    </row>
    <row r="187" spans="1:8" ht="20.100000000000001" customHeight="1" x14ac:dyDescent="0.25">
      <c r="A187" s="31" t="s">
        <v>20</v>
      </c>
      <c r="B187" s="32">
        <v>187</v>
      </c>
      <c r="C187" s="53">
        <v>40673248</v>
      </c>
      <c r="D187" s="116">
        <v>41271</v>
      </c>
      <c r="E187" s="53" t="s">
        <v>133</v>
      </c>
      <c r="F187" s="117">
        <v>8</v>
      </c>
      <c r="G187" s="118">
        <v>466.1</v>
      </c>
      <c r="H187" s="119" t="s">
        <v>204</v>
      </c>
    </row>
    <row r="188" spans="1:8" ht="20.100000000000001" customHeight="1" x14ac:dyDescent="0.25">
      <c r="A188" s="31" t="s">
        <v>20</v>
      </c>
      <c r="B188" s="32">
        <v>188</v>
      </c>
      <c r="C188" s="53">
        <v>40674613</v>
      </c>
      <c r="D188" s="116">
        <v>41271</v>
      </c>
      <c r="E188" s="53" t="s">
        <v>133</v>
      </c>
      <c r="F188" s="117">
        <v>15</v>
      </c>
      <c r="G188" s="118">
        <v>466.1</v>
      </c>
      <c r="H188" s="119" t="s">
        <v>205</v>
      </c>
    </row>
    <row r="189" spans="1:8" ht="20.100000000000001" customHeight="1" x14ac:dyDescent="0.25">
      <c r="A189" s="31" t="s">
        <v>20</v>
      </c>
      <c r="B189" s="32">
        <v>189</v>
      </c>
      <c r="C189" s="53">
        <v>40672927</v>
      </c>
      <c r="D189" s="116">
        <v>41271</v>
      </c>
      <c r="E189" s="53" t="s">
        <v>133</v>
      </c>
      <c r="F189" s="117">
        <v>8</v>
      </c>
      <c r="G189" s="118">
        <v>466.1</v>
      </c>
      <c r="H189" s="119" t="s">
        <v>197</v>
      </c>
    </row>
    <row r="190" spans="1:8" ht="20.100000000000001" customHeight="1" x14ac:dyDescent="0.25">
      <c r="A190" s="31" t="s">
        <v>20</v>
      </c>
      <c r="B190" s="32">
        <v>190</v>
      </c>
      <c r="C190" s="53">
        <v>40675499</v>
      </c>
      <c r="D190" s="116">
        <v>41271</v>
      </c>
      <c r="E190" s="53" t="s">
        <v>133</v>
      </c>
      <c r="F190" s="117">
        <v>15</v>
      </c>
      <c r="G190" s="118">
        <v>466.1</v>
      </c>
      <c r="H190" s="119" t="s">
        <v>163</v>
      </c>
    </row>
    <row r="191" spans="1:8" ht="20.100000000000001" customHeight="1" x14ac:dyDescent="0.25">
      <c r="A191" s="31" t="s">
        <v>20</v>
      </c>
      <c r="B191" s="32">
        <v>191</v>
      </c>
      <c r="C191" s="53">
        <v>40676809</v>
      </c>
      <c r="D191" s="116">
        <v>41271</v>
      </c>
      <c r="E191" s="53" t="s">
        <v>133</v>
      </c>
      <c r="F191" s="117">
        <v>7</v>
      </c>
      <c r="G191" s="118">
        <v>466.1</v>
      </c>
      <c r="H191" s="119" t="s">
        <v>49</v>
      </c>
    </row>
    <row r="192" spans="1:8" ht="20.100000000000001" customHeight="1" x14ac:dyDescent="0.25">
      <c r="A192" s="31" t="s">
        <v>20</v>
      </c>
      <c r="B192" s="32">
        <v>192</v>
      </c>
      <c r="C192" s="53">
        <v>40674498</v>
      </c>
      <c r="D192" s="116">
        <v>41271</v>
      </c>
      <c r="E192" s="53" t="s">
        <v>133</v>
      </c>
      <c r="F192" s="117">
        <v>15</v>
      </c>
      <c r="G192" s="118">
        <v>466.1</v>
      </c>
      <c r="H192" s="119" t="s">
        <v>199</v>
      </c>
    </row>
    <row r="193" spans="1:8" ht="20.100000000000001" customHeight="1" x14ac:dyDescent="0.25">
      <c r="A193" s="31" t="s">
        <v>20</v>
      </c>
      <c r="B193" s="32">
        <v>193</v>
      </c>
      <c r="C193" s="53">
        <v>40676184</v>
      </c>
      <c r="D193" s="116">
        <v>41271</v>
      </c>
      <c r="E193" s="53" t="s">
        <v>133</v>
      </c>
      <c r="F193" s="117">
        <v>14</v>
      </c>
      <c r="G193" s="118">
        <v>466.1</v>
      </c>
      <c r="H193" s="119" t="s">
        <v>49</v>
      </c>
    </row>
    <row r="194" spans="1:8" ht="20.100000000000001" customHeight="1" x14ac:dyDescent="0.25">
      <c r="A194" s="31" t="s">
        <v>20</v>
      </c>
      <c r="B194" s="32">
        <v>194</v>
      </c>
      <c r="C194" s="53">
        <v>40676074</v>
      </c>
      <c r="D194" s="116">
        <v>41269</v>
      </c>
      <c r="E194" s="53" t="s">
        <v>133</v>
      </c>
      <c r="F194" s="117">
        <v>8</v>
      </c>
      <c r="G194" s="118">
        <v>466.1</v>
      </c>
      <c r="H194" s="119" t="s">
        <v>199</v>
      </c>
    </row>
    <row r="195" spans="1:8" ht="20.100000000000001" customHeight="1" x14ac:dyDescent="0.25">
      <c r="A195" s="31" t="s">
        <v>20</v>
      </c>
      <c r="B195" s="32">
        <v>195</v>
      </c>
      <c r="C195" s="53">
        <v>40675604</v>
      </c>
      <c r="D195" s="116">
        <v>41271</v>
      </c>
      <c r="E195" s="53" t="s">
        <v>133</v>
      </c>
      <c r="F195" s="117">
        <v>8</v>
      </c>
      <c r="G195" s="118">
        <v>466.1</v>
      </c>
      <c r="H195" s="119" t="s">
        <v>146</v>
      </c>
    </row>
    <row r="196" spans="1:8" ht="20.100000000000001" customHeight="1" x14ac:dyDescent="0.25">
      <c r="A196" s="31" t="s">
        <v>20</v>
      </c>
      <c r="B196" s="32">
        <v>196</v>
      </c>
      <c r="C196" s="53">
        <v>40672253</v>
      </c>
      <c r="D196" s="116">
        <v>41272</v>
      </c>
      <c r="E196" s="53" t="s">
        <v>133</v>
      </c>
      <c r="F196" s="117">
        <v>15</v>
      </c>
      <c r="G196" s="118">
        <v>466.1</v>
      </c>
      <c r="H196" s="119" t="s">
        <v>206</v>
      </c>
    </row>
    <row r="197" spans="1:8" ht="20.100000000000001" customHeight="1" x14ac:dyDescent="0.25">
      <c r="A197" s="31" t="s">
        <v>20</v>
      </c>
      <c r="B197" s="32">
        <v>197</v>
      </c>
      <c r="C197" s="53">
        <v>40672992</v>
      </c>
      <c r="D197" s="116">
        <v>41272</v>
      </c>
      <c r="E197" s="53" t="s">
        <v>133</v>
      </c>
      <c r="F197" s="117">
        <v>15</v>
      </c>
      <c r="G197" s="118">
        <v>466.1</v>
      </c>
      <c r="H197" s="119" t="s">
        <v>199</v>
      </c>
    </row>
    <row r="198" spans="1:8" ht="20.100000000000001" customHeight="1" x14ac:dyDescent="0.25">
      <c r="A198" s="31" t="s">
        <v>20</v>
      </c>
      <c r="B198" s="32">
        <v>198</v>
      </c>
      <c r="C198" s="53">
        <v>40672962</v>
      </c>
      <c r="D198" s="116">
        <v>41272</v>
      </c>
      <c r="E198" s="53" t="s">
        <v>133</v>
      </c>
      <c r="F198" s="117">
        <v>15</v>
      </c>
      <c r="G198" s="118">
        <v>466.1</v>
      </c>
      <c r="H198" s="119" t="s">
        <v>199</v>
      </c>
    </row>
    <row r="199" spans="1:8" ht="20.100000000000001" customHeight="1" x14ac:dyDescent="0.25">
      <c r="A199" s="31" t="s">
        <v>20</v>
      </c>
      <c r="B199" s="32">
        <v>199</v>
      </c>
      <c r="C199" s="53">
        <v>40676870</v>
      </c>
      <c r="D199" s="116">
        <v>41272</v>
      </c>
      <c r="E199" s="53" t="s">
        <v>133</v>
      </c>
      <c r="F199" s="117">
        <v>6</v>
      </c>
      <c r="G199" s="118">
        <v>466.1</v>
      </c>
      <c r="H199" s="119" t="s">
        <v>201</v>
      </c>
    </row>
    <row r="200" spans="1:8" ht="20.100000000000001" customHeight="1" x14ac:dyDescent="0.25">
      <c r="A200" s="31" t="s">
        <v>20</v>
      </c>
      <c r="B200" s="32">
        <v>200</v>
      </c>
      <c r="C200" s="55">
        <v>40672226</v>
      </c>
      <c r="D200" s="33">
        <v>41271</v>
      </c>
      <c r="E200" s="53" t="s">
        <v>133</v>
      </c>
      <c r="F200" s="54">
        <v>15</v>
      </c>
      <c r="G200" s="95">
        <v>466.1</v>
      </c>
      <c r="H200" s="52" t="s">
        <v>207</v>
      </c>
    </row>
    <row r="201" spans="1:8" ht="20.100000000000001" customHeight="1" x14ac:dyDescent="0.25">
      <c r="A201" s="31" t="s">
        <v>20</v>
      </c>
      <c r="B201" s="32">
        <v>201</v>
      </c>
      <c r="C201" s="55">
        <v>40672641</v>
      </c>
      <c r="D201" s="33">
        <v>41260</v>
      </c>
      <c r="E201" s="53" t="s">
        <v>133</v>
      </c>
      <c r="F201" s="54">
        <v>6</v>
      </c>
      <c r="G201" s="95">
        <v>466.1</v>
      </c>
      <c r="H201" s="52" t="s">
        <v>49</v>
      </c>
    </row>
    <row r="202" spans="1:8" ht="20.100000000000001" customHeight="1" x14ac:dyDescent="0.25">
      <c r="A202" s="31" t="s">
        <v>20</v>
      </c>
      <c r="B202" s="32">
        <v>202</v>
      </c>
      <c r="C202" s="55">
        <v>40676446</v>
      </c>
      <c r="D202" s="33">
        <v>41260</v>
      </c>
      <c r="E202" s="53" t="s">
        <v>133</v>
      </c>
      <c r="F202" s="54">
        <v>15</v>
      </c>
      <c r="G202" s="95">
        <v>466.1</v>
      </c>
      <c r="H202" s="52" t="s">
        <v>118</v>
      </c>
    </row>
    <row r="203" spans="1:8" ht="20.100000000000001" customHeight="1" x14ac:dyDescent="0.25">
      <c r="A203" s="31" t="s">
        <v>20</v>
      </c>
      <c r="B203" s="32">
        <v>203</v>
      </c>
      <c r="C203" s="55">
        <v>40674098</v>
      </c>
      <c r="D203" s="33">
        <v>41263</v>
      </c>
      <c r="E203" s="53" t="s">
        <v>133</v>
      </c>
      <c r="F203" s="54">
        <v>4.5</v>
      </c>
      <c r="G203" s="95">
        <v>466.1</v>
      </c>
      <c r="H203" s="52" t="s">
        <v>208</v>
      </c>
    </row>
    <row r="204" spans="1:8" ht="20.100000000000001" customHeight="1" x14ac:dyDescent="0.25">
      <c r="A204" s="31" t="s">
        <v>20</v>
      </c>
      <c r="B204" s="32">
        <v>204</v>
      </c>
      <c r="C204" s="55">
        <v>40674456</v>
      </c>
      <c r="D204" s="33">
        <v>41260</v>
      </c>
      <c r="E204" s="53" t="s">
        <v>133</v>
      </c>
      <c r="F204" s="54">
        <v>15</v>
      </c>
      <c r="G204" s="95">
        <v>466.1</v>
      </c>
      <c r="H204" s="52" t="s">
        <v>146</v>
      </c>
    </row>
    <row r="205" spans="1:8" ht="20.100000000000001" customHeight="1" x14ac:dyDescent="0.25">
      <c r="A205" s="31" t="s">
        <v>20</v>
      </c>
      <c r="B205" s="32">
        <v>205</v>
      </c>
      <c r="C205" s="55">
        <v>40678512</v>
      </c>
      <c r="D205" s="33">
        <v>41264</v>
      </c>
      <c r="E205" s="53" t="s">
        <v>133</v>
      </c>
      <c r="F205" s="54">
        <v>15</v>
      </c>
      <c r="G205" s="95">
        <v>466.1</v>
      </c>
      <c r="H205" s="52" t="s">
        <v>199</v>
      </c>
    </row>
    <row r="206" spans="1:8" ht="20.100000000000001" customHeight="1" x14ac:dyDescent="0.25">
      <c r="A206" s="31" t="s">
        <v>20</v>
      </c>
      <c r="B206" s="32">
        <v>206</v>
      </c>
      <c r="C206" s="55">
        <v>40675835</v>
      </c>
      <c r="D206" s="33">
        <v>41262</v>
      </c>
      <c r="E206" s="53" t="s">
        <v>133</v>
      </c>
      <c r="F206" s="54">
        <v>15</v>
      </c>
      <c r="G206" s="95">
        <v>466.1</v>
      </c>
      <c r="H206" s="52" t="s">
        <v>146</v>
      </c>
    </row>
    <row r="207" spans="1:8" ht="20.100000000000001" customHeight="1" x14ac:dyDescent="0.25">
      <c r="A207" s="31" t="s">
        <v>20</v>
      </c>
      <c r="B207" s="32">
        <v>207</v>
      </c>
      <c r="C207" s="55">
        <v>40678650</v>
      </c>
      <c r="D207" s="33">
        <v>41260</v>
      </c>
      <c r="E207" s="53" t="s">
        <v>133</v>
      </c>
      <c r="F207" s="54">
        <v>14.5</v>
      </c>
      <c r="G207" s="95">
        <v>466.1</v>
      </c>
      <c r="H207" s="52" t="s">
        <v>197</v>
      </c>
    </row>
    <row r="208" spans="1:8" ht="20.100000000000001" customHeight="1" x14ac:dyDescent="0.25">
      <c r="A208" s="31" t="s">
        <v>20</v>
      </c>
      <c r="B208" s="32">
        <v>208</v>
      </c>
      <c r="C208" s="55">
        <v>40674839</v>
      </c>
      <c r="D208" s="33">
        <v>41260</v>
      </c>
      <c r="E208" s="53" t="s">
        <v>133</v>
      </c>
      <c r="F208" s="54">
        <v>8</v>
      </c>
      <c r="G208" s="95">
        <v>466.1</v>
      </c>
      <c r="H208" s="52" t="s">
        <v>146</v>
      </c>
    </row>
    <row r="209" spans="1:8" ht="20.100000000000001" customHeight="1" x14ac:dyDescent="0.25">
      <c r="A209" s="31" t="s">
        <v>20</v>
      </c>
      <c r="B209" s="32">
        <v>209</v>
      </c>
      <c r="C209" s="55">
        <v>40676773</v>
      </c>
      <c r="D209" s="33">
        <v>41270</v>
      </c>
      <c r="E209" s="53" t="s">
        <v>133</v>
      </c>
      <c r="F209" s="54">
        <v>8</v>
      </c>
      <c r="G209" s="95">
        <v>466.1</v>
      </c>
      <c r="H209" s="52" t="s">
        <v>164</v>
      </c>
    </row>
    <row r="210" spans="1:8" ht="20.100000000000001" customHeight="1" x14ac:dyDescent="0.25">
      <c r="A210" s="31" t="s">
        <v>20</v>
      </c>
      <c r="B210" s="32">
        <v>210</v>
      </c>
      <c r="C210" s="55">
        <v>40677137</v>
      </c>
      <c r="D210" s="33">
        <v>41267</v>
      </c>
      <c r="E210" s="53" t="s">
        <v>132</v>
      </c>
      <c r="F210" s="54">
        <v>17</v>
      </c>
      <c r="G210" s="95">
        <v>4661.0200000000004</v>
      </c>
      <c r="H210" s="52" t="s">
        <v>209</v>
      </c>
    </row>
    <row r="211" spans="1:8" ht="20.100000000000001" customHeight="1" x14ac:dyDescent="0.25">
      <c r="A211" s="31" t="s">
        <v>20</v>
      </c>
      <c r="B211" s="32">
        <v>211</v>
      </c>
      <c r="C211" s="55">
        <v>40677518</v>
      </c>
      <c r="D211" s="33">
        <v>41267</v>
      </c>
      <c r="E211" s="53" t="s">
        <v>133</v>
      </c>
      <c r="F211" s="54">
        <v>18</v>
      </c>
      <c r="G211" s="95">
        <v>7182</v>
      </c>
      <c r="H211" s="52" t="s">
        <v>210</v>
      </c>
    </row>
    <row r="212" spans="1:8" ht="20.100000000000001" customHeight="1" x14ac:dyDescent="0.25">
      <c r="A212" s="31" t="s">
        <v>20</v>
      </c>
      <c r="B212" s="32">
        <v>212</v>
      </c>
      <c r="C212" s="55">
        <v>40676142</v>
      </c>
      <c r="D212" s="33">
        <v>41264</v>
      </c>
      <c r="E212" s="53" t="s">
        <v>133</v>
      </c>
      <c r="F212" s="54">
        <v>14.9</v>
      </c>
      <c r="G212" s="95">
        <v>466.1</v>
      </c>
      <c r="H212" s="52" t="s">
        <v>197</v>
      </c>
    </row>
    <row r="213" spans="1:8" ht="20.100000000000001" customHeight="1" x14ac:dyDescent="0.25">
      <c r="A213" s="31" t="s">
        <v>20</v>
      </c>
      <c r="B213" s="32">
        <v>213</v>
      </c>
      <c r="C213" s="55">
        <v>40678982</v>
      </c>
      <c r="D213" s="33">
        <v>41269</v>
      </c>
      <c r="E213" s="53" t="s">
        <v>133</v>
      </c>
      <c r="F213" s="54">
        <v>10</v>
      </c>
      <c r="G213" s="95">
        <v>466.1</v>
      </c>
      <c r="H213" s="52" t="s">
        <v>145</v>
      </c>
    </row>
    <row r="214" spans="1:8" ht="20.100000000000001" customHeight="1" x14ac:dyDescent="0.25">
      <c r="A214" s="31" t="s">
        <v>20</v>
      </c>
      <c r="B214" s="32">
        <v>214</v>
      </c>
      <c r="C214" s="55">
        <v>40680140</v>
      </c>
      <c r="D214" s="33">
        <v>41272</v>
      </c>
      <c r="E214" s="53" t="s">
        <v>132</v>
      </c>
      <c r="F214" s="54">
        <v>99</v>
      </c>
      <c r="G214" s="95">
        <v>12474</v>
      </c>
      <c r="H214" s="52" t="s">
        <v>206</v>
      </c>
    </row>
    <row r="215" spans="1:8" ht="20.100000000000001" customHeight="1" x14ac:dyDescent="0.25">
      <c r="A215" s="31" t="s">
        <v>20</v>
      </c>
      <c r="B215" s="32">
        <v>215</v>
      </c>
      <c r="C215" s="55">
        <v>40679011</v>
      </c>
      <c r="D215" s="33">
        <v>41267</v>
      </c>
      <c r="E215" s="53" t="s">
        <v>133</v>
      </c>
      <c r="F215" s="54">
        <v>15</v>
      </c>
      <c r="G215" s="95">
        <v>466.1</v>
      </c>
      <c r="H215" s="52" t="s">
        <v>199</v>
      </c>
    </row>
    <row r="216" spans="1:8" ht="20.100000000000001" customHeight="1" x14ac:dyDescent="0.25">
      <c r="A216" s="31" t="s">
        <v>20</v>
      </c>
      <c r="B216" s="32">
        <v>216</v>
      </c>
      <c r="C216" s="55">
        <v>40680991</v>
      </c>
      <c r="D216" s="33">
        <v>41269</v>
      </c>
      <c r="E216" s="53" t="s">
        <v>133</v>
      </c>
      <c r="F216" s="54">
        <v>7</v>
      </c>
      <c r="G216" s="95">
        <v>466.1</v>
      </c>
      <c r="H216" s="52" t="s">
        <v>145</v>
      </c>
    </row>
    <row r="217" spans="1:8" ht="20.100000000000001" customHeight="1" x14ac:dyDescent="0.25">
      <c r="A217" s="31" t="s">
        <v>20</v>
      </c>
      <c r="B217" s="32">
        <v>217</v>
      </c>
      <c r="C217" s="55">
        <v>40679833</v>
      </c>
      <c r="D217" s="33">
        <v>41271</v>
      </c>
      <c r="E217" s="53" t="s">
        <v>133</v>
      </c>
      <c r="F217" s="54">
        <v>15</v>
      </c>
      <c r="G217" s="95">
        <v>466.1</v>
      </c>
      <c r="H217" s="52" t="s">
        <v>146</v>
      </c>
    </row>
    <row r="218" spans="1:8" ht="20.100000000000001" customHeight="1" x14ac:dyDescent="0.25">
      <c r="A218" s="31" t="s">
        <v>20</v>
      </c>
      <c r="B218" s="32">
        <v>218</v>
      </c>
      <c r="C218" s="55">
        <v>40681081</v>
      </c>
      <c r="D218" s="33">
        <v>41271</v>
      </c>
      <c r="E218" s="53" t="s">
        <v>133</v>
      </c>
      <c r="F218" s="54">
        <v>15</v>
      </c>
      <c r="G218" s="95">
        <v>466.1</v>
      </c>
      <c r="H218" s="52" t="s">
        <v>146</v>
      </c>
    </row>
    <row r="219" spans="1:8" ht="20.100000000000001" customHeight="1" x14ac:dyDescent="0.25">
      <c r="A219" s="31" t="s">
        <v>20</v>
      </c>
      <c r="B219" s="32">
        <v>219</v>
      </c>
      <c r="C219" s="55">
        <v>40681094</v>
      </c>
      <c r="D219" s="33">
        <v>41271</v>
      </c>
      <c r="E219" s="53" t="s">
        <v>133</v>
      </c>
      <c r="F219" s="54">
        <v>12</v>
      </c>
      <c r="G219" s="95">
        <v>466.1</v>
      </c>
      <c r="H219" s="52" t="s">
        <v>146</v>
      </c>
    </row>
    <row r="220" spans="1:8" ht="20.100000000000001" customHeight="1" x14ac:dyDescent="0.25">
      <c r="A220" s="31" t="s">
        <v>20</v>
      </c>
      <c r="B220" s="32">
        <v>220</v>
      </c>
      <c r="C220" s="55">
        <v>40681107</v>
      </c>
      <c r="D220" s="33">
        <v>41271</v>
      </c>
      <c r="E220" s="53" t="s">
        <v>133</v>
      </c>
      <c r="F220" s="54">
        <v>15</v>
      </c>
      <c r="G220" s="95">
        <v>466.1</v>
      </c>
      <c r="H220" s="52" t="s">
        <v>146</v>
      </c>
    </row>
    <row r="221" spans="1:8" ht="20.100000000000001" customHeight="1" x14ac:dyDescent="0.25">
      <c r="A221" s="31" t="s">
        <v>20</v>
      </c>
      <c r="B221" s="32">
        <v>221</v>
      </c>
      <c r="C221" s="55">
        <v>40680985</v>
      </c>
      <c r="D221" s="33">
        <v>41271</v>
      </c>
      <c r="E221" s="53" t="s">
        <v>133</v>
      </c>
      <c r="F221" s="54">
        <v>8</v>
      </c>
      <c r="G221" s="95">
        <v>466.1</v>
      </c>
      <c r="H221" s="52" t="s">
        <v>199</v>
      </c>
    </row>
    <row r="222" spans="1:8" ht="20.100000000000001" customHeight="1" x14ac:dyDescent="0.25">
      <c r="A222" s="31" t="s">
        <v>20</v>
      </c>
      <c r="B222" s="32">
        <v>222</v>
      </c>
      <c r="C222" s="55">
        <v>40680801</v>
      </c>
      <c r="D222" s="33">
        <v>41271</v>
      </c>
      <c r="E222" s="53" t="s">
        <v>133</v>
      </c>
      <c r="F222" s="54">
        <v>8</v>
      </c>
      <c r="G222" s="95">
        <v>466.1</v>
      </c>
      <c r="H222" s="52" t="s">
        <v>199</v>
      </c>
    </row>
    <row r="223" spans="1:8" ht="20.100000000000001" customHeight="1" x14ac:dyDescent="0.25">
      <c r="A223" s="31" t="s">
        <v>20</v>
      </c>
      <c r="B223" s="32">
        <v>223</v>
      </c>
      <c r="C223" s="55">
        <v>40681301</v>
      </c>
      <c r="D223" s="33">
        <v>41271</v>
      </c>
      <c r="E223" s="53" t="s">
        <v>133</v>
      </c>
      <c r="F223" s="54">
        <v>8</v>
      </c>
      <c r="G223" s="95">
        <v>466.1</v>
      </c>
      <c r="H223" s="52" t="s">
        <v>162</v>
      </c>
    </row>
    <row r="224" spans="1:8" ht="20.100000000000001" customHeight="1" x14ac:dyDescent="0.25">
      <c r="A224" s="31" t="s">
        <v>20</v>
      </c>
      <c r="B224" s="32">
        <v>224</v>
      </c>
      <c r="C224" s="55">
        <v>40680723</v>
      </c>
      <c r="D224" s="33">
        <v>41271</v>
      </c>
      <c r="E224" s="53" t="s">
        <v>133</v>
      </c>
      <c r="F224" s="54">
        <v>4.5</v>
      </c>
      <c r="G224" s="95">
        <v>466.1</v>
      </c>
      <c r="H224" s="52" t="s">
        <v>91</v>
      </c>
    </row>
    <row r="225" spans="1:8" ht="20.100000000000001" customHeight="1" x14ac:dyDescent="0.25">
      <c r="A225" s="31" t="s">
        <v>20</v>
      </c>
      <c r="B225" s="32">
        <v>225</v>
      </c>
      <c r="C225" s="55">
        <v>40680718</v>
      </c>
      <c r="D225" s="33">
        <v>41271</v>
      </c>
      <c r="E225" s="53" t="s">
        <v>133</v>
      </c>
      <c r="F225" s="54">
        <v>4.5</v>
      </c>
      <c r="G225" s="95">
        <v>466.1</v>
      </c>
      <c r="H225" s="52" t="s">
        <v>91</v>
      </c>
    </row>
    <row r="226" spans="1:8" ht="20.100000000000001" customHeight="1" x14ac:dyDescent="0.25">
      <c r="A226" s="31" t="s">
        <v>20</v>
      </c>
      <c r="B226" s="32">
        <v>226</v>
      </c>
      <c r="C226" s="55">
        <v>40680713</v>
      </c>
      <c r="D226" s="33">
        <v>41271</v>
      </c>
      <c r="E226" s="53" t="s">
        <v>133</v>
      </c>
      <c r="F226" s="54">
        <v>4.5</v>
      </c>
      <c r="G226" s="95">
        <v>466.1</v>
      </c>
      <c r="H226" s="52" t="s">
        <v>91</v>
      </c>
    </row>
    <row r="227" spans="1:8" s="50" customFormat="1" ht="20.100000000000001" customHeight="1" x14ac:dyDescent="0.25">
      <c r="A227" s="31" t="s">
        <v>20</v>
      </c>
      <c r="B227" s="32">
        <v>227</v>
      </c>
      <c r="C227" s="55">
        <v>40680707</v>
      </c>
      <c r="D227" s="33">
        <v>41271</v>
      </c>
      <c r="E227" s="53" t="s">
        <v>133</v>
      </c>
      <c r="F227" s="54">
        <v>4.5</v>
      </c>
      <c r="G227" s="95">
        <v>466.1</v>
      </c>
      <c r="H227" s="52" t="s">
        <v>91</v>
      </c>
    </row>
    <row r="228" spans="1:8" ht="20.100000000000001" customHeight="1" x14ac:dyDescent="0.25">
      <c r="A228" s="31" t="s">
        <v>20</v>
      </c>
      <c r="B228" s="32">
        <v>228</v>
      </c>
      <c r="C228" s="55">
        <v>40680701</v>
      </c>
      <c r="D228" s="33">
        <v>41271</v>
      </c>
      <c r="E228" s="53" t="s">
        <v>133</v>
      </c>
      <c r="F228" s="54">
        <v>4.5</v>
      </c>
      <c r="G228" s="95">
        <v>466.1</v>
      </c>
      <c r="H228" s="52" t="s">
        <v>91</v>
      </c>
    </row>
    <row r="229" spans="1:8" ht="20.100000000000001" customHeight="1" x14ac:dyDescent="0.25">
      <c r="A229" s="31" t="s">
        <v>20</v>
      </c>
      <c r="B229" s="32">
        <v>229</v>
      </c>
      <c r="C229" s="55">
        <v>40680695</v>
      </c>
      <c r="D229" s="33">
        <v>41268</v>
      </c>
      <c r="E229" s="53" t="s">
        <v>133</v>
      </c>
      <c r="F229" s="54">
        <v>4.5</v>
      </c>
      <c r="G229" s="95">
        <v>466.1</v>
      </c>
      <c r="H229" s="52" t="s">
        <v>91</v>
      </c>
    </row>
    <row r="230" spans="1:8" ht="20.100000000000001" customHeight="1" x14ac:dyDescent="0.25">
      <c r="A230" s="31" t="s">
        <v>20</v>
      </c>
      <c r="B230" s="32">
        <v>230</v>
      </c>
      <c r="C230" s="55">
        <v>40680675</v>
      </c>
      <c r="D230" s="33">
        <v>41271</v>
      </c>
      <c r="E230" s="53" t="s">
        <v>133</v>
      </c>
      <c r="F230" s="54">
        <v>4.5</v>
      </c>
      <c r="G230" s="95">
        <v>466.1</v>
      </c>
      <c r="H230" s="52" t="s">
        <v>91</v>
      </c>
    </row>
    <row r="231" spans="1:8" ht="20.100000000000001" customHeight="1" x14ac:dyDescent="0.25">
      <c r="A231" s="31" t="s">
        <v>20</v>
      </c>
      <c r="B231" s="32">
        <v>231</v>
      </c>
      <c r="C231" s="55">
        <v>40680658</v>
      </c>
      <c r="D231" s="33">
        <v>41272</v>
      </c>
      <c r="E231" s="53" t="s">
        <v>133</v>
      </c>
      <c r="F231" s="54">
        <v>4.5</v>
      </c>
      <c r="G231" s="95">
        <v>466.1</v>
      </c>
      <c r="H231" s="52" t="s">
        <v>91</v>
      </c>
    </row>
    <row r="232" spans="1:8" ht="20.100000000000001" customHeight="1" x14ac:dyDescent="0.25">
      <c r="A232" s="31" t="s">
        <v>20</v>
      </c>
      <c r="B232" s="32">
        <v>232</v>
      </c>
      <c r="C232" s="55">
        <v>40680654</v>
      </c>
      <c r="D232" s="33">
        <v>41271</v>
      </c>
      <c r="E232" s="53" t="s">
        <v>133</v>
      </c>
      <c r="F232" s="54">
        <v>4.5</v>
      </c>
      <c r="G232" s="95">
        <v>466.1</v>
      </c>
      <c r="H232" s="52" t="s">
        <v>91</v>
      </c>
    </row>
    <row r="233" spans="1:8" ht="20.100000000000001" customHeight="1" x14ac:dyDescent="0.25">
      <c r="A233" s="31" t="s">
        <v>20</v>
      </c>
      <c r="B233" s="32">
        <v>233</v>
      </c>
      <c r="C233" s="55">
        <v>40680641</v>
      </c>
      <c r="D233" s="33">
        <v>41272</v>
      </c>
      <c r="E233" s="53" t="s">
        <v>133</v>
      </c>
      <c r="F233" s="54">
        <v>4.5</v>
      </c>
      <c r="G233" s="95">
        <v>466.1</v>
      </c>
      <c r="H233" s="52" t="s">
        <v>91</v>
      </c>
    </row>
    <row r="234" spans="1:8" ht="20.100000000000001" customHeight="1" x14ac:dyDescent="0.25">
      <c r="A234" s="31" t="s">
        <v>20</v>
      </c>
      <c r="B234" s="32">
        <v>234</v>
      </c>
      <c r="C234" s="55">
        <v>40680628</v>
      </c>
      <c r="D234" s="33">
        <v>41271</v>
      </c>
      <c r="E234" s="53" t="s">
        <v>133</v>
      </c>
      <c r="F234" s="54">
        <v>4.5</v>
      </c>
      <c r="G234" s="95">
        <v>466.1</v>
      </c>
      <c r="H234" s="52" t="s">
        <v>91</v>
      </c>
    </row>
    <row r="235" spans="1:8" ht="20.100000000000001" customHeight="1" x14ac:dyDescent="0.25">
      <c r="A235" s="31" t="s">
        <v>20</v>
      </c>
      <c r="B235" s="32">
        <v>235</v>
      </c>
      <c r="C235" s="55">
        <v>40680621</v>
      </c>
      <c r="D235" s="33">
        <v>41270</v>
      </c>
      <c r="E235" s="53" t="s">
        <v>133</v>
      </c>
      <c r="F235" s="54">
        <v>10</v>
      </c>
      <c r="G235" s="95">
        <v>466.1</v>
      </c>
      <c r="H235" s="52" t="s">
        <v>91</v>
      </c>
    </row>
    <row r="236" spans="1:8" ht="20.100000000000001" customHeight="1" x14ac:dyDescent="0.25">
      <c r="A236" s="31" t="s">
        <v>20</v>
      </c>
      <c r="B236" s="32">
        <v>236</v>
      </c>
      <c r="C236" s="55">
        <v>40681826</v>
      </c>
      <c r="D236" s="33">
        <v>41269</v>
      </c>
      <c r="E236" s="53" t="s">
        <v>133</v>
      </c>
      <c r="F236" s="54">
        <v>10</v>
      </c>
      <c r="G236" s="95">
        <v>466.1</v>
      </c>
      <c r="H236" s="52" t="s">
        <v>145</v>
      </c>
    </row>
    <row r="237" spans="1:8" ht="20.100000000000001" customHeight="1" x14ac:dyDescent="0.25">
      <c r="A237" s="31" t="s">
        <v>20</v>
      </c>
      <c r="B237" s="32">
        <v>237</v>
      </c>
      <c r="C237" s="55">
        <v>40681657</v>
      </c>
      <c r="D237" s="33">
        <v>41271</v>
      </c>
      <c r="E237" s="53" t="s">
        <v>133</v>
      </c>
      <c r="F237" s="54">
        <v>14.9</v>
      </c>
      <c r="G237" s="95">
        <v>466.1</v>
      </c>
      <c r="H237" s="52" t="s">
        <v>197</v>
      </c>
    </row>
    <row r="238" spans="1:8" ht="20.100000000000001" customHeight="1" x14ac:dyDescent="0.25">
      <c r="A238" s="31" t="s">
        <v>20</v>
      </c>
      <c r="B238" s="32">
        <v>238</v>
      </c>
      <c r="C238" s="55">
        <v>40682074</v>
      </c>
      <c r="D238" s="33">
        <v>41272</v>
      </c>
      <c r="E238" s="53" t="s">
        <v>133</v>
      </c>
      <c r="F238" s="54">
        <v>7</v>
      </c>
      <c r="G238" s="95">
        <v>466.1</v>
      </c>
      <c r="H238" s="52" t="s">
        <v>49</v>
      </c>
    </row>
    <row r="239" spans="1:8" ht="20.100000000000001" customHeight="1" x14ac:dyDescent="0.25">
      <c r="A239" s="31" t="s">
        <v>20</v>
      </c>
      <c r="B239" s="32">
        <v>239</v>
      </c>
      <c r="C239" s="55">
        <v>40681918</v>
      </c>
      <c r="D239" s="33">
        <v>41272</v>
      </c>
      <c r="E239" s="53" t="s">
        <v>133</v>
      </c>
      <c r="F239" s="54">
        <v>4.5</v>
      </c>
      <c r="G239" s="95">
        <v>466.1</v>
      </c>
      <c r="H239" s="52" t="s">
        <v>91</v>
      </c>
    </row>
    <row r="240" spans="1:8" ht="20.100000000000001" customHeight="1" x14ac:dyDescent="0.25">
      <c r="A240" s="31" t="s">
        <v>20</v>
      </c>
      <c r="B240" s="32">
        <v>240</v>
      </c>
      <c r="C240" s="55">
        <v>40681916</v>
      </c>
      <c r="D240" s="33">
        <v>41272</v>
      </c>
      <c r="E240" s="53" t="s">
        <v>133</v>
      </c>
      <c r="F240" s="54">
        <v>4.5</v>
      </c>
      <c r="G240" s="95">
        <v>466.1</v>
      </c>
      <c r="H240" s="52" t="s">
        <v>91</v>
      </c>
    </row>
    <row r="241" spans="1:8" ht="20.100000000000001" customHeight="1" x14ac:dyDescent="0.25">
      <c r="A241" s="31" t="s">
        <v>20</v>
      </c>
      <c r="B241" s="32">
        <v>241</v>
      </c>
      <c r="C241" s="55">
        <v>40681914</v>
      </c>
      <c r="D241" s="33">
        <v>41272</v>
      </c>
      <c r="E241" s="53" t="s">
        <v>133</v>
      </c>
      <c r="F241" s="54">
        <v>4.5</v>
      </c>
      <c r="G241" s="95">
        <v>466.1</v>
      </c>
      <c r="H241" s="52" t="s">
        <v>91</v>
      </c>
    </row>
    <row r="242" spans="1:8" ht="20.100000000000001" customHeight="1" x14ac:dyDescent="0.25">
      <c r="A242" s="31" t="s">
        <v>20</v>
      </c>
      <c r="B242" s="32">
        <v>242</v>
      </c>
      <c r="C242" s="55">
        <v>40681911</v>
      </c>
      <c r="D242" s="33">
        <v>41271</v>
      </c>
      <c r="E242" s="53" t="s">
        <v>133</v>
      </c>
      <c r="F242" s="54">
        <v>4.5</v>
      </c>
      <c r="G242" s="95">
        <v>466.1</v>
      </c>
      <c r="H242" s="52" t="s">
        <v>91</v>
      </c>
    </row>
    <row r="243" spans="1:8" ht="20.100000000000001" customHeight="1" x14ac:dyDescent="0.25">
      <c r="A243" s="31" t="s">
        <v>20</v>
      </c>
      <c r="B243" s="32">
        <v>243</v>
      </c>
      <c r="C243" s="55">
        <v>40682992</v>
      </c>
      <c r="D243" s="33">
        <v>41271</v>
      </c>
      <c r="E243" s="53" t="s">
        <v>133</v>
      </c>
      <c r="F243" s="54">
        <v>7</v>
      </c>
      <c r="G243" s="95">
        <v>466.1</v>
      </c>
      <c r="H243" s="52" t="s">
        <v>91</v>
      </c>
    </row>
    <row r="244" spans="1:8" ht="20.100000000000001" customHeight="1" x14ac:dyDescent="0.25">
      <c r="A244" s="31" t="s">
        <v>20</v>
      </c>
      <c r="B244" s="32">
        <v>244</v>
      </c>
      <c r="C244" s="123">
        <v>40667561</v>
      </c>
      <c r="D244" s="33">
        <v>41248</v>
      </c>
      <c r="E244" s="53" t="s">
        <v>132</v>
      </c>
      <c r="F244" s="54">
        <v>590</v>
      </c>
      <c r="G244" s="95">
        <v>34220</v>
      </c>
      <c r="H244" s="52" t="s">
        <v>45</v>
      </c>
    </row>
    <row r="245" spans="1:8" ht="20.100000000000001" customHeight="1" x14ac:dyDescent="0.25">
      <c r="A245" s="31" t="s">
        <v>20</v>
      </c>
      <c r="B245" s="32">
        <v>245</v>
      </c>
      <c r="C245" s="123">
        <v>40673136</v>
      </c>
      <c r="D245" s="33">
        <v>41267</v>
      </c>
      <c r="E245" s="53" t="s">
        <v>132</v>
      </c>
      <c r="F245" s="54">
        <v>500</v>
      </c>
      <c r="G245" s="95">
        <v>29000</v>
      </c>
      <c r="H245" s="52" t="s">
        <v>48</v>
      </c>
    </row>
    <row r="246" spans="1:8" ht="20.100000000000001" customHeight="1" x14ac:dyDescent="0.25">
      <c r="A246" s="31" t="s">
        <v>20</v>
      </c>
      <c r="B246" s="32">
        <v>246</v>
      </c>
      <c r="C246" s="123">
        <v>40681503</v>
      </c>
      <c r="D246" s="33">
        <v>41270</v>
      </c>
      <c r="E246" s="53" t="s">
        <v>132</v>
      </c>
      <c r="F246" s="54">
        <v>5500</v>
      </c>
      <c r="G246" s="95">
        <v>115500</v>
      </c>
      <c r="H246" s="52" t="s">
        <v>61</v>
      </c>
    </row>
    <row r="247" spans="1:8" ht="20.100000000000001" customHeight="1" x14ac:dyDescent="0.25">
      <c r="A247" s="31" t="s">
        <v>20</v>
      </c>
      <c r="B247" s="32">
        <v>247</v>
      </c>
      <c r="C247" s="55">
        <v>40634793</v>
      </c>
      <c r="D247" s="33">
        <v>41244</v>
      </c>
      <c r="E247" s="53" t="s">
        <v>132</v>
      </c>
      <c r="F247" s="54">
        <v>300</v>
      </c>
      <c r="G247" s="95">
        <v>17400</v>
      </c>
      <c r="H247" s="52" t="s">
        <v>35</v>
      </c>
    </row>
    <row r="248" spans="1:8" ht="20.100000000000001" customHeight="1" x14ac:dyDescent="0.25">
      <c r="A248" s="31" t="s">
        <v>20</v>
      </c>
      <c r="B248" s="32">
        <v>248</v>
      </c>
      <c r="C248" s="55">
        <v>40625782</v>
      </c>
      <c r="D248" s="33">
        <v>41261</v>
      </c>
      <c r="E248" s="53" t="s">
        <v>132</v>
      </c>
      <c r="F248" s="54">
        <v>98</v>
      </c>
      <c r="G248" s="95">
        <v>313422.59999999998</v>
      </c>
      <c r="H248" s="52" t="s">
        <v>211</v>
      </c>
    </row>
    <row r="249" spans="1:8" ht="20.100000000000001" customHeight="1" x14ac:dyDescent="0.25">
      <c r="A249" s="31" t="s">
        <v>20</v>
      </c>
      <c r="B249" s="32">
        <v>249</v>
      </c>
      <c r="C249" s="123">
        <v>40655600</v>
      </c>
      <c r="D249" s="33">
        <v>41246</v>
      </c>
      <c r="E249" s="53" t="s">
        <v>133</v>
      </c>
      <c r="F249" s="54">
        <v>5</v>
      </c>
      <c r="G249" s="95">
        <v>466.1</v>
      </c>
      <c r="H249" s="52" t="s">
        <v>48</v>
      </c>
    </row>
    <row r="250" spans="1:8" ht="20.100000000000001" customHeight="1" x14ac:dyDescent="0.25">
      <c r="A250" s="31" t="s">
        <v>20</v>
      </c>
      <c r="B250" s="32">
        <v>250</v>
      </c>
      <c r="C250" s="123">
        <v>40664277</v>
      </c>
      <c r="D250" s="33">
        <v>41268</v>
      </c>
      <c r="E250" s="53" t="s">
        <v>133</v>
      </c>
      <c r="F250" s="54">
        <v>11.700000000000001</v>
      </c>
      <c r="G250" s="95">
        <v>466.1</v>
      </c>
      <c r="H250" s="52" t="s">
        <v>212</v>
      </c>
    </row>
    <row r="251" spans="1:8" ht="20.100000000000001" customHeight="1" x14ac:dyDescent="0.25">
      <c r="A251" s="31" t="s">
        <v>20</v>
      </c>
      <c r="B251" s="32">
        <v>251</v>
      </c>
      <c r="C251" s="123">
        <v>40663027</v>
      </c>
      <c r="D251" s="33">
        <v>41267</v>
      </c>
      <c r="E251" s="53" t="s">
        <v>133</v>
      </c>
      <c r="F251" s="54">
        <v>0.75</v>
      </c>
      <c r="G251" s="95">
        <v>466.1</v>
      </c>
      <c r="H251" s="52" t="s">
        <v>213</v>
      </c>
    </row>
    <row r="252" spans="1:8" ht="20.100000000000001" customHeight="1" x14ac:dyDescent="0.25">
      <c r="A252" s="31" t="s">
        <v>20</v>
      </c>
      <c r="B252" s="32">
        <v>252</v>
      </c>
      <c r="C252" s="123">
        <v>40657652</v>
      </c>
      <c r="D252" s="33">
        <v>41246</v>
      </c>
      <c r="E252" s="53" t="s">
        <v>133</v>
      </c>
      <c r="F252" s="54">
        <v>11.1</v>
      </c>
      <c r="G252" s="95">
        <v>466.1</v>
      </c>
      <c r="H252" s="52" t="s">
        <v>48</v>
      </c>
    </row>
    <row r="253" spans="1:8" ht="20.100000000000001" customHeight="1" x14ac:dyDescent="0.25">
      <c r="A253" s="31" t="s">
        <v>20</v>
      </c>
      <c r="B253" s="32">
        <v>253</v>
      </c>
      <c r="C253" s="123">
        <v>40657635</v>
      </c>
      <c r="D253" s="33">
        <v>41246</v>
      </c>
      <c r="E253" s="90" t="s">
        <v>133</v>
      </c>
      <c r="F253" s="54">
        <v>7.4</v>
      </c>
      <c r="G253" s="95">
        <v>466.1</v>
      </c>
      <c r="H253" s="52" t="s">
        <v>48</v>
      </c>
    </row>
    <row r="254" spans="1:8" ht="20.100000000000001" customHeight="1" x14ac:dyDescent="0.25">
      <c r="A254" s="31" t="s">
        <v>20</v>
      </c>
      <c r="B254" s="32">
        <v>254</v>
      </c>
      <c r="C254" s="123">
        <v>40656447</v>
      </c>
      <c r="D254" s="33">
        <v>41246</v>
      </c>
      <c r="E254" s="53" t="s">
        <v>133</v>
      </c>
      <c r="F254" s="54">
        <v>10.5</v>
      </c>
      <c r="G254" s="95">
        <v>466.1</v>
      </c>
      <c r="H254" s="52" t="s">
        <v>104</v>
      </c>
    </row>
    <row r="255" spans="1:8" ht="20.100000000000001" customHeight="1" x14ac:dyDescent="0.25">
      <c r="A255" s="31" t="s">
        <v>20</v>
      </c>
      <c r="B255" s="32">
        <v>255</v>
      </c>
      <c r="C255" s="123">
        <v>40656502</v>
      </c>
      <c r="D255" s="33">
        <v>41246</v>
      </c>
      <c r="E255" s="53" t="s">
        <v>133</v>
      </c>
      <c r="F255" s="54">
        <v>7.7</v>
      </c>
      <c r="G255" s="95">
        <v>466.1</v>
      </c>
      <c r="H255" s="52" t="s">
        <v>149</v>
      </c>
    </row>
    <row r="256" spans="1:8" ht="20.100000000000001" customHeight="1" x14ac:dyDescent="0.25">
      <c r="A256" s="31" t="s">
        <v>20</v>
      </c>
      <c r="B256" s="32">
        <v>256</v>
      </c>
      <c r="C256" s="123">
        <v>40655573</v>
      </c>
      <c r="D256" s="33">
        <v>41246</v>
      </c>
      <c r="E256" s="53" t="s">
        <v>133</v>
      </c>
      <c r="F256" s="54">
        <v>3.5</v>
      </c>
      <c r="G256" s="95">
        <v>466.1</v>
      </c>
      <c r="H256" s="52" t="s">
        <v>48</v>
      </c>
    </row>
    <row r="257" spans="1:8" ht="20.100000000000001" customHeight="1" x14ac:dyDescent="0.25">
      <c r="A257" s="31" t="s">
        <v>20</v>
      </c>
      <c r="B257" s="32">
        <v>257</v>
      </c>
      <c r="C257" s="123">
        <v>40664707</v>
      </c>
      <c r="D257" s="33">
        <v>41260</v>
      </c>
      <c r="E257" s="53" t="s">
        <v>132</v>
      </c>
      <c r="F257" s="54">
        <v>1</v>
      </c>
      <c r="G257" s="95">
        <v>105</v>
      </c>
      <c r="H257" s="52" t="s">
        <v>214</v>
      </c>
    </row>
    <row r="258" spans="1:8" ht="20.100000000000001" customHeight="1" x14ac:dyDescent="0.25">
      <c r="A258" s="31" t="s">
        <v>20</v>
      </c>
      <c r="B258" s="32">
        <v>258</v>
      </c>
      <c r="C258" s="123">
        <v>40665690</v>
      </c>
      <c r="D258" s="33">
        <v>41246</v>
      </c>
      <c r="E258" s="53" t="s">
        <v>132</v>
      </c>
      <c r="F258" s="54">
        <v>120.3</v>
      </c>
      <c r="G258" s="95">
        <v>312353.32</v>
      </c>
      <c r="H258" s="52" t="s">
        <v>212</v>
      </c>
    </row>
    <row r="259" spans="1:8" ht="20.100000000000001" customHeight="1" x14ac:dyDescent="0.25">
      <c r="A259" s="31" t="s">
        <v>20</v>
      </c>
      <c r="B259" s="32">
        <v>259</v>
      </c>
      <c r="C259" s="123">
        <v>40667614</v>
      </c>
      <c r="D259" s="33">
        <v>41254</v>
      </c>
      <c r="E259" s="53" t="s">
        <v>133</v>
      </c>
      <c r="F259" s="54">
        <v>15</v>
      </c>
      <c r="G259" s="95">
        <v>466.1</v>
      </c>
      <c r="H259" s="52" t="s">
        <v>215</v>
      </c>
    </row>
    <row r="260" spans="1:8" ht="20.100000000000001" customHeight="1" x14ac:dyDescent="0.25">
      <c r="A260" s="31" t="s">
        <v>20</v>
      </c>
      <c r="B260" s="32">
        <v>260</v>
      </c>
      <c r="C260" s="123">
        <v>40666093</v>
      </c>
      <c r="D260" s="33">
        <v>41248</v>
      </c>
      <c r="E260" s="53" t="s">
        <v>133</v>
      </c>
      <c r="F260" s="54">
        <v>10</v>
      </c>
      <c r="G260" s="95">
        <v>466.1</v>
      </c>
      <c r="H260" s="52" t="s">
        <v>216</v>
      </c>
    </row>
    <row r="261" spans="1:8" ht="20.100000000000001" customHeight="1" x14ac:dyDescent="0.25">
      <c r="A261" s="31" t="s">
        <v>20</v>
      </c>
      <c r="B261" s="32">
        <v>261</v>
      </c>
      <c r="C261" s="123">
        <v>40668535</v>
      </c>
      <c r="D261" s="33">
        <v>41246</v>
      </c>
      <c r="E261" s="53" t="s">
        <v>133</v>
      </c>
      <c r="F261" s="54">
        <v>12</v>
      </c>
      <c r="G261" s="95">
        <v>466.1</v>
      </c>
      <c r="H261" s="52" t="s">
        <v>216</v>
      </c>
    </row>
    <row r="262" spans="1:8" ht="20.100000000000001" customHeight="1" x14ac:dyDescent="0.25">
      <c r="A262" s="31" t="s">
        <v>20</v>
      </c>
      <c r="B262" s="32">
        <v>262</v>
      </c>
      <c r="C262" s="123">
        <v>40670382</v>
      </c>
      <c r="D262" s="33">
        <v>41248</v>
      </c>
      <c r="E262" s="53" t="s">
        <v>133</v>
      </c>
      <c r="F262" s="54">
        <v>8</v>
      </c>
      <c r="G262" s="95">
        <v>466.1</v>
      </c>
      <c r="H262" s="52" t="s">
        <v>217</v>
      </c>
    </row>
    <row r="263" spans="1:8" ht="20.100000000000001" customHeight="1" x14ac:dyDescent="0.25">
      <c r="A263" s="31" t="s">
        <v>20</v>
      </c>
      <c r="B263" s="32">
        <v>263</v>
      </c>
      <c r="C263" s="123">
        <v>40670407</v>
      </c>
      <c r="D263" s="33">
        <v>41248</v>
      </c>
      <c r="E263" s="53" t="s">
        <v>133</v>
      </c>
      <c r="F263" s="54">
        <v>8</v>
      </c>
      <c r="G263" s="95">
        <v>466.1</v>
      </c>
      <c r="H263" s="52" t="s">
        <v>218</v>
      </c>
    </row>
    <row r="264" spans="1:8" ht="20.100000000000001" customHeight="1" x14ac:dyDescent="0.25">
      <c r="A264" s="31" t="s">
        <v>20</v>
      </c>
      <c r="B264" s="32">
        <v>264</v>
      </c>
      <c r="C264" s="123">
        <v>40673358</v>
      </c>
      <c r="D264" s="33">
        <v>41250</v>
      </c>
      <c r="E264" s="53" t="s">
        <v>133</v>
      </c>
      <c r="F264" s="54">
        <v>7</v>
      </c>
      <c r="G264" s="95">
        <v>466.1</v>
      </c>
      <c r="H264" s="52" t="s">
        <v>213</v>
      </c>
    </row>
    <row r="265" spans="1:8" ht="20.100000000000001" customHeight="1" x14ac:dyDescent="0.25">
      <c r="A265" s="31" t="s">
        <v>20</v>
      </c>
      <c r="B265" s="32">
        <v>265</v>
      </c>
      <c r="C265" s="123">
        <v>40670129</v>
      </c>
      <c r="D265" s="33">
        <v>41249</v>
      </c>
      <c r="E265" s="53" t="s">
        <v>133</v>
      </c>
      <c r="F265" s="54">
        <v>12</v>
      </c>
      <c r="G265" s="95">
        <v>466.1</v>
      </c>
      <c r="H265" s="52" t="s">
        <v>219</v>
      </c>
    </row>
    <row r="266" spans="1:8" ht="20.100000000000001" customHeight="1" x14ac:dyDescent="0.25">
      <c r="A266" s="31" t="s">
        <v>20</v>
      </c>
      <c r="B266" s="32">
        <v>266</v>
      </c>
      <c r="C266" s="123">
        <v>40670121</v>
      </c>
      <c r="D266" s="33">
        <v>41248</v>
      </c>
      <c r="E266" s="53" t="s">
        <v>133</v>
      </c>
      <c r="F266" s="54">
        <v>10</v>
      </c>
      <c r="G266" s="95">
        <v>466.1</v>
      </c>
      <c r="H266" s="52" t="s">
        <v>220</v>
      </c>
    </row>
    <row r="267" spans="1:8" ht="20.100000000000001" customHeight="1" x14ac:dyDescent="0.25">
      <c r="A267" s="31" t="s">
        <v>20</v>
      </c>
      <c r="B267" s="32">
        <v>267</v>
      </c>
      <c r="C267" s="123">
        <v>40670374</v>
      </c>
      <c r="D267" s="33">
        <v>41248</v>
      </c>
      <c r="E267" s="53" t="s">
        <v>133</v>
      </c>
      <c r="F267" s="54">
        <v>7</v>
      </c>
      <c r="G267" s="95">
        <v>466.1</v>
      </c>
      <c r="H267" s="52" t="s">
        <v>215</v>
      </c>
    </row>
    <row r="268" spans="1:8" ht="20.100000000000001" customHeight="1" x14ac:dyDescent="0.25">
      <c r="A268" s="31" t="s">
        <v>20</v>
      </c>
      <c r="B268" s="32">
        <v>268</v>
      </c>
      <c r="C268" s="123">
        <v>40671660</v>
      </c>
      <c r="D268" s="33">
        <v>41254</v>
      </c>
      <c r="E268" s="53" t="s">
        <v>133</v>
      </c>
      <c r="F268" s="54">
        <v>7</v>
      </c>
      <c r="G268" s="95">
        <v>466.1</v>
      </c>
      <c r="H268" s="52" t="s">
        <v>211</v>
      </c>
    </row>
    <row r="269" spans="1:8" ht="20.100000000000001" customHeight="1" x14ac:dyDescent="0.25">
      <c r="A269" s="31" t="s">
        <v>20</v>
      </c>
      <c r="B269" s="32">
        <v>269</v>
      </c>
      <c r="C269" s="123">
        <v>40670999</v>
      </c>
      <c r="D269" s="33">
        <v>41248</v>
      </c>
      <c r="E269" s="53" t="s">
        <v>133</v>
      </c>
      <c r="F269" s="54">
        <v>10</v>
      </c>
      <c r="G269" s="95">
        <v>466.1</v>
      </c>
      <c r="H269" s="52" t="s">
        <v>220</v>
      </c>
    </row>
    <row r="270" spans="1:8" ht="20.100000000000001" customHeight="1" x14ac:dyDescent="0.25">
      <c r="A270" s="31" t="s">
        <v>20</v>
      </c>
      <c r="B270" s="32">
        <v>270</v>
      </c>
      <c r="C270" s="123">
        <v>40672353</v>
      </c>
      <c r="D270" s="33">
        <v>41250</v>
      </c>
      <c r="E270" s="53" t="s">
        <v>133</v>
      </c>
      <c r="F270" s="54">
        <v>5.5</v>
      </c>
      <c r="G270" s="95">
        <v>466.1</v>
      </c>
      <c r="H270" s="52" t="s">
        <v>221</v>
      </c>
    </row>
    <row r="271" spans="1:8" ht="20.100000000000001" customHeight="1" x14ac:dyDescent="0.25">
      <c r="A271" s="31" t="s">
        <v>20</v>
      </c>
      <c r="B271" s="32">
        <v>271</v>
      </c>
      <c r="C271" s="123">
        <v>40671022</v>
      </c>
      <c r="D271" s="33">
        <v>41249</v>
      </c>
      <c r="E271" s="53" t="s">
        <v>133</v>
      </c>
      <c r="F271" s="54">
        <v>15</v>
      </c>
      <c r="G271" s="95">
        <v>466.1</v>
      </c>
      <c r="H271" s="52" t="s">
        <v>220</v>
      </c>
    </row>
    <row r="272" spans="1:8" ht="20.100000000000001" customHeight="1" x14ac:dyDescent="0.25">
      <c r="A272" s="31" t="s">
        <v>20</v>
      </c>
      <c r="B272" s="32">
        <v>272</v>
      </c>
      <c r="C272" s="123">
        <v>40671035</v>
      </c>
      <c r="D272" s="33">
        <v>41249</v>
      </c>
      <c r="E272" s="53" t="s">
        <v>133</v>
      </c>
      <c r="F272" s="54">
        <v>7</v>
      </c>
      <c r="G272" s="95">
        <v>466.1</v>
      </c>
      <c r="H272" s="52" t="s">
        <v>222</v>
      </c>
    </row>
    <row r="273" spans="1:8" ht="20.100000000000001" customHeight="1" x14ac:dyDescent="0.25">
      <c r="A273" s="31" t="s">
        <v>20</v>
      </c>
      <c r="B273" s="32">
        <v>273</v>
      </c>
      <c r="C273" s="123">
        <v>40671012</v>
      </c>
      <c r="D273" s="33">
        <v>41248</v>
      </c>
      <c r="E273" s="53" t="s">
        <v>133</v>
      </c>
      <c r="F273" s="54">
        <v>7</v>
      </c>
      <c r="G273" s="95">
        <v>466.1</v>
      </c>
      <c r="H273" s="52" t="s">
        <v>223</v>
      </c>
    </row>
    <row r="274" spans="1:8" ht="20.100000000000001" customHeight="1" x14ac:dyDescent="0.25">
      <c r="A274" s="31" t="s">
        <v>20</v>
      </c>
      <c r="B274" s="32">
        <v>274</v>
      </c>
      <c r="C274" s="123">
        <v>40672931</v>
      </c>
      <c r="D274" s="33">
        <v>41271</v>
      </c>
      <c r="E274" s="53" t="s">
        <v>133</v>
      </c>
      <c r="F274" s="54">
        <v>12</v>
      </c>
      <c r="G274" s="95">
        <v>466.1</v>
      </c>
      <c r="H274" s="52" t="s">
        <v>220</v>
      </c>
    </row>
    <row r="275" spans="1:8" ht="20.100000000000001" customHeight="1" x14ac:dyDescent="0.25">
      <c r="A275" s="31" t="s">
        <v>20</v>
      </c>
      <c r="B275" s="32">
        <v>275</v>
      </c>
      <c r="C275" s="123">
        <v>40671042</v>
      </c>
      <c r="D275" s="33">
        <v>41248</v>
      </c>
      <c r="E275" s="53" t="s">
        <v>133</v>
      </c>
      <c r="F275" s="54">
        <v>10</v>
      </c>
      <c r="G275" s="95">
        <v>466.1</v>
      </c>
      <c r="H275" s="52" t="s">
        <v>224</v>
      </c>
    </row>
    <row r="276" spans="1:8" ht="20.100000000000001" customHeight="1" x14ac:dyDescent="0.25">
      <c r="A276" s="31" t="s">
        <v>20</v>
      </c>
      <c r="B276" s="32">
        <v>276</v>
      </c>
      <c r="C276" s="123">
        <v>40671637</v>
      </c>
      <c r="D276" s="33">
        <v>41250</v>
      </c>
      <c r="E276" s="53" t="s">
        <v>133</v>
      </c>
      <c r="F276" s="54">
        <v>10</v>
      </c>
      <c r="G276" s="95">
        <v>466.1</v>
      </c>
      <c r="H276" s="52" t="s">
        <v>225</v>
      </c>
    </row>
    <row r="277" spans="1:8" ht="20.100000000000001" customHeight="1" x14ac:dyDescent="0.25">
      <c r="A277" s="31" t="s">
        <v>20</v>
      </c>
      <c r="B277" s="32">
        <v>277</v>
      </c>
      <c r="C277" s="123">
        <v>40672481</v>
      </c>
      <c r="D277" s="33">
        <v>41250</v>
      </c>
      <c r="E277" s="53" t="s">
        <v>133</v>
      </c>
      <c r="F277" s="54">
        <v>7</v>
      </c>
      <c r="G277" s="95">
        <v>466.1</v>
      </c>
      <c r="H277" s="52" t="s">
        <v>216</v>
      </c>
    </row>
    <row r="278" spans="1:8" ht="20.100000000000001" customHeight="1" x14ac:dyDescent="0.25">
      <c r="A278" s="31" t="s">
        <v>20</v>
      </c>
      <c r="B278" s="32">
        <v>278</v>
      </c>
      <c r="C278" s="123">
        <v>40672471</v>
      </c>
      <c r="D278" s="33">
        <v>41250</v>
      </c>
      <c r="E278" s="53" t="s">
        <v>133</v>
      </c>
      <c r="F278" s="54">
        <v>7</v>
      </c>
      <c r="G278" s="95">
        <v>466.1</v>
      </c>
      <c r="H278" s="52" t="s">
        <v>216</v>
      </c>
    </row>
    <row r="279" spans="1:8" ht="20.100000000000001" customHeight="1" x14ac:dyDescent="0.25">
      <c r="A279" s="31" t="s">
        <v>20</v>
      </c>
      <c r="B279" s="32">
        <v>279</v>
      </c>
      <c r="C279" s="123">
        <v>40671612</v>
      </c>
      <c r="D279" s="33">
        <v>41250</v>
      </c>
      <c r="E279" s="53" t="s">
        <v>133</v>
      </c>
      <c r="F279" s="54">
        <v>5</v>
      </c>
      <c r="G279" s="95">
        <v>466.1</v>
      </c>
      <c r="H279" s="52" t="s">
        <v>33</v>
      </c>
    </row>
    <row r="280" spans="1:8" ht="20.100000000000001" customHeight="1" x14ac:dyDescent="0.25">
      <c r="A280" s="31" t="s">
        <v>20</v>
      </c>
      <c r="B280" s="32">
        <v>280</v>
      </c>
      <c r="C280" s="123">
        <v>40672331</v>
      </c>
      <c r="D280" s="33">
        <v>41250</v>
      </c>
      <c r="E280" s="53" t="s">
        <v>133</v>
      </c>
      <c r="F280" s="54">
        <v>10</v>
      </c>
      <c r="G280" s="95">
        <v>466.1</v>
      </c>
      <c r="H280" s="52" t="s">
        <v>226</v>
      </c>
    </row>
    <row r="281" spans="1:8" ht="20.100000000000001" customHeight="1" x14ac:dyDescent="0.25">
      <c r="A281" s="31" t="s">
        <v>20</v>
      </c>
      <c r="B281" s="32">
        <v>281</v>
      </c>
      <c r="C281" s="123">
        <v>40673314</v>
      </c>
      <c r="D281" s="33">
        <v>41250</v>
      </c>
      <c r="E281" s="53" t="s">
        <v>133</v>
      </c>
      <c r="F281" s="54">
        <v>12</v>
      </c>
      <c r="G281" s="95">
        <v>466.1</v>
      </c>
      <c r="H281" s="52" t="s">
        <v>35</v>
      </c>
    </row>
    <row r="282" spans="1:8" ht="20.100000000000001" customHeight="1" x14ac:dyDescent="0.25">
      <c r="A282" s="31" t="s">
        <v>20</v>
      </c>
      <c r="B282" s="32">
        <v>282</v>
      </c>
      <c r="C282" s="123">
        <v>40672866</v>
      </c>
      <c r="D282" s="33">
        <v>41260</v>
      </c>
      <c r="E282" s="53" t="s">
        <v>133</v>
      </c>
      <c r="F282" s="54">
        <v>10</v>
      </c>
      <c r="G282" s="95">
        <v>466.1</v>
      </c>
      <c r="H282" s="52" t="s">
        <v>33</v>
      </c>
    </row>
    <row r="283" spans="1:8" ht="20.100000000000001" customHeight="1" x14ac:dyDescent="0.25">
      <c r="A283" s="31" t="s">
        <v>20</v>
      </c>
      <c r="B283" s="32">
        <v>283</v>
      </c>
      <c r="C283" s="123">
        <v>40672913</v>
      </c>
      <c r="D283" s="33">
        <v>41250</v>
      </c>
      <c r="E283" s="53" t="s">
        <v>133</v>
      </c>
      <c r="F283" s="54">
        <v>7</v>
      </c>
      <c r="G283" s="95">
        <v>466.1</v>
      </c>
      <c r="H283" s="52" t="s">
        <v>227</v>
      </c>
    </row>
    <row r="284" spans="1:8" ht="20.100000000000001" customHeight="1" x14ac:dyDescent="0.25">
      <c r="A284" s="31" t="s">
        <v>20</v>
      </c>
      <c r="B284" s="32">
        <v>284</v>
      </c>
      <c r="C284" s="123">
        <v>40672905</v>
      </c>
      <c r="D284" s="33">
        <v>41250</v>
      </c>
      <c r="E284" s="53" t="s">
        <v>133</v>
      </c>
      <c r="F284" s="54">
        <v>12</v>
      </c>
      <c r="G284" s="95">
        <v>466.1</v>
      </c>
      <c r="H284" s="52" t="s">
        <v>228</v>
      </c>
    </row>
    <row r="285" spans="1:8" ht="20.100000000000001" customHeight="1" x14ac:dyDescent="0.25">
      <c r="A285" s="31" t="s">
        <v>20</v>
      </c>
      <c r="B285" s="32">
        <v>285</v>
      </c>
      <c r="C285" s="123">
        <v>40673385</v>
      </c>
      <c r="D285" s="33">
        <v>41255</v>
      </c>
      <c r="E285" s="53" t="s">
        <v>133</v>
      </c>
      <c r="F285" s="54">
        <v>5</v>
      </c>
      <c r="G285" s="95">
        <v>466.1</v>
      </c>
      <c r="H285" s="52" t="s">
        <v>56</v>
      </c>
    </row>
    <row r="286" spans="1:8" ht="20.100000000000001" customHeight="1" x14ac:dyDescent="0.25">
      <c r="A286" s="31" t="s">
        <v>20</v>
      </c>
      <c r="B286" s="32">
        <v>286</v>
      </c>
      <c r="C286" s="123">
        <v>40672851</v>
      </c>
      <c r="D286" s="33">
        <v>41250</v>
      </c>
      <c r="E286" s="53" t="s">
        <v>133</v>
      </c>
      <c r="F286" s="54">
        <v>10</v>
      </c>
      <c r="G286" s="95">
        <v>466.1</v>
      </c>
      <c r="H286" s="52" t="s">
        <v>220</v>
      </c>
    </row>
    <row r="287" spans="1:8" ht="20.100000000000001" customHeight="1" x14ac:dyDescent="0.25">
      <c r="A287" s="31" t="s">
        <v>20</v>
      </c>
      <c r="B287" s="32">
        <v>287</v>
      </c>
      <c r="C287" s="123">
        <v>40673341</v>
      </c>
      <c r="D287" s="33">
        <v>41250</v>
      </c>
      <c r="E287" s="53" t="s">
        <v>133</v>
      </c>
      <c r="F287" s="54">
        <v>12</v>
      </c>
      <c r="G287" s="95">
        <v>466.1</v>
      </c>
      <c r="H287" s="52" t="s">
        <v>44</v>
      </c>
    </row>
    <row r="288" spans="1:8" ht="20.100000000000001" customHeight="1" x14ac:dyDescent="0.25">
      <c r="A288" s="31" t="s">
        <v>20</v>
      </c>
      <c r="B288" s="32">
        <v>288</v>
      </c>
      <c r="C288" s="123">
        <v>40669872</v>
      </c>
      <c r="D288" s="33">
        <v>41246</v>
      </c>
      <c r="E288" s="53" t="s">
        <v>133</v>
      </c>
      <c r="F288" s="54">
        <v>10</v>
      </c>
      <c r="G288" s="95">
        <v>466.1</v>
      </c>
      <c r="H288" s="52" t="s">
        <v>213</v>
      </c>
    </row>
    <row r="289" spans="1:8" ht="20.100000000000001" customHeight="1" x14ac:dyDescent="0.25">
      <c r="A289" s="31" t="s">
        <v>20</v>
      </c>
      <c r="B289" s="32">
        <v>289</v>
      </c>
      <c r="C289" s="123">
        <v>40670115</v>
      </c>
      <c r="D289" s="33">
        <v>41253</v>
      </c>
      <c r="E289" s="53" t="s">
        <v>133</v>
      </c>
      <c r="F289" s="54">
        <v>15</v>
      </c>
      <c r="G289" s="95">
        <v>466.1</v>
      </c>
      <c r="H289" s="52" t="s">
        <v>214</v>
      </c>
    </row>
    <row r="290" spans="1:8" ht="20.100000000000001" customHeight="1" x14ac:dyDescent="0.25">
      <c r="A290" s="31" t="s">
        <v>20</v>
      </c>
      <c r="B290" s="32">
        <v>290</v>
      </c>
      <c r="C290" s="123">
        <v>40670077</v>
      </c>
      <c r="D290" s="33">
        <v>41253</v>
      </c>
      <c r="E290" s="53" t="s">
        <v>133</v>
      </c>
      <c r="F290" s="54">
        <v>14</v>
      </c>
      <c r="G290" s="95">
        <v>466.1</v>
      </c>
      <c r="H290" s="52" t="s">
        <v>214</v>
      </c>
    </row>
    <row r="291" spans="1:8" ht="20.100000000000001" customHeight="1" x14ac:dyDescent="0.25">
      <c r="A291" s="31" t="s">
        <v>20</v>
      </c>
      <c r="B291" s="32">
        <v>291</v>
      </c>
      <c r="C291" s="123">
        <v>40670151</v>
      </c>
      <c r="D291" s="33">
        <v>41248</v>
      </c>
      <c r="E291" s="53" t="s">
        <v>133</v>
      </c>
      <c r="F291" s="54">
        <v>12</v>
      </c>
      <c r="G291" s="95">
        <v>466.1</v>
      </c>
      <c r="H291" s="52" t="s">
        <v>229</v>
      </c>
    </row>
    <row r="292" spans="1:8" ht="20.100000000000001" customHeight="1" x14ac:dyDescent="0.25">
      <c r="A292" s="31" t="s">
        <v>20</v>
      </c>
      <c r="B292" s="32">
        <v>292</v>
      </c>
      <c r="C292" s="123">
        <v>40668494</v>
      </c>
      <c r="D292" s="33">
        <v>41246</v>
      </c>
      <c r="E292" s="53" t="s">
        <v>133</v>
      </c>
      <c r="F292" s="54">
        <v>12</v>
      </c>
      <c r="G292" s="95">
        <v>466.1</v>
      </c>
      <c r="H292" s="52" t="s">
        <v>230</v>
      </c>
    </row>
    <row r="293" spans="1:8" ht="20.100000000000001" customHeight="1" x14ac:dyDescent="0.25">
      <c r="A293" s="31" t="s">
        <v>20</v>
      </c>
      <c r="B293" s="32">
        <v>293</v>
      </c>
      <c r="C293" s="123">
        <v>40668461</v>
      </c>
      <c r="D293" s="33">
        <v>41246</v>
      </c>
      <c r="E293" s="53" t="s">
        <v>133</v>
      </c>
      <c r="F293" s="54">
        <v>5.5</v>
      </c>
      <c r="G293" s="95">
        <v>466.1</v>
      </c>
      <c r="H293" s="52" t="s">
        <v>230</v>
      </c>
    </row>
    <row r="294" spans="1:8" ht="20.100000000000001" customHeight="1" x14ac:dyDescent="0.25">
      <c r="A294" s="31" t="s">
        <v>20</v>
      </c>
      <c r="B294" s="32">
        <v>294</v>
      </c>
      <c r="C294" s="123">
        <v>40670222</v>
      </c>
      <c r="D294" s="33">
        <v>41253</v>
      </c>
      <c r="E294" s="53" t="s">
        <v>133</v>
      </c>
      <c r="F294" s="54">
        <v>10</v>
      </c>
      <c r="G294" s="95">
        <v>466.1</v>
      </c>
      <c r="H294" s="52" t="s">
        <v>211</v>
      </c>
    </row>
    <row r="295" spans="1:8" ht="20.100000000000001" customHeight="1" x14ac:dyDescent="0.25">
      <c r="A295" s="31" t="s">
        <v>20</v>
      </c>
      <c r="B295" s="32">
        <v>295</v>
      </c>
      <c r="C295" s="123">
        <v>40670266</v>
      </c>
      <c r="D295" s="33">
        <v>41250</v>
      </c>
      <c r="E295" s="53" t="s">
        <v>133</v>
      </c>
      <c r="F295" s="54">
        <v>5</v>
      </c>
      <c r="G295" s="95">
        <v>466.1</v>
      </c>
      <c r="H295" s="52" t="s">
        <v>231</v>
      </c>
    </row>
    <row r="296" spans="1:8" ht="20.100000000000001" customHeight="1" x14ac:dyDescent="0.25">
      <c r="A296" s="31" t="s">
        <v>20</v>
      </c>
      <c r="B296" s="32">
        <v>296</v>
      </c>
      <c r="C296" s="123">
        <v>40670245</v>
      </c>
      <c r="D296" s="33">
        <v>41250</v>
      </c>
      <c r="E296" s="53" t="s">
        <v>133</v>
      </c>
      <c r="F296" s="54">
        <v>5</v>
      </c>
      <c r="G296" s="95">
        <v>466.1</v>
      </c>
      <c r="H296" s="52" t="s">
        <v>215</v>
      </c>
    </row>
    <row r="297" spans="1:8" ht="20.100000000000001" customHeight="1" x14ac:dyDescent="0.25">
      <c r="A297" s="31" t="s">
        <v>20</v>
      </c>
      <c r="B297" s="32">
        <v>297</v>
      </c>
      <c r="C297" s="123">
        <v>40668919</v>
      </c>
      <c r="D297" s="33">
        <v>41268</v>
      </c>
      <c r="E297" s="53" t="s">
        <v>133</v>
      </c>
      <c r="F297" s="54">
        <v>7</v>
      </c>
      <c r="G297" s="95">
        <v>466.1</v>
      </c>
      <c r="H297" s="52" t="s">
        <v>232</v>
      </c>
    </row>
    <row r="298" spans="1:8" ht="20.100000000000001" customHeight="1" x14ac:dyDescent="0.25">
      <c r="A298" s="31" t="s">
        <v>20</v>
      </c>
      <c r="B298" s="32">
        <v>298</v>
      </c>
      <c r="C298" s="123">
        <v>40667083</v>
      </c>
      <c r="D298" s="33">
        <v>41246</v>
      </c>
      <c r="E298" s="53" t="s">
        <v>133</v>
      </c>
      <c r="F298" s="54">
        <v>15</v>
      </c>
      <c r="G298" s="95">
        <v>466.1</v>
      </c>
      <c r="H298" s="52" t="s">
        <v>233</v>
      </c>
    </row>
    <row r="299" spans="1:8" ht="20.100000000000001" customHeight="1" x14ac:dyDescent="0.25">
      <c r="A299" s="31" t="s">
        <v>20</v>
      </c>
      <c r="B299" s="32">
        <v>299</v>
      </c>
      <c r="C299" s="123">
        <v>40671064</v>
      </c>
      <c r="D299" s="33">
        <v>41249</v>
      </c>
      <c r="E299" s="53" t="s">
        <v>133</v>
      </c>
      <c r="F299" s="54">
        <v>8</v>
      </c>
      <c r="G299" s="95">
        <v>466.1</v>
      </c>
      <c r="H299" s="52" t="s">
        <v>229</v>
      </c>
    </row>
    <row r="300" spans="1:8" ht="20.100000000000001" customHeight="1" x14ac:dyDescent="0.25">
      <c r="A300" s="31" t="s">
        <v>20</v>
      </c>
      <c r="B300" s="32">
        <v>300</v>
      </c>
      <c r="C300" s="123">
        <v>40671458</v>
      </c>
      <c r="D300" s="33">
        <v>41254</v>
      </c>
      <c r="E300" s="53" t="s">
        <v>133</v>
      </c>
      <c r="F300" s="54">
        <v>15</v>
      </c>
      <c r="G300" s="95">
        <v>466.1</v>
      </c>
      <c r="H300" s="52" t="s">
        <v>220</v>
      </c>
    </row>
    <row r="301" spans="1:8" ht="20.100000000000001" customHeight="1" x14ac:dyDescent="0.25">
      <c r="A301" s="31" t="s">
        <v>20</v>
      </c>
      <c r="B301" s="32">
        <v>301</v>
      </c>
      <c r="C301" s="123">
        <v>40671423</v>
      </c>
      <c r="D301" s="33">
        <v>41255</v>
      </c>
      <c r="E301" s="53" t="s">
        <v>133</v>
      </c>
      <c r="F301" s="54">
        <v>15</v>
      </c>
      <c r="G301" s="95">
        <v>466.1</v>
      </c>
      <c r="H301" s="52" t="s">
        <v>213</v>
      </c>
    </row>
    <row r="302" spans="1:8" ht="20.100000000000001" customHeight="1" x14ac:dyDescent="0.25">
      <c r="A302" s="31" t="s">
        <v>20</v>
      </c>
      <c r="B302" s="32">
        <v>302</v>
      </c>
      <c r="C302" s="123">
        <v>40671941</v>
      </c>
      <c r="D302" s="33">
        <v>41254</v>
      </c>
      <c r="E302" s="53" t="s">
        <v>133</v>
      </c>
      <c r="F302" s="54">
        <v>15</v>
      </c>
      <c r="G302" s="95">
        <v>466.1</v>
      </c>
      <c r="H302" s="52" t="s">
        <v>213</v>
      </c>
    </row>
    <row r="303" spans="1:8" ht="20.100000000000001" customHeight="1" x14ac:dyDescent="0.25">
      <c r="A303" s="31" t="s">
        <v>20</v>
      </c>
      <c r="B303" s="32">
        <v>303</v>
      </c>
      <c r="C303" s="123">
        <v>40671962</v>
      </c>
      <c r="D303" s="33">
        <v>41254</v>
      </c>
      <c r="E303" s="53" t="s">
        <v>133</v>
      </c>
      <c r="F303" s="54">
        <v>15</v>
      </c>
      <c r="G303" s="95">
        <v>466.1</v>
      </c>
      <c r="H303" s="52" t="s">
        <v>213</v>
      </c>
    </row>
    <row r="304" spans="1:8" ht="20.100000000000001" customHeight="1" x14ac:dyDescent="0.25">
      <c r="A304" s="31" t="s">
        <v>20</v>
      </c>
      <c r="B304" s="32">
        <v>304</v>
      </c>
      <c r="C304" s="123">
        <v>40678604</v>
      </c>
      <c r="D304" s="33">
        <v>41267</v>
      </c>
      <c r="E304" s="53" t="s">
        <v>133</v>
      </c>
      <c r="F304" s="54">
        <v>15</v>
      </c>
      <c r="G304" s="95">
        <v>466.1</v>
      </c>
      <c r="H304" s="52" t="s">
        <v>218</v>
      </c>
    </row>
    <row r="305" spans="1:8" ht="20.100000000000001" customHeight="1" x14ac:dyDescent="0.25">
      <c r="A305" s="31" t="s">
        <v>20</v>
      </c>
      <c r="B305" s="32">
        <v>305</v>
      </c>
      <c r="C305" s="123">
        <v>40670594</v>
      </c>
      <c r="D305" s="33">
        <v>41255</v>
      </c>
      <c r="E305" s="53" t="s">
        <v>133</v>
      </c>
      <c r="F305" s="54">
        <v>5</v>
      </c>
      <c r="G305" s="95">
        <v>466.1</v>
      </c>
      <c r="H305" s="52" t="s">
        <v>234</v>
      </c>
    </row>
    <row r="306" spans="1:8" ht="20.100000000000001" customHeight="1" x14ac:dyDescent="0.25">
      <c r="A306" s="31" t="s">
        <v>20</v>
      </c>
      <c r="B306" s="32">
        <v>306</v>
      </c>
      <c r="C306" s="123">
        <v>40671113</v>
      </c>
      <c r="D306" s="33">
        <v>41255</v>
      </c>
      <c r="E306" s="53" t="s">
        <v>133</v>
      </c>
      <c r="F306" s="54">
        <v>12</v>
      </c>
      <c r="G306" s="95">
        <v>466.1</v>
      </c>
      <c r="H306" s="52" t="s">
        <v>235</v>
      </c>
    </row>
    <row r="307" spans="1:8" ht="20.100000000000001" customHeight="1" x14ac:dyDescent="0.25">
      <c r="A307" s="31" t="s">
        <v>20</v>
      </c>
      <c r="B307" s="32">
        <v>307</v>
      </c>
      <c r="C307" s="123">
        <v>40671072</v>
      </c>
      <c r="D307" s="33">
        <v>41255</v>
      </c>
      <c r="E307" s="53" t="s">
        <v>133</v>
      </c>
      <c r="F307" s="54">
        <v>5</v>
      </c>
      <c r="G307" s="95">
        <v>466.1</v>
      </c>
      <c r="H307" s="52" t="s">
        <v>234</v>
      </c>
    </row>
    <row r="308" spans="1:8" ht="20.100000000000001" customHeight="1" x14ac:dyDescent="0.25">
      <c r="A308" s="31" t="s">
        <v>20</v>
      </c>
      <c r="B308" s="32">
        <v>308</v>
      </c>
      <c r="C308" s="123">
        <v>40671918</v>
      </c>
      <c r="D308" s="33">
        <v>41256</v>
      </c>
      <c r="E308" s="53" t="s">
        <v>133</v>
      </c>
      <c r="F308" s="54">
        <v>5</v>
      </c>
      <c r="G308" s="95">
        <v>466.1</v>
      </c>
      <c r="H308" s="52" t="s">
        <v>236</v>
      </c>
    </row>
    <row r="309" spans="1:8" ht="20.100000000000001" customHeight="1" x14ac:dyDescent="0.25">
      <c r="A309" s="31" t="s">
        <v>20</v>
      </c>
      <c r="B309" s="32">
        <v>309</v>
      </c>
      <c r="C309" s="123">
        <v>40675854</v>
      </c>
      <c r="D309" s="33">
        <v>41263</v>
      </c>
      <c r="E309" s="53" t="s">
        <v>133</v>
      </c>
      <c r="F309" s="54">
        <v>12</v>
      </c>
      <c r="G309" s="95">
        <v>466.1</v>
      </c>
      <c r="H309" s="52" t="s">
        <v>59</v>
      </c>
    </row>
    <row r="310" spans="1:8" ht="20.100000000000001" customHeight="1" x14ac:dyDescent="0.25">
      <c r="A310" s="31" t="s">
        <v>20</v>
      </c>
      <c r="B310" s="32">
        <v>310</v>
      </c>
      <c r="C310" s="123">
        <v>40675394</v>
      </c>
      <c r="D310" s="33">
        <v>41267</v>
      </c>
      <c r="E310" s="53" t="s">
        <v>133</v>
      </c>
      <c r="F310" s="54">
        <v>7</v>
      </c>
      <c r="G310" s="95">
        <v>466.1</v>
      </c>
      <c r="H310" s="52" t="s">
        <v>219</v>
      </c>
    </row>
    <row r="311" spans="1:8" ht="20.100000000000001" customHeight="1" x14ac:dyDescent="0.25">
      <c r="A311" s="31" t="s">
        <v>20</v>
      </c>
      <c r="B311" s="32">
        <v>311</v>
      </c>
      <c r="C311" s="123">
        <v>40673863</v>
      </c>
      <c r="D311" s="33">
        <v>41255</v>
      </c>
      <c r="E311" s="53" t="s">
        <v>133</v>
      </c>
      <c r="F311" s="54">
        <v>10</v>
      </c>
      <c r="G311" s="95">
        <v>466.1</v>
      </c>
      <c r="H311" s="52" t="s">
        <v>216</v>
      </c>
    </row>
    <row r="312" spans="1:8" ht="20.100000000000001" customHeight="1" x14ac:dyDescent="0.25">
      <c r="A312" s="31" t="s">
        <v>20</v>
      </c>
      <c r="B312" s="32">
        <v>312</v>
      </c>
      <c r="C312" s="123">
        <v>40676924</v>
      </c>
      <c r="D312" s="33">
        <v>41260</v>
      </c>
      <c r="E312" s="53" t="s">
        <v>133</v>
      </c>
      <c r="F312" s="54">
        <v>5</v>
      </c>
      <c r="G312" s="95">
        <v>466.1</v>
      </c>
      <c r="H312" s="52" t="s">
        <v>237</v>
      </c>
    </row>
    <row r="313" spans="1:8" ht="20.100000000000001" customHeight="1" x14ac:dyDescent="0.25">
      <c r="A313" s="31" t="s">
        <v>20</v>
      </c>
      <c r="B313" s="32">
        <v>313</v>
      </c>
      <c r="C313" s="55">
        <v>40676236</v>
      </c>
      <c r="D313" s="33">
        <v>41256</v>
      </c>
      <c r="E313" s="53" t="s">
        <v>133</v>
      </c>
      <c r="F313" s="54">
        <v>7</v>
      </c>
      <c r="G313" s="95">
        <v>466.1</v>
      </c>
      <c r="H313" s="52" t="s">
        <v>211</v>
      </c>
    </row>
    <row r="314" spans="1:8" ht="20.100000000000001" customHeight="1" x14ac:dyDescent="0.25">
      <c r="A314" s="31" t="s">
        <v>20</v>
      </c>
      <c r="B314" s="32">
        <v>314</v>
      </c>
      <c r="C314" s="123">
        <v>40672586</v>
      </c>
      <c r="D314" s="33">
        <v>41254</v>
      </c>
      <c r="E314" s="53" t="s">
        <v>133</v>
      </c>
      <c r="F314" s="54">
        <v>7</v>
      </c>
      <c r="G314" s="95">
        <v>466.1</v>
      </c>
      <c r="H314" s="52" t="s">
        <v>235</v>
      </c>
    </row>
    <row r="315" spans="1:8" ht="20.100000000000001" customHeight="1" x14ac:dyDescent="0.25">
      <c r="A315" s="31" t="s">
        <v>20</v>
      </c>
      <c r="B315" s="32">
        <v>315</v>
      </c>
      <c r="C315" s="123">
        <v>40676928</v>
      </c>
      <c r="D315" s="33">
        <v>41267</v>
      </c>
      <c r="E315" s="53" t="s">
        <v>133</v>
      </c>
      <c r="F315" s="54">
        <v>5</v>
      </c>
      <c r="G315" s="95">
        <v>466.1</v>
      </c>
      <c r="H315" s="52" t="s">
        <v>237</v>
      </c>
    </row>
    <row r="316" spans="1:8" ht="20.100000000000001" customHeight="1" x14ac:dyDescent="0.25">
      <c r="A316" s="31" t="s">
        <v>20</v>
      </c>
      <c r="B316" s="32">
        <v>316</v>
      </c>
      <c r="C316" s="123">
        <v>40675710</v>
      </c>
      <c r="D316" s="33">
        <v>41267</v>
      </c>
      <c r="E316" s="53" t="s">
        <v>133</v>
      </c>
      <c r="F316" s="54">
        <v>12</v>
      </c>
      <c r="G316" s="95">
        <v>466.1</v>
      </c>
      <c r="H316" s="52" t="s">
        <v>59</v>
      </c>
    </row>
    <row r="317" spans="1:8" ht="20.100000000000001" customHeight="1" x14ac:dyDescent="0.25">
      <c r="A317" s="31" t="s">
        <v>20</v>
      </c>
      <c r="B317" s="32">
        <v>317</v>
      </c>
      <c r="C317" s="123">
        <v>40674282</v>
      </c>
      <c r="D317" s="33">
        <v>41254</v>
      </c>
      <c r="E317" s="53" t="s">
        <v>133</v>
      </c>
      <c r="F317" s="54">
        <v>10</v>
      </c>
      <c r="G317" s="95">
        <v>466.1</v>
      </c>
      <c r="H317" s="52" t="s">
        <v>44</v>
      </c>
    </row>
    <row r="318" spans="1:8" ht="20.100000000000001" customHeight="1" x14ac:dyDescent="0.25">
      <c r="A318" s="31" t="s">
        <v>20</v>
      </c>
      <c r="B318" s="32">
        <v>318</v>
      </c>
      <c r="C318" s="123">
        <v>40674871</v>
      </c>
      <c r="D318" s="33">
        <v>41263</v>
      </c>
      <c r="E318" s="53" t="s">
        <v>133</v>
      </c>
      <c r="F318" s="54">
        <v>7</v>
      </c>
      <c r="G318" s="95">
        <v>466.1</v>
      </c>
      <c r="H318" s="52" t="s">
        <v>218</v>
      </c>
    </row>
    <row r="319" spans="1:8" ht="20.100000000000001" customHeight="1" x14ac:dyDescent="0.25">
      <c r="A319" s="31" t="s">
        <v>20</v>
      </c>
      <c r="B319" s="32">
        <v>319</v>
      </c>
      <c r="C319" s="123">
        <v>40675699</v>
      </c>
      <c r="D319" s="33">
        <v>41263</v>
      </c>
      <c r="E319" s="53" t="s">
        <v>133</v>
      </c>
      <c r="F319" s="54">
        <v>10</v>
      </c>
      <c r="G319" s="95">
        <v>466.1</v>
      </c>
      <c r="H319" s="52" t="s">
        <v>224</v>
      </c>
    </row>
    <row r="320" spans="1:8" ht="20.100000000000001" customHeight="1" x14ac:dyDescent="0.25">
      <c r="A320" s="31" t="s">
        <v>20</v>
      </c>
      <c r="B320" s="32">
        <v>320</v>
      </c>
      <c r="C320" s="123">
        <v>40681029</v>
      </c>
      <c r="D320" s="33">
        <v>41269</v>
      </c>
      <c r="E320" s="53" t="s">
        <v>133</v>
      </c>
      <c r="F320" s="54">
        <v>10</v>
      </c>
      <c r="G320" s="95">
        <v>466.1</v>
      </c>
      <c r="H320" s="52" t="s">
        <v>219</v>
      </c>
    </row>
    <row r="321" spans="1:8" ht="20.100000000000001" customHeight="1" x14ac:dyDescent="0.25">
      <c r="A321" s="31" t="s">
        <v>20</v>
      </c>
      <c r="B321" s="32">
        <v>321</v>
      </c>
      <c r="C321" s="123">
        <v>40673882</v>
      </c>
      <c r="D321" s="33">
        <v>41254</v>
      </c>
      <c r="E321" s="53" t="s">
        <v>133</v>
      </c>
      <c r="F321" s="54">
        <v>6</v>
      </c>
      <c r="G321" s="95">
        <v>466.1</v>
      </c>
      <c r="H321" s="52" t="s">
        <v>211</v>
      </c>
    </row>
    <row r="322" spans="1:8" ht="20.100000000000001" customHeight="1" x14ac:dyDescent="0.25">
      <c r="A322" s="31" t="s">
        <v>20</v>
      </c>
      <c r="B322" s="32">
        <v>322</v>
      </c>
      <c r="C322" s="123">
        <v>40676133</v>
      </c>
      <c r="D322" s="33">
        <v>41256</v>
      </c>
      <c r="E322" s="53" t="s">
        <v>133</v>
      </c>
      <c r="F322" s="54">
        <v>15</v>
      </c>
      <c r="G322" s="95">
        <v>466.1</v>
      </c>
      <c r="H322" s="52" t="s">
        <v>238</v>
      </c>
    </row>
    <row r="323" spans="1:8" ht="20.100000000000001" customHeight="1" x14ac:dyDescent="0.25">
      <c r="A323" s="31" t="s">
        <v>20</v>
      </c>
      <c r="B323" s="32">
        <v>323</v>
      </c>
      <c r="C323" s="123">
        <v>40679325</v>
      </c>
      <c r="D323" s="33">
        <v>41263</v>
      </c>
      <c r="E323" s="53" t="s">
        <v>133</v>
      </c>
      <c r="F323" s="54">
        <v>8</v>
      </c>
      <c r="G323" s="95">
        <v>466.1</v>
      </c>
      <c r="H323" s="52" t="s">
        <v>239</v>
      </c>
    </row>
    <row r="324" spans="1:8" ht="20.100000000000001" customHeight="1" x14ac:dyDescent="0.25">
      <c r="A324" s="31" t="s">
        <v>20</v>
      </c>
      <c r="B324" s="32">
        <v>324</v>
      </c>
      <c r="C324" s="123">
        <v>40675716</v>
      </c>
      <c r="D324" s="33">
        <v>41268</v>
      </c>
      <c r="E324" s="53" t="s">
        <v>132</v>
      </c>
      <c r="F324" s="54">
        <v>105.60000000000001</v>
      </c>
      <c r="G324" s="95">
        <v>6124.7999999999993</v>
      </c>
      <c r="H324" s="52" t="s">
        <v>240</v>
      </c>
    </row>
    <row r="325" spans="1:8" ht="20.100000000000001" customHeight="1" x14ac:dyDescent="0.25">
      <c r="A325" s="31" t="s">
        <v>20</v>
      </c>
      <c r="B325" s="32">
        <v>325</v>
      </c>
      <c r="C325" s="123">
        <v>40677456</v>
      </c>
      <c r="D325" s="33">
        <v>41267</v>
      </c>
      <c r="E325" s="53" t="s">
        <v>133</v>
      </c>
      <c r="F325" s="54">
        <v>15</v>
      </c>
      <c r="G325" s="95">
        <v>466.1</v>
      </c>
      <c r="H325" s="52" t="s">
        <v>241</v>
      </c>
    </row>
    <row r="326" spans="1:8" ht="20.100000000000001" customHeight="1" x14ac:dyDescent="0.25">
      <c r="A326" s="31" t="s">
        <v>20</v>
      </c>
      <c r="B326" s="32">
        <v>326</v>
      </c>
      <c r="C326" s="123">
        <v>40676952</v>
      </c>
      <c r="D326" s="33">
        <v>41268</v>
      </c>
      <c r="E326" s="53" t="s">
        <v>133</v>
      </c>
      <c r="F326" s="54">
        <v>7</v>
      </c>
      <c r="G326" s="95">
        <v>466.1</v>
      </c>
      <c r="H326" s="52" t="s">
        <v>237</v>
      </c>
    </row>
    <row r="327" spans="1:8" ht="20.100000000000001" customHeight="1" x14ac:dyDescent="0.25">
      <c r="A327" s="31" t="s">
        <v>20</v>
      </c>
      <c r="B327" s="32">
        <v>327</v>
      </c>
      <c r="C327" s="123">
        <v>40677435</v>
      </c>
      <c r="D327" s="33">
        <v>41269</v>
      </c>
      <c r="E327" s="53" t="s">
        <v>133</v>
      </c>
      <c r="F327" s="54">
        <v>15</v>
      </c>
      <c r="G327" s="95">
        <v>466.1</v>
      </c>
      <c r="H327" s="52" t="s">
        <v>216</v>
      </c>
    </row>
    <row r="328" spans="1:8" ht="20.100000000000001" customHeight="1" x14ac:dyDescent="0.25">
      <c r="A328" s="31" t="s">
        <v>20</v>
      </c>
      <c r="B328" s="32">
        <v>328</v>
      </c>
      <c r="C328" s="123">
        <v>40678141</v>
      </c>
      <c r="D328" s="33">
        <v>41267</v>
      </c>
      <c r="E328" s="53" t="s">
        <v>133</v>
      </c>
      <c r="F328" s="54">
        <v>12</v>
      </c>
      <c r="G328" s="95">
        <v>466.1</v>
      </c>
      <c r="H328" s="52" t="s">
        <v>213</v>
      </c>
    </row>
    <row r="329" spans="1:8" ht="20.100000000000001" customHeight="1" x14ac:dyDescent="0.25">
      <c r="A329" s="31" t="s">
        <v>20</v>
      </c>
      <c r="B329" s="32">
        <v>329</v>
      </c>
      <c r="C329" s="123">
        <v>40676765</v>
      </c>
      <c r="D329" s="33">
        <v>41267</v>
      </c>
      <c r="E329" s="53" t="s">
        <v>133</v>
      </c>
      <c r="F329" s="54">
        <v>12</v>
      </c>
      <c r="G329" s="95">
        <v>466.1</v>
      </c>
      <c r="H329" s="52" t="s">
        <v>213</v>
      </c>
    </row>
    <row r="330" spans="1:8" ht="20.100000000000001" customHeight="1" x14ac:dyDescent="0.25">
      <c r="A330" s="31" t="s">
        <v>20</v>
      </c>
      <c r="B330" s="32">
        <v>330</v>
      </c>
      <c r="C330" s="123">
        <v>40676899</v>
      </c>
      <c r="D330" s="33">
        <v>41268</v>
      </c>
      <c r="E330" s="53" t="s">
        <v>133</v>
      </c>
      <c r="F330" s="54">
        <v>5</v>
      </c>
      <c r="G330" s="95">
        <v>466.1</v>
      </c>
      <c r="H330" s="52" t="s">
        <v>237</v>
      </c>
    </row>
    <row r="331" spans="1:8" ht="20.100000000000001" customHeight="1" x14ac:dyDescent="0.25">
      <c r="A331" s="31" t="s">
        <v>20</v>
      </c>
      <c r="B331" s="32">
        <v>331</v>
      </c>
      <c r="C331" s="123">
        <v>40676874</v>
      </c>
      <c r="D331" s="33">
        <v>41263</v>
      </c>
      <c r="E331" s="53" t="s">
        <v>133</v>
      </c>
      <c r="F331" s="54">
        <v>5</v>
      </c>
      <c r="G331" s="95">
        <v>466.1</v>
      </c>
      <c r="H331" s="52" t="s">
        <v>237</v>
      </c>
    </row>
    <row r="332" spans="1:8" ht="20.100000000000001" customHeight="1" x14ac:dyDescent="0.25">
      <c r="A332" s="31" t="s">
        <v>20</v>
      </c>
      <c r="B332" s="32">
        <v>332</v>
      </c>
      <c r="C332" s="123">
        <v>40676748</v>
      </c>
      <c r="D332" s="33">
        <v>41260</v>
      </c>
      <c r="E332" s="53" t="s">
        <v>133</v>
      </c>
      <c r="F332" s="54">
        <v>7</v>
      </c>
      <c r="G332" s="95">
        <v>466.1</v>
      </c>
      <c r="H332" s="52" t="s">
        <v>229</v>
      </c>
    </row>
    <row r="333" spans="1:8" ht="20.100000000000001" customHeight="1" x14ac:dyDescent="0.25">
      <c r="A333" s="31" t="s">
        <v>20</v>
      </c>
      <c r="B333" s="32">
        <v>333</v>
      </c>
      <c r="C333" s="55">
        <v>40672207</v>
      </c>
      <c r="D333" s="33">
        <v>41255</v>
      </c>
      <c r="E333" s="53" t="s">
        <v>133</v>
      </c>
      <c r="F333" s="54">
        <v>98</v>
      </c>
      <c r="G333" s="95">
        <v>12348</v>
      </c>
      <c r="H333" s="52" t="s">
        <v>28</v>
      </c>
    </row>
    <row r="334" spans="1:8" ht="20.100000000000001" customHeight="1" x14ac:dyDescent="0.25">
      <c r="A334" s="31" t="s">
        <v>20</v>
      </c>
      <c r="B334" s="32">
        <v>334</v>
      </c>
      <c r="C334" s="123">
        <v>40678704</v>
      </c>
      <c r="D334" s="33">
        <v>41268</v>
      </c>
      <c r="E334" s="53" t="s">
        <v>133</v>
      </c>
      <c r="F334" s="54">
        <v>8</v>
      </c>
      <c r="G334" s="95">
        <v>466.1</v>
      </c>
      <c r="H334" s="52" t="s">
        <v>216</v>
      </c>
    </row>
    <row r="335" spans="1:8" ht="20.100000000000001" customHeight="1" x14ac:dyDescent="0.25">
      <c r="A335" s="31" t="s">
        <v>20</v>
      </c>
      <c r="B335" s="32">
        <v>335</v>
      </c>
      <c r="C335" s="123">
        <v>40679288</v>
      </c>
      <c r="D335" s="33">
        <v>41271</v>
      </c>
      <c r="E335" s="53" t="s">
        <v>133</v>
      </c>
      <c r="F335" s="54">
        <v>10</v>
      </c>
      <c r="G335" s="95">
        <v>466.1</v>
      </c>
      <c r="H335" s="52" t="s">
        <v>215</v>
      </c>
    </row>
    <row r="336" spans="1:8" ht="20.100000000000001" customHeight="1" x14ac:dyDescent="0.25">
      <c r="A336" s="31" t="s">
        <v>20</v>
      </c>
      <c r="B336" s="32">
        <v>336</v>
      </c>
      <c r="C336" s="123">
        <v>40677482</v>
      </c>
      <c r="D336" s="33">
        <v>41267</v>
      </c>
      <c r="E336" s="53" t="s">
        <v>133</v>
      </c>
      <c r="F336" s="54">
        <v>5</v>
      </c>
      <c r="G336" s="95">
        <v>466.1</v>
      </c>
      <c r="H336" s="52" t="s">
        <v>237</v>
      </c>
    </row>
    <row r="337" spans="1:8" ht="20.100000000000001" customHeight="1" x14ac:dyDescent="0.25">
      <c r="A337" s="31" t="s">
        <v>20</v>
      </c>
      <c r="B337" s="32">
        <v>337</v>
      </c>
      <c r="C337" s="55">
        <v>40677171</v>
      </c>
      <c r="D337" s="33">
        <v>41270</v>
      </c>
      <c r="E337" s="53" t="s">
        <v>133</v>
      </c>
      <c r="F337" s="54">
        <v>36</v>
      </c>
      <c r="G337" s="95">
        <v>165042.36000000002</v>
      </c>
      <c r="H337" s="52" t="s">
        <v>242</v>
      </c>
    </row>
    <row r="338" spans="1:8" ht="20.100000000000001" customHeight="1" x14ac:dyDescent="0.25">
      <c r="A338" s="31" t="s">
        <v>20</v>
      </c>
      <c r="B338" s="32">
        <v>338</v>
      </c>
      <c r="C338" s="123">
        <v>40679879</v>
      </c>
      <c r="D338" s="33">
        <v>41268</v>
      </c>
      <c r="E338" s="53" t="s">
        <v>133</v>
      </c>
      <c r="F338" s="54">
        <v>10</v>
      </c>
      <c r="G338" s="95">
        <v>466.1</v>
      </c>
      <c r="H338" s="52" t="s">
        <v>216</v>
      </c>
    </row>
    <row r="339" spans="1:8" ht="20.100000000000001" customHeight="1" x14ac:dyDescent="0.25">
      <c r="A339" s="31" t="s">
        <v>20</v>
      </c>
      <c r="B339" s="32">
        <v>339</v>
      </c>
      <c r="C339" s="123">
        <v>40679604</v>
      </c>
      <c r="D339" s="33">
        <v>41268</v>
      </c>
      <c r="E339" s="53" t="s">
        <v>133</v>
      </c>
      <c r="F339" s="54">
        <v>15</v>
      </c>
      <c r="G339" s="95">
        <v>466.1</v>
      </c>
      <c r="H339" s="52" t="s">
        <v>216</v>
      </c>
    </row>
    <row r="340" spans="1:8" ht="20.100000000000001" customHeight="1" x14ac:dyDescent="0.25">
      <c r="A340" s="31" t="s">
        <v>20</v>
      </c>
      <c r="B340" s="32">
        <v>340</v>
      </c>
      <c r="C340" s="123">
        <v>40680549</v>
      </c>
      <c r="D340" s="33">
        <v>41269</v>
      </c>
      <c r="E340" s="53" t="s">
        <v>133</v>
      </c>
      <c r="F340" s="54">
        <v>13</v>
      </c>
      <c r="G340" s="95">
        <v>466.1</v>
      </c>
      <c r="H340" s="52" t="s">
        <v>213</v>
      </c>
    </row>
    <row r="341" spans="1:8" ht="20.100000000000001" customHeight="1" x14ac:dyDescent="0.25">
      <c r="A341" s="31" t="s">
        <v>20</v>
      </c>
      <c r="B341" s="32">
        <v>341</v>
      </c>
      <c r="C341" s="123">
        <v>40679287</v>
      </c>
      <c r="D341" s="33">
        <v>41263</v>
      </c>
      <c r="E341" s="53" t="s">
        <v>133</v>
      </c>
      <c r="F341" s="54">
        <v>7</v>
      </c>
      <c r="G341" s="95">
        <v>466.1</v>
      </c>
      <c r="H341" s="52" t="s">
        <v>213</v>
      </c>
    </row>
    <row r="342" spans="1:8" ht="20.100000000000001" customHeight="1" x14ac:dyDescent="0.25">
      <c r="A342" s="31" t="s">
        <v>20</v>
      </c>
      <c r="B342" s="32">
        <v>342</v>
      </c>
      <c r="C342" s="123">
        <v>40680430</v>
      </c>
      <c r="D342" s="33">
        <v>41270</v>
      </c>
      <c r="E342" s="53" t="s">
        <v>133</v>
      </c>
      <c r="F342" s="54">
        <v>7</v>
      </c>
      <c r="G342" s="95">
        <v>466.1</v>
      </c>
      <c r="H342" s="52" t="s">
        <v>219</v>
      </c>
    </row>
    <row r="343" spans="1:8" ht="20.100000000000001" customHeight="1" x14ac:dyDescent="0.25">
      <c r="A343" s="31" t="s">
        <v>20</v>
      </c>
      <c r="B343" s="32">
        <v>343</v>
      </c>
      <c r="C343" s="123">
        <v>40680504</v>
      </c>
      <c r="D343" s="33">
        <v>41269</v>
      </c>
      <c r="E343" s="53" t="s">
        <v>133</v>
      </c>
      <c r="F343" s="54">
        <v>10</v>
      </c>
      <c r="G343" s="95">
        <v>466.1</v>
      </c>
      <c r="H343" s="52" t="s">
        <v>224</v>
      </c>
    </row>
    <row r="344" spans="1:8" ht="20.100000000000001" customHeight="1" x14ac:dyDescent="0.25">
      <c r="A344" s="31" t="s">
        <v>20</v>
      </c>
      <c r="B344" s="32">
        <v>344</v>
      </c>
      <c r="C344" s="123">
        <v>40680495</v>
      </c>
      <c r="D344" s="33">
        <v>41269</v>
      </c>
      <c r="E344" s="53" t="s">
        <v>133</v>
      </c>
      <c r="F344" s="54">
        <v>10</v>
      </c>
      <c r="G344" s="95">
        <v>466.1</v>
      </c>
      <c r="H344" s="52" t="s">
        <v>224</v>
      </c>
    </row>
    <row r="345" spans="1:8" ht="20.100000000000001" customHeight="1" x14ac:dyDescent="0.25">
      <c r="A345" s="31" t="s">
        <v>20</v>
      </c>
      <c r="B345" s="32">
        <v>345</v>
      </c>
      <c r="C345" s="123">
        <v>40680972</v>
      </c>
      <c r="D345" s="33">
        <v>41271</v>
      </c>
      <c r="E345" s="53" t="s">
        <v>133</v>
      </c>
      <c r="F345" s="54">
        <v>10</v>
      </c>
      <c r="G345" s="95">
        <v>466.1</v>
      </c>
      <c r="H345" s="52" t="s">
        <v>220</v>
      </c>
    </row>
    <row r="346" spans="1:8" ht="20.100000000000001" customHeight="1" x14ac:dyDescent="0.25">
      <c r="A346" s="31" t="s">
        <v>20</v>
      </c>
      <c r="B346" s="32">
        <v>346</v>
      </c>
      <c r="C346" s="55">
        <v>40678184</v>
      </c>
      <c r="D346" s="33">
        <v>41261</v>
      </c>
      <c r="E346" s="53" t="s">
        <v>132</v>
      </c>
      <c r="F346" s="54">
        <v>183</v>
      </c>
      <c r="G346" s="95">
        <v>10614</v>
      </c>
      <c r="H346" s="52" t="s">
        <v>243</v>
      </c>
    </row>
    <row r="347" spans="1:8" ht="20.100000000000001" customHeight="1" x14ac:dyDescent="0.25">
      <c r="A347" s="31" t="s">
        <v>20</v>
      </c>
      <c r="B347" s="32">
        <v>347</v>
      </c>
      <c r="C347" s="123">
        <v>40678065</v>
      </c>
      <c r="D347" s="33">
        <v>41268</v>
      </c>
      <c r="E347" s="53" t="s">
        <v>133</v>
      </c>
      <c r="F347" s="54">
        <v>15</v>
      </c>
      <c r="G347" s="95">
        <v>466.1</v>
      </c>
      <c r="H347" s="52" t="s">
        <v>228</v>
      </c>
    </row>
    <row r="348" spans="1:8" ht="20.100000000000001" customHeight="1" x14ac:dyDescent="0.25">
      <c r="A348" s="31" t="s">
        <v>20</v>
      </c>
      <c r="B348" s="32">
        <v>348</v>
      </c>
      <c r="C348" s="123">
        <v>40681617</v>
      </c>
      <c r="D348" s="33">
        <v>41271</v>
      </c>
      <c r="E348" s="53" t="s">
        <v>132</v>
      </c>
      <c r="F348" s="54">
        <v>35</v>
      </c>
      <c r="G348" s="95">
        <v>8470</v>
      </c>
      <c r="H348" s="52" t="s">
        <v>233</v>
      </c>
    </row>
    <row r="349" spans="1:8" ht="20.100000000000001" customHeight="1" x14ac:dyDescent="0.25">
      <c r="A349" s="31" t="s">
        <v>20</v>
      </c>
      <c r="B349" s="32">
        <v>349</v>
      </c>
      <c r="C349" s="123">
        <v>40679157</v>
      </c>
      <c r="D349" s="33">
        <v>41263</v>
      </c>
      <c r="E349" s="53" t="s">
        <v>133</v>
      </c>
      <c r="F349" s="54">
        <v>4</v>
      </c>
      <c r="G349" s="95">
        <v>466.1</v>
      </c>
      <c r="H349" s="52" t="s">
        <v>213</v>
      </c>
    </row>
    <row r="350" spans="1:8" ht="20.100000000000001" customHeight="1" x14ac:dyDescent="0.25">
      <c r="A350" s="31" t="s">
        <v>20</v>
      </c>
      <c r="B350" s="32">
        <v>350</v>
      </c>
      <c r="C350" s="123">
        <v>40680480</v>
      </c>
      <c r="D350" s="33">
        <v>41269</v>
      </c>
      <c r="E350" s="53" t="s">
        <v>133</v>
      </c>
      <c r="F350" s="54">
        <v>6</v>
      </c>
      <c r="G350" s="95">
        <v>466.1</v>
      </c>
      <c r="H350" s="52" t="s">
        <v>237</v>
      </c>
    </row>
    <row r="351" spans="1:8" ht="20.100000000000001" customHeight="1" x14ac:dyDescent="0.25">
      <c r="A351" s="31" t="s">
        <v>20</v>
      </c>
      <c r="B351" s="32">
        <v>351</v>
      </c>
      <c r="C351" s="123">
        <v>40682141</v>
      </c>
      <c r="D351" s="33">
        <v>41271</v>
      </c>
      <c r="E351" s="53" t="s">
        <v>133</v>
      </c>
      <c r="F351" s="54">
        <v>15</v>
      </c>
      <c r="G351" s="95">
        <v>466.1</v>
      </c>
      <c r="H351" s="52" t="s">
        <v>244</v>
      </c>
    </row>
    <row r="352" spans="1:8" ht="20.100000000000001" customHeight="1" x14ac:dyDescent="0.25">
      <c r="A352" s="31" t="s">
        <v>20</v>
      </c>
      <c r="B352" s="32">
        <v>352</v>
      </c>
      <c r="C352" s="123">
        <v>40682112</v>
      </c>
      <c r="D352" s="33">
        <v>41271</v>
      </c>
      <c r="E352" s="53" t="s">
        <v>133</v>
      </c>
      <c r="F352" s="54">
        <v>8</v>
      </c>
      <c r="G352" s="95">
        <v>466.1</v>
      </c>
      <c r="H352" s="52" t="s">
        <v>211</v>
      </c>
    </row>
    <row r="353" spans="1:8" s="50" customFormat="1" ht="20.100000000000001" customHeight="1" x14ac:dyDescent="0.25">
      <c r="A353" s="31" t="s">
        <v>20</v>
      </c>
      <c r="B353" s="32">
        <v>353</v>
      </c>
      <c r="C353" s="123">
        <v>40680399</v>
      </c>
      <c r="D353" s="33">
        <v>41268</v>
      </c>
      <c r="E353" s="53" t="s">
        <v>133</v>
      </c>
      <c r="F353" s="54">
        <v>4</v>
      </c>
      <c r="G353" s="95">
        <v>466.1</v>
      </c>
      <c r="H353" s="52" t="s">
        <v>243</v>
      </c>
    </row>
    <row r="354" spans="1:8" ht="20.100000000000001" customHeight="1" x14ac:dyDescent="0.25">
      <c r="A354" s="31" t="s">
        <v>20</v>
      </c>
      <c r="B354" s="32">
        <v>354</v>
      </c>
      <c r="C354" s="123">
        <v>40681658</v>
      </c>
      <c r="D354" s="33">
        <v>41269</v>
      </c>
      <c r="E354" s="53" t="s">
        <v>133</v>
      </c>
      <c r="F354" s="54">
        <v>8</v>
      </c>
      <c r="G354" s="95">
        <v>466.1</v>
      </c>
      <c r="H354" s="52" t="s">
        <v>245</v>
      </c>
    </row>
    <row r="355" spans="1:8" ht="20.100000000000001" customHeight="1" x14ac:dyDescent="0.25">
      <c r="A355" s="31" t="s">
        <v>20</v>
      </c>
      <c r="B355" s="32">
        <v>355</v>
      </c>
      <c r="C355" s="123">
        <v>40681263</v>
      </c>
      <c r="D355" s="33">
        <v>41269</v>
      </c>
      <c r="E355" s="53" t="s">
        <v>133</v>
      </c>
      <c r="F355" s="54">
        <v>10</v>
      </c>
      <c r="G355" s="95">
        <v>466.1</v>
      </c>
      <c r="H355" s="52" t="s">
        <v>28</v>
      </c>
    </row>
    <row r="356" spans="1:8" ht="20.100000000000001" customHeight="1" x14ac:dyDescent="0.25">
      <c r="A356" s="31" t="s">
        <v>20</v>
      </c>
      <c r="B356" s="32">
        <v>356</v>
      </c>
      <c r="C356" s="123">
        <v>40681454</v>
      </c>
      <c r="D356" s="33">
        <v>41269</v>
      </c>
      <c r="E356" s="53" t="s">
        <v>133</v>
      </c>
      <c r="F356" s="54">
        <v>10</v>
      </c>
      <c r="G356" s="95">
        <v>466.1</v>
      </c>
      <c r="H356" s="52" t="s">
        <v>220</v>
      </c>
    </row>
    <row r="358" spans="1:8" ht="20.25" x14ac:dyDescent="0.25">
      <c r="G358" s="96"/>
    </row>
  </sheetData>
  <autoFilter ref="A3:H356"/>
  <conditionalFormatting sqref="C155:C173">
    <cfRule type="duplicateValues" dxfId="8" priority="10"/>
  </conditionalFormatting>
  <conditionalFormatting sqref="C158:C188">
    <cfRule type="duplicateValues" dxfId="7" priority="9"/>
  </conditionalFormatting>
  <conditionalFormatting sqref="C155:C185">
    <cfRule type="duplicateValues" dxfId="6" priority="8"/>
  </conditionalFormatting>
  <conditionalFormatting sqref="C107:C125">
    <cfRule type="duplicateValues" dxfId="5" priority="7"/>
  </conditionalFormatting>
  <conditionalFormatting sqref="C110:C140">
    <cfRule type="duplicateValues" dxfId="4" priority="6"/>
  </conditionalFormatting>
  <conditionalFormatting sqref="C107:C137">
    <cfRule type="duplicateValues" dxfId="3" priority="5"/>
  </conditionalFormatting>
  <conditionalFormatting sqref="C200:C218">
    <cfRule type="duplicateValues" dxfId="2" priority="4"/>
  </conditionalFormatting>
  <conditionalFormatting sqref="C203:C233">
    <cfRule type="duplicateValues" dxfId="1" priority="3"/>
  </conditionalFormatting>
  <conditionalFormatting sqref="C200:C230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75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2012-10-17T05:59:12Z</cp:lastPrinted>
  <dcterms:created xsi:type="dcterms:W3CDTF">2010-04-23T14:29:34Z</dcterms:created>
  <dcterms:modified xsi:type="dcterms:W3CDTF">2013-01-31T14:40:16Z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Белгородэнерго сведения по ТП за декабрь 2010 года.xlsx</vt:lpwstr>
  </property>
</Properties>
</file>