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7400" windowHeight="1201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закл.договоров'!$A$3:$H$289</definedName>
    <definedName name="_xlnm._FilterDatabase" localSheetId="0" hidden="1">Свод!$A$7:$K$134</definedName>
  </definedNames>
  <calcPr calcId="144525"/>
</workbook>
</file>

<file path=xl/calcChain.xml><?xml version="1.0" encoding="utf-8"?>
<calcChain xmlns="http://schemas.openxmlformats.org/spreadsheetml/2006/main">
  <c r="K101" i="2" l="1"/>
  <c r="J101" i="2"/>
  <c r="I101" i="2"/>
  <c r="H101" i="2"/>
  <c r="G101" i="2"/>
  <c r="F101" i="2"/>
  <c r="E101" i="2"/>
  <c r="D101" i="2"/>
  <c r="I91" i="2"/>
  <c r="H91" i="2"/>
  <c r="E91" i="2"/>
  <c r="D91" i="2"/>
  <c r="I99" i="2"/>
  <c r="H99" i="2"/>
  <c r="G104" i="2"/>
  <c r="F104" i="2"/>
  <c r="E104" i="2"/>
  <c r="D104" i="2"/>
  <c r="E89" i="2"/>
  <c r="D89" i="2"/>
  <c r="K15" i="2"/>
  <c r="J15" i="2"/>
  <c r="G15" i="2"/>
  <c r="F15" i="2"/>
  <c r="E15" i="2"/>
  <c r="D15" i="2"/>
  <c r="I21" i="2"/>
  <c r="H21" i="2"/>
  <c r="E21" i="2"/>
  <c r="D21" i="2"/>
  <c r="E40" i="2"/>
  <c r="D40" i="2"/>
  <c r="I30" i="2"/>
  <c r="H30" i="2"/>
  <c r="E30" i="2"/>
  <c r="D30" i="2"/>
  <c r="G111" i="2" l="1"/>
  <c r="F111" i="2"/>
  <c r="E102" i="2"/>
  <c r="D102" i="2"/>
  <c r="E105" i="2"/>
  <c r="D105" i="2"/>
  <c r="E7" i="2" l="1"/>
  <c r="F7" i="2"/>
  <c r="G7" i="2"/>
  <c r="H7" i="2"/>
  <c r="I7" i="2"/>
  <c r="J7" i="2"/>
  <c r="K7" i="2"/>
  <c r="D7" i="2"/>
  <c r="D79" i="2"/>
  <c r="E79" i="2"/>
  <c r="F79" i="2"/>
  <c r="G79" i="2"/>
  <c r="H79" i="2"/>
  <c r="I79" i="2"/>
  <c r="J79" i="2"/>
  <c r="K79" i="2"/>
</calcChain>
</file>

<file path=xl/sharedStrings.xml><?xml version="1.0" encoding="utf-8"?>
<sst xmlns="http://schemas.openxmlformats.org/spreadsheetml/2006/main" count="1139" uniqueCount="252">
  <si>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</si>
  <si>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</si>
  <si>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</si>
  <si>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</si>
  <si>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</si>
  <si>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</si>
  <si>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</si>
  <si>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</si>
  <si>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</si>
  <si>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</si>
  <si>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</si>
  <si>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</si>
  <si>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</si>
  <si>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</si>
  <si>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</si>
  <si>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</si>
  <si>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</si>
  <si>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</si>
  <si>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</si>
  <si>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</si>
  <si>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</si>
  <si>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</si>
  <si>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35/10 кВ "Бекрино"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</si>
  <si>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</si>
  <si>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</si>
  <si>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</si>
  <si>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</si>
  <si>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</si>
  <si>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</si>
  <si>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</si>
  <si>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</si>
  <si>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</si>
  <si>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</si>
  <si>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</si>
  <si>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</si>
  <si>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>ПС 35/10 кВ "Холм-Жирки"</t>
  </si>
  <si>
    <t xml:space="preserve">ПС 35/6 кВ "Колодня" </t>
  </si>
  <si>
    <t xml:space="preserve">ПС 35/6 кВ "Красный Бор" </t>
  </si>
  <si>
    <t>ПС 35/6 кВ "Печерск"</t>
  </si>
  <si>
    <t xml:space="preserve">ПС 35/6 кВ "Ясенная" 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</si>
  <si>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</si>
  <si>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</si>
  <si>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</si>
  <si>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</si>
  <si>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</si>
  <si>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</si>
  <si>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</si>
  <si>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</si>
  <si>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</si>
  <si>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</si>
  <si>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</si>
  <si>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</si>
  <si>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</si>
  <si>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</si>
  <si>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</si>
  <si>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</si>
  <si>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</si>
  <si>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</si>
  <si>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</si>
  <si>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</si>
  <si>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</si>
  <si>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</si>
  <si>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</si>
  <si>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</si>
  <si>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</si>
  <si>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</si>
  <si>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Смоленскэнеро</t>
  </si>
  <si>
    <t>ПС 110/35/10 кВ "Дорогобуж-1"</t>
  </si>
  <si>
    <t>ПС 110/35/10 кВ "Каспля"</t>
  </si>
  <si>
    <t>ПС 110/35/10 кВ "Велиж"</t>
  </si>
  <si>
    <t>ПС 110/35/10 кВ "Красный"</t>
  </si>
  <si>
    <t>ПС 110/10кВ "Угра"</t>
  </si>
  <si>
    <t>ПС 35/10 кВ "Савеево"</t>
  </si>
  <si>
    <t>ПС 35/10 кВ "Дивинская"</t>
  </si>
  <si>
    <t>ПС 35/10 кВ "Кириллы"</t>
  </si>
  <si>
    <t>ПС 35/10 кВ "Богданово"</t>
  </si>
  <si>
    <t>ПС 110/10 кВ "Диво"</t>
  </si>
  <si>
    <t>ПС 35/10 кВ "Кайдаково"</t>
  </si>
  <si>
    <t>ПС 35/6 кВ "ЗССК"</t>
  </si>
  <si>
    <t>ПС 35/6 кВ "Гнездово"</t>
  </si>
  <si>
    <t>ПС 35/10 кВ"Сапшо"</t>
  </si>
  <si>
    <t>ПС 35/10 кВ "Кощино"</t>
  </si>
  <si>
    <t>ПС 35/10 кВ "Клушино"</t>
  </si>
  <si>
    <t>РП 10 кВ "Серго-Ивановское"</t>
  </si>
  <si>
    <t>ПС 110/10 кВ "Вязьма-тяговая"</t>
  </si>
  <si>
    <t>ПС 110/35/10 кВ "Знаменка</t>
  </si>
  <si>
    <t>ПС 35/6 кВ "Егорьево"</t>
  </si>
  <si>
    <t>ПС 110/35/10 кВ "Шумячи"</t>
  </si>
  <si>
    <t>ПС 110/10/6 кВ "Промышленная"</t>
  </si>
  <si>
    <t>ПС 110/10 кВ "Ярцево-1"</t>
  </si>
  <si>
    <t>ПС 35/10 кВ "Ризское"</t>
  </si>
  <si>
    <t>ПС 35/10 кВ "Озерный"</t>
  </si>
  <si>
    <t>ПС 35/10 кВ "Каменка"</t>
  </si>
  <si>
    <t>ПС 110/35/10 кВ "Светотехника"</t>
  </si>
  <si>
    <t>ПС 110/35/10 кВ "Туманово"</t>
  </si>
  <si>
    <t>ПС 35/10 кВ "Перенка"</t>
  </si>
  <si>
    <t>ПС 35/6 кВ "Водозабор"</t>
  </si>
  <si>
    <t>ПС 35/10 кВ "Жичицы"</t>
  </si>
  <si>
    <t>ПС 35/10 кВ "Коммунар"</t>
  </si>
  <si>
    <t>ПС 110/35/10 кВ "Мерлино"</t>
  </si>
  <si>
    <t>ПС 110/6 кВ "Пластмасс"</t>
  </si>
  <si>
    <t>ПС 35/6 кВ "ЯО 100/6"</t>
  </si>
  <si>
    <t>ПС 35/10 кВ "Лукино"</t>
  </si>
  <si>
    <t>ПС 35/10 кВ "Коминтерн"</t>
  </si>
  <si>
    <t>ПС 35/10 кВ "Вязьма-Брянская"</t>
  </si>
  <si>
    <t>ПС 35/10 кВ "Хорошово"</t>
  </si>
  <si>
    <t>ПС 35/10 кВ "Студенец"</t>
  </si>
  <si>
    <t>ПС 35/10 кВ "Пушкино"</t>
  </si>
  <si>
    <t>ПС 35/10 кВ "Третьяково"</t>
  </si>
  <si>
    <t>ПС 35/10 кВ "Ушаково"</t>
  </si>
  <si>
    <t>ПС 110/35/10 кВ "Пречистое"</t>
  </si>
  <si>
    <t>ПС 110/35/10 кВ "Суетово"</t>
  </si>
  <si>
    <t>ПС 35/10 кВ "Хмелита"</t>
  </si>
  <si>
    <t>ПС 35/10 кВ "Акатово"</t>
  </si>
  <si>
    <t>ПС 35/10 кВ "Кикино"</t>
  </si>
  <si>
    <t>ПС 35/10 кВ "Путьково"</t>
  </si>
  <si>
    <t>ПС 110/35/10 кВ "Всходы"</t>
  </si>
  <si>
    <t>ПС 35/10 кВ "Верховье"</t>
  </si>
  <si>
    <t>ПС 35/10 кВ "Замошье"</t>
  </si>
  <si>
    <t>Пообъектная информация по заключенным договорам ТП за апрель месяц 2012 г.</t>
  </si>
  <si>
    <t>Сведения о деятельности филиала ОАО " МРСК Центра" - "Смоленскэнерго" по технологическому присоединению за апрель месяц 2012 г.</t>
  </si>
  <si>
    <t>ПС 35/10 кВ "Казулино"</t>
  </si>
  <si>
    <t>ПС 35/10 кВ "Шаломино"</t>
  </si>
  <si>
    <t>ПС 110/35/10 кВ "Ельня"</t>
  </si>
  <si>
    <t>ПС 110/35/10 кВ "Канютино"</t>
  </si>
  <si>
    <t>ПС 110/6 кВ "Электромашины"</t>
  </si>
  <si>
    <t>ПС 110/35/10 кВ "Монастырщина"</t>
  </si>
  <si>
    <t>ПС 35/10 кВ "Тесово"</t>
  </si>
  <si>
    <t>ПС 35/10 кВ "Березка"</t>
  </si>
  <si>
    <t>ПС 35/10 кВ "Никольское"</t>
  </si>
  <si>
    <t>ПС 35/10 кВ "Лосьмино"</t>
  </si>
  <si>
    <t>ПС 35/10 кВ "Аврора"</t>
  </si>
  <si>
    <t>ПС 35/10 кВ "Родоманово"</t>
  </si>
  <si>
    <t>ПС 35/10 кВ "Семлево"</t>
  </si>
  <si>
    <t>ПС 35/10 кВ "Шиманово"</t>
  </si>
  <si>
    <t>ПС 35/10 кВ "Липецы"</t>
  </si>
  <si>
    <t>ПС 35/10 кВ "Шуйское"</t>
  </si>
  <si>
    <t>ПС 35/10 кВ "Караваево"</t>
  </si>
  <si>
    <t>ПС 35/10 кВ "Высокое"</t>
  </si>
  <si>
    <t>ПС 35/10 кВ "Исаково"</t>
  </si>
  <si>
    <t>ПС 35/10 кВ "Середа"</t>
  </si>
  <si>
    <t>ПС 110/10 кВ "Трубная"</t>
  </si>
  <si>
    <t>ПС 110/35/10 кВ "Новодугино"</t>
  </si>
  <si>
    <t>ПС 110/35/10 кВ "Днепровское"</t>
  </si>
  <si>
    <t>ПС 110/35/10 кВ "Россия"</t>
  </si>
  <si>
    <t>12 месяцев</t>
  </si>
  <si>
    <t>ПС 35/10кВ "Лукино"</t>
  </si>
  <si>
    <t>6 месяцев</t>
  </si>
  <si>
    <t>ПС 35/10кВ "Клушино"</t>
  </si>
  <si>
    <t>ПС 110/35/10кВ "Всходы"</t>
  </si>
  <si>
    <t>ПС 110/35/10кВ "Светотехника"</t>
  </si>
  <si>
    <t>ПС 110/35/10кВ "Гагарин"</t>
  </si>
  <si>
    <t>ПС 35/10кВ "Хмелита"</t>
  </si>
  <si>
    <t>ПС 35/10кВ "Бекрино"</t>
  </si>
  <si>
    <t>ПС 35/10кВ "Акатово"</t>
  </si>
  <si>
    <t>ПС 35/10кВ "Кайдаково"</t>
  </si>
  <si>
    <t>ПС 110/35/10кВ "Знаменка"</t>
  </si>
  <si>
    <t>ПС 110/35/10кВ "Туманово</t>
  </si>
  <si>
    <t>ПС 35/10кВ "Мелькомбинат"</t>
  </si>
  <si>
    <t>ПС 35/10кВ "Середа"</t>
  </si>
  <si>
    <t>ПС 35/10кВ "Родоманово"</t>
  </si>
  <si>
    <t>ПС 35/10кВ "Липецы"</t>
  </si>
  <si>
    <t>ПС 35/10кВ "Карманово"</t>
  </si>
  <si>
    <t>ПС 110/35/10кВ "Вязьма-1"</t>
  </si>
  <si>
    <t>ПС 110/10кВ "Вязьма-2"</t>
  </si>
  <si>
    <t>ПС 110/35/10кВ  "Сычевка"</t>
  </si>
  <si>
    <t>ПС 35/10кВ "Кикино"</t>
  </si>
  <si>
    <t>ПС 35/10кВ "Аврора"</t>
  </si>
  <si>
    <t>ПС 35/10кВ "Шуйское"</t>
  </si>
  <si>
    <t>ПС 35/10кВ "Исаково"</t>
  </si>
  <si>
    <t>ПС 35/10кВ" Семлево"</t>
  </si>
  <si>
    <t>ПС 110/35/6 кВ "Горная"</t>
  </si>
  <si>
    <t xml:space="preserve">ПС 110/10/6 "Чернушки" </t>
  </si>
  <si>
    <t xml:space="preserve">ПС 110/6 "Западная" </t>
  </si>
  <si>
    <t>ПС 110/6 "Смоленск-2"</t>
  </si>
  <si>
    <t>ПС 110/35/6 "Южная"</t>
  </si>
  <si>
    <t xml:space="preserve">ПС 110/10/6 "Центральная" </t>
  </si>
  <si>
    <t xml:space="preserve">ПС 110/6 "Диффузион" </t>
  </si>
  <si>
    <t xml:space="preserve">ПС 110/35/6 "Северная" </t>
  </si>
  <si>
    <t xml:space="preserve">ПС 35/6 "Красный Бор" </t>
  </si>
  <si>
    <t xml:space="preserve">ПС 110/6 "Восточная" </t>
  </si>
  <si>
    <t xml:space="preserve">ПС 35/10 "Одинцово" </t>
  </si>
  <si>
    <t>ПС 110/35/10 кВ "Знаменка"</t>
  </si>
  <si>
    <t>ПС 110/35/6 кВ "Южная"</t>
  </si>
  <si>
    <t>24 месяца</t>
  </si>
  <si>
    <t>ПС 35/10 кВ "Микулино"</t>
  </si>
  <si>
    <t>ПС 35/10 кВ "Аполье"</t>
  </si>
  <si>
    <t>ПС 35/10 кВ "Миганово"</t>
  </si>
  <si>
    <t>ПС 35/10 кВ "Белеи"</t>
  </si>
  <si>
    <t>ПС 110/35/10 кВ "Катынь-2"</t>
  </si>
  <si>
    <t>ПС 35/10 кВ "РП СХТ"</t>
  </si>
  <si>
    <t>ПС 10/6 кВ "Западная" 1</t>
  </si>
  <si>
    <t xml:space="preserve">ПС 35/6 кВ"Печерск" </t>
  </si>
  <si>
    <t xml:space="preserve">ПС 35/6 кВ "Печерск" </t>
  </si>
  <si>
    <t xml:space="preserve">ПС  35/10 кВ "Коммунар" </t>
  </si>
  <si>
    <t xml:space="preserve">ПС  110/35/10 кВ "Заводская" </t>
  </si>
  <si>
    <t xml:space="preserve">ПС  35/10 кВ "Жичицы" </t>
  </si>
  <si>
    <t xml:space="preserve">ПС 35/10 кВ "Одинцово" </t>
  </si>
  <si>
    <t xml:space="preserve">ПС 35/10 кВ "Катынь-1" </t>
  </si>
  <si>
    <t xml:space="preserve">ПС 110/6 кВ "Западная" </t>
  </si>
  <si>
    <t xml:space="preserve">ПС 35/10 кВ "Жуковская" </t>
  </si>
  <si>
    <t xml:space="preserve">ПС 35/10 кВ "Трудилово" </t>
  </si>
  <si>
    <t xml:space="preserve">ПС  35/10 кВ "Лубня" </t>
  </si>
  <si>
    <t xml:space="preserve">ПС 35/10 кВ "Лубня" </t>
  </si>
  <si>
    <t>ПС 35/6 кВ "Ясенная"</t>
  </si>
  <si>
    <t xml:space="preserve">ПС  35/10 кВ "Жуковская" </t>
  </si>
  <si>
    <t xml:space="preserve">ПС  35/6 кВ "Ясенная" </t>
  </si>
  <si>
    <t xml:space="preserve">ПС  35/10 кВ"Катынь-1" </t>
  </si>
  <si>
    <t xml:space="preserve">ПС  110/35/10 кВ "Красный" </t>
  </si>
  <si>
    <t xml:space="preserve">ПС 110/35/10 кВ "Заводская" </t>
  </si>
  <si>
    <t xml:space="preserve">ПС 110/35/6 кВ, "Южная"  </t>
  </si>
  <si>
    <t xml:space="preserve">ПС 35/10 кВ, "Лубня"  </t>
  </si>
  <si>
    <t xml:space="preserve">ПС 110/35/10 кВ "Красный"  </t>
  </si>
  <si>
    <t>ПС  35/10 кВ "Жуковская"</t>
  </si>
  <si>
    <t xml:space="preserve">ПС  35/10 кВ "Катынь-1" </t>
  </si>
  <si>
    <t xml:space="preserve">ПС 35/6 кВ "Гнездово" </t>
  </si>
  <si>
    <t xml:space="preserve">ПС 110/35/10 кВ "Красный" </t>
  </si>
  <si>
    <t>ПС 35/10 кВ "Козино"</t>
  </si>
  <si>
    <t xml:space="preserve">ПС 110/35/10 кВ "Кардымово" </t>
  </si>
  <si>
    <t xml:space="preserve">ПС  35/10 кВ "Одинцово"  </t>
  </si>
  <si>
    <t xml:space="preserve">ПС  110/6 кВ "Западная" </t>
  </si>
  <si>
    <t xml:space="preserve">ПС  35/6 кВ "Гнездово" </t>
  </si>
  <si>
    <t xml:space="preserve">ПС  35/10 кВ "Верховье" </t>
  </si>
  <si>
    <t>ПС 35/10 кВ "Сапшо"</t>
  </si>
  <si>
    <t xml:space="preserve">ПС 35/10 кВ, "Ольша" </t>
  </si>
  <si>
    <t xml:space="preserve">ПС 35/10 кВ, "Сапшо" </t>
  </si>
  <si>
    <t xml:space="preserve">ПС 110/35/10 кВ, "Заводская"  </t>
  </si>
  <si>
    <t xml:space="preserve">ПС 110/35/10 кВ, "Красный" </t>
  </si>
  <si>
    <t xml:space="preserve">ПС 110/35/10 кВ, "Заводская" </t>
  </si>
  <si>
    <t xml:space="preserve">ПС 35/10 кВ, "Мерлино" </t>
  </si>
  <si>
    <t xml:space="preserve">ПС  35/10 кВ "Трудилово" </t>
  </si>
  <si>
    <t xml:space="preserve">ПС  35/10 кВ, "Тычинино"  </t>
  </si>
  <si>
    <t>ПС  35/10 кВ "Трудилово"</t>
  </si>
  <si>
    <t xml:space="preserve">ПС 35/10 кВ, "Коммунар"  </t>
  </si>
  <si>
    <t xml:space="preserve">ПС 35/6 кВ, "Гнездово"  </t>
  </si>
  <si>
    <t xml:space="preserve">ПС 35/10 кВ,  "Рябцево" </t>
  </si>
  <si>
    <t xml:space="preserve">ПС  110/35/10 кВ, "Велиж"  </t>
  </si>
  <si>
    <t xml:space="preserve">ПС 35/10 кВ, "Гнездово"  </t>
  </si>
  <si>
    <t xml:space="preserve">ПС 35/10 кВ, "Трудилово"  </t>
  </si>
  <si>
    <t xml:space="preserve">ПС  35/6 кВ,"Гнездово"  </t>
  </si>
  <si>
    <t xml:space="preserve">ПС 110/6 кВ, "Западная"  </t>
  </si>
  <si>
    <t xml:space="preserve">ПС 110/35/10 кВ, "Рудня"  </t>
  </si>
  <si>
    <t xml:space="preserve">ПС 110/35/10 кВ "Демидов" </t>
  </si>
  <si>
    <t xml:space="preserve">ПС 35/6 кВ, "Печерск"  </t>
  </si>
  <si>
    <t xml:space="preserve">ПС  35/10 кВ, "Жуковская"  </t>
  </si>
  <si>
    <t xml:space="preserve">ПС 35/10 кВ, "Рябцево"  </t>
  </si>
  <si>
    <t xml:space="preserve">ПС 35/10 кВ, "Лубня" </t>
  </si>
  <si>
    <t xml:space="preserve">ПС 110/35/10 кВ, "Рудня" </t>
  </si>
  <si>
    <t xml:space="preserve">ПС 35/10 кВ, "Рябцево" </t>
  </si>
  <si>
    <t xml:space="preserve">ПС 35/6 кВ "Водозабор" </t>
  </si>
  <si>
    <t>ПС 35/6 кВ, Печерск</t>
  </si>
  <si>
    <t xml:space="preserve">ПС  35/6 кВ "Печерск"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</si>
</sst>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0"/>
    <numFmt numFmtId="166" formatCode="0.000"/>
    <numFmt numFmtId="167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2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4" fillId="0" borderId="1" xfId="46" applyNumberFormat="1" applyFont="1" applyFill="1" applyBorder="1" applyAlignment="1">
      <alignment horizontal="center" vertical="center" wrapText="1" shrinkToFi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shrinkToFit="1"/>
    </xf>
    <xf numFmtId="1" fontId="1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</cellXfs>
  <cellStyles count="48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7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Финансовый" xfId="46" builtin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99FF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tabSelected="1" workbookViewId="0">
      <selection activeCell="H4" sqref="H4:I5"/>
    </sheetView>
  </sheetViews>
  <sheetFormatPr defaultRowHeight="15" x14ac:dyDescent="0.25"/>
  <cols>
    <col min="1" max="1" width="33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2.42578125" style="2" customWidth="1"/>
    <col min="6" max="6" width="10.7109375" style="2" bestFit="1" customWidth="1"/>
    <col min="7" max="7" width="12" style="2" customWidth="1"/>
    <col min="8" max="8" width="10.7109375" style="2" bestFit="1" customWidth="1"/>
    <col min="9" max="9" width="12" style="80" customWidth="1"/>
    <col min="10" max="10" width="10.7109375" style="2" bestFit="1" customWidth="1"/>
    <col min="11" max="11" width="10.7109375" style="2" customWidth="1"/>
    <col min="12" max="16384" width="9.140625" style="2"/>
  </cols>
  <sheetData>
    <row r="1" spans="1:11" x14ac:dyDescent="0.25">
      <c r="H1" s="106" t="s">
        <v>16</v>
      </c>
      <c r="I1" s="106"/>
      <c r="J1" s="106"/>
      <c r="K1" s="106"/>
    </row>
    <row r="2" spans="1:11" x14ac:dyDescent="0.25">
      <c r="A2" s="1" t="s">
        <v>120</v>
      </c>
      <c r="B2" s="3"/>
      <c r="D2" s="3"/>
      <c r="E2" s="4"/>
      <c r="F2" s="3"/>
      <c r="G2" s="3"/>
      <c r="H2" s="3"/>
      <c r="I2" s="75"/>
      <c r="J2" s="3"/>
      <c r="K2" s="3"/>
    </row>
    <row r="3" spans="1:11" ht="15.75" thickBot="1" x14ac:dyDescent="0.3">
      <c r="C3" s="3"/>
      <c r="D3" s="3"/>
      <c r="E3" s="4"/>
      <c r="F3" s="3"/>
      <c r="G3" s="3"/>
      <c r="H3" s="3"/>
      <c r="I3" s="75"/>
      <c r="J3" s="3"/>
      <c r="K3" s="3"/>
    </row>
    <row r="4" spans="1:11" ht="15.75" customHeight="1" thickBot="1" x14ac:dyDescent="0.3">
      <c r="A4" s="107" t="s">
        <v>2</v>
      </c>
      <c r="B4" s="23"/>
      <c r="C4" s="107" t="s">
        <v>15</v>
      </c>
      <c r="D4" s="105" t="s">
        <v>3</v>
      </c>
      <c r="E4" s="105"/>
      <c r="F4" s="105" t="s">
        <v>4</v>
      </c>
      <c r="G4" s="105"/>
      <c r="H4" s="105" t="s">
        <v>5</v>
      </c>
      <c r="I4" s="109"/>
      <c r="J4" s="105" t="s">
        <v>6</v>
      </c>
      <c r="K4" s="105"/>
    </row>
    <row r="5" spans="1:11" ht="46.5" customHeight="1" thickBot="1" x14ac:dyDescent="0.3">
      <c r="A5" s="108"/>
      <c r="B5" s="24" t="s">
        <v>19</v>
      </c>
      <c r="C5" s="108"/>
      <c r="D5" s="105"/>
      <c r="E5" s="105"/>
      <c r="F5" s="105"/>
      <c r="G5" s="105"/>
      <c r="H5" s="105"/>
      <c r="I5" s="109"/>
      <c r="J5" s="105"/>
      <c r="K5" s="105"/>
    </row>
    <row r="6" spans="1:11" x14ac:dyDescent="0.25">
      <c r="A6" s="108"/>
      <c r="B6" s="24"/>
      <c r="C6" s="108"/>
      <c r="D6" s="23" t="s">
        <v>7</v>
      </c>
      <c r="E6" s="23" t="s">
        <v>8</v>
      </c>
      <c r="F6" s="23" t="s">
        <v>7</v>
      </c>
      <c r="G6" s="23" t="s">
        <v>8</v>
      </c>
      <c r="H6" s="23" t="s">
        <v>7</v>
      </c>
      <c r="I6" s="76" t="s">
        <v>8</v>
      </c>
      <c r="J6" s="23" t="s">
        <v>7</v>
      </c>
      <c r="K6" s="23" t="s">
        <v>8</v>
      </c>
    </row>
    <row r="7" spans="1:11" x14ac:dyDescent="0.25">
      <c r="A7" s="20"/>
      <c r="B7" s="20"/>
      <c r="C7" s="21" t="s">
        <v>17</v>
      </c>
      <c r="D7" s="22">
        <f t="shared" ref="D7:K7" si="0">SUM(D8:D78)</f>
        <v>157</v>
      </c>
      <c r="E7" s="22">
        <f t="shared" si="0"/>
        <v>3.6116000000000015</v>
      </c>
      <c r="F7" s="22">
        <f t="shared" si="0"/>
        <v>119</v>
      </c>
      <c r="G7" s="22">
        <f t="shared" si="0"/>
        <v>2.7807900000000001</v>
      </c>
      <c r="H7" s="22">
        <f t="shared" si="0"/>
        <v>98</v>
      </c>
      <c r="I7" s="74">
        <f t="shared" si="0"/>
        <v>1.4454699999999987</v>
      </c>
      <c r="J7" s="22">
        <f t="shared" si="0"/>
        <v>17</v>
      </c>
      <c r="K7" s="22">
        <f t="shared" si="0"/>
        <v>1.2210020000000001</v>
      </c>
    </row>
    <row r="8" spans="1:11" x14ac:dyDescent="0.25">
      <c r="A8" s="8" t="s">
        <v>21</v>
      </c>
      <c r="B8" s="8">
        <v>1</v>
      </c>
      <c r="C8" s="11" t="s">
        <v>22</v>
      </c>
      <c r="D8" s="8">
        <v>0</v>
      </c>
      <c r="E8" s="31">
        <v>0</v>
      </c>
      <c r="F8" s="8">
        <v>2</v>
      </c>
      <c r="G8" s="81">
        <v>2.299E-2</v>
      </c>
      <c r="H8" s="8">
        <v>0</v>
      </c>
      <c r="I8" s="31">
        <v>0</v>
      </c>
      <c r="J8" s="8">
        <v>0</v>
      </c>
      <c r="K8" s="31">
        <v>0</v>
      </c>
    </row>
    <row r="9" spans="1:11" s="5" customFormat="1" x14ac:dyDescent="0.25">
      <c r="A9" s="8" t="s">
        <v>21</v>
      </c>
      <c r="B9" s="8">
        <v>2</v>
      </c>
      <c r="C9" s="16" t="s">
        <v>24</v>
      </c>
      <c r="D9" s="9">
        <v>11</v>
      </c>
      <c r="E9" s="32">
        <v>0.2296</v>
      </c>
      <c r="F9" s="9">
        <v>0</v>
      </c>
      <c r="G9" s="32">
        <v>0</v>
      </c>
      <c r="H9" s="9">
        <v>1</v>
      </c>
      <c r="I9" s="82">
        <v>3.0000000000000001E-3</v>
      </c>
      <c r="J9" s="9">
        <v>0</v>
      </c>
      <c r="K9" s="82">
        <v>0</v>
      </c>
    </row>
    <row r="10" spans="1:11" x14ac:dyDescent="0.25">
      <c r="A10" s="8" t="s">
        <v>21</v>
      </c>
      <c r="B10" s="8">
        <v>3</v>
      </c>
      <c r="C10" s="15" t="s">
        <v>25</v>
      </c>
      <c r="D10" s="8">
        <v>5</v>
      </c>
      <c r="E10" s="31">
        <v>5.8500000000000003E-2</v>
      </c>
      <c r="F10" s="8">
        <v>4</v>
      </c>
      <c r="G10" s="31">
        <v>3.85E-2</v>
      </c>
      <c r="H10" s="9">
        <v>5</v>
      </c>
      <c r="I10" s="32">
        <v>4.147E-2</v>
      </c>
      <c r="J10" s="9">
        <v>0</v>
      </c>
      <c r="K10" s="32">
        <v>0</v>
      </c>
    </row>
    <row r="11" spans="1:11" x14ac:dyDescent="0.25">
      <c r="A11" s="8" t="s">
        <v>21</v>
      </c>
      <c r="B11" s="8">
        <v>4</v>
      </c>
      <c r="C11" s="11" t="s">
        <v>26</v>
      </c>
      <c r="D11" s="8">
        <v>1</v>
      </c>
      <c r="E11" s="31">
        <v>1.4999999999999999E-2</v>
      </c>
      <c r="F11" s="8">
        <v>1</v>
      </c>
      <c r="G11" s="81">
        <v>1.4999999999999999E-2</v>
      </c>
      <c r="H11" s="8">
        <v>3</v>
      </c>
      <c r="I11" s="31">
        <v>2.5000000000000001E-2</v>
      </c>
      <c r="J11" s="8">
        <v>0</v>
      </c>
      <c r="K11" s="31">
        <v>0</v>
      </c>
    </row>
    <row r="12" spans="1:11" x14ac:dyDescent="0.25">
      <c r="A12" s="8" t="s">
        <v>21</v>
      </c>
      <c r="B12" s="8">
        <v>5</v>
      </c>
      <c r="C12" s="11" t="s">
        <v>27</v>
      </c>
      <c r="D12" s="8">
        <v>1</v>
      </c>
      <c r="E12" s="31">
        <v>7.0000000000000001E-3</v>
      </c>
      <c r="F12" s="8">
        <v>3</v>
      </c>
      <c r="G12" s="31">
        <v>1.6500000000000001E-2</v>
      </c>
      <c r="H12" s="9">
        <v>3</v>
      </c>
      <c r="I12" s="32">
        <v>3.6999999999999998E-2</v>
      </c>
      <c r="J12" s="9">
        <v>0</v>
      </c>
      <c r="K12" s="32">
        <v>0</v>
      </c>
    </row>
    <row r="13" spans="1:11" x14ac:dyDescent="0.25">
      <c r="A13" s="8" t="s">
        <v>21</v>
      </c>
      <c r="B13" s="8">
        <v>6</v>
      </c>
      <c r="C13" s="11" t="s">
        <v>28</v>
      </c>
      <c r="D13" s="8">
        <v>4</v>
      </c>
      <c r="E13" s="31">
        <v>4.53E-2</v>
      </c>
      <c r="F13" s="8">
        <v>6</v>
      </c>
      <c r="G13" s="31">
        <v>7.4800000000000005E-2</v>
      </c>
      <c r="H13" s="9">
        <v>3</v>
      </c>
      <c r="I13" s="32">
        <v>2.5700000000000001E-2</v>
      </c>
      <c r="J13" s="9">
        <v>0</v>
      </c>
      <c r="K13" s="32">
        <v>0</v>
      </c>
    </row>
    <row r="14" spans="1:11" x14ac:dyDescent="0.25">
      <c r="A14" s="8" t="s">
        <v>21</v>
      </c>
      <c r="B14" s="8">
        <v>7</v>
      </c>
      <c r="C14" s="11" t="s">
        <v>29</v>
      </c>
      <c r="D14" s="8">
        <v>5</v>
      </c>
      <c r="E14" s="31">
        <v>0.14099999999999999</v>
      </c>
      <c r="F14" s="8">
        <v>2</v>
      </c>
      <c r="G14" s="81">
        <v>1.7999999999999999E-2</v>
      </c>
      <c r="H14" s="8">
        <v>2</v>
      </c>
      <c r="I14" s="31">
        <v>0.26500000000000001</v>
      </c>
      <c r="J14" s="8">
        <v>1</v>
      </c>
      <c r="K14" s="31">
        <v>7.0000000000000001E-3</v>
      </c>
    </row>
    <row r="15" spans="1:11" x14ac:dyDescent="0.25">
      <c r="A15" s="8" t="s">
        <v>21</v>
      </c>
      <c r="B15" s="8">
        <v>8</v>
      </c>
      <c r="C15" s="11" t="s">
        <v>30</v>
      </c>
      <c r="D15" s="8">
        <f>15+1</f>
        <v>16</v>
      </c>
      <c r="E15" s="31">
        <f>0.383+0.0134</f>
        <v>0.39640000000000003</v>
      </c>
      <c r="F15" s="8">
        <f>10+1</f>
        <v>11</v>
      </c>
      <c r="G15" s="31">
        <f>0.128+0.015</f>
        <v>0.14300000000000002</v>
      </c>
      <c r="H15" s="9">
        <v>10</v>
      </c>
      <c r="I15" s="81">
        <v>0.30599999999999999</v>
      </c>
      <c r="J15" s="8">
        <f>5+1</f>
        <v>6</v>
      </c>
      <c r="K15" s="31">
        <f>0.252+0.07</f>
        <v>0.32200000000000001</v>
      </c>
    </row>
    <row r="16" spans="1:11" x14ac:dyDescent="0.25">
      <c r="A16" s="8" t="s">
        <v>21</v>
      </c>
      <c r="B16" s="8">
        <v>9</v>
      </c>
      <c r="C16" s="13" t="s">
        <v>31</v>
      </c>
      <c r="D16" s="8">
        <v>2</v>
      </c>
      <c r="E16" s="31">
        <v>1.7000000000000001E-2</v>
      </c>
      <c r="F16" s="8">
        <v>2</v>
      </c>
      <c r="G16" s="31">
        <v>2.5000000000000001E-2</v>
      </c>
      <c r="H16" s="9">
        <v>3</v>
      </c>
      <c r="I16" s="32">
        <v>2.7E-2</v>
      </c>
      <c r="J16" s="9">
        <v>1</v>
      </c>
      <c r="K16" s="32">
        <v>7.0000000000000001E-3</v>
      </c>
    </row>
    <row r="17" spans="1:11" x14ac:dyDescent="0.25">
      <c r="A17" s="8" t="s">
        <v>21</v>
      </c>
      <c r="B17" s="8">
        <v>10</v>
      </c>
      <c r="C17" s="11" t="s">
        <v>32</v>
      </c>
      <c r="D17" s="8">
        <v>6</v>
      </c>
      <c r="E17" s="31">
        <v>8.6999999999999994E-2</v>
      </c>
      <c r="F17" s="8">
        <v>4</v>
      </c>
      <c r="G17" s="31">
        <v>0.06</v>
      </c>
      <c r="H17" s="9">
        <v>2</v>
      </c>
      <c r="I17" s="32">
        <v>2.3E-2</v>
      </c>
      <c r="J17" s="9">
        <v>0</v>
      </c>
      <c r="K17" s="32">
        <v>0</v>
      </c>
    </row>
    <row r="18" spans="1:11" x14ac:dyDescent="0.25">
      <c r="A18" s="8" t="s">
        <v>21</v>
      </c>
      <c r="B18" s="8">
        <v>11</v>
      </c>
      <c r="C18" s="11" t="s">
        <v>33</v>
      </c>
      <c r="D18" s="8">
        <v>18</v>
      </c>
      <c r="E18" s="31">
        <v>0.1055</v>
      </c>
      <c r="F18" s="8">
        <v>11</v>
      </c>
      <c r="G18" s="31">
        <v>7.6499999999999999E-2</v>
      </c>
      <c r="H18" s="9">
        <v>4</v>
      </c>
      <c r="I18" s="32">
        <v>3.4500000000000003E-2</v>
      </c>
      <c r="J18" s="9">
        <v>0</v>
      </c>
      <c r="K18" s="32">
        <v>0</v>
      </c>
    </row>
    <row r="19" spans="1:11" x14ac:dyDescent="0.25">
      <c r="A19" s="8" t="s">
        <v>21</v>
      </c>
      <c r="B19" s="8">
        <v>12</v>
      </c>
      <c r="C19" s="11" t="s">
        <v>34</v>
      </c>
      <c r="D19" s="8">
        <v>6</v>
      </c>
      <c r="E19" s="31">
        <v>4.0899999999999999E-2</v>
      </c>
      <c r="F19" s="8">
        <v>5</v>
      </c>
      <c r="G19" s="31">
        <v>3.8899999999999997E-2</v>
      </c>
      <c r="H19" s="9">
        <v>1</v>
      </c>
      <c r="I19" s="32">
        <v>7.0000000000000001E-3</v>
      </c>
      <c r="J19" s="9">
        <v>0</v>
      </c>
      <c r="K19" s="32">
        <v>0</v>
      </c>
    </row>
    <row r="20" spans="1:11" x14ac:dyDescent="0.25">
      <c r="A20" s="8" t="s">
        <v>21</v>
      </c>
      <c r="B20" s="8">
        <v>13</v>
      </c>
      <c r="C20" s="13" t="s">
        <v>35</v>
      </c>
      <c r="D20" s="8">
        <v>2</v>
      </c>
      <c r="E20" s="34">
        <v>2.9000000000000001E-2</v>
      </c>
      <c r="F20" s="8">
        <v>3</v>
      </c>
      <c r="G20" s="34">
        <v>4.3999999999999997E-2</v>
      </c>
      <c r="H20" s="8">
        <v>2</v>
      </c>
      <c r="I20" s="31">
        <v>7.7999999999999996E-3</v>
      </c>
      <c r="J20" s="9">
        <v>1</v>
      </c>
      <c r="K20" s="81">
        <v>1.9999999999999999E-6</v>
      </c>
    </row>
    <row r="21" spans="1:11" x14ac:dyDescent="0.25">
      <c r="A21" s="8" t="s">
        <v>21</v>
      </c>
      <c r="B21" s="8">
        <v>14</v>
      </c>
      <c r="C21" s="12" t="s">
        <v>36</v>
      </c>
      <c r="D21" s="8">
        <f>1+1</f>
        <v>2</v>
      </c>
      <c r="E21" s="31">
        <f>0.0065+0.3</f>
        <v>0.30649999999999999</v>
      </c>
      <c r="F21" s="8">
        <v>1</v>
      </c>
      <c r="G21" s="31">
        <v>1.4999999999999999E-2</v>
      </c>
      <c r="H21" s="8">
        <f>3+1</f>
        <v>4</v>
      </c>
      <c r="I21" s="31">
        <f>0.1065+0.0049</f>
        <v>0.1114</v>
      </c>
      <c r="J21" s="8">
        <v>0</v>
      </c>
      <c r="K21" s="31">
        <v>0</v>
      </c>
    </row>
    <row r="22" spans="1:11" x14ac:dyDescent="0.25">
      <c r="A22" s="8" t="s">
        <v>21</v>
      </c>
      <c r="B22" s="8">
        <v>15</v>
      </c>
      <c r="C22" s="12" t="s">
        <v>37</v>
      </c>
      <c r="D22" s="8">
        <v>13</v>
      </c>
      <c r="E22" s="31">
        <v>0.17699999999999999</v>
      </c>
      <c r="F22" s="8">
        <v>5</v>
      </c>
      <c r="G22" s="31">
        <v>5.0999999999999997E-2</v>
      </c>
      <c r="H22" s="8">
        <v>5</v>
      </c>
      <c r="I22" s="31">
        <v>0.06</v>
      </c>
      <c r="J22" s="8">
        <v>2</v>
      </c>
      <c r="K22" s="31">
        <v>0.02</v>
      </c>
    </row>
    <row r="23" spans="1:11" x14ac:dyDescent="0.25">
      <c r="A23" s="8" t="s">
        <v>21</v>
      </c>
      <c r="B23" s="8">
        <v>16</v>
      </c>
      <c r="C23" s="11" t="s">
        <v>38</v>
      </c>
      <c r="D23" s="8">
        <v>7</v>
      </c>
      <c r="E23" s="31">
        <v>0.61639999999999995</v>
      </c>
      <c r="F23" s="8">
        <v>7</v>
      </c>
      <c r="G23" s="31">
        <v>0.26939999999999997</v>
      </c>
      <c r="H23" s="9">
        <v>7</v>
      </c>
      <c r="I23" s="81">
        <v>7.22E-2</v>
      </c>
      <c r="J23" s="8">
        <v>3</v>
      </c>
      <c r="K23" s="31">
        <v>2.9000000000000001E-2</v>
      </c>
    </row>
    <row r="24" spans="1:11" x14ac:dyDescent="0.25">
      <c r="A24" s="8" t="s">
        <v>21</v>
      </c>
      <c r="B24" s="8">
        <v>17</v>
      </c>
      <c r="C24" s="12" t="s">
        <v>39</v>
      </c>
      <c r="D24" s="8">
        <v>1</v>
      </c>
      <c r="E24" s="31">
        <v>0.06</v>
      </c>
      <c r="F24" s="8">
        <v>5</v>
      </c>
      <c r="G24" s="31">
        <v>5.8999999999999997E-2</v>
      </c>
      <c r="H24" s="8">
        <v>1</v>
      </c>
      <c r="I24" s="31">
        <v>1.2E-2</v>
      </c>
      <c r="J24" s="8">
        <v>0</v>
      </c>
      <c r="K24" s="31">
        <v>0</v>
      </c>
    </row>
    <row r="25" spans="1:11" s="29" customFormat="1" x14ac:dyDescent="0.25">
      <c r="A25" s="8" t="s">
        <v>21</v>
      </c>
      <c r="B25" s="8">
        <v>18</v>
      </c>
      <c r="C25" s="28" t="s">
        <v>72</v>
      </c>
      <c r="D25" s="8">
        <v>2</v>
      </c>
      <c r="E25" s="31">
        <v>1.0999999999999999E-2</v>
      </c>
      <c r="F25" s="8">
        <v>10</v>
      </c>
      <c r="G25" s="34">
        <v>0.03</v>
      </c>
      <c r="H25" s="8">
        <v>0</v>
      </c>
      <c r="I25" s="31">
        <v>0</v>
      </c>
      <c r="J25" s="8">
        <v>0</v>
      </c>
      <c r="K25" s="81">
        <v>0</v>
      </c>
    </row>
    <row r="26" spans="1:11" s="29" customFormat="1" x14ac:dyDescent="0.25">
      <c r="A26" s="8" t="s">
        <v>21</v>
      </c>
      <c r="B26" s="8">
        <v>19</v>
      </c>
      <c r="C26" s="28" t="s">
        <v>83</v>
      </c>
      <c r="D26" s="8">
        <v>1</v>
      </c>
      <c r="E26" s="31">
        <v>1.4999999999999999E-2</v>
      </c>
      <c r="F26" s="8">
        <v>0</v>
      </c>
      <c r="G26" s="34">
        <v>0</v>
      </c>
      <c r="H26" s="8">
        <v>1</v>
      </c>
      <c r="I26" s="31">
        <v>7.0000000000000001E-3</v>
      </c>
      <c r="J26" s="8">
        <v>0</v>
      </c>
      <c r="K26" s="81">
        <v>0</v>
      </c>
    </row>
    <row r="27" spans="1:11" s="29" customFormat="1" x14ac:dyDescent="0.25">
      <c r="A27" s="8" t="s">
        <v>21</v>
      </c>
      <c r="B27" s="8">
        <v>20</v>
      </c>
      <c r="C27" s="28" t="s">
        <v>82</v>
      </c>
      <c r="D27" s="8">
        <v>2</v>
      </c>
      <c r="E27" s="31">
        <v>2.3E-2</v>
      </c>
      <c r="F27" s="8">
        <v>1</v>
      </c>
      <c r="G27" s="34">
        <v>1.4999999999999999E-2</v>
      </c>
      <c r="H27" s="8">
        <v>3</v>
      </c>
      <c r="I27" s="31">
        <v>2.7E-2</v>
      </c>
      <c r="J27" s="8">
        <v>0</v>
      </c>
      <c r="K27" s="81">
        <v>0</v>
      </c>
    </row>
    <row r="28" spans="1:11" s="30" customFormat="1" x14ac:dyDescent="0.25">
      <c r="A28" s="8" t="s">
        <v>21</v>
      </c>
      <c r="B28" s="8">
        <v>21</v>
      </c>
      <c r="C28" s="28" t="s">
        <v>81</v>
      </c>
      <c r="D28" s="8">
        <v>1</v>
      </c>
      <c r="E28" s="31">
        <v>1.4999999999999999E-2</v>
      </c>
      <c r="F28" s="8">
        <v>1</v>
      </c>
      <c r="G28" s="34">
        <v>1.4999999999999999E-2</v>
      </c>
      <c r="H28" s="8">
        <v>1</v>
      </c>
      <c r="I28" s="31">
        <v>1.4999999999999999E-2</v>
      </c>
      <c r="J28" s="8">
        <v>0</v>
      </c>
      <c r="K28" s="81">
        <v>0</v>
      </c>
    </row>
    <row r="29" spans="1:11" s="35" customFormat="1" x14ac:dyDescent="0.25">
      <c r="A29" s="8" t="s">
        <v>21</v>
      </c>
      <c r="B29" s="8">
        <v>22</v>
      </c>
      <c r="C29" s="28" t="s">
        <v>80</v>
      </c>
      <c r="D29" s="8">
        <v>2</v>
      </c>
      <c r="E29" s="31">
        <v>0.03</v>
      </c>
      <c r="F29" s="8">
        <v>4</v>
      </c>
      <c r="G29" s="34">
        <v>0.06</v>
      </c>
      <c r="H29" s="8">
        <v>3</v>
      </c>
      <c r="I29" s="31">
        <v>2.9000000000000001E-2</v>
      </c>
      <c r="J29" s="8">
        <v>0</v>
      </c>
      <c r="K29" s="81">
        <v>0</v>
      </c>
    </row>
    <row r="30" spans="1:11" s="35" customFormat="1" x14ac:dyDescent="0.25">
      <c r="A30" s="8" t="s">
        <v>21</v>
      </c>
      <c r="B30" s="8">
        <v>23</v>
      </c>
      <c r="C30" s="28" t="s">
        <v>79</v>
      </c>
      <c r="D30" s="8">
        <f>5+1</f>
        <v>6</v>
      </c>
      <c r="E30" s="31">
        <f>0.071+0.012</f>
        <v>8.299999999999999E-2</v>
      </c>
      <c r="F30" s="8">
        <v>5</v>
      </c>
      <c r="G30" s="34">
        <v>7.0999999999999994E-2</v>
      </c>
      <c r="H30" s="8">
        <f>1+1</f>
        <v>2</v>
      </c>
      <c r="I30" s="31">
        <f>0.005+0.005</f>
        <v>0.01</v>
      </c>
      <c r="J30" s="8">
        <v>1</v>
      </c>
      <c r="K30" s="81">
        <v>7.0000000000000001E-3</v>
      </c>
    </row>
    <row r="31" spans="1:11" s="35" customFormat="1" x14ac:dyDescent="0.25">
      <c r="A31" s="8" t="s">
        <v>21</v>
      </c>
      <c r="B31" s="8">
        <v>24</v>
      </c>
      <c r="C31" s="28" t="s">
        <v>78</v>
      </c>
      <c r="D31" s="8">
        <v>0</v>
      </c>
      <c r="E31" s="31">
        <v>0</v>
      </c>
      <c r="F31" s="8">
        <v>0</v>
      </c>
      <c r="G31" s="34">
        <v>0</v>
      </c>
      <c r="H31" s="8">
        <v>1</v>
      </c>
      <c r="I31" s="31">
        <v>1.4999999999999999E-2</v>
      </c>
      <c r="J31" s="8">
        <v>1</v>
      </c>
      <c r="K31" s="81">
        <v>0.75</v>
      </c>
    </row>
    <row r="32" spans="1:11" s="39" customFormat="1" x14ac:dyDescent="0.25">
      <c r="A32" s="8" t="s">
        <v>21</v>
      </c>
      <c r="B32" s="8">
        <v>25</v>
      </c>
      <c r="C32" s="54" t="s">
        <v>75</v>
      </c>
      <c r="D32" s="8">
        <v>8</v>
      </c>
      <c r="E32" s="31">
        <v>0.1187</v>
      </c>
      <c r="F32" s="8">
        <v>1</v>
      </c>
      <c r="G32" s="34">
        <v>5.2200000000000003E-2</v>
      </c>
      <c r="H32" s="8">
        <v>0</v>
      </c>
      <c r="I32" s="31">
        <v>0</v>
      </c>
      <c r="J32" s="8">
        <v>0</v>
      </c>
      <c r="K32" s="81">
        <v>0</v>
      </c>
    </row>
    <row r="33" spans="1:11" s="39" customFormat="1" x14ac:dyDescent="0.25">
      <c r="A33" s="8" t="s">
        <v>21</v>
      </c>
      <c r="B33" s="8">
        <v>26</v>
      </c>
      <c r="C33" s="17" t="s">
        <v>73</v>
      </c>
      <c r="D33" s="8">
        <v>0</v>
      </c>
      <c r="E33" s="31">
        <v>0</v>
      </c>
      <c r="F33" s="8">
        <v>0</v>
      </c>
      <c r="G33" s="34">
        <v>0</v>
      </c>
      <c r="H33" s="8">
        <v>0</v>
      </c>
      <c r="I33" s="31">
        <v>0</v>
      </c>
      <c r="J33" s="8">
        <v>0</v>
      </c>
      <c r="K33" s="81">
        <v>0</v>
      </c>
    </row>
    <row r="34" spans="1:11" s="39" customFormat="1" x14ac:dyDescent="0.25">
      <c r="A34" s="8" t="s">
        <v>21</v>
      </c>
      <c r="B34" s="8">
        <v>27</v>
      </c>
      <c r="C34" s="54" t="s">
        <v>74</v>
      </c>
      <c r="D34" s="8">
        <v>0</v>
      </c>
      <c r="E34" s="31">
        <v>0</v>
      </c>
      <c r="F34" s="8">
        <v>1</v>
      </c>
      <c r="G34" s="34">
        <v>0.01</v>
      </c>
      <c r="H34" s="8">
        <v>2</v>
      </c>
      <c r="I34" s="31">
        <v>1.7500000000000002E-2</v>
      </c>
      <c r="J34" s="8">
        <v>0</v>
      </c>
      <c r="K34" s="81">
        <v>0</v>
      </c>
    </row>
    <row r="35" spans="1:11" s="60" customFormat="1" x14ac:dyDescent="0.25">
      <c r="A35" s="8" t="s">
        <v>21</v>
      </c>
      <c r="B35" s="8">
        <v>28</v>
      </c>
      <c r="C35" s="54" t="s">
        <v>86</v>
      </c>
      <c r="D35" s="8">
        <v>1</v>
      </c>
      <c r="E35" s="34">
        <v>1.4999999999999999E-2</v>
      </c>
      <c r="F35" s="8">
        <v>1</v>
      </c>
      <c r="G35" s="34">
        <v>1.4999999999999999E-2</v>
      </c>
      <c r="H35" s="8">
        <v>3</v>
      </c>
      <c r="I35" s="31">
        <v>3.9E-2</v>
      </c>
      <c r="J35" s="8">
        <v>1</v>
      </c>
      <c r="K35" s="31">
        <v>7.9000000000000001E-2</v>
      </c>
    </row>
    <row r="36" spans="1:11" s="62" customFormat="1" x14ac:dyDescent="0.25">
      <c r="A36" s="8" t="s">
        <v>21</v>
      </c>
      <c r="B36" s="8">
        <v>29</v>
      </c>
      <c r="C36" s="54" t="s">
        <v>90</v>
      </c>
      <c r="D36" s="8">
        <v>1</v>
      </c>
      <c r="E36" s="34">
        <v>1.4999999999999999E-2</v>
      </c>
      <c r="F36" s="8">
        <v>0</v>
      </c>
      <c r="G36" s="34">
        <v>0</v>
      </c>
      <c r="H36" s="8">
        <v>3</v>
      </c>
      <c r="I36" s="31">
        <v>0.115</v>
      </c>
      <c r="J36" s="8">
        <v>0</v>
      </c>
      <c r="K36" s="31">
        <v>0</v>
      </c>
    </row>
    <row r="37" spans="1:11" s="68" customFormat="1" x14ac:dyDescent="0.25">
      <c r="A37" s="8" t="s">
        <v>21</v>
      </c>
      <c r="B37" s="8">
        <v>30</v>
      </c>
      <c r="C37" s="54" t="s">
        <v>91</v>
      </c>
      <c r="D37" s="8">
        <v>1</v>
      </c>
      <c r="E37" s="34">
        <v>3.0000000000000001E-3</v>
      </c>
      <c r="F37" s="8">
        <v>0</v>
      </c>
      <c r="G37" s="34">
        <v>0</v>
      </c>
      <c r="H37" s="8">
        <v>7</v>
      </c>
      <c r="I37" s="31">
        <v>2.1000000000000001E-2</v>
      </c>
      <c r="J37" s="8">
        <v>0</v>
      </c>
      <c r="K37" s="31">
        <v>0</v>
      </c>
    </row>
    <row r="38" spans="1:11" s="69" customFormat="1" x14ac:dyDescent="0.25">
      <c r="A38" s="8" t="s">
        <v>21</v>
      </c>
      <c r="B38" s="8">
        <v>31</v>
      </c>
      <c r="C38" s="54" t="s">
        <v>92</v>
      </c>
      <c r="D38" s="8">
        <v>1</v>
      </c>
      <c r="E38" s="34">
        <v>1.4999999999999999E-2</v>
      </c>
      <c r="F38" s="8">
        <v>0</v>
      </c>
      <c r="G38" s="34">
        <v>0</v>
      </c>
      <c r="H38" s="8">
        <v>0</v>
      </c>
      <c r="I38" s="31">
        <v>0</v>
      </c>
      <c r="J38" s="8">
        <v>0</v>
      </c>
      <c r="K38" s="31">
        <v>0</v>
      </c>
    </row>
    <row r="39" spans="1:11" s="70" customFormat="1" x14ac:dyDescent="0.25">
      <c r="A39" s="8" t="s">
        <v>21</v>
      </c>
      <c r="B39" s="8">
        <v>32</v>
      </c>
      <c r="C39" s="54" t="s">
        <v>95</v>
      </c>
      <c r="D39" s="8">
        <v>0</v>
      </c>
      <c r="E39" s="34">
        <v>0</v>
      </c>
      <c r="F39" s="8">
        <v>0</v>
      </c>
      <c r="G39" s="34">
        <v>0</v>
      </c>
      <c r="H39" s="8">
        <v>1</v>
      </c>
      <c r="I39" s="31">
        <v>6.0000000000000001E-3</v>
      </c>
      <c r="J39" s="8">
        <v>0</v>
      </c>
      <c r="K39" s="31">
        <v>0</v>
      </c>
    </row>
    <row r="40" spans="1:11" s="72" customFormat="1" x14ac:dyDescent="0.25">
      <c r="A40" s="8" t="s">
        <v>21</v>
      </c>
      <c r="B40" s="8">
        <v>33</v>
      </c>
      <c r="C40" s="54" t="s">
        <v>96</v>
      </c>
      <c r="D40" s="8">
        <f>1+1+2</f>
        <v>4</v>
      </c>
      <c r="E40" s="34">
        <f>0.38+0.004+0.014</f>
        <v>0.39800000000000002</v>
      </c>
      <c r="F40" s="8">
        <v>2</v>
      </c>
      <c r="G40" s="34">
        <v>1.2E-2</v>
      </c>
      <c r="H40" s="8">
        <v>0</v>
      </c>
      <c r="I40" s="31">
        <v>0</v>
      </c>
      <c r="J40" s="8">
        <v>0</v>
      </c>
      <c r="K40" s="31">
        <v>0</v>
      </c>
    </row>
    <row r="41" spans="1:11" s="72" customFormat="1" x14ac:dyDescent="0.25">
      <c r="A41" s="8" t="s">
        <v>21</v>
      </c>
      <c r="B41" s="8">
        <v>34</v>
      </c>
      <c r="C41" s="54" t="s">
        <v>97</v>
      </c>
      <c r="D41" s="8">
        <v>2</v>
      </c>
      <c r="E41" s="34">
        <v>1.23E-2</v>
      </c>
      <c r="F41" s="8">
        <v>1</v>
      </c>
      <c r="G41" s="34">
        <v>5.3499999999999999E-2</v>
      </c>
      <c r="H41" s="8">
        <v>0</v>
      </c>
      <c r="I41" s="31">
        <v>0</v>
      </c>
      <c r="J41" s="8">
        <v>0</v>
      </c>
      <c r="K41" s="31">
        <v>0</v>
      </c>
    </row>
    <row r="42" spans="1:11" s="72" customFormat="1" x14ac:dyDescent="0.25">
      <c r="A42" s="8" t="s">
        <v>21</v>
      </c>
      <c r="B42" s="8">
        <v>35</v>
      </c>
      <c r="C42" s="54" t="s">
        <v>98</v>
      </c>
      <c r="D42" s="8">
        <v>1</v>
      </c>
      <c r="E42" s="34">
        <v>5.0000000000000001E-3</v>
      </c>
      <c r="F42" s="8">
        <v>2</v>
      </c>
      <c r="G42" s="34">
        <v>1.7999999999999999E-2</v>
      </c>
      <c r="H42" s="8">
        <v>0</v>
      </c>
      <c r="I42" s="31">
        <v>0</v>
      </c>
      <c r="J42" s="8">
        <v>0</v>
      </c>
      <c r="K42" s="31">
        <v>0</v>
      </c>
    </row>
    <row r="43" spans="1:11" s="73" customFormat="1" x14ac:dyDescent="0.25">
      <c r="A43" s="8" t="s">
        <v>21</v>
      </c>
      <c r="B43" s="8">
        <v>36</v>
      </c>
      <c r="C43" s="54" t="s">
        <v>101</v>
      </c>
      <c r="D43" s="8">
        <v>1</v>
      </c>
      <c r="E43" s="34">
        <v>1.4999999999999999E-2</v>
      </c>
      <c r="F43" s="8">
        <v>0</v>
      </c>
      <c r="G43" s="34">
        <v>0</v>
      </c>
      <c r="H43" s="8">
        <v>1</v>
      </c>
      <c r="I43" s="31">
        <v>0.01</v>
      </c>
      <c r="J43" s="8">
        <v>0</v>
      </c>
      <c r="K43" s="31">
        <v>0</v>
      </c>
    </row>
    <row r="44" spans="1:11" s="72" customFormat="1" x14ac:dyDescent="0.25">
      <c r="A44" s="8" t="s">
        <v>21</v>
      </c>
      <c r="B44" s="8">
        <v>37</v>
      </c>
      <c r="C44" s="54" t="s">
        <v>102</v>
      </c>
      <c r="D44" s="8">
        <v>0</v>
      </c>
      <c r="E44" s="34">
        <v>0</v>
      </c>
      <c r="F44" s="8">
        <v>1</v>
      </c>
      <c r="G44" s="34">
        <v>0.01</v>
      </c>
      <c r="H44" s="8">
        <v>0</v>
      </c>
      <c r="I44" s="31">
        <v>0</v>
      </c>
      <c r="J44" s="8">
        <v>0</v>
      </c>
      <c r="K44" s="31">
        <v>0</v>
      </c>
    </row>
    <row r="45" spans="1:11" s="73" customFormat="1" x14ac:dyDescent="0.25">
      <c r="A45" s="8" t="s">
        <v>21</v>
      </c>
      <c r="B45" s="8">
        <v>38</v>
      </c>
      <c r="C45" s="54" t="s">
        <v>104</v>
      </c>
      <c r="D45" s="8">
        <v>1</v>
      </c>
      <c r="E45" s="34">
        <v>1.4999999999999999E-2</v>
      </c>
      <c r="F45" s="8">
        <v>0</v>
      </c>
      <c r="G45" s="34">
        <v>0</v>
      </c>
      <c r="H45" s="8">
        <v>0</v>
      </c>
      <c r="I45" s="31">
        <v>0</v>
      </c>
      <c r="J45" s="8">
        <v>0</v>
      </c>
      <c r="K45" s="31">
        <v>0</v>
      </c>
    </row>
    <row r="46" spans="1:11" s="73" customFormat="1" x14ac:dyDescent="0.25">
      <c r="A46" s="8" t="s">
        <v>21</v>
      </c>
      <c r="B46" s="8">
        <v>39</v>
      </c>
      <c r="C46" s="54" t="s">
        <v>103</v>
      </c>
      <c r="D46" s="8">
        <v>0</v>
      </c>
      <c r="E46" s="34">
        <v>0</v>
      </c>
      <c r="F46" s="8">
        <v>1</v>
      </c>
      <c r="G46" s="34">
        <v>1.171</v>
      </c>
      <c r="H46" s="8">
        <v>0</v>
      </c>
      <c r="I46" s="31">
        <v>0</v>
      </c>
      <c r="J46" s="8">
        <v>0</v>
      </c>
      <c r="K46" s="31">
        <v>0</v>
      </c>
    </row>
    <row r="47" spans="1:11" s="86" customFormat="1" x14ac:dyDescent="0.25">
      <c r="A47" s="8" t="s">
        <v>21</v>
      </c>
      <c r="B47" s="8">
        <v>40</v>
      </c>
      <c r="C47" s="54" t="s">
        <v>105</v>
      </c>
      <c r="D47" s="8">
        <v>0</v>
      </c>
      <c r="E47" s="34">
        <v>0</v>
      </c>
      <c r="F47" s="8">
        <v>1</v>
      </c>
      <c r="G47" s="34">
        <v>0.01</v>
      </c>
      <c r="H47" s="8">
        <v>0</v>
      </c>
      <c r="I47" s="31">
        <v>0</v>
      </c>
      <c r="J47" s="8">
        <v>0</v>
      </c>
      <c r="K47" s="31">
        <v>0</v>
      </c>
    </row>
    <row r="48" spans="1:11" s="86" customFormat="1" x14ac:dyDescent="0.25">
      <c r="A48" s="8" t="s">
        <v>21</v>
      </c>
      <c r="B48" s="8">
        <v>41</v>
      </c>
      <c r="C48" s="54" t="s">
        <v>106</v>
      </c>
      <c r="D48" s="8">
        <v>1</v>
      </c>
      <c r="E48" s="34">
        <v>9.5000000000000001E-2</v>
      </c>
      <c r="F48" s="8">
        <v>0</v>
      </c>
      <c r="G48" s="34">
        <v>0</v>
      </c>
      <c r="H48" s="8">
        <v>0</v>
      </c>
      <c r="I48" s="31">
        <v>0</v>
      </c>
      <c r="J48" s="8">
        <v>0</v>
      </c>
      <c r="K48" s="31">
        <v>0</v>
      </c>
    </row>
    <row r="49" spans="1:11" s="86" customFormat="1" x14ac:dyDescent="0.25">
      <c r="A49" s="8" t="s">
        <v>21</v>
      </c>
      <c r="B49" s="8">
        <v>42</v>
      </c>
      <c r="C49" s="54" t="s">
        <v>107</v>
      </c>
      <c r="D49" s="8">
        <v>1</v>
      </c>
      <c r="E49" s="34">
        <v>0.01</v>
      </c>
      <c r="F49" s="8">
        <v>0</v>
      </c>
      <c r="G49" s="34">
        <v>0</v>
      </c>
      <c r="H49" s="8">
        <v>0</v>
      </c>
      <c r="I49" s="31">
        <v>0</v>
      </c>
      <c r="J49" s="8">
        <v>0</v>
      </c>
      <c r="K49" s="31">
        <v>0</v>
      </c>
    </row>
    <row r="50" spans="1:11" s="86" customFormat="1" x14ac:dyDescent="0.25">
      <c r="A50" s="8" t="s">
        <v>21</v>
      </c>
      <c r="B50" s="8">
        <v>43</v>
      </c>
      <c r="C50" s="54" t="s">
        <v>108</v>
      </c>
      <c r="D50" s="8">
        <v>0</v>
      </c>
      <c r="E50" s="34">
        <v>0</v>
      </c>
      <c r="F50" s="8">
        <v>0</v>
      </c>
      <c r="G50" s="34">
        <v>0</v>
      </c>
      <c r="H50" s="8">
        <v>0</v>
      </c>
      <c r="I50" s="31">
        <v>0</v>
      </c>
      <c r="J50" s="8">
        <v>0</v>
      </c>
      <c r="K50" s="31">
        <v>0</v>
      </c>
    </row>
    <row r="51" spans="1:11" s="86" customFormat="1" x14ac:dyDescent="0.25">
      <c r="A51" s="8" t="s">
        <v>21</v>
      </c>
      <c r="B51" s="8">
        <v>44</v>
      </c>
      <c r="C51" s="54" t="s">
        <v>109</v>
      </c>
      <c r="D51" s="8">
        <v>1</v>
      </c>
      <c r="E51" s="34">
        <v>0.01</v>
      </c>
      <c r="F51" s="8">
        <v>0</v>
      </c>
      <c r="G51" s="34">
        <v>0</v>
      </c>
      <c r="H51" s="8">
        <v>0</v>
      </c>
      <c r="I51" s="31">
        <v>0</v>
      </c>
      <c r="J51" s="8">
        <v>0</v>
      </c>
      <c r="K51" s="31">
        <v>0</v>
      </c>
    </row>
    <row r="52" spans="1:11" s="87" customFormat="1" x14ac:dyDescent="0.25">
      <c r="A52" s="8" t="s">
        <v>21</v>
      </c>
      <c r="B52" s="8">
        <v>45</v>
      </c>
      <c r="C52" s="54" t="s">
        <v>112</v>
      </c>
      <c r="D52" s="8">
        <v>0</v>
      </c>
      <c r="E52" s="34">
        <v>0</v>
      </c>
      <c r="F52" s="8">
        <v>2</v>
      </c>
      <c r="G52" s="34">
        <v>0.03</v>
      </c>
      <c r="H52" s="8">
        <v>0</v>
      </c>
      <c r="I52" s="31">
        <v>0</v>
      </c>
      <c r="J52" s="8">
        <v>0</v>
      </c>
      <c r="K52" s="31">
        <v>0</v>
      </c>
    </row>
    <row r="53" spans="1:11" s="87" customFormat="1" x14ac:dyDescent="0.25">
      <c r="A53" s="8" t="s">
        <v>21</v>
      </c>
      <c r="B53" s="8">
        <v>46</v>
      </c>
      <c r="C53" s="54" t="s">
        <v>113</v>
      </c>
      <c r="D53" s="8">
        <v>3</v>
      </c>
      <c r="E53" s="34">
        <v>3.7999999999999999E-2</v>
      </c>
      <c r="F53" s="8">
        <v>2</v>
      </c>
      <c r="G53" s="34">
        <v>2.7E-2</v>
      </c>
      <c r="H53" s="8">
        <v>0</v>
      </c>
      <c r="I53" s="31">
        <v>0</v>
      </c>
      <c r="J53" s="8">
        <v>0</v>
      </c>
      <c r="K53" s="31">
        <v>0</v>
      </c>
    </row>
    <row r="54" spans="1:11" s="87" customFormat="1" x14ac:dyDescent="0.25">
      <c r="A54" s="8" t="s">
        <v>21</v>
      </c>
      <c r="B54" s="8">
        <v>47</v>
      </c>
      <c r="C54" s="54" t="s">
        <v>114</v>
      </c>
      <c r="D54" s="8">
        <v>1</v>
      </c>
      <c r="E54" s="34">
        <v>8.0000000000000002E-3</v>
      </c>
      <c r="F54" s="8">
        <v>1</v>
      </c>
      <c r="G54" s="34">
        <v>8.0000000000000002E-3</v>
      </c>
      <c r="H54" s="8">
        <v>0</v>
      </c>
      <c r="I54" s="31">
        <v>0</v>
      </c>
      <c r="J54" s="8">
        <v>0</v>
      </c>
      <c r="K54" s="31">
        <v>0</v>
      </c>
    </row>
    <row r="55" spans="1:11" s="87" customFormat="1" x14ac:dyDescent="0.25">
      <c r="A55" s="8" t="s">
        <v>21</v>
      </c>
      <c r="B55" s="8">
        <v>48</v>
      </c>
      <c r="C55" s="54" t="s">
        <v>115</v>
      </c>
      <c r="D55" s="8">
        <v>0</v>
      </c>
      <c r="E55" s="34">
        <v>0</v>
      </c>
      <c r="F55" s="8">
        <v>0</v>
      </c>
      <c r="G55" s="34">
        <v>0</v>
      </c>
      <c r="H55" s="8">
        <v>0</v>
      </c>
      <c r="I55" s="31">
        <v>0</v>
      </c>
      <c r="J55" s="8">
        <v>0</v>
      </c>
      <c r="K55" s="31">
        <v>0</v>
      </c>
    </row>
    <row r="56" spans="1:11" s="88" customFormat="1" x14ac:dyDescent="0.25">
      <c r="A56" s="8" t="s">
        <v>21</v>
      </c>
      <c r="B56" s="8">
        <v>49</v>
      </c>
      <c r="C56" s="54" t="s">
        <v>121</v>
      </c>
      <c r="D56" s="8">
        <v>1</v>
      </c>
      <c r="E56" s="34">
        <v>1.4999999999999999E-2</v>
      </c>
      <c r="F56" s="8">
        <v>0</v>
      </c>
      <c r="G56" s="34">
        <v>0</v>
      </c>
      <c r="H56" s="8">
        <v>0</v>
      </c>
      <c r="I56" s="31">
        <v>0</v>
      </c>
      <c r="J56" s="8">
        <v>0</v>
      </c>
      <c r="K56" s="31">
        <v>0</v>
      </c>
    </row>
    <row r="57" spans="1:11" s="88" customFormat="1" x14ac:dyDescent="0.25">
      <c r="A57" s="8" t="s">
        <v>21</v>
      </c>
      <c r="B57" s="8">
        <v>50</v>
      </c>
      <c r="C57" s="54" t="s">
        <v>122</v>
      </c>
      <c r="D57" s="8">
        <v>1</v>
      </c>
      <c r="E57" s="34">
        <v>7.0000000000000001E-3</v>
      </c>
      <c r="F57" s="8">
        <v>0</v>
      </c>
      <c r="G57" s="34">
        <v>0</v>
      </c>
      <c r="H57" s="8">
        <v>2</v>
      </c>
      <c r="I57" s="31">
        <v>4.0000000000000002E-4</v>
      </c>
      <c r="J57" s="8">
        <v>0</v>
      </c>
      <c r="K57" s="31">
        <v>0</v>
      </c>
    </row>
    <row r="58" spans="1:11" s="88" customFormat="1" x14ac:dyDescent="0.25">
      <c r="A58" s="8" t="s">
        <v>21</v>
      </c>
      <c r="B58" s="8">
        <v>51</v>
      </c>
      <c r="C58" s="54" t="s">
        <v>127</v>
      </c>
      <c r="D58" s="8">
        <v>0</v>
      </c>
      <c r="E58" s="34">
        <v>0</v>
      </c>
      <c r="F58" s="8">
        <v>0</v>
      </c>
      <c r="G58" s="34">
        <v>0</v>
      </c>
      <c r="H58" s="8">
        <v>1</v>
      </c>
      <c r="I58" s="31">
        <v>5.0000000000000001E-3</v>
      </c>
      <c r="J58" s="8">
        <v>0</v>
      </c>
      <c r="K58" s="31">
        <v>0</v>
      </c>
    </row>
    <row r="59" spans="1:11" s="88" customFormat="1" x14ac:dyDescent="0.25">
      <c r="A59" s="8" t="s">
        <v>21</v>
      </c>
      <c r="B59" s="8">
        <v>52</v>
      </c>
      <c r="C59" s="54" t="s">
        <v>128</v>
      </c>
      <c r="D59" s="8">
        <v>0</v>
      </c>
      <c r="E59" s="34">
        <v>0</v>
      </c>
      <c r="F59" s="8">
        <v>0</v>
      </c>
      <c r="G59" s="34">
        <v>0</v>
      </c>
      <c r="H59" s="8">
        <v>1</v>
      </c>
      <c r="I59" s="31">
        <v>5.0000000000000001E-3</v>
      </c>
      <c r="J59" s="8">
        <v>0</v>
      </c>
      <c r="K59" s="31">
        <v>0</v>
      </c>
    </row>
    <row r="60" spans="1:11" s="88" customFormat="1" x14ac:dyDescent="0.25">
      <c r="A60" s="8" t="s">
        <v>21</v>
      </c>
      <c r="B60" s="8">
        <v>53</v>
      </c>
      <c r="C60" s="54" t="s">
        <v>129</v>
      </c>
      <c r="D60" s="8">
        <v>0</v>
      </c>
      <c r="E60" s="34">
        <v>0</v>
      </c>
      <c r="F60" s="8">
        <v>0</v>
      </c>
      <c r="G60" s="34">
        <v>0</v>
      </c>
      <c r="H60" s="8">
        <v>1</v>
      </c>
      <c r="I60" s="31">
        <v>5.0000000000000001E-3</v>
      </c>
      <c r="J60" s="8">
        <v>0</v>
      </c>
      <c r="K60" s="31">
        <v>0</v>
      </c>
    </row>
    <row r="61" spans="1:11" s="88" customFormat="1" x14ac:dyDescent="0.25">
      <c r="A61" s="8" t="s">
        <v>21</v>
      </c>
      <c r="B61" s="8">
        <v>54</v>
      </c>
      <c r="C61" s="54" t="s">
        <v>130</v>
      </c>
      <c r="D61" s="8">
        <v>1</v>
      </c>
      <c r="E61" s="34">
        <v>8.0000000000000002E-3</v>
      </c>
      <c r="F61" s="8">
        <v>0</v>
      </c>
      <c r="G61" s="34">
        <v>0</v>
      </c>
      <c r="H61" s="8">
        <v>0</v>
      </c>
      <c r="I61" s="31">
        <v>0</v>
      </c>
      <c r="J61" s="8">
        <v>0</v>
      </c>
      <c r="K61" s="31">
        <v>0</v>
      </c>
    </row>
    <row r="62" spans="1:11" s="88" customFormat="1" x14ac:dyDescent="0.25">
      <c r="A62" s="8" t="s">
        <v>21</v>
      </c>
      <c r="B62" s="8">
        <v>55</v>
      </c>
      <c r="C62" s="54" t="s">
        <v>131</v>
      </c>
      <c r="D62" s="8">
        <v>2</v>
      </c>
      <c r="E62" s="34">
        <v>2.8000000000000001E-2</v>
      </c>
      <c r="F62" s="8">
        <v>2</v>
      </c>
      <c r="G62" s="34">
        <v>2.8000000000000001E-2</v>
      </c>
      <c r="H62" s="8">
        <v>1</v>
      </c>
      <c r="I62" s="31">
        <v>5.0000000000000001E-3</v>
      </c>
      <c r="J62" s="8">
        <v>0</v>
      </c>
      <c r="K62" s="31">
        <v>0</v>
      </c>
    </row>
    <row r="63" spans="1:11" s="88" customFormat="1" x14ac:dyDescent="0.25">
      <c r="A63" s="8" t="s">
        <v>21</v>
      </c>
      <c r="B63" s="8">
        <v>56</v>
      </c>
      <c r="C63" s="54" t="s">
        <v>132</v>
      </c>
      <c r="D63" s="8">
        <v>1</v>
      </c>
      <c r="E63" s="34">
        <v>1.4E-2</v>
      </c>
      <c r="F63" s="8">
        <v>1</v>
      </c>
      <c r="G63" s="34">
        <v>1.4E-2</v>
      </c>
      <c r="H63" s="8">
        <v>0</v>
      </c>
      <c r="I63" s="31">
        <v>0</v>
      </c>
      <c r="J63" s="8">
        <v>0</v>
      </c>
      <c r="K63" s="31">
        <v>0</v>
      </c>
    </row>
    <row r="64" spans="1:11" s="88" customFormat="1" x14ac:dyDescent="0.25">
      <c r="A64" s="8" t="s">
        <v>21</v>
      </c>
      <c r="B64" s="8">
        <v>57</v>
      </c>
      <c r="C64" s="54" t="s">
        <v>133</v>
      </c>
      <c r="D64" s="8">
        <v>1</v>
      </c>
      <c r="E64" s="34">
        <v>8.3000000000000004E-2</v>
      </c>
      <c r="F64" s="8">
        <v>1</v>
      </c>
      <c r="G64" s="34">
        <v>8.3000000000000004E-2</v>
      </c>
      <c r="H64" s="8">
        <v>0</v>
      </c>
      <c r="I64" s="31">
        <v>0</v>
      </c>
      <c r="J64" s="8">
        <v>0</v>
      </c>
      <c r="K64" s="31">
        <v>0</v>
      </c>
    </row>
    <row r="65" spans="1:11" s="88" customFormat="1" x14ac:dyDescent="0.25">
      <c r="A65" s="8" t="s">
        <v>21</v>
      </c>
      <c r="B65" s="8">
        <v>58</v>
      </c>
      <c r="C65" s="54" t="s">
        <v>134</v>
      </c>
      <c r="D65" s="8">
        <v>1</v>
      </c>
      <c r="E65" s="34">
        <v>8.0000000000000002E-3</v>
      </c>
      <c r="F65" s="8">
        <v>0</v>
      </c>
      <c r="G65" s="34">
        <v>0</v>
      </c>
      <c r="H65" s="8">
        <v>0</v>
      </c>
      <c r="I65" s="31">
        <v>0</v>
      </c>
      <c r="J65" s="8">
        <v>0</v>
      </c>
      <c r="K65" s="31">
        <v>0</v>
      </c>
    </row>
    <row r="66" spans="1:11" s="95" customFormat="1" x14ac:dyDescent="0.25">
      <c r="A66" s="8" t="s">
        <v>21</v>
      </c>
      <c r="B66" s="8">
        <v>59</v>
      </c>
      <c r="C66" s="54" t="s">
        <v>135</v>
      </c>
      <c r="D66" s="8">
        <v>1</v>
      </c>
      <c r="E66" s="34">
        <v>1.4999999999999999E-2</v>
      </c>
      <c r="F66" s="8">
        <v>1</v>
      </c>
      <c r="G66" s="34">
        <v>1.4999999999999999E-2</v>
      </c>
      <c r="H66" s="8">
        <v>1</v>
      </c>
      <c r="I66" s="31">
        <v>5.0000000000000001E-3</v>
      </c>
      <c r="J66" s="8">
        <v>0</v>
      </c>
      <c r="K66" s="31">
        <v>0</v>
      </c>
    </row>
    <row r="67" spans="1:11" s="95" customFormat="1" x14ac:dyDescent="0.25">
      <c r="A67" s="8" t="s">
        <v>21</v>
      </c>
      <c r="B67" s="8">
        <v>60</v>
      </c>
      <c r="C67" s="54" t="s">
        <v>136</v>
      </c>
      <c r="D67" s="8">
        <v>1</v>
      </c>
      <c r="E67" s="34">
        <v>1.35E-2</v>
      </c>
      <c r="F67" s="8">
        <v>1</v>
      </c>
      <c r="G67" s="34">
        <v>1.35E-2</v>
      </c>
      <c r="H67" s="8">
        <v>0</v>
      </c>
      <c r="I67" s="31">
        <v>0</v>
      </c>
      <c r="J67" s="8">
        <v>0</v>
      </c>
      <c r="K67" s="31">
        <v>0</v>
      </c>
    </row>
    <row r="68" spans="1:11" s="95" customFormat="1" x14ac:dyDescent="0.25">
      <c r="A68" s="8" t="s">
        <v>21</v>
      </c>
      <c r="B68" s="8">
        <v>61</v>
      </c>
      <c r="C68" s="54" t="s">
        <v>77</v>
      </c>
      <c r="D68" s="8">
        <v>0</v>
      </c>
      <c r="E68" s="34">
        <v>0</v>
      </c>
      <c r="F68" s="8">
        <v>1</v>
      </c>
      <c r="G68" s="34">
        <v>1.4999999999999999E-2</v>
      </c>
      <c r="H68" s="8">
        <v>0</v>
      </c>
      <c r="I68" s="31">
        <v>0</v>
      </c>
      <c r="J68" s="8">
        <v>0</v>
      </c>
      <c r="K68" s="31">
        <v>0</v>
      </c>
    </row>
    <row r="69" spans="1:11" s="95" customFormat="1" x14ac:dyDescent="0.25">
      <c r="A69" s="8" t="s">
        <v>21</v>
      </c>
      <c r="B69" s="8">
        <v>62</v>
      </c>
      <c r="C69" s="54" t="s">
        <v>137</v>
      </c>
      <c r="D69" s="8">
        <v>1</v>
      </c>
      <c r="E69" s="34">
        <v>9.5000000000000001E-2</v>
      </c>
      <c r="F69" s="8">
        <v>0</v>
      </c>
      <c r="G69" s="34">
        <v>0</v>
      </c>
      <c r="H69" s="8">
        <v>0</v>
      </c>
      <c r="I69" s="31">
        <v>0</v>
      </c>
      <c r="J69" s="8">
        <v>0</v>
      </c>
      <c r="K69" s="31">
        <v>0</v>
      </c>
    </row>
    <row r="70" spans="1:11" s="95" customFormat="1" x14ac:dyDescent="0.25">
      <c r="A70" s="8" t="s">
        <v>21</v>
      </c>
      <c r="B70" s="8">
        <v>63</v>
      </c>
      <c r="C70" s="54" t="s">
        <v>138</v>
      </c>
      <c r="D70" s="8">
        <v>0</v>
      </c>
      <c r="E70" s="34">
        <v>0</v>
      </c>
      <c r="F70" s="8">
        <v>0</v>
      </c>
      <c r="G70" s="34">
        <v>0</v>
      </c>
      <c r="H70" s="8">
        <v>1</v>
      </c>
      <c r="I70" s="31">
        <v>5.0000000000000001E-3</v>
      </c>
      <c r="J70" s="8">
        <v>0</v>
      </c>
      <c r="K70" s="31">
        <v>0</v>
      </c>
    </row>
    <row r="71" spans="1:11" s="95" customFormat="1" x14ac:dyDescent="0.25">
      <c r="A71" s="8" t="s">
        <v>21</v>
      </c>
      <c r="B71" s="8">
        <v>64</v>
      </c>
      <c r="C71" s="54" t="s">
        <v>139</v>
      </c>
      <c r="D71" s="8">
        <v>1</v>
      </c>
      <c r="E71" s="34">
        <v>8.0000000000000002E-3</v>
      </c>
      <c r="F71" s="8">
        <v>1</v>
      </c>
      <c r="G71" s="34">
        <v>8.0000000000000002E-3</v>
      </c>
      <c r="H71" s="8">
        <v>0</v>
      </c>
      <c r="I71" s="31">
        <v>0</v>
      </c>
      <c r="J71" s="8">
        <v>0</v>
      </c>
      <c r="K71" s="31">
        <v>0</v>
      </c>
    </row>
    <row r="72" spans="1:11" s="95" customFormat="1" x14ac:dyDescent="0.25">
      <c r="A72" s="8" t="s">
        <v>21</v>
      </c>
      <c r="B72" s="8">
        <v>65</v>
      </c>
      <c r="C72" s="54" t="s">
        <v>140</v>
      </c>
      <c r="D72" s="8">
        <v>1</v>
      </c>
      <c r="E72" s="34">
        <v>1.4E-2</v>
      </c>
      <c r="F72" s="8">
        <v>1</v>
      </c>
      <c r="G72" s="34">
        <v>1.4E-2</v>
      </c>
      <c r="H72" s="8">
        <v>0</v>
      </c>
      <c r="I72" s="31">
        <v>0</v>
      </c>
      <c r="J72" s="8">
        <v>0</v>
      </c>
      <c r="K72" s="31">
        <v>0</v>
      </c>
    </row>
    <row r="73" spans="1:11" s="95" customFormat="1" x14ac:dyDescent="0.25">
      <c r="A73" s="8" t="s">
        <v>21</v>
      </c>
      <c r="B73" s="8">
        <v>66</v>
      </c>
      <c r="C73" s="54" t="s">
        <v>185</v>
      </c>
      <c r="D73" s="8">
        <v>0</v>
      </c>
      <c r="E73" s="34">
        <v>0</v>
      </c>
      <c r="F73" s="8">
        <v>0</v>
      </c>
      <c r="G73" s="34">
        <v>0</v>
      </c>
      <c r="H73" s="8">
        <v>1</v>
      </c>
      <c r="I73" s="31">
        <v>1E-3</v>
      </c>
      <c r="J73" s="8">
        <v>0</v>
      </c>
      <c r="K73" s="31">
        <v>0</v>
      </c>
    </row>
    <row r="74" spans="1:11" s="95" customFormat="1" x14ac:dyDescent="0.25">
      <c r="A74" s="8" t="s">
        <v>21</v>
      </c>
      <c r="B74" s="8">
        <v>67</v>
      </c>
      <c r="C74" s="54" t="s">
        <v>118</v>
      </c>
      <c r="D74" s="8">
        <v>0</v>
      </c>
      <c r="E74" s="34">
        <v>0</v>
      </c>
      <c r="F74" s="8">
        <v>0</v>
      </c>
      <c r="G74" s="34">
        <v>0</v>
      </c>
      <c r="H74" s="8">
        <v>1</v>
      </c>
      <c r="I74" s="31">
        <v>8.0000000000000002E-3</v>
      </c>
      <c r="J74" s="8">
        <v>0</v>
      </c>
      <c r="K74" s="31">
        <v>0</v>
      </c>
    </row>
    <row r="75" spans="1:11" s="95" customFormat="1" x14ac:dyDescent="0.25">
      <c r="A75" s="8" t="s">
        <v>21</v>
      </c>
      <c r="B75" s="8">
        <v>68</v>
      </c>
      <c r="C75" s="54" t="s">
        <v>186</v>
      </c>
      <c r="D75" s="8">
        <v>0</v>
      </c>
      <c r="E75" s="34">
        <v>0</v>
      </c>
      <c r="F75" s="8">
        <v>0</v>
      </c>
      <c r="G75" s="34">
        <v>0</v>
      </c>
      <c r="H75" s="8">
        <v>1</v>
      </c>
      <c r="I75" s="31">
        <v>1.4999999999999999E-2</v>
      </c>
      <c r="J75" s="8">
        <v>0</v>
      </c>
      <c r="K75" s="31">
        <v>0</v>
      </c>
    </row>
    <row r="76" spans="1:11" s="95" customFormat="1" x14ac:dyDescent="0.25">
      <c r="A76" s="8" t="s">
        <v>21</v>
      </c>
      <c r="B76" s="8">
        <v>69</v>
      </c>
      <c r="C76" s="54" t="s">
        <v>187</v>
      </c>
      <c r="D76" s="8">
        <v>0</v>
      </c>
      <c r="E76" s="34">
        <v>0</v>
      </c>
      <c r="F76" s="8">
        <v>0</v>
      </c>
      <c r="G76" s="34">
        <v>0</v>
      </c>
      <c r="H76" s="8">
        <v>2</v>
      </c>
      <c r="I76" s="31">
        <v>1.4500000000000001E-2</v>
      </c>
      <c r="J76" s="8">
        <v>0</v>
      </c>
      <c r="K76" s="31">
        <v>0</v>
      </c>
    </row>
    <row r="77" spans="1:11" s="88" customFormat="1" x14ac:dyDescent="0.25">
      <c r="A77" s="8" t="s">
        <v>21</v>
      </c>
      <c r="B77" s="8">
        <v>70</v>
      </c>
      <c r="C77" s="54" t="s">
        <v>188</v>
      </c>
      <c r="D77" s="8">
        <v>1</v>
      </c>
      <c r="E77" s="34">
        <v>6.0000000000000001E-3</v>
      </c>
      <c r="F77" s="8">
        <v>0</v>
      </c>
      <c r="G77" s="34">
        <v>0</v>
      </c>
      <c r="H77" s="8">
        <v>1</v>
      </c>
      <c r="I77" s="31">
        <v>7.0000000000000001E-3</v>
      </c>
      <c r="J77" s="8">
        <v>0</v>
      </c>
      <c r="K77" s="31">
        <v>0</v>
      </c>
    </row>
    <row r="78" spans="1:11" s="86" customFormat="1" x14ac:dyDescent="0.25">
      <c r="A78" s="8" t="s">
        <v>21</v>
      </c>
      <c r="B78" s="8">
        <v>71</v>
      </c>
      <c r="C78" s="54" t="s">
        <v>117</v>
      </c>
      <c r="D78" s="8">
        <v>1</v>
      </c>
      <c r="E78" s="34">
        <v>1.4999999999999999E-2</v>
      </c>
      <c r="F78" s="8">
        <v>1</v>
      </c>
      <c r="G78" s="34">
        <v>1.4999999999999999E-2</v>
      </c>
      <c r="H78" s="8">
        <v>0</v>
      </c>
      <c r="I78" s="31">
        <v>0</v>
      </c>
      <c r="J78" s="8">
        <v>0</v>
      </c>
      <c r="K78" s="31">
        <v>0</v>
      </c>
    </row>
    <row r="79" spans="1:11" x14ac:dyDescent="0.25">
      <c r="A79" s="25"/>
      <c r="B79" s="25"/>
      <c r="C79" s="26" t="s">
        <v>18</v>
      </c>
      <c r="D79" s="33">
        <f t="shared" ref="D79:K79" si="1">SUM(D80:D134)</f>
        <v>208</v>
      </c>
      <c r="E79" s="71">
        <f t="shared" si="1"/>
        <v>8.9336699999999993</v>
      </c>
      <c r="F79" s="33">
        <f t="shared" si="1"/>
        <v>167</v>
      </c>
      <c r="G79" s="71">
        <f t="shared" si="1"/>
        <v>5.1768399999999994</v>
      </c>
      <c r="H79" s="33">
        <f t="shared" si="1"/>
        <v>102</v>
      </c>
      <c r="I79" s="85">
        <f t="shared" si="1"/>
        <v>1.31959</v>
      </c>
      <c r="J79" s="33">
        <f t="shared" si="1"/>
        <v>35</v>
      </c>
      <c r="K79" s="71">
        <f t="shared" si="1"/>
        <v>2.1914000000000002</v>
      </c>
    </row>
    <row r="80" spans="1:11" x14ac:dyDescent="0.25">
      <c r="A80" s="8" t="s">
        <v>21</v>
      </c>
      <c r="B80" s="8">
        <v>1</v>
      </c>
      <c r="C80" s="11" t="s">
        <v>23</v>
      </c>
      <c r="D80" s="10">
        <v>5</v>
      </c>
      <c r="E80" s="31">
        <v>7.4999999999999997E-2</v>
      </c>
      <c r="F80" s="10">
        <v>1</v>
      </c>
      <c r="G80" s="31">
        <v>1.4999999999999999E-2</v>
      </c>
      <c r="H80" s="96">
        <v>0</v>
      </c>
      <c r="I80" s="97">
        <v>0</v>
      </c>
      <c r="J80" s="83">
        <v>0</v>
      </c>
      <c r="K80" s="31">
        <v>0</v>
      </c>
    </row>
    <row r="81" spans="1:11" x14ac:dyDescent="0.25">
      <c r="A81" s="8" t="s">
        <v>21</v>
      </c>
      <c r="B81" s="8">
        <v>2</v>
      </c>
      <c r="C81" s="14" t="s">
        <v>40</v>
      </c>
      <c r="D81" s="8">
        <v>6</v>
      </c>
      <c r="E81" s="34">
        <v>0.14599999999999999</v>
      </c>
      <c r="F81" s="8">
        <v>4</v>
      </c>
      <c r="G81" s="31">
        <v>0.121</v>
      </c>
      <c r="H81" s="8">
        <v>5</v>
      </c>
      <c r="I81" s="31">
        <v>4.1000000000000002E-2</v>
      </c>
      <c r="J81" s="8">
        <v>0</v>
      </c>
      <c r="K81" s="31">
        <v>0</v>
      </c>
    </row>
    <row r="82" spans="1:11" x14ac:dyDescent="0.25">
      <c r="A82" s="8" t="s">
        <v>21</v>
      </c>
      <c r="B82" s="8">
        <v>3</v>
      </c>
      <c r="C82" s="19" t="s">
        <v>41</v>
      </c>
      <c r="D82" s="10">
        <v>7</v>
      </c>
      <c r="E82" s="31">
        <v>0.109</v>
      </c>
      <c r="F82" s="10">
        <v>4</v>
      </c>
      <c r="G82" s="31">
        <v>0.33579999999999999</v>
      </c>
      <c r="H82" s="10">
        <v>5</v>
      </c>
      <c r="I82" s="31">
        <v>9.4E-2</v>
      </c>
      <c r="J82" s="10">
        <v>1</v>
      </c>
      <c r="K82" s="31">
        <v>0.03</v>
      </c>
    </row>
    <row r="83" spans="1:11" x14ac:dyDescent="0.25">
      <c r="A83" s="8" t="s">
        <v>21</v>
      </c>
      <c r="B83" s="8">
        <v>4</v>
      </c>
      <c r="C83" s="18" t="s">
        <v>42</v>
      </c>
      <c r="D83" s="10">
        <v>5</v>
      </c>
      <c r="E83" s="31">
        <v>7.4999999999999997E-2</v>
      </c>
      <c r="F83" s="10">
        <v>1</v>
      </c>
      <c r="G83" s="31">
        <v>1.4999999999999999E-2</v>
      </c>
      <c r="H83" s="10">
        <v>2</v>
      </c>
      <c r="I83" s="31">
        <v>0.114</v>
      </c>
      <c r="J83" s="10">
        <v>0</v>
      </c>
      <c r="K83" s="31">
        <v>0</v>
      </c>
    </row>
    <row r="84" spans="1:11" x14ac:dyDescent="0.25">
      <c r="A84" s="8" t="s">
        <v>21</v>
      </c>
      <c r="B84" s="8">
        <v>5</v>
      </c>
      <c r="C84" s="11" t="s">
        <v>43</v>
      </c>
      <c r="D84" s="10">
        <v>7</v>
      </c>
      <c r="E84" s="31">
        <v>7.4999999999999997E-2</v>
      </c>
      <c r="F84" s="10">
        <v>7</v>
      </c>
      <c r="G84" s="31">
        <v>7.4999999999999997E-2</v>
      </c>
      <c r="H84" s="10">
        <v>9</v>
      </c>
      <c r="I84" s="31">
        <v>9.4E-2</v>
      </c>
      <c r="J84" s="10">
        <v>13</v>
      </c>
      <c r="K84" s="31">
        <v>0.16400000000000001</v>
      </c>
    </row>
    <row r="85" spans="1:11" x14ac:dyDescent="0.25">
      <c r="A85" s="8" t="s">
        <v>21</v>
      </c>
      <c r="B85" s="8">
        <v>6</v>
      </c>
      <c r="C85" s="13" t="s">
        <v>44</v>
      </c>
      <c r="D85" s="8">
        <v>2</v>
      </c>
      <c r="E85" s="31">
        <v>2.1999999999999999E-2</v>
      </c>
      <c r="F85" s="8">
        <v>2</v>
      </c>
      <c r="G85" s="34">
        <v>0.02</v>
      </c>
      <c r="H85" s="8">
        <v>2</v>
      </c>
      <c r="I85" s="31">
        <v>2.1000000000000001E-2</v>
      </c>
      <c r="J85" s="8">
        <v>0</v>
      </c>
      <c r="K85" s="31">
        <v>0</v>
      </c>
    </row>
    <row r="86" spans="1:11" x14ac:dyDescent="0.25">
      <c r="A86" s="8" t="s">
        <v>21</v>
      </c>
      <c r="B86" s="8">
        <v>7</v>
      </c>
      <c r="C86" s="13" t="s">
        <v>45</v>
      </c>
      <c r="D86" s="10">
        <v>2</v>
      </c>
      <c r="E86" s="31">
        <v>3.3399999999999999E-2</v>
      </c>
      <c r="F86" s="10">
        <v>1</v>
      </c>
      <c r="G86" s="31">
        <v>1.4999999999999999E-2</v>
      </c>
      <c r="H86" s="83">
        <v>2</v>
      </c>
      <c r="I86" s="32">
        <v>2.1000000000000001E-2</v>
      </c>
      <c r="J86" s="83">
        <v>1</v>
      </c>
      <c r="K86" s="32">
        <v>2.7400000000000001E-2</v>
      </c>
    </row>
    <row r="87" spans="1:11" x14ac:dyDescent="0.25">
      <c r="A87" s="8" t="s">
        <v>21</v>
      </c>
      <c r="B87" s="8">
        <v>8</v>
      </c>
      <c r="C87" s="13" t="s">
        <v>46</v>
      </c>
      <c r="D87" s="8">
        <v>4</v>
      </c>
      <c r="E87" s="31">
        <v>0.42599999999999999</v>
      </c>
      <c r="F87" s="8">
        <v>2</v>
      </c>
      <c r="G87" s="34">
        <v>0.21199999999999999</v>
      </c>
      <c r="H87" s="8">
        <v>0</v>
      </c>
      <c r="I87" s="31">
        <v>0</v>
      </c>
      <c r="J87" s="8">
        <v>1</v>
      </c>
      <c r="K87" s="31">
        <v>0.2</v>
      </c>
    </row>
    <row r="88" spans="1:11" x14ac:dyDescent="0.25">
      <c r="A88" s="8" t="s">
        <v>21</v>
      </c>
      <c r="B88" s="8">
        <v>9</v>
      </c>
      <c r="C88" s="12" t="s">
        <v>47</v>
      </c>
      <c r="D88" s="10">
        <v>3</v>
      </c>
      <c r="E88" s="31">
        <v>2.1999999999999999E-2</v>
      </c>
      <c r="F88" s="10">
        <v>1</v>
      </c>
      <c r="G88" s="31">
        <v>4.0000000000000001E-3</v>
      </c>
      <c r="H88" s="10">
        <v>0</v>
      </c>
      <c r="I88" s="31">
        <v>0</v>
      </c>
      <c r="J88" s="10">
        <v>0</v>
      </c>
      <c r="K88" s="31">
        <v>0</v>
      </c>
    </row>
    <row r="89" spans="1:11" x14ac:dyDescent="0.25">
      <c r="A89" s="8" t="s">
        <v>21</v>
      </c>
      <c r="B89" s="8">
        <v>10</v>
      </c>
      <c r="C89" s="11" t="s">
        <v>48</v>
      </c>
      <c r="D89" s="10">
        <f>15+1</f>
        <v>16</v>
      </c>
      <c r="E89" s="31">
        <f>0.2115+0.69297</f>
        <v>0.90447</v>
      </c>
      <c r="F89" s="10">
        <v>16</v>
      </c>
      <c r="G89" s="31">
        <v>0.2145</v>
      </c>
      <c r="H89" s="83">
        <v>3</v>
      </c>
      <c r="I89" s="32">
        <v>4.2000000000000003E-2</v>
      </c>
      <c r="J89" s="83">
        <v>0</v>
      </c>
      <c r="K89" s="32">
        <v>0</v>
      </c>
    </row>
    <row r="90" spans="1:11" x14ac:dyDescent="0.25">
      <c r="A90" s="8" t="s">
        <v>21</v>
      </c>
      <c r="B90" s="8">
        <v>11</v>
      </c>
      <c r="C90" s="13" t="s">
        <v>49</v>
      </c>
      <c r="D90" s="10">
        <v>3</v>
      </c>
      <c r="E90" s="31">
        <v>4.4999999999999998E-2</v>
      </c>
      <c r="F90" s="10">
        <v>1</v>
      </c>
      <c r="G90" s="31">
        <v>1.4999999999999999E-2</v>
      </c>
      <c r="H90" s="83">
        <v>5</v>
      </c>
      <c r="I90" s="32">
        <v>4.3999999999999997E-2</v>
      </c>
      <c r="J90" s="83">
        <v>0</v>
      </c>
      <c r="K90" s="32">
        <v>0</v>
      </c>
    </row>
    <row r="91" spans="1:11" x14ac:dyDescent="0.25">
      <c r="A91" s="8" t="s">
        <v>21</v>
      </c>
      <c r="B91" s="8">
        <v>12</v>
      </c>
      <c r="C91" s="11" t="s">
        <v>50</v>
      </c>
      <c r="D91" s="10">
        <f>1+2</f>
        <v>3</v>
      </c>
      <c r="E91" s="31">
        <f>0.015+0.04</f>
        <v>5.5E-2</v>
      </c>
      <c r="F91" s="10">
        <v>1</v>
      </c>
      <c r="G91" s="31">
        <v>1.2E-2</v>
      </c>
      <c r="H91" s="83">
        <f>2+1</f>
        <v>3</v>
      </c>
      <c r="I91" s="32">
        <f>0.0229+0.008</f>
        <v>3.09E-2</v>
      </c>
      <c r="J91" s="10">
        <v>2</v>
      </c>
      <c r="K91" s="31">
        <v>1.2999999999999999E-2</v>
      </c>
    </row>
    <row r="92" spans="1:11" x14ac:dyDescent="0.25">
      <c r="A92" s="8" t="s">
        <v>21</v>
      </c>
      <c r="B92" s="8">
        <v>13</v>
      </c>
      <c r="C92" s="12" t="s">
        <v>51</v>
      </c>
      <c r="D92" s="10">
        <v>4</v>
      </c>
      <c r="E92" s="31">
        <v>0.36059999999999998</v>
      </c>
      <c r="F92" s="10">
        <v>1</v>
      </c>
      <c r="G92" s="31">
        <v>5.0000000000000001E-3</v>
      </c>
      <c r="H92" s="10">
        <v>2</v>
      </c>
      <c r="I92" s="31">
        <v>1.7000000000000001E-2</v>
      </c>
      <c r="J92" s="10">
        <v>1</v>
      </c>
      <c r="K92" s="31">
        <v>0.14000000000000001</v>
      </c>
    </row>
    <row r="93" spans="1:11" x14ac:dyDescent="0.25">
      <c r="A93" s="8" t="s">
        <v>21</v>
      </c>
      <c r="B93" s="8">
        <v>14</v>
      </c>
      <c r="C93" s="13" t="s">
        <v>52</v>
      </c>
      <c r="D93" s="10">
        <v>3</v>
      </c>
      <c r="E93" s="31">
        <v>2.7300000000000001E-2</v>
      </c>
      <c r="F93" s="10">
        <v>3</v>
      </c>
      <c r="G93" s="31">
        <v>2.7300000000000001E-2</v>
      </c>
      <c r="H93" s="83">
        <v>0</v>
      </c>
      <c r="I93" s="32">
        <v>0</v>
      </c>
      <c r="J93" s="83">
        <v>0</v>
      </c>
      <c r="K93" s="32">
        <v>0</v>
      </c>
    </row>
    <row r="94" spans="1:11" x14ac:dyDescent="0.25">
      <c r="A94" s="8" t="s">
        <v>21</v>
      </c>
      <c r="B94" s="8">
        <v>15</v>
      </c>
      <c r="C94" s="11" t="s">
        <v>53</v>
      </c>
      <c r="D94" s="10">
        <v>1</v>
      </c>
      <c r="E94" s="31">
        <v>1.4E-2</v>
      </c>
      <c r="F94" s="10">
        <v>1</v>
      </c>
      <c r="G94" s="31">
        <v>1.4E-2</v>
      </c>
      <c r="H94" s="83">
        <v>0</v>
      </c>
      <c r="I94" s="81">
        <v>0</v>
      </c>
      <c r="J94" s="10">
        <v>0</v>
      </c>
      <c r="K94" s="31">
        <v>0</v>
      </c>
    </row>
    <row r="95" spans="1:11" x14ac:dyDescent="0.25">
      <c r="A95" s="8" t="s">
        <v>21</v>
      </c>
      <c r="B95" s="8">
        <v>16</v>
      </c>
      <c r="C95" s="11" t="s">
        <v>54</v>
      </c>
      <c r="D95" s="10">
        <v>2</v>
      </c>
      <c r="E95" s="31">
        <v>2.35E-2</v>
      </c>
      <c r="F95" s="10">
        <v>0</v>
      </c>
      <c r="G95" s="31">
        <v>0</v>
      </c>
      <c r="H95" s="10">
        <v>0</v>
      </c>
      <c r="I95" s="31">
        <v>0</v>
      </c>
      <c r="J95" s="10">
        <v>0</v>
      </c>
      <c r="K95" s="32">
        <v>0</v>
      </c>
    </row>
    <row r="96" spans="1:11" x14ac:dyDescent="0.25">
      <c r="A96" s="8" t="s">
        <v>21</v>
      </c>
      <c r="B96" s="8">
        <v>17</v>
      </c>
      <c r="C96" s="12" t="s">
        <v>55</v>
      </c>
      <c r="D96" s="10">
        <v>0</v>
      </c>
      <c r="E96" s="31">
        <v>0</v>
      </c>
      <c r="F96" s="10">
        <v>0</v>
      </c>
      <c r="G96" s="31">
        <v>0</v>
      </c>
      <c r="H96" s="10">
        <v>1</v>
      </c>
      <c r="I96" s="31">
        <v>4.0000000000000001E-3</v>
      </c>
      <c r="J96" s="10">
        <v>0</v>
      </c>
      <c r="K96" s="31">
        <v>0</v>
      </c>
    </row>
    <row r="97" spans="1:11" x14ac:dyDescent="0.25">
      <c r="A97" s="8" t="s">
        <v>21</v>
      </c>
      <c r="B97" s="8">
        <v>18</v>
      </c>
      <c r="C97" s="12" t="s">
        <v>56</v>
      </c>
      <c r="D97" s="10">
        <v>2</v>
      </c>
      <c r="E97" s="31">
        <v>0.02</v>
      </c>
      <c r="F97" s="10">
        <v>2</v>
      </c>
      <c r="G97" s="31">
        <v>2.0899999999999998E-2</v>
      </c>
      <c r="H97" s="10">
        <v>1</v>
      </c>
      <c r="I97" s="31">
        <v>4.4799999999999996E-3</v>
      </c>
      <c r="J97" s="10">
        <v>0</v>
      </c>
      <c r="K97" s="31">
        <v>0</v>
      </c>
    </row>
    <row r="98" spans="1:11" x14ac:dyDescent="0.25">
      <c r="A98" s="8" t="s">
        <v>21</v>
      </c>
      <c r="B98" s="8">
        <v>19</v>
      </c>
      <c r="C98" s="12" t="s">
        <v>57</v>
      </c>
      <c r="D98" s="10">
        <v>0</v>
      </c>
      <c r="E98" s="31">
        <v>0</v>
      </c>
      <c r="F98" s="10">
        <v>0</v>
      </c>
      <c r="G98" s="31">
        <v>0</v>
      </c>
      <c r="H98" s="10">
        <v>4</v>
      </c>
      <c r="I98" s="31">
        <v>4.8500000000000001E-2</v>
      </c>
      <c r="J98" s="10">
        <v>0</v>
      </c>
      <c r="K98" s="31">
        <v>0</v>
      </c>
    </row>
    <row r="99" spans="1:11" x14ac:dyDescent="0.25">
      <c r="A99" s="8" t="s">
        <v>21</v>
      </c>
      <c r="B99" s="8">
        <v>20</v>
      </c>
      <c r="C99" s="12" t="s">
        <v>58</v>
      </c>
      <c r="D99" s="10">
        <v>4</v>
      </c>
      <c r="E99" s="31">
        <v>0.32</v>
      </c>
      <c r="F99" s="10">
        <v>4</v>
      </c>
      <c r="G99" s="31">
        <v>4.5999999999999999E-2</v>
      </c>
      <c r="H99" s="10">
        <f>1+3</f>
        <v>4</v>
      </c>
      <c r="I99" s="31">
        <f>0.099+0.111</f>
        <v>0.21000000000000002</v>
      </c>
      <c r="J99" s="10">
        <v>1</v>
      </c>
      <c r="K99" s="31">
        <v>0.28299999999999997</v>
      </c>
    </row>
    <row r="100" spans="1:11" x14ac:dyDescent="0.25">
      <c r="A100" s="8" t="s">
        <v>21</v>
      </c>
      <c r="B100" s="8">
        <v>21</v>
      </c>
      <c r="C100" s="12" t="s">
        <v>59</v>
      </c>
      <c r="D100" s="10">
        <v>9</v>
      </c>
      <c r="E100" s="31">
        <v>0.30299999999999999</v>
      </c>
      <c r="F100" s="10">
        <v>6</v>
      </c>
      <c r="G100" s="31">
        <v>0.17957999999999999</v>
      </c>
      <c r="H100" s="10">
        <v>6</v>
      </c>
      <c r="I100" s="31">
        <v>6.2300000000000001E-2</v>
      </c>
      <c r="J100" s="10">
        <v>3</v>
      </c>
      <c r="K100" s="31">
        <v>0.218</v>
      </c>
    </row>
    <row r="101" spans="1:11" x14ac:dyDescent="0.25">
      <c r="A101" s="8" t="s">
        <v>21</v>
      </c>
      <c r="B101" s="8">
        <v>22</v>
      </c>
      <c r="C101" s="12" t="s">
        <v>60</v>
      </c>
      <c r="D101" s="10">
        <f>11+1+1+9</f>
        <v>22</v>
      </c>
      <c r="E101" s="31">
        <f>0.325+0.724+0.4+0.15</f>
        <v>1.5989999999999998</v>
      </c>
      <c r="F101" s="10">
        <f>1+18+5</f>
        <v>24</v>
      </c>
      <c r="G101" s="31">
        <f>0.4+0.31008+0.063</f>
        <v>0.77307999999999999</v>
      </c>
      <c r="H101" s="10">
        <f>5+10</f>
        <v>15</v>
      </c>
      <c r="I101" s="31">
        <f>0.052+0.1425</f>
        <v>0.19449999999999998</v>
      </c>
      <c r="J101" s="10">
        <f>1+1+1</f>
        <v>3</v>
      </c>
      <c r="K101" s="31">
        <f>0.4+0.036+0.06</f>
        <v>0.496</v>
      </c>
    </row>
    <row r="102" spans="1:11" x14ac:dyDescent="0.25">
      <c r="A102" s="8" t="s">
        <v>21</v>
      </c>
      <c r="B102" s="8">
        <v>23</v>
      </c>
      <c r="C102" s="12" t="s">
        <v>61</v>
      </c>
      <c r="D102" s="10">
        <f>8+1</f>
        <v>9</v>
      </c>
      <c r="E102" s="31">
        <f>0.353+0.082</f>
        <v>0.435</v>
      </c>
      <c r="F102" s="10">
        <v>3</v>
      </c>
      <c r="G102" s="31">
        <v>3.1E-2</v>
      </c>
      <c r="H102" s="10">
        <v>0</v>
      </c>
      <c r="I102" s="31">
        <v>0</v>
      </c>
      <c r="J102" s="10">
        <v>0</v>
      </c>
      <c r="K102" s="31">
        <v>0</v>
      </c>
    </row>
    <row r="103" spans="1:11" x14ac:dyDescent="0.25">
      <c r="A103" s="8" t="s">
        <v>21</v>
      </c>
      <c r="B103" s="8">
        <v>24</v>
      </c>
      <c r="C103" s="12" t="s">
        <v>62</v>
      </c>
      <c r="D103" s="10">
        <v>15</v>
      </c>
      <c r="E103" s="31">
        <v>0.31530000000000002</v>
      </c>
      <c r="F103" s="10">
        <v>15</v>
      </c>
      <c r="G103" s="31">
        <v>0.31308000000000002</v>
      </c>
      <c r="H103" s="10">
        <v>1</v>
      </c>
      <c r="I103" s="31">
        <v>0.01</v>
      </c>
      <c r="J103" s="10">
        <v>0</v>
      </c>
      <c r="K103" s="31">
        <v>0</v>
      </c>
    </row>
    <row r="104" spans="1:11" x14ac:dyDescent="0.25">
      <c r="A104" s="8" t="s">
        <v>21</v>
      </c>
      <c r="B104" s="8">
        <v>25</v>
      </c>
      <c r="C104" s="12" t="s">
        <v>63</v>
      </c>
      <c r="D104" s="10">
        <f>5+16</f>
        <v>21</v>
      </c>
      <c r="E104" s="31">
        <f>0.058+0.158</f>
        <v>0.216</v>
      </c>
      <c r="F104" s="10">
        <f>10+10</f>
        <v>20</v>
      </c>
      <c r="G104" s="81">
        <f>0.09+0.146</f>
        <v>0.23599999999999999</v>
      </c>
      <c r="H104" s="10">
        <v>7</v>
      </c>
      <c r="I104" s="31">
        <v>6.6170000000000007E-2</v>
      </c>
      <c r="J104" s="10">
        <v>0</v>
      </c>
      <c r="K104" s="31">
        <v>0</v>
      </c>
    </row>
    <row r="105" spans="1:11" x14ac:dyDescent="0.25">
      <c r="A105" s="8" t="s">
        <v>21</v>
      </c>
      <c r="B105" s="8">
        <v>26</v>
      </c>
      <c r="C105" s="13" t="s">
        <v>64</v>
      </c>
      <c r="D105" s="8">
        <f>5+1</f>
        <v>6</v>
      </c>
      <c r="E105" s="31">
        <f>0.184+1.942</f>
        <v>2.1259999999999999</v>
      </c>
      <c r="F105" s="8">
        <v>5</v>
      </c>
      <c r="G105" s="34">
        <v>7.0000000000000007E-2</v>
      </c>
      <c r="H105" s="8">
        <v>4</v>
      </c>
      <c r="I105" s="31">
        <v>3.2000000000000001E-2</v>
      </c>
      <c r="J105" s="8">
        <v>2</v>
      </c>
      <c r="K105" s="31">
        <v>0.01</v>
      </c>
    </row>
    <row r="106" spans="1:11" x14ac:dyDescent="0.25">
      <c r="A106" s="8" t="s">
        <v>21</v>
      </c>
      <c r="B106" s="8">
        <v>27</v>
      </c>
      <c r="C106" s="12" t="s">
        <v>65</v>
      </c>
      <c r="D106" s="10">
        <v>5</v>
      </c>
      <c r="E106" s="31">
        <v>0.16900000000000001</v>
      </c>
      <c r="F106" s="10">
        <v>4</v>
      </c>
      <c r="G106" s="31">
        <v>4.3999999999999997E-2</v>
      </c>
      <c r="H106" s="10">
        <v>1</v>
      </c>
      <c r="I106" s="31">
        <v>8.0000000000000002E-3</v>
      </c>
      <c r="J106" s="10">
        <v>1</v>
      </c>
      <c r="K106" s="31">
        <v>0.47</v>
      </c>
    </row>
    <row r="107" spans="1:11" s="7" customFormat="1" x14ac:dyDescent="0.25">
      <c r="A107" s="8" t="s">
        <v>21</v>
      </c>
      <c r="B107" s="8">
        <v>28</v>
      </c>
      <c r="C107" s="13" t="s">
        <v>68</v>
      </c>
      <c r="D107" s="10">
        <v>4</v>
      </c>
      <c r="E107" s="31">
        <v>4.3999999999999997E-2</v>
      </c>
      <c r="F107" s="10">
        <v>4</v>
      </c>
      <c r="G107" s="31">
        <v>4.4999999999999998E-2</v>
      </c>
      <c r="H107" s="83">
        <v>0</v>
      </c>
      <c r="I107" s="32">
        <v>0</v>
      </c>
      <c r="J107" s="83">
        <v>0</v>
      </c>
      <c r="K107" s="32">
        <v>0</v>
      </c>
    </row>
    <row r="108" spans="1:11" s="7" customFormat="1" x14ac:dyDescent="0.25">
      <c r="A108" s="8" t="s">
        <v>21</v>
      </c>
      <c r="B108" s="8">
        <v>29</v>
      </c>
      <c r="C108" s="13" t="s">
        <v>69</v>
      </c>
      <c r="D108" s="10">
        <v>3</v>
      </c>
      <c r="E108" s="31">
        <v>5.6599999999999998E-2</v>
      </c>
      <c r="F108" s="10">
        <v>1</v>
      </c>
      <c r="G108" s="31">
        <v>8.9999999999999993E-3</v>
      </c>
      <c r="H108" s="83">
        <v>3</v>
      </c>
      <c r="I108" s="32">
        <v>2.2800000000000001E-2</v>
      </c>
      <c r="J108" s="83">
        <v>0</v>
      </c>
      <c r="K108" s="32">
        <v>0</v>
      </c>
    </row>
    <row r="109" spans="1:11" s="7" customFormat="1" x14ac:dyDescent="0.25">
      <c r="A109" s="8" t="s">
        <v>21</v>
      </c>
      <c r="B109" s="8">
        <v>30</v>
      </c>
      <c r="C109" s="13" t="s">
        <v>70</v>
      </c>
      <c r="D109" s="10">
        <v>1</v>
      </c>
      <c r="E109" s="31">
        <v>7.0000000000000001E-3</v>
      </c>
      <c r="F109" s="10">
        <v>5</v>
      </c>
      <c r="G109" s="31">
        <v>6.6699999999999995E-2</v>
      </c>
      <c r="H109" s="83">
        <v>2</v>
      </c>
      <c r="I109" s="32">
        <v>2.9399999999999999E-2</v>
      </c>
      <c r="J109" s="83">
        <v>0</v>
      </c>
      <c r="K109" s="32">
        <v>0</v>
      </c>
    </row>
    <row r="110" spans="1:11" s="7" customFormat="1" x14ac:dyDescent="0.25">
      <c r="A110" s="8" t="s">
        <v>21</v>
      </c>
      <c r="B110" s="8">
        <v>31</v>
      </c>
      <c r="C110" s="11" t="s">
        <v>84</v>
      </c>
      <c r="D110" s="10">
        <v>1</v>
      </c>
      <c r="E110" s="31">
        <v>1.4999999999999999E-2</v>
      </c>
      <c r="F110" s="10">
        <v>0</v>
      </c>
      <c r="G110" s="31">
        <v>0</v>
      </c>
      <c r="H110" s="10">
        <v>0</v>
      </c>
      <c r="I110" s="31">
        <v>0</v>
      </c>
      <c r="J110" s="10">
        <v>0</v>
      </c>
      <c r="K110" s="31">
        <v>0</v>
      </c>
    </row>
    <row r="111" spans="1:11" s="7" customFormat="1" x14ac:dyDescent="0.25">
      <c r="A111" s="8" t="s">
        <v>21</v>
      </c>
      <c r="B111" s="8">
        <v>32</v>
      </c>
      <c r="C111" s="11" t="s">
        <v>85</v>
      </c>
      <c r="D111" s="10">
        <v>2</v>
      </c>
      <c r="E111" s="31">
        <v>0.03</v>
      </c>
      <c r="F111" s="10">
        <f>1+1</f>
        <v>2</v>
      </c>
      <c r="G111" s="31">
        <f>0.008+0.4</f>
        <v>0.40800000000000003</v>
      </c>
      <c r="H111" s="10">
        <v>0</v>
      </c>
      <c r="I111" s="31">
        <v>0</v>
      </c>
      <c r="J111" s="10">
        <v>0</v>
      </c>
      <c r="K111" s="31">
        <v>0</v>
      </c>
    </row>
    <row r="112" spans="1:11" s="7" customFormat="1" x14ac:dyDescent="0.25">
      <c r="A112" s="8" t="s">
        <v>21</v>
      </c>
      <c r="B112" s="8">
        <v>33</v>
      </c>
      <c r="C112" s="55" t="s">
        <v>67</v>
      </c>
      <c r="D112" s="8">
        <v>3</v>
      </c>
      <c r="E112" s="31">
        <v>0.17699999999999999</v>
      </c>
      <c r="F112" s="8">
        <v>2</v>
      </c>
      <c r="G112" s="34">
        <v>2.5000000000000001E-2</v>
      </c>
      <c r="H112" s="8">
        <v>0</v>
      </c>
      <c r="I112" s="31">
        <v>0</v>
      </c>
      <c r="J112" s="8">
        <v>0</v>
      </c>
      <c r="K112" s="31">
        <v>0</v>
      </c>
    </row>
    <row r="113" spans="1:11" s="27" customFormat="1" x14ac:dyDescent="0.25">
      <c r="A113" s="8" t="s">
        <v>21</v>
      </c>
      <c r="B113" s="8">
        <v>34</v>
      </c>
      <c r="C113" s="11" t="s">
        <v>71</v>
      </c>
      <c r="D113" s="8">
        <v>2</v>
      </c>
      <c r="E113" s="34">
        <v>0.17699999999999999</v>
      </c>
      <c r="F113" s="8">
        <v>1</v>
      </c>
      <c r="G113" s="34">
        <v>0.03</v>
      </c>
      <c r="H113" s="8">
        <v>0</v>
      </c>
      <c r="I113" s="31">
        <v>0</v>
      </c>
      <c r="J113" s="8">
        <v>0</v>
      </c>
      <c r="K113" s="31">
        <v>0</v>
      </c>
    </row>
    <row r="114" spans="1:11" s="39" customFormat="1" x14ac:dyDescent="0.25">
      <c r="A114" s="8" t="s">
        <v>21</v>
      </c>
      <c r="B114" s="8">
        <v>35</v>
      </c>
      <c r="C114" s="13" t="s">
        <v>76</v>
      </c>
      <c r="D114" s="8">
        <v>1</v>
      </c>
      <c r="E114" s="34">
        <v>9.5000000000000001E-2</v>
      </c>
      <c r="F114" s="8">
        <v>0</v>
      </c>
      <c r="G114" s="34">
        <v>0</v>
      </c>
      <c r="H114" s="8">
        <v>1</v>
      </c>
      <c r="I114" s="31">
        <v>1.4999999999999999E-2</v>
      </c>
      <c r="J114" s="8">
        <v>0</v>
      </c>
      <c r="K114" s="31">
        <v>0</v>
      </c>
    </row>
    <row r="115" spans="1:11" s="60" customFormat="1" x14ac:dyDescent="0.25">
      <c r="A115" s="8" t="s">
        <v>21</v>
      </c>
      <c r="B115" s="8">
        <v>36</v>
      </c>
      <c r="C115" s="56" t="s">
        <v>87</v>
      </c>
      <c r="D115" s="57">
        <v>0</v>
      </c>
      <c r="E115" s="98">
        <v>0</v>
      </c>
      <c r="F115" s="57">
        <v>1</v>
      </c>
      <c r="G115" s="84">
        <v>1.49E-2</v>
      </c>
      <c r="H115" s="99">
        <v>0</v>
      </c>
      <c r="I115" s="84">
        <v>0</v>
      </c>
      <c r="J115" s="57">
        <v>0</v>
      </c>
      <c r="K115" s="84">
        <v>0</v>
      </c>
    </row>
    <row r="116" spans="1:11" s="62" customFormat="1" x14ac:dyDescent="0.25">
      <c r="A116" s="8" t="s">
        <v>21</v>
      </c>
      <c r="B116" s="8">
        <v>37</v>
      </c>
      <c r="C116" s="56" t="s">
        <v>88</v>
      </c>
      <c r="D116" s="57">
        <v>1</v>
      </c>
      <c r="E116" s="98">
        <v>2.9000000000000001E-2</v>
      </c>
      <c r="F116" s="57">
        <v>0</v>
      </c>
      <c r="G116" s="84">
        <v>0</v>
      </c>
      <c r="H116" s="99">
        <v>1</v>
      </c>
      <c r="I116" s="84">
        <v>6.6400000000000001E-3</v>
      </c>
      <c r="J116" s="57">
        <v>0</v>
      </c>
      <c r="K116" s="84">
        <v>0</v>
      </c>
    </row>
    <row r="117" spans="1:11" s="62" customFormat="1" x14ac:dyDescent="0.25">
      <c r="A117" s="8" t="s">
        <v>21</v>
      </c>
      <c r="B117" s="8">
        <v>38</v>
      </c>
      <c r="C117" s="56" t="s">
        <v>89</v>
      </c>
      <c r="D117" s="57">
        <v>5</v>
      </c>
      <c r="E117" s="98">
        <v>0.05</v>
      </c>
      <c r="F117" s="57">
        <v>6</v>
      </c>
      <c r="G117" s="84">
        <v>6.4000000000000001E-2</v>
      </c>
      <c r="H117" s="99">
        <v>1</v>
      </c>
      <c r="I117" s="84">
        <v>5.0000000000000001E-3</v>
      </c>
      <c r="J117" s="57">
        <v>0</v>
      </c>
      <c r="K117" s="84">
        <v>0</v>
      </c>
    </row>
    <row r="118" spans="1:11" s="69" customFormat="1" x14ac:dyDescent="0.25">
      <c r="A118" s="8" t="s">
        <v>21</v>
      </c>
      <c r="B118" s="8">
        <v>39</v>
      </c>
      <c r="C118" s="56" t="s">
        <v>93</v>
      </c>
      <c r="D118" s="57">
        <v>4</v>
      </c>
      <c r="E118" s="98">
        <v>0.06</v>
      </c>
      <c r="F118" s="57">
        <v>3</v>
      </c>
      <c r="G118" s="84">
        <v>4.2000000000000003E-2</v>
      </c>
      <c r="H118" s="99">
        <v>2</v>
      </c>
      <c r="I118" s="84">
        <v>1.6E-2</v>
      </c>
      <c r="J118" s="57">
        <v>0</v>
      </c>
      <c r="K118" s="84">
        <v>0</v>
      </c>
    </row>
    <row r="119" spans="1:11" s="69" customFormat="1" x14ac:dyDescent="0.25">
      <c r="A119" s="8" t="s">
        <v>21</v>
      </c>
      <c r="B119" s="8">
        <v>40</v>
      </c>
      <c r="C119" s="56" t="s">
        <v>94</v>
      </c>
      <c r="D119" s="57">
        <v>2</v>
      </c>
      <c r="E119" s="98">
        <v>1.6E-2</v>
      </c>
      <c r="F119" s="57">
        <v>3</v>
      </c>
      <c r="G119" s="84">
        <v>5.0999999999999997E-2</v>
      </c>
      <c r="H119" s="99">
        <v>0</v>
      </c>
      <c r="I119" s="84">
        <v>0</v>
      </c>
      <c r="J119" s="57">
        <v>0</v>
      </c>
      <c r="K119" s="84">
        <v>0</v>
      </c>
    </row>
    <row r="120" spans="1:11" s="72" customFormat="1" x14ac:dyDescent="0.25">
      <c r="A120" s="8" t="s">
        <v>21</v>
      </c>
      <c r="B120" s="8">
        <v>41</v>
      </c>
      <c r="C120" s="56" t="s">
        <v>99</v>
      </c>
      <c r="D120" s="57">
        <v>4</v>
      </c>
      <c r="E120" s="98">
        <v>3.4000000000000002E-2</v>
      </c>
      <c r="F120" s="57">
        <v>1</v>
      </c>
      <c r="G120" s="84">
        <v>7.0000000000000001E-3</v>
      </c>
      <c r="H120" s="99">
        <v>1</v>
      </c>
      <c r="I120" s="84">
        <v>1.47E-2</v>
      </c>
      <c r="J120" s="57">
        <v>0</v>
      </c>
      <c r="K120" s="84">
        <v>0</v>
      </c>
    </row>
    <row r="121" spans="1:11" s="72" customFormat="1" x14ac:dyDescent="0.25">
      <c r="A121" s="8" t="s">
        <v>21</v>
      </c>
      <c r="B121" s="8">
        <v>42</v>
      </c>
      <c r="C121" s="56" t="s">
        <v>100</v>
      </c>
      <c r="D121" s="57">
        <v>0</v>
      </c>
      <c r="E121" s="98">
        <v>0</v>
      </c>
      <c r="F121" s="57">
        <v>1</v>
      </c>
      <c r="G121" s="84">
        <v>0.01</v>
      </c>
      <c r="H121" s="99">
        <v>0</v>
      </c>
      <c r="I121" s="84">
        <v>0</v>
      </c>
      <c r="J121" s="57">
        <v>1</v>
      </c>
      <c r="K121" s="84">
        <v>0.04</v>
      </c>
    </row>
    <row r="122" spans="1:11" s="88" customFormat="1" x14ac:dyDescent="0.25">
      <c r="A122" s="8" t="s">
        <v>21</v>
      </c>
      <c r="B122" s="8">
        <v>43</v>
      </c>
      <c r="C122" s="56" t="s">
        <v>123</v>
      </c>
      <c r="D122" s="57">
        <v>1</v>
      </c>
      <c r="E122" s="98">
        <v>4.0000000000000001E-3</v>
      </c>
      <c r="F122" s="57">
        <v>1</v>
      </c>
      <c r="G122" s="84">
        <v>4.0000000000000001E-3</v>
      </c>
      <c r="H122" s="99">
        <v>0</v>
      </c>
      <c r="I122" s="84">
        <v>0</v>
      </c>
      <c r="J122" s="57">
        <v>0</v>
      </c>
      <c r="K122" s="84">
        <v>0</v>
      </c>
    </row>
    <row r="123" spans="1:11" s="88" customFormat="1" x14ac:dyDescent="0.25">
      <c r="A123" s="8" t="s">
        <v>21</v>
      </c>
      <c r="B123" s="8">
        <v>44</v>
      </c>
      <c r="C123" s="56" t="s">
        <v>124</v>
      </c>
      <c r="D123" s="57">
        <v>0</v>
      </c>
      <c r="E123" s="98">
        <v>0</v>
      </c>
      <c r="F123" s="57">
        <v>1</v>
      </c>
      <c r="G123" s="84">
        <v>1.4999999999999999E-2</v>
      </c>
      <c r="H123" s="99">
        <v>0</v>
      </c>
      <c r="I123" s="84">
        <v>0</v>
      </c>
      <c r="J123" s="57">
        <v>0</v>
      </c>
      <c r="K123" s="84">
        <v>0</v>
      </c>
    </row>
    <row r="124" spans="1:11" s="88" customFormat="1" x14ac:dyDescent="0.25">
      <c r="A124" s="8" t="s">
        <v>21</v>
      </c>
      <c r="B124" s="8">
        <v>45</v>
      </c>
      <c r="C124" s="56" t="s">
        <v>125</v>
      </c>
      <c r="D124" s="57">
        <v>1</v>
      </c>
      <c r="E124" s="98">
        <v>9.9500000000000005E-2</v>
      </c>
      <c r="F124" s="57">
        <v>0</v>
      </c>
      <c r="G124" s="84">
        <v>0</v>
      </c>
      <c r="H124" s="99">
        <v>3</v>
      </c>
      <c r="I124" s="84">
        <v>1.72E-2</v>
      </c>
      <c r="J124" s="57">
        <v>1</v>
      </c>
      <c r="K124" s="84">
        <v>0.04</v>
      </c>
    </row>
    <row r="125" spans="1:11" s="88" customFormat="1" x14ac:dyDescent="0.25">
      <c r="A125" s="8" t="s">
        <v>21</v>
      </c>
      <c r="B125" s="8">
        <v>46</v>
      </c>
      <c r="C125" s="56" t="s">
        <v>126</v>
      </c>
      <c r="D125" s="57">
        <v>2</v>
      </c>
      <c r="E125" s="98">
        <v>0.05</v>
      </c>
      <c r="F125" s="57">
        <v>1</v>
      </c>
      <c r="G125" s="84">
        <v>1.4999999999999999E-2</v>
      </c>
      <c r="H125" s="99">
        <v>0</v>
      </c>
      <c r="I125" s="84">
        <v>0</v>
      </c>
      <c r="J125" s="57">
        <v>0</v>
      </c>
      <c r="K125" s="84">
        <v>0</v>
      </c>
    </row>
    <row r="126" spans="1:11" s="95" customFormat="1" x14ac:dyDescent="0.25">
      <c r="A126" s="8" t="s">
        <v>21</v>
      </c>
      <c r="B126" s="8">
        <v>47</v>
      </c>
      <c r="C126" s="56" t="s">
        <v>141</v>
      </c>
      <c r="D126" s="57">
        <v>1</v>
      </c>
      <c r="E126" s="98">
        <v>1.4999999999999999E-2</v>
      </c>
      <c r="F126" s="57">
        <v>0</v>
      </c>
      <c r="G126" s="84">
        <v>0</v>
      </c>
      <c r="H126" s="99">
        <v>0</v>
      </c>
      <c r="I126" s="84">
        <v>0</v>
      </c>
      <c r="J126" s="57">
        <v>0</v>
      </c>
      <c r="K126" s="84">
        <v>0</v>
      </c>
    </row>
    <row r="127" spans="1:11" s="95" customFormat="1" x14ac:dyDescent="0.25">
      <c r="A127" s="8" t="s">
        <v>21</v>
      </c>
      <c r="B127" s="8">
        <v>48</v>
      </c>
      <c r="C127" s="56" t="s">
        <v>142</v>
      </c>
      <c r="D127" s="57">
        <v>0</v>
      </c>
      <c r="E127" s="98">
        <v>0</v>
      </c>
      <c r="F127" s="57">
        <v>1</v>
      </c>
      <c r="G127" s="84">
        <v>1.417</v>
      </c>
      <c r="H127" s="99">
        <v>2</v>
      </c>
      <c r="I127" s="84">
        <v>9.4999999999999998E-3</v>
      </c>
      <c r="J127" s="57">
        <v>0</v>
      </c>
      <c r="K127" s="84">
        <v>0</v>
      </c>
    </row>
    <row r="128" spans="1:11" s="95" customFormat="1" x14ac:dyDescent="0.25">
      <c r="A128" s="8" t="s">
        <v>21</v>
      </c>
      <c r="B128" s="8">
        <v>49</v>
      </c>
      <c r="C128" s="56" t="s">
        <v>143</v>
      </c>
      <c r="D128" s="57">
        <v>0</v>
      </c>
      <c r="E128" s="98">
        <v>0</v>
      </c>
      <c r="F128" s="57">
        <v>0</v>
      </c>
      <c r="G128" s="84">
        <v>0</v>
      </c>
      <c r="H128" s="99">
        <v>1</v>
      </c>
      <c r="I128" s="84">
        <v>4.4999999999999997E-3</v>
      </c>
      <c r="J128" s="57">
        <v>4</v>
      </c>
      <c r="K128" s="84">
        <v>0.06</v>
      </c>
    </row>
    <row r="129" spans="1:11" s="95" customFormat="1" x14ac:dyDescent="0.25">
      <c r="A129" s="8" t="s">
        <v>21</v>
      </c>
      <c r="B129" s="8">
        <v>50</v>
      </c>
      <c r="C129" s="56" t="s">
        <v>144</v>
      </c>
      <c r="D129" s="57">
        <v>1</v>
      </c>
      <c r="E129" s="98">
        <v>3.0000000000000001E-3</v>
      </c>
      <c r="F129" s="57">
        <v>0</v>
      </c>
      <c r="G129" s="84">
        <v>0</v>
      </c>
      <c r="H129" s="99">
        <v>0</v>
      </c>
      <c r="I129" s="84">
        <v>0</v>
      </c>
      <c r="J129" s="57">
        <v>0</v>
      </c>
      <c r="K129" s="84">
        <v>0</v>
      </c>
    </row>
    <row r="130" spans="1:11" s="95" customFormat="1" x14ac:dyDescent="0.25">
      <c r="A130" s="8" t="s">
        <v>21</v>
      </c>
      <c r="B130" s="8">
        <v>51</v>
      </c>
      <c r="C130" s="56" t="s">
        <v>189</v>
      </c>
      <c r="D130" s="57">
        <v>0</v>
      </c>
      <c r="E130" s="98">
        <v>0</v>
      </c>
      <c r="F130" s="57">
        <v>0</v>
      </c>
      <c r="G130" s="84">
        <v>0</v>
      </c>
      <c r="H130" s="99">
        <v>1</v>
      </c>
      <c r="I130" s="84">
        <v>0.01</v>
      </c>
      <c r="J130" s="57">
        <v>0</v>
      </c>
      <c r="K130" s="84">
        <v>0</v>
      </c>
    </row>
    <row r="131" spans="1:11" s="95" customFormat="1" x14ac:dyDescent="0.25">
      <c r="A131" s="8" t="s">
        <v>21</v>
      </c>
      <c r="B131" s="8">
        <v>52</v>
      </c>
      <c r="C131" s="56" t="s">
        <v>190</v>
      </c>
      <c r="D131" s="57">
        <v>1</v>
      </c>
      <c r="E131" s="98">
        <v>2.5000000000000001E-2</v>
      </c>
      <c r="F131" s="57">
        <v>0</v>
      </c>
      <c r="G131" s="84">
        <v>0</v>
      </c>
      <c r="H131" s="99">
        <v>0</v>
      </c>
      <c r="I131" s="84">
        <v>0</v>
      </c>
      <c r="J131" s="57">
        <v>0</v>
      </c>
      <c r="K131" s="84">
        <v>0</v>
      </c>
    </row>
    <row r="132" spans="1:11" s="86" customFormat="1" x14ac:dyDescent="0.25">
      <c r="A132" s="8" t="s">
        <v>21</v>
      </c>
      <c r="B132" s="8">
        <v>53</v>
      </c>
      <c r="C132" s="54" t="s">
        <v>110</v>
      </c>
      <c r="D132" s="57">
        <v>0</v>
      </c>
      <c r="E132" s="98">
        <v>0</v>
      </c>
      <c r="F132" s="57">
        <v>0</v>
      </c>
      <c r="G132" s="84">
        <v>0</v>
      </c>
      <c r="H132" s="99">
        <v>2</v>
      </c>
      <c r="I132" s="84">
        <v>0.01</v>
      </c>
      <c r="J132" s="57">
        <v>0</v>
      </c>
      <c r="K132" s="84">
        <v>0</v>
      </c>
    </row>
    <row r="133" spans="1:11" s="86" customFormat="1" x14ac:dyDescent="0.25">
      <c r="A133" s="8" t="s">
        <v>21</v>
      </c>
      <c r="B133" s="8">
        <v>54</v>
      </c>
      <c r="C133" s="54" t="s">
        <v>111</v>
      </c>
      <c r="D133" s="57">
        <v>0</v>
      </c>
      <c r="E133" s="98">
        <v>0</v>
      </c>
      <c r="F133" s="57">
        <v>1</v>
      </c>
      <c r="G133" s="84">
        <v>1.4E-2</v>
      </c>
      <c r="H133" s="99">
        <v>0</v>
      </c>
      <c r="I133" s="84">
        <v>0</v>
      </c>
      <c r="J133" s="57">
        <v>0</v>
      </c>
      <c r="K133" s="84">
        <v>0</v>
      </c>
    </row>
    <row r="134" spans="1:11" s="87" customFormat="1" x14ac:dyDescent="0.25">
      <c r="A134" s="8" t="s">
        <v>21</v>
      </c>
      <c r="B134" s="8">
        <v>55</v>
      </c>
      <c r="C134" s="54" t="s">
        <v>116</v>
      </c>
      <c r="D134" s="57">
        <v>2</v>
      </c>
      <c r="E134" s="98">
        <v>0.03</v>
      </c>
      <c r="F134" s="57">
        <v>3</v>
      </c>
      <c r="G134" s="84">
        <v>0.125</v>
      </c>
      <c r="H134" s="99">
        <v>0</v>
      </c>
      <c r="I134" s="84">
        <v>0</v>
      </c>
      <c r="J134" s="57">
        <v>0</v>
      </c>
      <c r="K134" s="84">
        <v>0</v>
      </c>
    </row>
    <row r="135" spans="1:11" s="7" customFormat="1" x14ac:dyDescent="0.25">
      <c r="A135" s="2"/>
      <c r="B135" s="2"/>
      <c r="C135" s="2"/>
      <c r="D135" s="2"/>
      <c r="E135" s="2"/>
      <c r="F135" s="50"/>
      <c r="G135" s="50"/>
      <c r="H135" s="50"/>
      <c r="I135" s="77"/>
      <c r="J135" s="50"/>
      <c r="K135" s="50"/>
    </row>
    <row r="136" spans="1:11" s="6" customFormat="1" x14ac:dyDescent="0.25">
      <c r="A136" s="2"/>
      <c r="B136" s="2"/>
      <c r="C136" s="2"/>
      <c r="D136" s="2"/>
      <c r="E136" s="2"/>
      <c r="F136" s="50"/>
      <c r="G136" s="50"/>
      <c r="H136" s="51"/>
      <c r="I136" s="77"/>
      <c r="J136" s="50"/>
      <c r="K136" s="52"/>
    </row>
    <row r="137" spans="1:11" x14ac:dyDescent="0.25">
      <c r="F137" s="53"/>
      <c r="G137" s="53"/>
      <c r="H137" s="53"/>
      <c r="I137" s="78"/>
      <c r="J137" s="53"/>
      <c r="K137" s="53"/>
    </row>
    <row r="138" spans="1:11" x14ac:dyDescent="0.25">
      <c r="F138" s="53"/>
      <c r="G138" s="53"/>
      <c r="H138" s="53"/>
      <c r="I138" s="78"/>
      <c r="J138" s="53"/>
      <c r="K138" s="53"/>
    </row>
    <row r="139" spans="1:11" x14ac:dyDescent="0.25">
      <c r="F139" s="53"/>
      <c r="G139" s="53"/>
      <c r="H139" s="53"/>
      <c r="I139" s="78"/>
      <c r="J139" s="53"/>
      <c r="K139" s="53"/>
    </row>
    <row r="140" spans="1:11" x14ac:dyDescent="0.25">
      <c r="F140" s="53"/>
      <c r="G140" s="53"/>
      <c r="H140" s="53"/>
      <c r="I140" s="78"/>
      <c r="J140" s="53"/>
      <c r="K140" s="53"/>
    </row>
    <row r="141" spans="1:11" x14ac:dyDescent="0.25">
      <c r="F141" s="53"/>
      <c r="G141" s="61"/>
      <c r="H141" s="53"/>
      <c r="I141" s="79"/>
      <c r="J141" s="53"/>
      <c r="K141" s="53"/>
    </row>
    <row r="142" spans="1:11" x14ac:dyDescent="0.25">
      <c r="C142" s="40"/>
      <c r="F142" s="53"/>
      <c r="G142" s="53"/>
      <c r="H142" s="53"/>
      <c r="I142" s="78"/>
      <c r="J142" s="53"/>
      <c r="K142" s="53"/>
    </row>
    <row r="143" spans="1:11" x14ac:dyDescent="0.25">
      <c r="C143" s="40"/>
      <c r="F143" s="53"/>
      <c r="G143" s="53"/>
      <c r="H143" s="53"/>
      <c r="I143" s="78"/>
      <c r="J143" s="53"/>
      <c r="K143" s="53"/>
    </row>
    <row r="144" spans="1:11" x14ac:dyDescent="0.25">
      <c r="C144" s="40"/>
      <c r="F144" s="53"/>
      <c r="G144" s="53"/>
      <c r="H144" s="53"/>
      <c r="I144" s="78"/>
      <c r="J144" s="53"/>
      <c r="K144" s="53"/>
    </row>
    <row r="145" spans="3:11" x14ac:dyDescent="0.25">
      <c r="C145" s="40"/>
      <c r="F145" s="53"/>
      <c r="G145" s="53"/>
      <c r="H145" s="53"/>
      <c r="I145" s="78"/>
      <c r="J145" s="53"/>
      <c r="K145" s="53"/>
    </row>
    <row r="146" spans="3:11" x14ac:dyDescent="0.25">
      <c r="C146" s="40"/>
      <c r="F146" s="53"/>
      <c r="G146" s="53"/>
      <c r="H146" s="53"/>
      <c r="I146" s="78"/>
      <c r="J146" s="53"/>
      <c r="K146" s="53"/>
    </row>
    <row r="147" spans="3:11" x14ac:dyDescent="0.25">
      <c r="C147" s="40"/>
      <c r="F147" s="53"/>
      <c r="G147" s="53"/>
      <c r="H147" s="53"/>
      <c r="I147" s="78"/>
      <c r="J147" s="53"/>
      <c r="K147" s="53"/>
    </row>
    <row r="148" spans="3:11" x14ac:dyDescent="0.25">
      <c r="F148" s="53"/>
      <c r="G148" s="53"/>
      <c r="H148" s="53"/>
      <c r="I148" s="78"/>
      <c r="J148" s="53"/>
      <c r="K148" s="53"/>
    </row>
  </sheetData>
  <autoFilter ref="A7:K134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33" bottom="0.26" header="0.31496062992125984" footer="0.31496062992125984"/>
  <pageSetup paperSize="9" scale="84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9"/>
  <sheetViews>
    <sheetView zoomScale="70" zoomScaleNormal="70" workbookViewId="0">
      <pane ySplit="3" topLeftCell="A4" activePane="bottomLeft" state="frozen"/>
      <selection pane="bottomLeft" activeCell="H3" sqref="H3"/>
    </sheetView>
  </sheetViews>
  <sheetFormatPr defaultRowHeight="15.75" x14ac:dyDescent="0.25"/>
  <cols>
    <col min="1" max="1" width="19.42578125" style="48" customWidth="1"/>
    <col min="2" max="2" width="20.7109375" style="48" customWidth="1"/>
    <col min="3" max="3" width="22.28515625" style="48" customWidth="1"/>
    <col min="4" max="4" width="20.140625" style="48" customWidth="1"/>
    <col min="5" max="5" width="19.140625" style="48" customWidth="1"/>
    <col min="6" max="6" width="22" style="48" customWidth="1"/>
    <col min="7" max="7" width="25.85546875" style="48" customWidth="1"/>
    <col min="8" max="8" width="42.140625" style="49" customWidth="1"/>
    <col min="9" max="16384" width="9.140625" style="48"/>
  </cols>
  <sheetData>
    <row r="1" spans="1:8" ht="30" customHeight="1" x14ac:dyDescent="0.25">
      <c r="A1" s="41"/>
      <c r="B1" s="58" t="s">
        <v>119</v>
      </c>
      <c r="C1" s="42"/>
      <c r="D1" s="43"/>
      <c r="E1" s="42"/>
      <c r="F1" s="42"/>
      <c r="G1" s="42"/>
      <c r="H1" s="44" t="s">
        <v>20</v>
      </c>
    </row>
    <row r="2" spans="1:8" ht="48" customHeight="1" x14ac:dyDescent="0.25">
      <c r="A2" s="45" t="s">
        <v>0</v>
      </c>
      <c r="B2" s="45" t="s">
        <v>1</v>
      </c>
      <c r="C2" s="45" t="s">
        <v>9</v>
      </c>
      <c r="D2" s="45" t="s">
        <v>10</v>
      </c>
      <c r="E2" s="45" t="s">
        <v>11</v>
      </c>
      <c r="F2" s="45" t="s">
        <v>12</v>
      </c>
      <c r="G2" s="45" t="s">
        <v>13</v>
      </c>
      <c r="H2" s="45" t="s">
        <v>14</v>
      </c>
    </row>
    <row r="3" spans="1:8" ht="30" customHeight="1" x14ac:dyDescent="0.25">
      <c r="A3" s="41"/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6">
        <v>6</v>
      </c>
      <c r="H3" s="47">
        <v>7</v>
      </c>
    </row>
    <row r="4" spans="1:8" ht="23.1" customHeight="1" x14ac:dyDescent="0.25">
      <c r="A4" s="37" t="s">
        <v>21</v>
      </c>
      <c r="B4" s="37">
        <v>1</v>
      </c>
      <c r="C4" s="100">
        <v>40481890</v>
      </c>
      <c r="D4" s="38">
        <v>41008</v>
      </c>
      <c r="E4" s="64" t="s">
        <v>145</v>
      </c>
      <c r="F4" s="65">
        <v>10</v>
      </c>
      <c r="G4" s="101">
        <v>123507.05</v>
      </c>
      <c r="H4" s="63" t="s">
        <v>146</v>
      </c>
    </row>
    <row r="5" spans="1:8" ht="23.1" customHeight="1" x14ac:dyDescent="0.25">
      <c r="A5" s="37" t="s">
        <v>21</v>
      </c>
      <c r="B5" s="37">
        <v>2</v>
      </c>
      <c r="C5" s="100">
        <v>40509186</v>
      </c>
      <c r="D5" s="38">
        <v>41003</v>
      </c>
      <c r="E5" s="64" t="s">
        <v>145</v>
      </c>
      <c r="F5" s="65">
        <v>30</v>
      </c>
      <c r="G5" s="101">
        <v>11400</v>
      </c>
      <c r="H5" s="63" t="s">
        <v>71</v>
      </c>
    </row>
    <row r="6" spans="1:8" ht="21" customHeight="1" x14ac:dyDescent="0.25">
      <c r="A6" s="37" t="s">
        <v>21</v>
      </c>
      <c r="B6" s="37">
        <v>3</v>
      </c>
      <c r="C6" s="100">
        <v>40522911</v>
      </c>
      <c r="D6" s="38">
        <v>41006</v>
      </c>
      <c r="E6" s="64" t="s">
        <v>147</v>
      </c>
      <c r="F6" s="65">
        <v>15</v>
      </c>
      <c r="G6" s="101">
        <v>466.1</v>
      </c>
      <c r="H6" s="63" t="s">
        <v>148</v>
      </c>
    </row>
    <row r="7" spans="1:8" ht="23.1" customHeight="1" x14ac:dyDescent="0.25">
      <c r="A7" s="37" t="s">
        <v>21</v>
      </c>
      <c r="B7" s="37">
        <v>4</v>
      </c>
      <c r="C7" s="100">
        <v>40524012</v>
      </c>
      <c r="D7" s="38">
        <v>41015</v>
      </c>
      <c r="E7" s="64" t="s">
        <v>147</v>
      </c>
      <c r="F7" s="65">
        <v>95</v>
      </c>
      <c r="G7" s="101">
        <v>34044.639999999999</v>
      </c>
      <c r="H7" s="63" t="s">
        <v>149</v>
      </c>
    </row>
    <row r="8" spans="1:8" ht="23.1" customHeight="1" x14ac:dyDescent="0.25">
      <c r="A8" s="37" t="s">
        <v>21</v>
      </c>
      <c r="B8" s="37">
        <v>5</v>
      </c>
      <c r="C8" s="66">
        <v>40530008</v>
      </c>
      <c r="D8" s="38">
        <v>41009</v>
      </c>
      <c r="E8" s="37" t="s">
        <v>147</v>
      </c>
      <c r="F8" s="65">
        <v>12</v>
      </c>
      <c r="G8" s="89">
        <v>466.1</v>
      </c>
      <c r="H8" s="63" t="s">
        <v>150</v>
      </c>
    </row>
    <row r="9" spans="1:8" ht="23.1" customHeight="1" x14ac:dyDescent="0.25">
      <c r="A9" s="37" t="s">
        <v>21</v>
      </c>
      <c r="B9" s="37">
        <v>6</v>
      </c>
      <c r="C9" s="66">
        <v>40531201</v>
      </c>
      <c r="D9" s="38">
        <v>41001</v>
      </c>
      <c r="E9" s="37" t="s">
        <v>147</v>
      </c>
      <c r="F9" s="65">
        <v>8</v>
      </c>
      <c r="G9" s="89">
        <v>466.1</v>
      </c>
      <c r="H9" s="63" t="s">
        <v>151</v>
      </c>
    </row>
    <row r="10" spans="1:8" ht="23.1" customHeight="1" x14ac:dyDescent="0.25">
      <c r="A10" s="37" t="s">
        <v>21</v>
      </c>
      <c r="B10" s="37">
        <v>7</v>
      </c>
      <c r="C10" s="66">
        <v>40532075</v>
      </c>
      <c r="D10" s="38">
        <v>41001</v>
      </c>
      <c r="E10" s="37" t="s">
        <v>147</v>
      </c>
      <c r="F10" s="65">
        <v>7</v>
      </c>
      <c r="G10" s="89">
        <v>466.1</v>
      </c>
      <c r="H10" s="63" t="s">
        <v>151</v>
      </c>
    </row>
    <row r="11" spans="1:8" ht="23.1" customHeight="1" x14ac:dyDescent="0.25">
      <c r="A11" s="37" t="s">
        <v>21</v>
      </c>
      <c r="B11" s="37">
        <v>8</v>
      </c>
      <c r="C11" s="66">
        <v>40532255</v>
      </c>
      <c r="D11" s="38">
        <v>41001</v>
      </c>
      <c r="E11" s="37" t="s">
        <v>147</v>
      </c>
      <c r="F11" s="65">
        <v>15</v>
      </c>
      <c r="G11" s="89">
        <v>466.1</v>
      </c>
      <c r="H11" s="63" t="s">
        <v>151</v>
      </c>
    </row>
    <row r="12" spans="1:8" ht="23.1" customHeight="1" x14ac:dyDescent="0.25">
      <c r="A12" s="37" t="s">
        <v>21</v>
      </c>
      <c r="B12" s="37">
        <v>9</v>
      </c>
      <c r="C12" s="66">
        <v>40533824</v>
      </c>
      <c r="D12" s="38">
        <v>41008</v>
      </c>
      <c r="E12" s="37" t="s">
        <v>147</v>
      </c>
      <c r="F12" s="65">
        <v>15</v>
      </c>
      <c r="G12" s="89">
        <v>466.1</v>
      </c>
      <c r="H12" s="63" t="s">
        <v>152</v>
      </c>
    </row>
    <row r="13" spans="1:8" ht="23.1" customHeight="1" x14ac:dyDescent="0.25">
      <c r="A13" s="37" t="s">
        <v>21</v>
      </c>
      <c r="B13" s="37">
        <v>10</v>
      </c>
      <c r="C13" s="66">
        <v>40534101</v>
      </c>
      <c r="D13" s="38">
        <v>41001</v>
      </c>
      <c r="E13" s="37" t="s">
        <v>147</v>
      </c>
      <c r="F13" s="65">
        <v>14.99</v>
      </c>
      <c r="G13" s="89">
        <v>466.1</v>
      </c>
      <c r="H13" s="63" t="s">
        <v>153</v>
      </c>
    </row>
    <row r="14" spans="1:8" ht="23.1" customHeight="1" x14ac:dyDescent="0.25">
      <c r="A14" s="37" t="s">
        <v>21</v>
      </c>
      <c r="B14" s="37">
        <v>11</v>
      </c>
      <c r="C14" s="66">
        <v>40534260</v>
      </c>
      <c r="D14" s="38">
        <v>41003</v>
      </c>
      <c r="E14" s="37" t="s">
        <v>147</v>
      </c>
      <c r="F14" s="65">
        <v>8</v>
      </c>
      <c r="G14" s="89">
        <v>466.1</v>
      </c>
      <c r="H14" s="63" t="s">
        <v>153</v>
      </c>
    </row>
    <row r="15" spans="1:8" ht="23.1" customHeight="1" x14ac:dyDescent="0.25">
      <c r="A15" s="37" t="s">
        <v>21</v>
      </c>
      <c r="B15" s="37">
        <v>12</v>
      </c>
      <c r="C15" s="66">
        <v>40535437</v>
      </c>
      <c r="D15" s="38">
        <v>41010</v>
      </c>
      <c r="E15" s="37" t="s">
        <v>147</v>
      </c>
      <c r="F15" s="65">
        <v>12</v>
      </c>
      <c r="G15" s="89">
        <v>466.1</v>
      </c>
      <c r="H15" s="63" t="s">
        <v>154</v>
      </c>
    </row>
    <row r="16" spans="1:8" ht="23.1" customHeight="1" x14ac:dyDescent="0.25">
      <c r="A16" s="37" t="s">
        <v>21</v>
      </c>
      <c r="B16" s="37">
        <v>13</v>
      </c>
      <c r="C16" s="66">
        <v>40534295</v>
      </c>
      <c r="D16" s="38">
        <v>41008</v>
      </c>
      <c r="E16" s="37" t="s">
        <v>147</v>
      </c>
      <c r="F16" s="65">
        <v>15</v>
      </c>
      <c r="G16" s="89">
        <v>466.1</v>
      </c>
      <c r="H16" s="63" t="s">
        <v>152</v>
      </c>
    </row>
    <row r="17" spans="1:8" ht="23.1" customHeight="1" x14ac:dyDescent="0.25">
      <c r="A17" s="37" t="s">
        <v>21</v>
      </c>
      <c r="B17" s="37">
        <v>14</v>
      </c>
      <c r="C17" s="66">
        <v>40535500</v>
      </c>
      <c r="D17" s="38">
        <v>41004</v>
      </c>
      <c r="E17" s="37" t="s">
        <v>147</v>
      </c>
      <c r="F17" s="65">
        <v>15</v>
      </c>
      <c r="G17" s="89">
        <v>466.1</v>
      </c>
      <c r="H17" s="63" t="s">
        <v>155</v>
      </c>
    </row>
    <row r="18" spans="1:8" ht="23.1" customHeight="1" x14ac:dyDescent="0.25">
      <c r="A18" s="37" t="s">
        <v>21</v>
      </c>
      <c r="B18" s="37">
        <v>15</v>
      </c>
      <c r="C18" s="66">
        <v>40535839</v>
      </c>
      <c r="D18" s="38">
        <v>41005</v>
      </c>
      <c r="E18" s="37" t="s">
        <v>147</v>
      </c>
      <c r="F18" s="65">
        <v>8</v>
      </c>
      <c r="G18" s="89">
        <v>466.1</v>
      </c>
      <c r="H18" s="63" t="s">
        <v>156</v>
      </c>
    </row>
    <row r="19" spans="1:8" ht="23.1" customHeight="1" x14ac:dyDescent="0.25">
      <c r="A19" s="37" t="s">
        <v>21</v>
      </c>
      <c r="B19" s="37">
        <v>16</v>
      </c>
      <c r="C19" s="66">
        <v>40539498</v>
      </c>
      <c r="D19" s="38">
        <v>41027</v>
      </c>
      <c r="E19" s="37" t="s">
        <v>147</v>
      </c>
      <c r="F19" s="65">
        <v>35</v>
      </c>
      <c r="G19" s="89">
        <v>8050</v>
      </c>
      <c r="H19" s="63" t="s">
        <v>157</v>
      </c>
    </row>
    <row r="20" spans="1:8" ht="23.1" customHeight="1" x14ac:dyDescent="0.25">
      <c r="A20" s="37" t="s">
        <v>21</v>
      </c>
      <c r="B20" s="37">
        <v>17</v>
      </c>
      <c r="C20" s="66">
        <v>40537297</v>
      </c>
      <c r="D20" s="38">
        <v>41008</v>
      </c>
      <c r="E20" s="37" t="s">
        <v>147</v>
      </c>
      <c r="F20" s="65">
        <v>15</v>
      </c>
      <c r="G20" s="89">
        <v>466.1</v>
      </c>
      <c r="H20" s="63" t="s">
        <v>149</v>
      </c>
    </row>
    <row r="21" spans="1:8" ht="23.1" customHeight="1" x14ac:dyDescent="0.25">
      <c r="A21" s="37" t="s">
        <v>21</v>
      </c>
      <c r="B21" s="37">
        <v>18</v>
      </c>
      <c r="C21" s="66">
        <v>40537497</v>
      </c>
      <c r="D21" s="38">
        <v>41008</v>
      </c>
      <c r="E21" s="37" t="s">
        <v>147</v>
      </c>
      <c r="F21" s="65">
        <v>15</v>
      </c>
      <c r="G21" s="89">
        <v>466.1</v>
      </c>
      <c r="H21" s="63" t="s">
        <v>149</v>
      </c>
    </row>
    <row r="22" spans="1:8" ht="23.1" customHeight="1" x14ac:dyDescent="0.25">
      <c r="A22" s="37" t="s">
        <v>21</v>
      </c>
      <c r="B22" s="37">
        <v>19</v>
      </c>
      <c r="C22" s="66">
        <v>40540009</v>
      </c>
      <c r="D22" s="38">
        <v>41016</v>
      </c>
      <c r="E22" s="37" t="s">
        <v>147</v>
      </c>
      <c r="F22" s="65">
        <v>10</v>
      </c>
      <c r="G22" s="89">
        <v>466.1</v>
      </c>
      <c r="H22" s="63" t="s">
        <v>158</v>
      </c>
    </row>
    <row r="23" spans="1:8" ht="23.1" customHeight="1" x14ac:dyDescent="0.25">
      <c r="A23" s="37" t="s">
        <v>21</v>
      </c>
      <c r="B23" s="37">
        <v>20</v>
      </c>
      <c r="C23" s="66">
        <v>40538170</v>
      </c>
      <c r="D23" s="38">
        <v>41008</v>
      </c>
      <c r="E23" s="37" t="s">
        <v>147</v>
      </c>
      <c r="F23" s="65">
        <v>14</v>
      </c>
      <c r="G23" s="89">
        <v>466.1</v>
      </c>
      <c r="H23" s="63" t="s">
        <v>159</v>
      </c>
    </row>
    <row r="24" spans="1:8" ht="23.1" customHeight="1" x14ac:dyDescent="0.25">
      <c r="A24" s="37" t="s">
        <v>21</v>
      </c>
      <c r="B24" s="37">
        <v>21</v>
      </c>
      <c r="C24" s="66">
        <v>40537927</v>
      </c>
      <c r="D24" s="38">
        <v>41015</v>
      </c>
      <c r="E24" s="37" t="s">
        <v>147</v>
      </c>
      <c r="F24" s="65">
        <v>14</v>
      </c>
      <c r="G24" s="89">
        <v>466.1</v>
      </c>
      <c r="H24" s="63" t="s">
        <v>160</v>
      </c>
    </row>
    <row r="25" spans="1:8" ht="23.1" customHeight="1" x14ac:dyDescent="0.25">
      <c r="A25" s="37" t="s">
        <v>21</v>
      </c>
      <c r="B25" s="37">
        <v>22</v>
      </c>
      <c r="C25" s="66">
        <v>40540798</v>
      </c>
      <c r="D25" s="38">
        <v>41026</v>
      </c>
      <c r="E25" s="37" t="s">
        <v>147</v>
      </c>
      <c r="F25" s="65">
        <v>7</v>
      </c>
      <c r="G25" s="89">
        <v>466.1</v>
      </c>
      <c r="H25" s="63" t="s">
        <v>151</v>
      </c>
    </row>
    <row r="26" spans="1:8" ht="23.1" customHeight="1" x14ac:dyDescent="0.25">
      <c r="A26" s="37" t="s">
        <v>21</v>
      </c>
      <c r="B26" s="37">
        <v>23</v>
      </c>
      <c r="C26" s="66">
        <v>40542040</v>
      </c>
      <c r="D26" s="38">
        <v>41018</v>
      </c>
      <c r="E26" s="37" t="s">
        <v>147</v>
      </c>
      <c r="F26" s="65">
        <v>15</v>
      </c>
      <c r="G26" s="89">
        <v>466.1</v>
      </c>
      <c r="H26" s="63" t="s">
        <v>150</v>
      </c>
    </row>
    <row r="27" spans="1:8" ht="23.1" customHeight="1" x14ac:dyDescent="0.25">
      <c r="A27" s="37" t="s">
        <v>21</v>
      </c>
      <c r="B27" s="37">
        <v>24</v>
      </c>
      <c r="C27" s="66">
        <v>40538650</v>
      </c>
      <c r="D27" s="38">
        <v>41018</v>
      </c>
      <c r="E27" s="37" t="s">
        <v>147</v>
      </c>
      <c r="F27" s="65">
        <v>15</v>
      </c>
      <c r="G27" s="89">
        <v>466.1</v>
      </c>
      <c r="H27" s="63" t="s">
        <v>161</v>
      </c>
    </row>
    <row r="28" spans="1:8" ht="23.1" customHeight="1" x14ac:dyDescent="0.25">
      <c r="A28" s="37" t="s">
        <v>21</v>
      </c>
      <c r="B28" s="37">
        <v>25</v>
      </c>
      <c r="C28" s="66">
        <v>40541498</v>
      </c>
      <c r="D28" s="38">
        <v>41017</v>
      </c>
      <c r="E28" s="37" t="s">
        <v>147</v>
      </c>
      <c r="F28" s="65">
        <v>15</v>
      </c>
      <c r="G28" s="89">
        <v>466.1</v>
      </c>
      <c r="H28" s="63" t="s">
        <v>162</v>
      </c>
    </row>
    <row r="29" spans="1:8" ht="23.1" customHeight="1" x14ac:dyDescent="0.25">
      <c r="A29" s="37" t="s">
        <v>21</v>
      </c>
      <c r="B29" s="37">
        <v>26</v>
      </c>
      <c r="C29" s="66">
        <v>40541079</v>
      </c>
      <c r="D29" s="38">
        <v>41015</v>
      </c>
      <c r="E29" s="37" t="s">
        <v>147</v>
      </c>
      <c r="F29" s="65">
        <v>8</v>
      </c>
      <c r="G29" s="89">
        <v>466.1</v>
      </c>
      <c r="H29" s="63" t="s">
        <v>158</v>
      </c>
    </row>
    <row r="30" spans="1:8" ht="23.1" customHeight="1" x14ac:dyDescent="0.25">
      <c r="A30" s="37" t="s">
        <v>21</v>
      </c>
      <c r="B30" s="37">
        <v>27</v>
      </c>
      <c r="C30" s="66">
        <v>40541690</v>
      </c>
      <c r="D30" s="38">
        <v>41019</v>
      </c>
      <c r="E30" s="37" t="s">
        <v>147</v>
      </c>
      <c r="F30" s="65">
        <v>8</v>
      </c>
      <c r="G30" s="89">
        <v>466.1</v>
      </c>
      <c r="H30" s="63" t="s">
        <v>157</v>
      </c>
    </row>
    <row r="31" spans="1:8" ht="23.1" customHeight="1" x14ac:dyDescent="0.25">
      <c r="A31" s="37" t="s">
        <v>21</v>
      </c>
      <c r="B31" s="37">
        <v>28</v>
      </c>
      <c r="C31" s="66">
        <v>40540081</v>
      </c>
      <c r="D31" s="38">
        <v>41015</v>
      </c>
      <c r="E31" s="37" t="s">
        <v>147</v>
      </c>
      <c r="F31" s="65">
        <v>15</v>
      </c>
      <c r="G31" s="89">
        <v>466.1</v>
      </c>
      <c r="H31" s="63" t="s">
        <v>163</v>
      </c>
    </row>
    <row r="32" spans="1:8" ht="23.1" customHeight="1" x14ac:dyDescent="0.25">
      <c r="A32" s="37" t="s">
        <v>21</v>
      </c>
      <c r="B32" s="37">
        <v>29</v>
      </c>
      <c r="C32" s="66">
        <v>40539420</v>
      </c>
      <c r="D32" s="38">
        <v>41019</v>
      </c>
      <c r="E32" s="37" t="s">
        <v>147</v>
      </c>
      <c r="F32" s="65">
        <v>15</v>
      </c>
      <c r="G32" s="89">
        <v>466.1</v>
      </c>
      <c r="H32" s="63" t="s">
        <v>151</v>
      </c>
    </row>
    <row r="33" spans="1:8" ht="23.1" customHeight="1" x14ac:dyDescent="0.25">
      <c r="A33" s="37" t="s">
        <v>21</v>
      </c>
      <c r="B33" s="37">
        <v>30</v>
      </c>
      <c r="C33" s="66">
        <v>40542605</v>
      </c>
      <c r="D33" s="38">
        <v>41017</v>
      </c>
      <c r="E33" s="37" t="s">
        <v>147</v>
      </c>
      <c r="F33" s="65">
        <v>8</v>
      </c>
      <c r="G33" s="89">
        <v>466.1</v>
      </c>
      <c r="H33" s="63" t="s">
        <v>157</v>
      </c>
    </row>
    <row r="34" spans="1:8" ht="23.1" customHeight="1" x14ac:dyDescent="0.25">
      <c r="A34" s="37" t="s">
        <v>21</v>
      </c>
      <c r="B34" s="37">
        <v>31</v>
      </c>
      <c r="C34" s="66">
        <v>40543336</v>
      </c>
      <c r="D34" s="38">
        <v>41022</v>
      </c>
      <c r="E34" s="37" t="s">
        <v>147</v>
      </c>
      <c r="F34" s="65">
        <v>15</v>
      </c>
      <c r="G34" s="89">
        <v>466.1</v>
      </c>
      <c r="H34" s="63" t="s">
        <v>164</v>
      </c>
    </row>
    <row r="35" spans="1:8" ht="23.1" customHeight="1" x14ac:dyDescent="0.25">
      <c r="A35" s="37" t="s">
        <v>21</v>
      </c>
      <c r="B35" s="37">
        <v>32</v>
      </c>
      <c r="C35" s="66">
        <v>40543252</v>
      </c>
      <c r="D35" s="38">
        <v>41016</v>
      </c>
      <c r="E35" s="37" t="s">
        <v>147</v>
      </c>
      <c r="F35" s="65">
        <v>14</v>
      </c>
      <c r="G35" s="89">
        <v>466.1</v>
      </c>
      <c r="H35" s="63" t="s">
        <v>165</v>
      </c>
    </row>
    <row r="36" spans="1:8" ht="23.1" customHeight="1" x14ac:dyDescent="0.25">
      <c r="A36" s="37" t="s">
        <v>21</v>
      </c>
      <c r="B36" s="37">
        <v>33</v>
      </c>
      <c r="C36" s="66">
        <v>40547505</v>
      </c>
      <c r="D36" s="38">
        <v>41026</v>
      </c>
      <c r="E36" s="37" t="s">
        <v>147</v>
      </c>
      <c r="F36" s="65">
        <v>8</v>
      </c>
      <c r="G36" s="89">
        <v>466.1</v>
      </c>
      <c r="H36" s="63" t="s">
        <v>166</v>
      </c>
    </row>
    <row r="37" spans="1:8" ht="23.1" customHeight="1" x14ac:dyDescent="0.25">
      <c r="A37" s="37" t="s">
        <v>21</v>
      </c>
      <c r="B37" s="37">
        <v>34</v>
      </c>
      <c r="C37" s="66">
        <v>40543660</v>
      </c>
      <c r="D37" s="38">
        <v>41025</v>
      </c>
      <c r="E37" s="37" t="s">
        <v>147</v>
      </c>
      <c r="F37" s="65">
        <v>15</v>
      </c>
      <c r="G37" s="89">
        <v>466.1</v>
      </c>
      <c r="H37" s="63" t="s">
        <v>151</v>
      </c>
    </row>
    <row r="38" spans="1:8" ht="23.1" customHeight="1" x14ac:dyDescent="0.25">
      <c r="A38" s="37" t="s">
        <v>21</v>
      </c>
      <c r="B38" s="37">
        <v>35</v>
      </c>
      <c r="C38" s="66">
        <v>40544985</v>
      </c>
      <c r="D38" s="38">
        <v>41022</v>
      </c>
      <c r="E38" s="37" t="s">
        <v>147</v>
      </c>
      <c r="F38" s="65">
        <v>14</v>
      </c>
      <c r="G38" s="89">
        <v>466.1</v>
      </c>
      <c r="H38" s="63" t="s">
        <v>167</v>
      </c>
    </row>
    <row r="39" spans="1:8" ht="23.1" customHeight="1" x14ac:dyDescent="0.25">
      <c r="A39" s="37" t="s">
        <v>21</v>
      </c>
      <c r="B39" s="37">
        <v>36</v>
      </c>
      <c r="C39" s="66">
        <v>40545265</v>
      </c>
      <c r="D39" s="38">
        <v>41022</v>
      </c>
      <c r="E39" s="37" t="s">
        <v>147</v>
      </c>
      <c r="F39" s="65">
        <v>14</v>
      </c>
      <c r="G39" s="89">
        <v>466.1</v>
      </c>
      <c r="H39" s="63" t="s">
        <v>167</v>
      </c>
    </row>
    <row r="40" spans="1:8" ht="23.1" customHeight="1" x14ac:dyDescent="0.25">
      <c r="A40" s="37" t="s">
        <v>21</v>
      </c>
      <c r="B40" s="37">
        <v>37</v>
      </c>
      <c r="C40" s="66">
        <v>40547038</v>
      </c>
      <c r="D40" s="38">
        <v>41025</v>
      </c>
      <c r="E40" s="37" t="s">
        <v>147</v>
      </c>
      <c r="F40" s="65">
        <v>15</v>
      </c>
      <c r="G40" s="89">
        <v>466.1</v>
      </c>
      <c r="H40" s="63" t="s">
        <v>154</v>
      </c>
    </row>
    <row r="41" spans="1:8" ht="23.1" customHeight="1" x14ac:dyDescent="0.25">
      <c r="A41" s="37" t="s">
        <v>21</v>
      </c>
      <c r="B41" s="37">
        <v>38</v>
      </c>
      <c r="C41" s="66">
        <v>40547991</v>
      </c>
      <c r="D41" s="38">
        <v>41026</v>
      </c>
      <c r="E41" s="37" t="s">
        <v>147</v>
      </c>
      <c r="F41" s="65">
        <v>13.5</v>
      </c>
      <c r="G41" s="89">
        <v>466.1</v>
      </c>
      <c r="H41" s="63" t="s">
        <v>168</v>
      </c>
    </row>
    <row r="42" spans="1:8" ht="23.1" customHeight="1" x14ac:dyDescent="0.25">
      <c r="A42" s="37" t="s">
        <v>21</v>
      </c>
      <c r="B42" s="37">
        <v>39</v>
      </c>
      <c r="C42" s="66">
        <v>40545460</v>
      </c>
      <c r="D42" s="38">
        <v>41024</v>
      </c>
      <c r="E42" s="37" t="s">
        <v>147</v>
      </c>
      <c r="F42" s="65">
        <v>8</v>
      </c>
      <c r="G42" s="89">
        <v>466.1</v>
      </c>
      <c r="H42" s="63" t="s">
        <v>169</v>
      </c>
    </row>
    <row r="43" spans="1:8" ht="23.1" customHeight="1" x14ac:dyDescent="0.25">
      <c r="A43" s="37" t="s">
        <v>21</v>
      </c>
      <c r="B43" s="37">
        <v>40</v>
      </c>
      <c r="C43" s="66">
        <v>40547574</v>
      </c>
      <c r="D43" s="38">
        <v>41026</v>
      </c>
      <c r="E43" s="37" t="s">
        <v>147</v>
      </c>
      <c r="F43" s="65">
        <v>8</v>
      </c>
      <c r="G43" s="89">
        <v>466.1</v>
      </c>
      <c r="H43" s="63" t="s">
        <v>151</v>
      </c>
    </row>
    <row r="44" spans="1:8" ht="23.1" customHeight="1" x14ac:dyDescent="0.25">
      <c r="A44" s="37" t="s">
        <v>21</v>
      </c>
      <c r="B44" s="37">
        <v>41</v>
      </c>
      <c r="C44" s="66">
        <v>40548059</v>
      </c>
      <c r="D44" s="38">
        <v>41025</v>
      </c>
      <c r="E44" s="37" t="s">
        <v>147</v>
      </c>
      <c r="F44" s="65">
        <v>15</v>
      </c>
      <c r="G44" s="89">
        <v>466.1</v>
      </c>
      <c r="H44" s="63" t="s">
        <v>150</v>
      </c>
    </row>
    <row r="45" spans="1:8" ht="23.1" customHeight="1" x14ac:dyDescent="0.25">
      <c r="A45" s="37" t="s">
        <v>21</v>
      </c>
      <c r="B45" s="37">
        <v>42</v>
      </c>
      <c r="C45" s="66">
        <v>40508027</v>
      </c>
      <c r="D45" s="38">
        <v>41011</v>
      </c>
      <c r="E45" s="37" t="s">
        <v>145</v>
      </c>
      <c r="F45" s="65">
        <v>83</v>
      </c>
      <c r="G45" s="89">
        <v>9960</v>
      </c>
      <c r="H45" s="63" t="s">
        <v>170</v>
      </c>
    </row>
    <row r="46" spans="1:8" ht="23.1" customHeight="1" x14ac:dyDescent="0.25">
      <c r="A46" s="37" t="s">
        <v>21</v>
      </c>
      <c r="B46" s="37">
        <v>43</v>
      </c>
      <c r="C46" s="100">
        <v>40505827</v>
      </c>
      <c r="D46" s="38">
        <v>41012</v>
      </c>
      <c r="E46" s="37" t="s">
        <v>145</v>
      </c>
      <c r="F46" s="65">
        <v>200</v>
      </c>
      <c r="G46" s="89">
        <v>838325</v>
      </c>
      <c r="H46" s="63" t="s">
        <v>46</v>
      </c>
    </row>
    <row r="47" spans="1:8" ht="23.1" customHeight="1" x14ac:dyDescent="0.25">
      <c r="A47" s="37" t="s">
        <v>21</v>
      </c>
      <c r="B47" s="37">
        <v>44</v>
      </c>
      <c r="C47" s="100">
        <v>40511180</v>
      </c>
      <c r="D47" s="38">
        <v>41005</v>
      </c>
      <c r="E47" s="37" t="s">
        <v>147</v>
      </c>
      <c r="F47" s="65">
        <v>95</v>
      </c>
      <c r="G47" s="89">
        <v>7457.63</v>
      </c>
      <c r="H47" s="63" t="s">
        <v>40</v>
      </c>
    </row>
    <row r="48" spans="1:8" ht="23.1" customHeight="1" x14ac:dyDescent="0.25">
      <c r="A48" s="37" t="s">
        <v>21</v>
      </c>
      <c r="B48" s="37">
        <v>45</v>
      </c>
      <c r="C48" s="100">
        <v>40519312</v>
      </c>
      <c r="D48" s="38">
        <v>41022</v>
      </c>
      <c r="E48" s="37" t="s">
        <v>147</v>
      </c>
      <c r="F48" s="65">
        <v>15</v>
      </c>
      <c r="G48" s="89">
        <v>466.1</v>
      </c>
      <c r="H48" s="63" t="s">
        <v>124</v>
      </c>
    </row>
    <row r="49" spans="1:8" ht="23.1" customHeight="1" x14ac:dyDescent="0.25">
      <c r="A49" s="37" t="s">
        <v>21</v>
      </c>
      <c r="B49" s="37">
        <v>46</v>
      </c>
      <c r="C49" s="100">
        <v>40539631</v>
      </c>
      <c r="D49" s="38">
        <v>41010</v>
      </c>
      <c r="E49" s="37" t="s">
        <v>147</v>
      </c>
      <c r="F49" s="65">
        <v>14</v>
      </c>
      <c r="G49" s="89">
        <v>466.1</v>
      </c>
      <c r="H49" s="63" t="s">
        <v>111</v>
      </c>
    </row>
    <row r="50" spans="1:8" ht="23.1" customHeight="1" x14ac:dyDescent="0.25">
      <c r="A50" s="37" t="s">
        <v>21</v>
      </c>
      <c r="B50" s="37">
        <v>47</v>
      </c>
      <c r="C50" s="100">
        <v>40532772</v>
      </c>
      <c r="D50" s="38">
        <v>41004</v>
      </c>
      <c r="E50" s="37" t="s">
        <v>147</v>
      </c>
      <c r="F50" s="65">
        <v>14</v>
      </c>
      <c r="G50" s="89">
        <v>466.1</v>
      </c>
      <c r="H50" s="63" t="s">
        <v>89</v>
      </c>
    </row>
    <row r="51" spans="1:8" ht="23.1" customHeight="1" x14ac:dyDescent="0.25">
      <c r="A51" s="37" t="s">
        <v>21</v>
      </c>
      <c r="B51" s="37">
        <v>48</v>
      </c>
      <c r="C51" s="100">
        <v>40532674</v>
      </c>
      <c r="D51" s="38">
        <v>41001</v>
      </c>
      <c r="E51" s="37" t="s">
        <v>147</v>
      </c>
      <c r="F51" s="65">
        <v>15</v>
      </c>
      <c r="G51" s="89">
        <v>466.1</v>
      </c>
      <c r="H51" s="63" t="s">
        <v>35</v>
      </c>
    </row>
    <row r="52" spans="1:8" ht="23.1" customHeight="1" x14ac:dyDescent="0.25">
      <c r="A52" s="37" t="s">
        <v>21</v>
      </c>
      <c r="B52" s="37">
        <v>49</v>
      </c>
      <c r="C52" s="100">
        <v>40532696</v>
      </c>
      <c r="D52" s="38">
        <v>41001</v>
      </c>
      <c r="E52" s="37" t="s">
        <v>147</v>
      </c>
      <c r="F52" s="65">
        <v>5</v>
      </c>
      <c r="G52" s="89">
        <v>466.1</v>
      </c>
      <c r="H52" s="63" t="s">
        <v>171</v>
      </c>
    </row>
    <row r="53" spans="1:8" ht="23.1" customHeight="1" x14ac:dyDescent="0.25">
      <c r="A53" s="37" t="s">
        <v>21</v>
      </c>
      <c r="B53" s="37">
        <v>50</v>
      </c>
      <c r="C53" s="100">
        <v>40533600</v>
      </c>
      <c r="D53" s="38">
        <v>41002</v>
      </c>
      <c r="E53" s="37" t="s">
        <v>147</v>
      </c>
      <c r="F53" s="65">
        <v>10</v>
      </c>
      <c r="G53" s="89">
        <v>466.1</v>
      </c>
      <c r="H53" s="63" t="s">
        <v>100</v>
      </c>
    </row>
    <row r="54" spans="1:8" ht="23.1" customHeight="1" x14ac:dyDescent="0.25">
      <c r="A54" s="37" t="s">
        <v>21</v>
      </c>
      <c r="B54" s="37">
        <v>51</v>
      </c>
      <c r="C54" s="100">
        <v>40535496</v>
      </c>
      <c r="D54" s="38">
        <v>41005</v>
      </c>
      <c r="E54" s="37" t="s">
        <v>147</v>
      </c>
      <c r="F54" s="65">
        <v>10</v>
      </c>
      <c r="G54" s="89">
        <v>466.1</v>
      </c>
      <c r="H54" s="63" t="s">
        <v>64</v>
      </c>
    </row>
    <row r="55" spans="1:8" ht="23.1" customHeight="1" x14ac:dyDescent="0.25">
      <c r="A55" s="37" t="s">
        <v>21</v>
      </c>
      <c r="B55" s="37">
        <v>52</v>
      </c>
      <c r="C55" s="100">
        <v>40534469</v>
      </c>
      <c r="D55" s="38">
        <v>41005</v>
      </c>
      <c r="E55" s="37" t="s">
        <v>147</v>
      </c>
      <c r="F55" s="65">
        <v>15</v>
      </c>
      <c r="G55" s="89">
        <v>466.1</v>
      </c>
      <c r="H55" s="63" t="s">
        <v>64</v>
      </c>
    </row>
    <row r="56" spans="1:8" ht="23.1" customHeight="1" x14ac:dyDescent="0.25">
      <c r="A56" s="37" t="s">
        <v>21</v>
      </c>
      <c r="B56" s="37">
        <v>53</v>
      </c>
      <c r="C56" s="100">
        <v>40539028</v>
      </c>
      <c r="D56" s="38">
        <v>41016</v>
      </c>
      <c r="E56" s="37" t="s">
        <v>147</v>
      </c>
      <c r="F56" s="65">
        <v>15</v>
      </c>
      <c r="G56" s="89">
        <v>466.1</v>
      </c>
      <c r="H56" s="63" t="s">
        <v>67</v>
      </c>
    </row>
    <row r="57" spans="1:8" ht="23.1" customHeight="1" x14ac:dyDescent="0.25">
      <c r="A57" s="37" t="s">
        <v>21</v>
      </c>
      <c r="B57" s="37">
        <v>54</v>
      </c>
      <c r="C57" s="100">
        <v>40536265</v>
      </c>
      <c r="D57" s="38">
        <v>41009</v>
      </c>
      <c r="E57" s="37" t="s">
        <v>147</v>
      </c>
      <c r="F57" s="65">
        <v>14</v>
      </c>
      <c r="G57" s="89">
        <v>466.1</v>
      </c>
      <c r="H57" s="63" t="s">
        <v>89</v>
      </c>
    </row>
    <row r="58" spans="1:8" ht="23.1" customHeight="1" x14ac:dyDescent="0.25">
      <c r="A58" s="37" t="s">
        <v>21</v>
      </c>
      <c r="B58" s="37">
        <v>55</v>
      </c>
      <c r="C58" s="100">
        <v>40538770</v>
      </c>
      <c r="D58" s="38">
        <v>41012</v>
      </c>
      <c r="E58" s="37" t="s">
        <v>147</v>
      </c>
      <c r="F58" s="65">
        <v>15</v>
      </c>
      <c r="G58" s="89">
        <v>466.1</v>
      </c>
      <c r="H58" s="63" t="s">
        <v>64</v>
      </c>
    </row>
    <row r="59" spans="1:8" ht="23.1" customHeight="1" x14ac:dyDescent="0.25">
      <c r="A59" s="37" t="s">
        <v>21</v>
      </c>
      <c r="B59" s="37">
        <v>56</v>
      </c>
      <c r="C59" s="100">
        <v>40538801</v>
      </c>
      <c r="D59" s="38">
        <v>41012</v>
      </c>
      <c r="E59" s="37" t="s">
        <v>147</v>
      </c>
      <c r="F59" s="65">
        <v>15</v>
      </c>
      <c r="G59" s="89">
        <v>466.1</v>
      </c>
      <c r="H59" s="63" t="s">
        <v>64</v>
      </c>
    </row>
    <row r="60" spans="1:8" ht="23.1" customHeight="1" x14ac:dyDescent="0.25">
      <c r="A60" s="37" t="s">
        <v>21</v>
      </c>
      <c r="B60" s="37">
        <v>57</v>
      </c>
      <c r="C60" s="100">
        <v>40536414</v>
      </c>
      <c r="D60" s="38">
        <v>41008</v>
      </c>
      <c r="E60" s="37" t="s">
        <v>147</v>
      </c>
      <c r="F60" s="65">
        <v>4</v>
      </c>
      <c r="G60" s="89">
        <v>466.1</v>
      </c>
      <c r="H60" s="63" t="s">
        <v>123</v>
      </c>
    </row>
    <row r="61" spans="1:8" ht="23.1" customHeight="1" x14ac:dyDescent="0.25">
      <c r="A61" s="37" t="s">
        <v>21</v>
      </c>
      <c r="B61" s="37">
        <v>58</v>
      </c>
      <c r="C61" s="100">
        <v>40538821</v>
      </c>
      <c r="D61" s="38">
        <v>41012</v>
      </c>
      <c r="E61" s="37" t="s">
        <v>147</v>
      </c>
      <c r="F61" s="65">
        <v>15</v>
      </c>
      <c r="G61" s="89">
        <v>466.1</v>
      </c>
      <c r="H61" s="63" t="s">
        <v>64</v>
      </c>
    </row>
    <row r="62" spans="1:8" ht="23.1" customHeight="1" x14ac:dyDescent="0.25">
      <c r="A62" s="37" t="s">
        <v>21</v>
      </c>
      <c r="B62" s="37">
        <v>59</v>
      </c>
      <c r="C62" s="100">
        <v>40536290</v>
      </c>
      <c r="D62" s="38">
        <v>41008</v>
      </c>
      <c r="E62" s="37" t="s">
        <v>147</v>
      </c>
      <c r="F62" s="65">
        <v>10</v>
      </c>
      <c r="G62" s="89">
        <v>466.1</v>
      </c>
      <c r="H62" s="63" t="s">
        <v>89</v>
      </c>
    </row>
    <row r="63" spans="1:8" ht="23.1" customHeight="1" x14ac:dyDescent="0.25">
      <c r="A63" s="37" t="s">
        <v>21</v>
      </c>
      <c r="B63" s="37">
        <v>60</v>
      </c>
      <c r="C63" s="100">
        <v>40540923</v>
      </c>
      <c r="D63" s="38">
        <v>41015</v>
      </c>
      <c r="E63" s="37" t="s">
        <v>147</v>
      </c>
      <c r="F63" s="65">
        <v>7</v>
      </c>
      <c r="G63" s="89">
        <v>466.1</v>
      </c>
      <c r="H63" s="63" t="s">
        <v>89</v>
      </c>
    </row>
    <row r="64" spans="1:8" ht="23.1" customHeight="1" x14ac:dyDescent="0.25">
      <c r="A64" s="37" t="s">
        <v>21</v>
      </c>
      <c r="B64" s="37">
        <v>61</v>
      </c>
      <c r="C64" s="100">
        <v>40540902</v>
      </c>
      <c r="D64" s="38">
        <v>41015</v>
      </c>
      <c r="E64" s="37" t="s">
        <v>147</v>
      </c>
      <c r="F64" s="65">
        <v>7</v>
      </c>
      <c r="G64" s="89">
        <v>466.1</v>
      </c>
      <c r="H64" s="63" t="s">
        <v>89</v>
      </c>
    </row>
    <row r="65" spans="1:8" ht="23.1" customHeight="1" x14ac:dyDescent="0.25">
      <c r="A65" s="37" t="s">
        <v>21</v>
      </c>
      <c r="B65" s="37">
        <v>62</v>
      </c>
      <c r="C65" s="100">
        <v>40540963</v>
      </c>
      <c r="D65" s="38">
        <v>41018</v>
      </c>
      <c r="E65" s="36" t="s">
        <v>147</v>
      </c>
      <c r="F65" s="65">
        <v>15</v>
      </c>
      <c r="G65" s="102">
        <v>466.1</v>
      </c>
      <c r="H65" s="63" t="s">
        <v>171</v>
      </c>
    </row>
    <row r="66" spans="1:8" ht="23.1" customHeight="1" x14ac:dyDescent="0.25">
      <c r="A66" s="37" t="s">
        <v>21</v>
      </c>
      <c r="B66" s="37">
        <v>63</v>
      </c>
      <c r="C66" s="100">
        <v>40540071</v>
      </c>
      <c r="D66" s="38">
        <v>41015</v>
      </c>
      <c r="E66" s="36" t="s">
        <v>147</v>
      </c>
      <c r="F66" s="65">
        <v>7</v>
      </c>
      <c r="G66" s="102">
        <v>466.1</v>
      </c>
      <c r="H66" s="63" t="s">
        <v>40</v>
      </c>
    </row>
    <row r="67" spans="1:8" ht="23.1" customHeight="1" x14ac:dyDescent="0.25">
      <c r="A67" s="37" t="s">
        <v>21</v>
      </c>
      <c r="B67" s="37">
        <v>64</v>
      </c>
      <c r="C67" s="100">
        <v>40542960</v>
      </c>
      <c r="D67" s="38">
        <v>41023</v>
      </c>
      <c r="E67" s="36" t="s">
        <v>147</v>
      </c>
      <c r="F67" s="65">
        <v>10</v>
      </c>
      <c r="G67" s="102">
        <v>466.1</v>
      </c>
      <c r="H67" s="63" t="s">
        <v>67</v>
      </c>
    </row>
    <row r="68" spans="1:8" ht="23.1" customHeight="1" x14ac:dyDescent="0.25">
      <c r="A68" s="37" t="s">
        <v>21</v>
      </c>
      <c r="B68" s="37">
        <v>65</v>
      </c>
      <c r="C68" s="100">
        <v>40543002</v>
      </c>
      <c r="D68" s="38">
        <v>41025</v>
      </c>
      <c r="E68" s="36" t="s">
        <v>147</v>
      </c>
      <c r="F68" s="65">
        <v>12</v>
      </c>
      <c r="G68" s="102">
        <v>466.1</v>
      </c>
      <c r="H68" s="63" t="s">
        <v>46</v>
      </c>
    </row>
    <row r="69" spans="1:8" ht="23.1" customHeight="1" x14ac:dyDescent="0.25">
      <c r="A69" s="37" t="s">
        <v>21</v>
      </c>
      <c r="B69" s="37">
        <v>66</v>
      </c>
      <c r="C69" s="100">
        <v>40543991</v>
      </c>
      <c r="D69" s="38">
        <v>41023</v>
      </c>
      <c r="E69" s="36" t="s">
        <v>147</v>
      </c>
      <c r="F69" s="65">
        <v>5</v>
      </c>
      <c r="G69" s="102">
        <v>466.1</v>
      </c>
      <c r="H69" s="63" t="s">
        <v>40</v>
      </c>
    </row>
    <row r="70" spans="1:8" ht="23.1" customHeight="1" x14ac:dyDescent="0.25">
      <c r="A70" s="37" t="s">
        <v>21</v>
      </c>
      <c r="B70" s="37">
        <v>67</v>
      </c>
      <c r="C70" s="100">
        <v>40547358</v>
      </c>
      <c r="D70" s="38">
        <v>41027</v>
      </c>
      <c r="E70" s="36" t="s">
        <v>147</v>
      </c>
      <c r="F70" s="65">
        <v>15</v>
      </c>
      <c r="G70" s="102">
        <v>466.1</v>
      </c>
      <c r="H70" s="63" t="s">
        <v>35</v>
      </c>
    </row>
    <row r="71" spans="1:8" ht="23.1" customHeight="1" x14ac:dyDescent="0.25">
      <c r="A71" s="37" t="s">
        <v>21</v>
      </c>
      <c r="B71" s="37">
        <v>68</v>
      </c>
      <c r="C71" s="100">
        <v>40544030</v>
      </c>
      <c r="D71" s="38">
        <v>41023</v>
      </c>
      <c r="E71" s="36" t="s">
        <v>147</v>
      </c>
      <c r="F71" s="65">
        <v>14</v>
      </c>
      <c r="G71" s="102">
        <v>466.1</v>
      </c>
      <c r="H71" s="63" t="s">
        <v>40</v>
      </c>
    </row>
    <row r="72" spans="1:8" ht="23.1" customHeight="1" x14ac:dyDescent="0.25">
      <c r="A72" s="37" t="s">
        <v>21</v>
      </c>
      <c r="B72" s="37">
        <v>69</v>
      </c>
      <c r="C72" s="100">
        <v>40544595</v>
      </c>
      <c r="D72" s="38">
        <v>41025</v>
      </c>
      <c r="E72" s="36" t="s">
        <v>147</v>
      </c>
      <c r="F72" s="65">
        <v>12</v>
      </c>
      <c r="G72" s="102">
        <v>466.1</v>
      </c>
      <c r="H72" s="63" t="s">
        <v>89</v>
      </c>
    </row>
    <row r="73" spans="1:8" ht="23.1" customHeight="1" x14ac:dyDescent="0.25">
      <c r="A73" s="37" t="s">
        <v>21</v>
      </c>
      <c r="B73" s="37">
        <v>70</v>
      </c>
      <c r="C73" s="100">
        <v>40549012</v>
      </c>
      <c r="D73" s="38">
        <v>41027</v>
      </c>
      <c r="E73" s="36" t="s">
        <v>147</v>
      </c>
      <c r="F73" s="65">
        <v>14</v>
      </c>
      <c r="G73" s="102">
        <v>466.1</v>
      </c>
      <c r="H73" s="63" t="s">
        <v>35</v>
      </c>
    </row>
    <row r="74" spans="1:8" ht="23.1" customHeight="1" x14ac:dyDescent="0.25">
      <c r="A74" s="37" t="s">
        <v>21</v>
      </c>
      <c r="B74" s="37">
        <v>71</v>
      </c>
      <c r="C74" s="100">
        <v>40542979</v>
      </c>
      <c r="D74" s="38">
        <v>41023</v>
      </c>
      <c r="E74" s="36" t="s">
        <v>147</v>
      </c>
      <c r="F74" s="65">
        <v>15</v>
      </c>
      <c r="G74" s="102">
        <v>466.1</v>
      </c>
      <c r="H74" s="63" t="s">
        <v>86</v>
      </c>
    </row>
    <row r="75" spans="1:8" ht="23.1" customHeight="1" x14ac:dyDescent="0.25">
      <c r="A75" s="37" t="s">
        <v>21</v>
      </c>
      <c r="B75" s="37">
        <v>73</v>
      </c>
      <c r="C75" s="66">
        <v>40499745</v>
      </c>
      <c r="D75" s="38">
        <v>41002</v>
      </c>
      <c r="E75" s="36" t="s">
        <v>145</v>
      </c>
      <c r="F75" s="65">
        <v>204</v>
      </c>
      <c r="G75" s="102">
        <v>1158825.1000000001</v>
      </c>
      <c r="H75" s="63" t="s">
        <v>172</v>
      </c>
    </row>
    <row r="76" spans="1:8" ht="23.1" customHeight="1" x14ac:dyDescent="0.25">
      <c r="A76" s="37" t="s">
        <v>21</v>
      </c>
      <c r="B76" s="37">
        <v>74</v>
      </c>
      <c r="C76" s="100">
        <v>40484582</v>
      </c>
      <c r="D76" s="38">
        <v>41003</v>
      </c>
      <c r="E76" s="36" t="s">
        <v>147</v>
      </c>
      <c r="F76" s="65">
        <v>10</v>
      </c>
      <c r="G76" s="102">
        <v>466.1</v>
      </c>
      <c r="H76" s="63" t="s">
        <v>173</v>
      </c>
    </row>
    <row r="77" spans="1:8" ht="23.1" customHeight="1" x14ac:dyDescent="0.25">
      <c r="A77" s="37" t="s">
        <v>21</v>
      </c>
      <c r="B77" s="37">
        <v>75</v>
      </c>
      <c r="C77" s="100">
        <v>40499048</v>
      </c>
      <c r="D77" s="38">
        <v>41022</v>
      </c>
      <c r="E77" s="36" t="s">
        <v>147</v>
      </c>
      <c r="F77" s="65">
        <v>8</v>
      </c>
      <c r="G77" s="102">
        <v>466.1</v>
      </c>
      <c r="H77" s="63" t="s">
        <v>174</v>
      </c>
    </row>
    <row r="78" spans="1:8" ht="23.1" customHeight="1" x14ac:dyDescent="0.25">
      <c r="A78" s="37" t="s">
        <v>21</v>
      </c>
      <c r="B78" s="37">
        <v>76</v>
      </c>
      <c r="C78" s="100">
        <v>40506132</v>
      </c>
      <c r="D78" s="38">
        <v>41015</v>
      </c>
      <c r="E78" s="36" t="s">
        <v>147</v>
      </c>
      <c r="F78" s="65">
        <v>8</v>
      </c>
      <c r="G78" s="102">
        <v>466.1</v>
      </c>
      <c r="H78" s="63" t="s">
        <v>175</v>
      </c>
    </row>
    <row r="79" spans="1:8" ht="23.1" customHeight="1" x14ac:dyDescent="0.25">
      <c r="A79" s="37" t="s">
        <v>21</v>
      </c>
      <c r="B79" s="37">
        <v>77</v>
      </c>
      <c r="C79" s="100">
        <v>40512155</v>
      </c>
      <c r="D79" s="38">
        <v>41017</v>
      </c>
      <c r="E79" s="36" t="s">
        <v>147</v>
      </c>
      <c r="F79" s="65">
        <v>8</v>
      </c>
      <c r="G79" s="102">
        <v>466.1</v>
      </c>
      <c r="H79" s="63" t="s">
        <v>176</v>
      </c>
    </row>
    <row r="80" spans="1:8" ht="23.1" customHeight="1" x14ac:dyDescent="0.25">
      <c r="A80" s="37" t="s">
        <v>21</v>
      </c>
      <c r="B80" s="37">
        <v>78</v>
      </c>
      <c r="C80" s="100">
        <v>40514400</v>
      </c>
      <c r="D80" s="38">
        <v>41015</v>
      </c>
      <c r="E80" s="36" t="s">
        <v>147</v>
      </c>
      <c r="F80" s="65">
        <v>5</v>
      </c>
      <c r="G80" s="102">
        <v>466.1</v>
      </c>
      <c r="H80" s="63" t="s">
        <v>177</v>
      </c>
    </row>
    <row r="81" spans="1:8" ht="23.1" customHeight="1" x14ac:dyDescent="0.25">
      <c r="A81" s="37" t="s">
        <v>21</v>
      </c>
      <c r="B81" s="37">
        <v>80</v>
      </c>
      <c r="C81" s="100">
        <v>40514986</v>
      </c>
      <c r="D81" s="38">
        <v>41011</v>
      </c>
      <c r="E81" s="36" t="s">
        <v>147</v>
      </c>
      <c r="F81" s="65">
        <v>8</v>
      </c>
      <c r="G81" s="102">
        <v>466.1</v>
      </c>
      <c r="H81" s="63" t="s">
        <v>175</v>
      </c>
    </row>
    <row r="82" spans="1:8" ht="23.1" customHeight="1" x14ac:dyDescent="0.25">
      <c r="A82" s="37" t="s">
        <v>21</v>
      </c>
      <c r="B82" s="37">
        <v>81</v>
      </c>
      <c r="C82" s="100">
        <v>40519080</v>
      </c>
      <c r="D82" s="38">
        <v>41017</v>
      </c>
      <c r="E82" s="36" t="s">
        <v>147</v>
      </c>
      <c r="F82" s="65">
        <v>8</v>
      </c>
      <c r="G82" s="102">
        <v>466.1</v>
      </c>
      <c r="H82" s="63" t="s">
        <v>178</v>
      </c>
    </row>
    <row r="83" spans="1:8" ht="23.1" customHeight="1" x14ac:dyDescent="0.25">
      <c r="A83" s="37" t="s">
        <v>21</v>
      </c>
      <c r="B83" s="37">
        <v>82</v>
      </c>
      <c r="C83" s="100">
        <v>40519523</v>
      </c>
      <c r="D83" s="38">
        <v>41005</v>
      </c>
      <c r="E83" s="36" t="s">
        <v>147</v>
      </c>
      <c r="F83" s="65">
        <v>8</v>
      </c>
      <c r="G83" s="102">
        <v>466.1</v>
      </c>
      <c r="H83" s="63" t="s">
        <v>173</v>
      </c>
    </row>
    <row r="84" spans="1:8" ht="23.1" customHeight="1" x14ac:dyDescent="0.25">
      <c r="A84" s="37" t="s">
        <v>21</v>
      </c>
      <c r="B84" s="37">
        <v>83</v>
      </c>
      <c r="C84" s="100">
        <v>40519594</v>
      </c>
      <c r="D84" s="38">
        <v>41026</v>
      </c>
      <c r="E84" s="36" t="s">
        <v>147</v>
      </c>
      <c r="F84" s="65">
        <v>5</v>
      </c>
      <c r="G84" s="102">
        <v>466.1</v>
      </c>
      <c r="H84" s="63" t="s">
        <v>177</v>
      </c>
    </row>
    <row r="85" spans="1:8" ht="23.1" customHeight="1" x14ac:dyDescent="0.25">
      <c r="A85" s="37" t="s">
        <v>21</v>
      </c>
      <c r="B85" s="37">
        <v>84</v>
      </c>
      <c r="C85" s="100">
        <v>40521609</v>
      </c>
      <c r="D85" s="38">
        <v>41016</v>
      </c>
      <c r="E85" s="64" t="s">
        <v>147</v>
      </c>
      <c r="F85" s="65">
        <v>15</v>
      </c>
      <c r="G85" s="102">
        <v>466.1</v>
      </c>
      <c r="H85" s="63" t="s">
        <v>175</v>
      </c>
    </row>
    <row r="86" spans="1:8" ht="23.1" customHeight="1" x14ac:dyDescent="0.25">
      <c r="A86" s="37" t="s">
        <v>21</v>
      </c>
      <c r="B86" s="37">
        <v>85</v>
      </c>
      <c r="C86" s="100">
        <v>40521681</v>
      </c>
      <c r="D86" s="38">
        <v>41016</v>
      </c>
      <c r="E86" s="64" t="s">
        <v>147</v>
      </c>
      <c r="F86" s="65">
        <v>15</v>
      </c>
      <c r="G86" s="102">
        <v>466.1</v>
      </c>
      <c r="H86" s="63" t="s">
        <v>175</v>
      </c>
    </row>
    <row r="87" spans="1:8" ht="23.1" customHeight="1" x14ac:dyDescent="0.25">
      <c r="A87" s="37" t="s">
        <v>21</v>
      </c>
      <c r="B87" s="37">
        <v>86</v>
      </c>
      <c r="C87" s="100">
        <v>40512609</v>
      </c>
      <c r="D87" s="38">
        <v>41022</v>
      </c>
      <c r="E87" s="64" t="s">
        <v>147</v>
      </c>
      <c r="F87" s="65">
        <v>80</v>
      </c>
      <c r="G87" s="102">
        <v>9600</v>
      </c>
      <c r="H87" s="63" t="s">
        <v>172</v>
      </c>
    </row>
    <row r="88" spans="1:8" ht="23.1" customHeight="1" x14ac:dyDescent="0.25">
      <c r="A88" s="37" t="s">
        <v>21</v>
      </c>
      <c r="B88" s="37">
        <v>87</v>
      </c>
      <c r="C88" s="100">
        <v>40521966</v>
      </c>
      <c r="D88" s="38">
        <v>41001</v>
      </c>
      <c r="E88" s="64" t="s">
        <v>147</v>
      </c>
      <c r="F88" s="65">
        <v>8</v>
      </c>
      <c r="G88" s="102">
        <v>466.1</v>
      </c>
      <c r="H88" s="63" t="s">
        <v>177</v>
      </c>
    </row>
    <row r="89" spans="1:8" ht="23.1" customHeight="1" x14ac:dyDescent="0.25">
      <c r="A89" s="37" t="s">
        <v>21</v>
      </c>
      <c r="B89" s="37">
        <v>88</v>
      </c>
      <c r="C89" s="100">
        <v>40523299</v>
      </c>
      <c r="D89" s="38">
        <v>41018</v>
      </c>
      <c r="E89" s="64" t="s">
        <v>145</v>
      </c>
      <c r="F89" s="65">
        <v>140</v>
      </c>
      <c r="G89" s="102">
        <v>7700</v>
      </c>
      <c r="H89" s="63" t="s">
        <v>176</v>
      </c>
    </row>
    <row r="90" spans="1:8" ht="23.1" customHeight="1" x14ac:dyDescent="0.25">
      <c r="A90" s="37" t="s">
        <v>21</v>
      </c>
      <c r="B90" s="37">
        <v>89</v>
      </c>
      <c r="C90" s="100">
        <v>40522405</v>
      </c>
      <c r="D90" s="38">
        <v>41004</v>
      </c>
      <c r="E90" s="64" t="s">
        <v>147</v>
      </c>
      <c r="F90" s="65">
        <v>8</v>
      </c>
      <c r="G90" s="102">
        <v>466.1</v>
      </c>
      <c r="H90" s="63" t="s">
        <v>179</v>
      </c>
    </row>
    <row r="91" spans="1:8" ht="23.1" customHeight="1" x14ac:dyDescent="0.25">
      <c r="A91" s="37" t="s">
        <v>21</v>
      </c>
      <c r="B91" s="37">
        <v>90</v>
      </c>
      <c r="C91" s="100">
        <v>40523038</v>
      </c>
      <c r="D91" s="38">
        <v>41004</v>
      </c>
      <c r="E91" s="64" t="s">
        <v>147</v>
      </c>
      <c r="F91" s="65">
        <v>10</v>
      </c>
      <c r="G91" s="102">
        <v>466.1</v>
      </c>
      <c r="H91" s="63" t="s">
        <v>174</v>
      </c>
    </row>
    <row r="92" spans="1:8" ht="23.1" customHeight="1" x14ac:dyDescent="0.25">
      <c r="A92" s="37" t="s">
        <v>21</v>
      </c>
      <c r="B92" s="37">
        <v>91</v>
      </c>
      <c r="C92" s="100">
        <v>40526460</v>
      </c>
      <c r="D92" s="38">
        <v>41012</v>
      </c>
      <c r="E92" s="64" t="s">
        <v>145</v>
      </c>
      <c r="F92" s="65">
        <v>10</v>
      </c>
      <c r="G92" s="102">
        <v>388349.19</v>
      </c>
      <c r="H92" s="63" t="s">
        <v>172</v>
      </c>
    </row>
    <row r="93" spans="1:8" ht="23.1" customHeight="1" x14ac:dyDescent="0.25">
      <c r="A93" s="37" t="s">
        <v>21</v>
      </c>
      <c r="B93" s="37">
        <v>92</v>
      </c>
      <c r="C93" s="100">
        <v>40524312</v>
      </c>
      <c r="D93" s="38">
        <v>41010</v>
      </c>
      <c r="E93" s="64" t="s">
        <v>147</v>
      </c>
      <c r="F93" s="65">
        <v>15</v>
      </c>
      <c r="G93" s="102">
        <v>466.1</v>
      </c>
      <c r="H93" s="63" t="s">
        <v>173</v>
      </c>
    </row>
    <row r="94" spans="1:8" ht="23.1" customHeight="1" x14ac:dyDescent="0.25">
      <c r="A94" s="37" t="s">
        <v>21</v>
      </c>
      <c r="B94" s="37">
        <v>93</v>
      </c>
      <c r="C94" s="100">
        <v>40523336</v>
      </c>
      <c r="D94" s="38">
        <v>41016</v>
      </c>
      <c r="E94" s="64" t="s">
        <v>145</v>
      </c>
      <c r="F94" s="65">
        <v>60</v>
      </c>
      <c r="G94" s="102">
        <v>7200</v>
      </c>
      <c r="H94" s="63" t="s">
        <v>173</v>
      </c>
    </row>
    <row r="95" spans="1:8" ht="23.1" customHeight="1" x14ac:dyDescent="0.25">
      <c r="A95" s="37" t="s">
        <v>21</v>
      </c>
      <c r="B95" s="37">
        <v>94</v>
      </c>
      <c r="C95" s="100">
        <v>40524970</v>
      </c>
      <c r="D95" s="38">
        <v>41017</v>
      </c>
      <c r="E95" s="64" t="s">
        <v>147</v>
      </c>
      <c r="F95" s="65">
        <v>15</v>
      </c>
      <c r="G95" s="102">
        <v>466.1</v>
      </c>
      <c r="H95" s="63" t="s">
        <v>173</v>
      </c>
    </row>
    <row r="96" spans="1:8" ht="23.1" customHeight="1" x14ac:dyDescent="0.25">
      <c r="A96" s="37" t="s">
        <v>21</v>
      </c>
      <c r="B96" s="37">
        <v>95</v>
      </c>
      <c r="C96" s="100">
        <v>40526147</v>
      </c>
      <c r="D96" s="38">
        <v>41004</v>
      </c>
      <c r="E96" s="64" t="s">
        <v>147</v>
      </c>
      <c r="F96" s="65">
        <v>8</v>
      </c>
      <c r="G96" s="102">
        <v>466.1</v>
      </c>
      <c r="H96" s="63" t="s">
        <v>173</v>
      </c>
    </row>
    <row r="97" spans="1:8" ht="23.1" customHeight="1" x14ac:dyDescent="0.25">
      <c r="A97" s="37" t="s">
        <v>21</v>
      </c>
      <c r="B97" s="37">
        <v>96</v>
      </c>
      <c r="C97" s="100">
        <v>40528570</v>
      </c>
      <c r="D97" s="38">
        <v>41002</v>
      </c>
      <c r="E97" s="64" t="s">
        <v>147</v>
      </c>
      <c r="F97" s="103">
        <v>14.5</v>
      </c>
      <c r="G97" s="102">
        <v>466.1</v>
      </c>
      <c r="H97" s="63" t="s">
        <v>175</v>
      </c>
    </row>
    <row r="98" spans="1:8" ht="23.1" customHeight="1" x14ac:dyDescent="0.25">
      <c r="A98" s="37" t="s">
        <v>21</v>
      </c>
      <c r="B98" s="37">
        <v>97</v>
      </c>
      <c r="C98" s="100">
        <v>40531232</v>
      </c>
      <c r="D98" s="38">
        <v>41015</v>
      </c>
      <c r="E98" s="64" t="s">
        <v>147</v>
      </c>
      <c r="F98" s="65">
        <v>41.800000000000004</v>
      </c>
      <c r="G98" s="102">
        <v>5016</v>
      </c>
      <c r="H98" s="63" t="s">
        <v>172</v>
      </c>
    </row>
    <row r="99" spans="1:8" ht="23.1" customHeight="1" x14ac:dyDescent="0.25">
      <c r="A99" s="37" t="s">
        <v>21</v>
      </c>
      <c r="B99" s="37">
        <v>98</v>
      </c>
      <c r="C99" s="100">
        <v>40528761</v>
      </c>
      <c r="D99" s="38">
        <v>41003</v>
      </c>
      <c r="E99" s="64" t="s">
        <v>147</v>
      </c>
      <c r="F99" s="65">
        <v>8</v>
      </c>
      <c r="G99" s="102">
        <v>466.1</v>
      </c>
      <c r="H99" s="63" t="s">
        <v>178</v>
      </c>
    </row>
    <row r="100" spans="1:8" ht="23.1" customHeight="1" x14ac:dyDescent="0.25">
      <c r="A100" s="37" t="s">
        <v>21</v>
      </c>
      <c r="B100" s="37">
        <v>99</v>
      </c>
      <c r="C100" s="100">
        <v>40527557</v>
      </c>
      <c r="D100" s="38">
        <v>41025</v>
      </c>
      <c r="E100" s="64" t="s">
        <v>145</v>
      </c>
      <c r="F100" s="65">
        <v>99</v>
      </c>
      <c r="G100" s="102">
        <v>637302.96</v>
      </c>
      <c r="H100" s="63" t="s">
        <v>177</v>
      </c>
    </row>
    <row r="101" spans="1:8" ht="23.1" customHeight="1" x14ac:dyDescent="0.25">
      <c r="A101" s="37" t="s">
        <v>21</v>
      </c>
      <c r="B101" s="37">
        <v>100</v>
      </c>
      <c r="C101" s="100">
        <v>40529076</v>
      </c>
      <c r="D101" s="38">
        <v>41011</v>
      </c>
      <c r="E101" s="64" t="s">
        <v>147</v>
      </c>
      <c r="F101" s="65">
        <v>8</v>
      </c>
      <c r="G101" s="102">
        <v>466.1</v>
      </c>
      <c r="H101" s="63" t="s">
        <v>177</v>
      </c>
    </row>
    <row r="102" spans="1:8" ht="23.1" customHeight="1" x14ac:dyDescent="0.25">
      <c r="A102" s="37" t="s">
        <v>21</v>
      </c>
      <c r="B102" s="37">
        <v>101</v>
      </c>
      <c r="C102" s="100">
        <v>40529241</v>
      </c>
      <c r="D102" s="38">
        <v>41002</v>
      </c>
      <c r="E102" s="64" t="s">
        <v>147</v>
      </c>
      <c r="F102" s="65">
        <v>14</v>
      </c>
      <c r="G102" s="102">
        <v>466.1</v>
      </c>
      <c r="H102" s="63" t="s">
        <v>177</v>
      </c>
    </row>
    <row r="103" spans="1:8" ht="23.1" customHeight="1" x14ac:dyDescent="0.25">
      <c r="A103" s="37" t="s">
        <v>21</v>
      </c>
      <c r="B103" s="37">
        <v>102</v>
      </c>
      <c r="C103" s="100">
        <v>40529363</v>
      </c>
      <c r="D103" s="38">
        <v>41016</v>
      </c>
      <c r="E103" s="64" t="s">
        <v>147</v>
      </c>
      <c r="F103" s="65">
        <v>8</v>
      </c>
      <c r="G103" s="102">
        <v>466.1</v>
      </c>
      <c r="H103" s="63" t="s">
        <v>179</v>
      </c>
    </row>
    <row r="104" spans="1:8" ht="23.1" customHeight="1" x14ac:dyDescent="0.25">
      <c r="A104" s="37" t="s">
        <v>21</v>
      </c>
      <c r="B104" s="37">
        <v>103</v>
      </c>
      <c r="C104" s="100">
        <v>40529893</v>
      </c>
      <c r="D104" s="38">
        <v>41002</v>
      </c>
      <c r="E104" s="64" t="s">
        <v>147</v>
      </c>
      <c r="F104" s="65">
        <v>5</v>
      </c>
      <c r="G104" s="102">
        <v>466.1</v>
      </c>
      <c r="H104" s="63" t="s">
        <v>173</v>
      </c>
    </row>
    <row r="105" spans="1:8" ht="23.1" customHeight="1" x14ac:dyDescent="0.25">
      <c r="A105" s="37" t="s">
        <v>21</v>
      </c>
      <c r="B105" s="37">
        <v>104</v>
      </c>
      <c r="C105" s="100">
        <v>40529910</v>
      </c>
      <c r="D105" s="38">
        <v>41008</v>
      </c>
      <c r="E105" s="64" t="s">
        <v>147</v>
      </c>
      <c r="F105" s="65">
        <v>8</v>
      </c>
      <c r="G105" s="102">
        <v>466.1</v>
      </c>
      <c r="H105" s="63" t="s">
        <v>179</v>
      </c>
    </row>
    <row r="106" spans="1:8" ht="23.1" customHeight="1" x14ac:dyDescent="0.25">
      <c r="A106" s="37" t="s">
        <v>21</v>
      </c>
      <c r="B106" s="37">
        <v>105</v>
      </c>
      <c r="C106" s="100">
        <v>40529929</v>
      </c>
      <c r="D106" s="38">
        <v>41011</v>
      </c>
      <c r="E106" s="64" t="s">
        <v>147</v>
      </c>
      <c r="F106" s="65">
        <v>5</v>
      </c>
      <c r="G106" s="102">
        <v>466.1</v>
      </c>
      <c r="H106" s="63" t="s">
        <v>173</v>
      </c>
    </row>
    <row r="107" spans="1:8" ht="23.1" customHeight="1" x14ac:dyDescent="0.25">
      <c r="A107" s="37" t="s">
        <v>21</v>
      </c>
      <c r="B107" s="37">
        <v>107</v>
      </c>
      <c r="C107" s="100">
        <v>40532505</v>
      </c>
      <c r="D107" s="38">
        <v>41002</v>
      </c>
      <c r="E107" s="64" t="s">
        <v>147</v>
      </c>
      <c r="F107" s="65">
        <v>0.57999999999999996</v>
      </c>
      <c r="G107" s="102">
        <v>466.1</v>
      </c>
      <c r="H107" s="63" t="s">
        <v>177</v>
      </c>
    </row>
    <row r="108" spans="1:8" ht="23.1" customHeight="1" x14ac:dyDescent="0.25">
      <c r="A108" s="37" t="s">
        <v>21</v>
      </c>
      <c r="B108" s="37">
        <v>108</v>
      </c>
      <c r="C108" s="100">
        <v>40532520</v>
      </c>
      <c r="D108" s="38">
        <v>41002</v>
      </c>
      <c r="E108" s="64" t="s">
        <v>147</v>
      </c>
      <c r="F108" s="65">
        <v>0.57999999999999996</v>
      </c>
      <c r="G108" s="102">
        <v>466.1</v>
      </c>
      <c r="H108" s="63" t="s">
        <v>175</v>
      </c>
    </row>
    <row r="109" spans="1:8" ht="23.1" customHeight="1" x14ac:dyDescent="0.25">
      <c r="A109" s="37" t="s">
        <v>21</v>
      </c>
      <c r="B109" s="37">
        <v>109</v>
      </c>
      <c r="C109" s="100">
        <v>40534062</v>
      </c>
      <c r="D109" s="38">
        <v>41009</v>
      </c>
      <c r="E109" s="64" t="s">
        <v>147</v>
      </c>
      <c r="F109" s="65">
        <v>15</v>
      </c>
      <c r="G109" s="102">
        <v>466.1</v>
      </c>
      <c r="H109" s="63" t="s">
        <v>175</v>
      </c>
    </row>
    <row r="110" spans="1:8" ht="23.1" customHeight="1" x14ac:dyDescent="0.25">
      <c r="A110" s="37" t="s">
        <v>21</v>
      </c>
      <c r="B110" s="37">
        <v>110</v>
      </c>
      <c r="C110" s="100">
        <v>40534285</v>
      </c>
      <c r="D110" s="38">
        <v>41009</v>
      </c>
      <c r="E110" s="64" t="s">
        <v>147</v>
      </c>
      <c r="F110" s="65">
        <v>15</v>
      </c>
      <c r="G110" s="102">
        <v>466.1</v>
      </c>
      <c r="H110" s="63" t="s">
        <v>175</v>
      </c>
    </row>
    <row r="111" spans="1:8" ht="23.1" customHeight="1" x14ac:dyDescent="0.25">
      <c r="A111" s="37" t="s">
        <v>21</v>
      </c>
      <c r="B111" s="37">
        <v>111</v>
      </c>
      <c r="C111" s="100">
        <v>40532693</v>
      </c>
      <c r="D111" s="38">
        <v>41002</v>
      </c>
      <c r="E111" s="64" t="s">
        <v>147</v>
      </c>
      <c r="F111" s="65">
        <v>0.57999999999999996</v>
      </c>
      <c r="G111" s="102">
        <v>466.1</v>
      </c>
      <c r="H111" s="63" t="s">
        <v>176</v>
      </c>
    </row>
    <row r="112" spans="1:8" ht="23.1" customHeight="1" x14ac:dyDescent="0.25">
      <c r="A112" s="36" t="s">
        <v>21</v>
      </c>
      <c r="B112" s="37">
        <v>112</v>
      </c>
      <c r="C112" s="100">
        <v>40533176</v>
      </c>
      <c r="D112" s="38">
        <v>41011</v>
      </c>
      <c r="E112" s="64" t="s">
        <v>147</v>
      </c>
      <c r="F112" s="65">
        <v>1</v>
      </c>
      <c r="G112" s="102">
        <v>466.1</v>
      </c>
      <c r="H112" s="63" t="s">
        <v>177</v>
      </c>
    </row>
    <row r="113" spans="1:8" ht="23.1" customHeight="1" x14ac:dyDescent="0.25">
      <c r="A113" s="36" t="s">
        <v>21</v>
      </c>
      <c r="B113" s="37">
        <v>113</v>
      </c>
      <c r="C113" s="100">
        <v>40532781</v>
      </c>
      <c r="D113" s="38">
        <v>41011</v>
      </c>
      <c r="E113" s="64" t="s">
        <v>147</v>
      </c>
      <c r="F113" s="65">
        <v>1</v>
      </c>
      <c r="G113" s="102">
        <v>466.1</v>
      </c>
      <c r="H113" s="63" t="s">
        <v>175</v>
      </c>
    </row>
    <row r="114" spans="1:8" ht="23.1" customHeight="1" x14ac:dyDescent="0.25">
      <c r="A114" s="36" t="s">
        <v>21</v>
      </c>
      <c r="B114" s="37">
        <v>114</v>
      </c>
      <c r="C114" s="100">
        <v>40533042</v>
      </c>
      <c r="D114" s="38">
        <v>41012</v>
      </c>
      <c r="E114" s="64" t="s">
        <v>147</v>
      </c>
      <c r="F114" s="65">
        <v>14.5</v>
      </c>
      <c r="G114" s="102">
        <v>466.1</v>
      </c>
      <c r="H114" s="63" t="s">
        <v>177</v>
      </c>
    </row>
    <row r="115" spans="1:8" ht="23.1" customHeight="1" x14ac:dyDescent="0.25">
      <c r="A115" s="36" t="s">
        <v>21</v>
      </c>
      <c r="B115" s="37">
        <v>115</v>
      </c>
      <c r="C115" s="100">
        <v>40533590</v>
      </c>
      <c r="D115" s="38">
        <v>41010</v>
      </c>
      <c r="E115" s="64" t="s">
        <v>147</v>
      </c>
      <c r="F115" s="65">
        <v>15</v>
      </c>
      <c r="G115" s="102">
        <v>466.1</v>
      </c>
      <c r="H115" s="63" t="s">
        <v>179</v>
      </c>
    </row>
    <row r="116" spans="1:8" ht="23.1" customHeight="1" x14ac:dyDescent="0.25">
      <c r="A116" s="36" t="s">
        <v>21</v>
      </c>
      <c r="B116" s="37">
        <v>116</v>
      </c>
      <c r="C116" s="100">
        <v>40533206</v>
      </c>
      <c r="D116" s="38">
        <v>41018</v>
      </c>
      <c r="E116" s="64" t="s">
        <v>147</v>
      </c>
      <c r="F116" s="65">
        <v>1</v>
      </c>
      <c r="G116" s="102">
        <v>466.1</v>
      </c>
      <c r="H116" s="63" t="s">
        <v>176</v>
      </c>
    </row>
    <row r="117" spans="1:8" ht="23.1" customHeight="1" x14ac:dyDescent="0.25">
      <c r="A117" s="36" t="s">
        <v>21</v>
      </c>
      <c r="B117" s="37">
        <v>117</v>
      </c>
      <c r="C117" s="100">
        <v>40533288</v>
      </c>
      <c r="D117" s="38">
        <v>41002</v>
      </c>
      <c r="E117" s="64" t="s">
        <v>147</v>
      </c>
      <c r="F117" s="65">
        <v>15</v>
      </c>
      <c r="G117" s="102">
        <v>466.1</v>
      </c>
      <c r="H117" s="63" t="s">
        <v>178</v>
      </c>
    </row>
    <row r="118" spans="1:8" ht="23.1" customHeight="1" x14ac:dyDescent="0.25">
      <c r="A118" s="36" t="s">
        <v>21</v>
      </c>
      <c r="B118" s="37">
        <v>118</v>
      </c>
      <c r="C118" s="100">
        <v>40533453</v>
      </c>
      <c r="D118" s="38">
        <v>41018</v>
      </c>
      <c r="E118" s="64" t="s">
        <v>147</v>
      </c>
      <c r="F118" s="65">
        <v>11</v>
      </c>
      <c r="G118" s="102">
        <v>466.1</v>
      </c>
      <c r="H118" s="63" t="s">
        <v>174</v>
      </c>
    </row>
    <row r="119" spans="1:8" ht="23.1" customHeight="1" x14ac:dyDescent="0.25">
      <c r="A119" s="36" t="s">
        <v>21</v>
      </c>
      <c r="B119" s="37">
        <v>119</v>
      </c>
      <c r="C119" s="100">
        <v>40533536</v>
      </c>
      <c r="D119" s="38">
        <v>41002</v>
      </c>
      <c r="E119" s="64" t="s">
        <v>147</v>
      </c>
      <c r="F119" s="65">
        <v>8</v>
      </c>
      <c r="G119" s="102">
        <v>466.1</v>
      </c>
      <c r="H119" s="63" t="s">
        <v>180</v>
      </c>
    </row>
    <row r="120" spans="1:8" ht="23.1" customHeight="1" x14ac:dyDescent="0.25">
      <c r="A120" s="36" t="s">
        <v>21</v>
      </c>
      <c r="B120" s="37">
        <v>120</v>
      </c>
      <c r="C120" s="100">
        <v>40533669</v>
      </c>
      <c r="D120" s="38">
        <v>41018</v>
      </c>
      <c r="E120" s="64" t="s">
        <v>147</v>
      </c>
      <c r="F120" s="65">
        <v>8</v>
      </c>
      <c r="G120" s="102">
        <v>466.1</v>
      </c>
      <c r="H120" s="63" t="s">
        <v>180</v>
      </c>
    </row>
    <row r="121" spans="1:8" ht="23.1" customHeight="1" x14ac:dyDescent="0.25">
      <c r="A121" s="36" t="s">
        <v>21</v>
      </c>
      <c r="B121" s="37">
        <v>121</v>
      </c>
      <c r="C121" s="100">
        <v>40533728</v>
      </c>
      <c r="D121" s="38">
        <v>41011</v>
      </c>
      <c r="E121" s="64" t="s">
        <v>147</v>
      </c>
      <c r="F121" s="65">
        <v>15</v>
      </c>
      <c r="G121" s="102">
        <v>466.1</v>
      </c>
      <c r="H121" s="63" t="s">
        <v>176</v>
      </c>
    </row>
    <row r="122" spans="1:8" ht="23.1" customHeight="1" x14ac:dyDescent="0.25">
      <c r="A122" s="36" t="s">
        <v>21</v>
      </c>
      <c r="B122" s="37">
        <v>122</v>
      </c>
      <c r="C122" s="100">
        <v>40534298</v>
      </c>
      <c r="D122" s="38">
        <v>41018</v>
      </c>
      <c r="E122" s="64" t="s">
        <v>147</v>
      </c>
      <c r="F122" s="65">
        <v>1</v>
      </c>
      <c r="G122" s="102">
        <v>466.1</v>
      </c>
      <c r="H122" s="63" t="s">
        <v>177</v>
      </c>
    </row>
    <row r="123" spans="1:8" ht="23.1" customHeight="1" x14ac:dyDescent="0.25">
      <c r="A123" s="36" t="s">
        <v>21</v>
      </c>
      <c r="B123" s="37">
        <v>123</v>
      </c>
      <c r="C123" s="100">
        <v>40534317</v>
      </c>
      <c r="D123" s="38">
        <v>41018</v>
      </c>
      <c r="E123" s="64" t="s">
        <v>147</v>
      </c>
      <c r="F123" s="65">
        <v>1</v>
      </c>
      <c r="G123" s="102">
        <v>466.1</v>
      </c>
      <c r="H123" s="63" t="s">
        <v>177</v>
      </c>
    </row>
    <row r="124" spans="1:8" ht="23.1" customHeight="1" x14ac:dyDescent="0.25">
      <c r="A124" s="36" t="s">
        <v>21</v>
      </c>
      <c r="B124" s="37">
        <v>125</v>
      </c>
      <c r="C124" s="100">
        <v>40534365</v>
      </c>
      <c r="D124" s="38">
        <v>41004</v>
      </c>
      <c r="E124" s="64" t="s">
        <v>147</v>
      </c>
      <c r="F124" s="65">
        <v>15</v>
      </c>
      <c r="G124" s="102">
        <v>466.1</v>
      </c>
      <c r="H124" s="63" t="s">
        <v>175</v>
      </c>
    </row>
    <row r="125" spans="1:8" ht="23.1" customHeight="1" x14ac:dyDescent="0.25">
      <c r="A125" s="37" t="s">
        <v>66</v>
      </c>
      <c r="B125" s="37">
        <v>126</v>
      </c>
      <c r="C125" s="100">
        <v>40534414</v>
      </c>
      <c r="D125" s="38">
        <v>41004</v>
      </c>
      <c r="E125" s="64" t="s">
        <v>147</v>
      </c>
      <c r="F125" s="65">
        <v>15</v>
      </c>
      <c r="G125" s="102">
        <v>466.1</v>
      </c>
      <c r="H125" s="63" t="s">
        <v>175</v>
      </c>
    </row>
    <row r="126" spans="1:8" ht="23.1" customHeight="1" x14ac:dyDescent="0.25">
      <c r="A126" s="37" t="s">
        <v>66</v>
      </c>
      <c r="B126" s="37">
        <v>127</v>
      </c>
      <c r="C126" s="100">
        <v>40534672</v>
      </c>
      <c r="D126" s="38">
        <v>41004</v>
      </c>
      <c r="E126" s="64" t="s">
        <v>147</v>
      </c>
      <c r="F126" s="65">
        <v>15</v>
      </c>
      <c r="G126" s="102">
        <v>466.1</v>
      </c>
      <c r="H126" s="63" t="s">
        <v>175</v>
      </c>
    </row>
    <row r="127" spans="1:8" ht="23.1" customHeight="1" x14ac:dyDescent="0.25">
      <c r="A127" s="37" t="s">
        <v>66</v>
      </c>
      <c r="B127" s="37">
        <v>128</v>
      </c>
      <c r="C127" s="100">
        <v>40534614</v>
      </c>
      <c r="D127" s="38">
        <v>41004</v>
      </c>
      <c r="E127" s="64" t="s">
        <v>147</v>
      </c>
      <c r="F127" s="65">
        <v>15</v>
      </c>
      <c r="G127" s="102">
        <v>466.1</v>
      </c>
      <c r="H127" s="63" t="s">
        <v>175</v>
      </c>
    </row>
    <row r="128" spans="1:8" ht="23.1" customHeight="1" x14ac:dyDescent="0.25">
      <c r="A128" s="37" t="s">
        <v>66</v>
      </c>
      <c r="B128" s="37">
        <v>129</v>
      </c>
      <c r="C128" s="100">
        <v>40534718</v>
      </c>
      <c r="D128" s="38">
        <v>41004</v>
      </c>
      <c r="E128" s="64" t="s">
        <v>147</v>
      </c>
      <c r="F128" s="65">
        <v>15</v>
      </c>
      <c r="G128" s="102">
        <v>466.1</v>
      </c>
      <c r="H128" s="63" t="s">
        <v>175</v>
      </c>
    </row>
    <row r="129" spans="1:8" ht="23.1" customHeight="1" x14ac:dyDescent="0.25">
      <c r="A129" s="37" t="s">
        <v>66</v>
      </c>
      <c r="B129" s="37">
        <v>130</v>
      </c>
      <c r="C129" s="100">
        <v>40534894</v>
      </c>
      <c r="D129" s="38">
        <v>41004</v>
      </c>
      <c r="E129" s="64" t="s">
        <v>147</v>
      </c>
      <c r="F129" s="65">
        <v>15</v>
      </c>
      <c r="G129" s="102">
        <v>466.1</v>
      </c>
      <c r="H129" s="63" t="s">
        <v>175</v>
      </c>
    </row>
    <row r="130" spans="1:8" ht="23.1" customHeight="1" x14ac:dyDescent="0.25">
      <c r="A130" s="37" t="s">
        <v>66</v>
      </c>
      <c r="B130" s="37">
        <v>131</v>
      </c>
      <c r="C130" s="100">
        <v>40529801</v>
      </c>
      <c r="D130" s="38">
        <v>41011</v>
      </c>
      <c r="E130" s="64" t="s">
        <v>147</v>
      </c>
      <c r="F130" s="65">
        <v>1</v>
      </c>
      <c r="G130" s="102">
        <v>466.1</v>
      </c>
      <c r="H130" s="63" t="s">
        <v>177</v>
      </c>
    </row>
    <row r="131" spans="1:8" ht="23.1" customHeight="1" x14ac:dyDescent="0.25">
      <c r="A131" s="37" t="s">
        <v>66</v>
      </c>
      <c r="B131" s="37">
        <v>132</v>
      </c>
      <c r="C131" s="100">
        <v>40533690</v>
      </c>
      <c r="D131" s="38">
        <v>41011</v>
      </c>
      <c r="E131" s="64" t="s">
        <v>147</v>
      </c>
      <c r="F131" s="65">
        <v>15</v>
      </c>
      <c r="G131" s="102">
        <v>466.1</v>
      </c>
      <c r="H131" s="63" t="s">
        <v>175</v>
      </c>
    </row>
    <row r="132" spans="1:8" ht="23.1" customHeight="1" x14ac:dyDescent="0.25">
      <c r="A132" s="37" t="s">
        <v>66</v>
      </c>
      <c r="B132" s="37">
        <v>133</v>
      </c>
      <c r="C132" s="104">
        <v>40540340</v>
      </c>
      <c r="D132" s="90">
        <v>41017</v>
      </c>
      <c r="E132" s="64" t="s">
        <v>147</v>
      </c>
      <c r="F132" s="91">
        <v>15</v>
      </c>
      <c r="G132" s="92">
        <v>466.1</v>
      </c>
      <c r="H132" s="93" t="s">
        <v>178</v>
      </c>
    </row>
    <row r="133" spans="1:8" ht="23.1" customHeight="1" x14ac:dyDescent="0.25">
      <c r="A133" s="37" t="s">
        <v>66</v>
      </c>
      <c r="B133" s="37">
        <v>134</v>
      </c>
      <c r="C133" s="104">
        <v>40540291</v>
      </c>
      <c r="D133" s="90">
        <v>41026</v>
      </c>
      <c r="E133" s="64" t="s">
        <v>147</v>
      </c>
      <c r="F133" s="91">
        <v>15</v>
      </c>
      <c r="G133" s="92">
        <v>466.1</v>
      </c>
      <c r="H133" s="93" t="s">
        <v>174</v>
      </c>
    </row>
    <row r="134" spans="1:8" ht="23.1" customHeight="1" x14ac:dyDescent="0.25">
      <c r="A134" s="37" t="s">
        <v>66</v>
      </c>
      <c r="B134" s="37">
        <v>135</v>
      </c>
      <c r="C134" s="104">
        <v>40537051</v>
      </c>
      <c r="D134" s="90">
        <v>41017</v>
      </c>
      <c r="E134" s="64" t="s">
        <v>147</v>
      </c>
      <c r="F134" s="91">
        <v>15</v>
      </c>
      <c r="G134" s="92">
        <v>466.1</v>
      </c>
      <c r="H134" s="93" t="s">
        <v>181</v>
      </c>
    </row>
    <row r="135" spans="1:8" ht="23.1" customHeight="1" x14ac:dyDescent="0.25">
      <c r="A135" s="37" t="s">
        <v>66</v>
      </c>
      <c r="B135" s="37">
        <v>136</v>
      </c>
      <c r="C135" s="104">
        <v>40538175</v>
      </c>
      <c r="D135" s="90">
        <v>41009</v>
      </c>
      <c r="E135" s="64" t="s">
        <v>147</v>
      </c>
      <c r="F135" s="91">
        <v>15</v>
      </c>
      <c r="G135" s="92">
        <v>466.1</v>
      </c>
      <c r="H135" s="93" t="s">
        <v>180</v>
      </c>
    </row>
    <row r="136" spans="1:8" ht="23.1" customHeight="1" x14ac:dyDescent="0.25">
      <c r="A136" s="37" t="s">
        <v>66</v>
      </c>
      <c r="B136" s="37">
        <v>137</v>
      </c>
      <c r="C136" s="104">
        <v>40537633</v>
      </c>
      <c r="D136" s="90">
        <v>41022</v>
      </c>
      <c r="E136" s="64" t="s">
        <v>147</v>
      </c>
      <c r="F136" s="91">
        <v>12</v>
      </c>
      <c r="G136" s="92">
        <v>466.1</v>
      </c>
      <c r="H136" s="93" t="s">
        <v>179</v>
      </c>
    </row>
    <row r="137" spans="1:8" ht="23.1" customHeight="1" x14ac:dyDescent="0.25">
      <c r="A137" s="37" t="s">
        <v>66</v>
      </c>
      <c r="B137" s="37">
        <v>138</v>
      </c>
      <c r="C137" s="104">
        <v>40537101</v>
      </c>
      <c r="D137" s="90">
        <v>41019</v>
      </c>
      <c r="E137" s="64" t="s">
        <v>147</v>
      </c>
      <c r="F137" s="91">
        <v>15</v>
      </c>
      <c r="G137" s="92">
        <v>466.1</v>
      </c>
      <c r="H137" s="93" t="s">
        <v>177</v>
      </c>
    </row>
    <row r="138" spans="1:8" ht="23.1" customHeight="1" x14ac:dyDescent="0.25">
      <c r="A138" s="37" t="s">
        <v>66</v>
      </c>
      <c r="B138" s="37">
        <v>139</v>
      </c>
      <c r="C138" s="104">
        <v>40539724</v>
      </c>
      <c r="D138" s="90">
        <v>41023</v>
      </c>
      <c r="E138" s="64" t="s">
        <v>147</v>
      </c>
      <c r="F138" s="91">
        <v>5</v>
      </c>
      <c r="G138" s="92">
        <v>466.1</v>
      </c>
      <c r="H138" s="93" t="s">
        <v>173</v>
      </c>
    </row>
    <row r="139" spans="1:8" ht="23.1" customHeight="1" x14ac:dyDescent="0.25">
      <c r="A139" s="37" t="s">
        <v>66</v>
      </c>
      <c r="B139" s="37">
        <v>140</v>
      </c>
      <c r="C139" s="104">
        <v>40538887</v>
      </c>
      <c r="D139" s="90">
        <v>41018</v>
      </c>
      <c r="E139" s="64" t="s">
        <v>147</v>
      </c>
      <c r="F139" s="91">
        <v>15</v>
      </c>
      <c r="G139" s="92">
        <v>466.1</v>
      </c>
      <c r="H139" s="93" t="s">
        <v>175</v>
      </c>
    </row>
    <row r="140" spans="1:8" ht="23.1" customHeight="1" x14ac:dyDescent="0.25">
      <c r="A140" s="37" t="s">
        <v>66</v>
      </c>
      <c r="B140" s="37">
        <v>141</v>
      </c>
      <c r="C140" s="104">
        <v>40544326</v>
      </c>
      <c r="D140" s="90">
        <v>41027</v>
      </c>
      <c r="E140" s="64" t="s">
        <v>147</v>
      </c>
      <c r="F140" s="91">
        <v>90</v>
      </c>
      <c r="G140" s="92">
        <v>10800</v>
      </c>
      <c r="H140" s="93" t="s">
        <v>177</v>
      </c>
    </row>
    <row r="141" spans="1:8" ht="23.1" customHeight="1" x14ac:dyDescent="0.25">
      <c r="A141" s="37" t="s">
        <v>66</v>
      </c>
      <c r="B141" s="37">
        <v>143</v>
      </c>
      <c r="C141" s="104">
        <v>40544336</v>
      </c>
      <c r="D141" s="90">
        <v>41025</v>
      </c>
      <c r="E141" s="64" t="s">
        <v>145</v>
      </c>
      <c r="F141" s="91">
        <v>98</v>
      </c>
      <c r="G141" s="92">
        <v>11760</v>
      </c>
      <c r="H141" s="93" t="s">
        <v>175</v>
      </c>
    </row>
    <row r="142" spans="1:8" ht="23.1" customHeight="1" x14ac:dyDescent="0.25">
      <c r="A142" s="37" t="s">
        <v>66</v>
      </c>
      <c r="B142" s="37">
        <v>144</v>
      </c>
      <c r="C142" s="104">
        <v>40543137</v>
      </c>
      <c r="D142" s="90">
        <v>41019</v>
      </c>
      <c r="E142" s="64" t="s">
        <v>147</v>
      </c>
      <c r="F142" s="91">
        <v>15</v>
      </c>
      <c r="G142" s="92">
        <v>466.1</v>
      </c>
      <c r="H142" s="93" t="s">
        <v>176</v>
      </c>
    </row>
    <row r="143" spans="1:8" ht="23.1" customHeight="1" x14ac:dyDescent="0.25">
      <c r="A143" s="37" t="s">
        <v>66</v>
      </c>
      <c r="B143" s="37">
        <v>145</v>
      </c>
      <c r="C143" s="104">
        <v>40547969</v>
      </c>
      <c r="D143" s="90">
        <v>41026</v>
      </c>
      <c r="E143" s="64" t="s">
        <v>147</v>
      </c>
      <c r="F143" s="91">
        <v>15</v>
      </c>
      <c r="G143" s="92">
        <v>466.1</v>
      </c>
      <c r="H143" s="93" t="s">
        <v>173</v>
      </c>
    </row>
    <row r="144" spans="1:8" ht="23.1" customHeight="1" x14ac:dyDescent="0.25">
      <c r="A144" s="37" t="s">
        <v>66</v>
      </c>
      <c r="B144" s="37">
        <v>146</v>
      </c>
      <c r="C144" s="104">
        <v>40550311</v>
      </c>
      <c r="D144" s="90">
        <v>41027</v>
      </c>
      <c r="E144" s="64" t="s">
        <v>147</v>
      </c>
      <c r="F144" s="91">
        <v>50</v>
      </c>
      <c r="G144" s="92">
        <v>6000</v>
      </c>
      <c r="H144" s="93" t="s">
        <v>177</v>
      </c>
    </row>
    <row r="145" spans="1:8" ht="23.1" customHeight="1" x14ac:dyDescent="0.25">
      <c r="A145" s="37" t="s">
        <v>66</v>
      </c>
      <c r="B145" s="37">
        <v>147</v>
      </c>
      <c r="C145" s="104">
        <v>40528668</v>
      </c>
      <c r="D145" s="90">
        <v>41003</v>
      </c>
      <c r="E145" s="64" t="s">
        <v>147</v>
      </c>
      <c r="F145" s="91">
        <v>3</v>
      </c>
      <c r="G145" s="92">
        <v>466.1</v>
      </c>
      <c r="H145" s="93" t="s">
        <v>72</v>
      </c>
    </row>
    <row r="146" spans="1:8" ht="23.1" customHeight="1" x14ac:dyDescent="0.25">
      <c r="A146" s="37" t="s">
        <v>66</v>
      </c>
      <c r="B146" s="37">
        <v>148</v>
      </c>
      <c r="C146" s="104">
        <v>40529782</v>
      </c>
      <c r="D146" s="90">
        <v>41003</v>
      </c>
      <c r="E146" s="64" t="s">
        <v>147</v>
      </c>
      <c r="F146" s="91">
        <v>3</v>
      </c>
      <c r="G146" s="92">
        <v>466.1</v>
      </c>
      <c r="H146" s="93" t="s">
        <v>72</v>
      </c>
    </row>
    <row r="147" spans="1:8" ht="23.1" customHeight="1" x14ac:dyDescent="0.25">
      <c r="A147" s="37" t="s">
        <v>66</v>
      </c>
      <c r="B147" s="37">
        <v>149</v>
      </c>
      <c r="C147" s="104">
        <v>40529773</v>
      </c>
      <c r="D147" s="90">
        <v>41008</v>
      </c>
      <c r="E147" s="64" t="s">
        <v>147</v>
      </c>
      <c r="F147" s="91">
        <v>3</v>
      </c>
      <c r="G147" s="92">
        <v>466.1</v>
      </c>
      <c r="H147" s="93" t="s">
        <v>72</v>
      </c>
    </row>
    <row r="148" spans="1:8" ht="23.1" customHeight="1" x14ac:dyDescent="0.25">
      <c r="A148" s="37" t="s">
        <v>66</v>
      </c>
      <c r="B148" s="37">
        <v>150</v>
      </c>
      <c r="C148" s="104">
        <v>40529767</v>
      </c>
      <c r="D148" s="90">
        <v>41003</v>
      </c>
      <c r="E148" s="64" t="s">
        <v>147</v>
      </c>
      <c r="F148" s="91">
        <v>3</v>
      </c>
      <c r="G148" s="92">
        <v>466.1</v>
      </c>
      <c r="H148" s="93" t="s">
        <v>72</v>
      </c>
    </row>
    <row r="149" spans="1:8" ht="23.1" customHeight="1" x14ac:dyDescent="0.25">
      <c r="A149" s="37" t="s">
        <v>66</v>
      </c>
      <c r="B149" s="37">
        <v>151</v>
      </c>
      <c r="C149" s="104">
        <v>40529736</v>
      </c>
      <c r="D149" s="90">
        <v>41003</v>
      </c>
      <c r="E149" s="64" t="s">
        <v>147</v>
      </c>
      <c r="F149" s="91">
        <v>3</v>
      </c>
      <c r="G149" s="92">
        <v>466.1</v>
      </c>
      <c r="H149" s="93" t="s">
        <v>72</v>
      </c>
    </row>
    <row r="150" spans="1:8" ht="23.1" customHeight="1" x14ac:dyDescent="0.25">
      <c r="A150" s="37" t="s">
        <v>66</v>
      </c>
      <c r="B150" s="37">
        <v>152</v>
      </c>
      <c r="C150" s="104">
        <v>40529728</v>
      </c>
      <c r="D150" s="90">
        <v>41003</v>
      </c>
      <c r="E150" s="64" t="s">
        <v>147</v>
      </c>
      <c r="F150" s="91">
        <v>3</v>
      </c>
      <c r="G150" s="92">
        <v>466.1</v>
      </c>
      <c r="H150" s="93" t="s">
        <v>72</v>
      </c>
    </row>
    <row r="151" spans="1:8" ht="23.1" customHeight="1" x14ac:dyDescent="0.25">
      <c r="A151" s="37" t="s">
        <v>66</v>
      </c>
      <c r="B151" s="37">
        <v>153</v>
      </c>
      <c r="C151" s="104">
        <v>40529724</v>
      </c>
      <c r="D151" s="90">
        <v>41012</v>
      </c>
      <c r="E151" s="64" t="s">
        <v>147</v>
      </c>
      <c r="F151" s="91">
        <v>3</v>
      </c>
      <c r="G151" s="92">
        <v>466.1</v>
      </c>
      <c r="H151" s="93" t="s">
        <v>72</v>
      </c>
    </row>
    <row r="152" spans="1:8" ht="23.1" customHeight="1" x14ac:dyDescent="0.25">
      <c r="A152" s="37" t="s">
        <v>66</v>
      </c>
      <c r="B152" s="37">
        <v>154</v>
      </c>
      <c r="C152" s="104">
        <v>40529792</v>
      </c>
      <c r="D152" s="90">
        <v>41012</v>
      </c>
      <c r="E152" s="64" t="s">
        <v>147</v>
      </c>
      <c r="F152" s="91">
        <v>3</v>
      </c>
      <c r="G152" s="92">
        <v>466.1</v>
      </c>
      <c r="H152" s="93" t="s">
        <v>72</v>
      </c>
    </row>
    <row r="153" spans="1:8" ht="23.1" customHeight="1" x14ac:dyDescent="0.25">
      <c r="A153" s="37" t="s">
        <v>66</v>
      </c>
      <c r="B153" s="37">
        <v>155</v>
      </c>
      <c r="C153" s="104">
        <v>40531253</v>
      </c>
      <c r="D153" s="90">
        <v>41011</v>
      </c>
      <c r="E153" s="64" t="s">
        <v>147</v>
      </c>
      <c r="F153" s="91">
        <v>10</v>
      </c>
      <c r="G153" s="92">
        <v>466.1</v>
      </c>
      <c r="H153" s="93" t="s">
        <v>105</v>
      </c>
    </row>
    <row r="154" spans="1:8" ht="23.1" customHeight="1" x14ac:dyDescent="0.25">
      <c r="A154" s="36" t="s">
        <v>21</v>
      </c>
      <c r="B154" s="37">
        <v>156</v>
      </c>
      <c r="C154" s="104">
        <v>40529722</v>
      </c>
      <c r="D154" s="90">
        <v>41003</v>
      </c>
      <c r="E154" s="64" t="s">
        <v>147</v>
      </c>
      <c r="F154" s="91">
        <v>3</v>
      </c>
      <c r="G154" s="92">
        <v>466.1</v>
      </c>
      <c r="H154" s="93" t="s">
        <v>72</v>
      </c>
    </row>
    <row r="155" spans="1:8" ht="23.1" customHeight="1" x14ac:dyDescent="0.25">
      <c r="A155" s="36" t="s">
        <v>21</v>
      </c>
      <c r="B155" s="37">
        <v>157</v>
      </c>
      <c r="C155" s="104">
        <v>40533170</v>
      </c>
      <c r="D155" s="90">
        <v>41011</v>
      </c>
      <c r="E155" s="64" t="s">
        <v>147</v>
      </c>
      <c r="F155" s="91">
        <v>14.9</v>
      </c>
      <c r="G155" s="92">
        <v>466.1</v>
      </c>
      <c r="H155" s="93" t="s">
        <v>87</v>
      </c>
    </row>
    <row r="156" spans="1:8" ht="23.1" customHeight="1" x14ac:dyDescent="0.25">
      <c r="A156" s="36" t="s">
        <v>21</v>
      </c>
      <c r="B156" s="37">
        <v>158</v>
      </c>
      <c r="C156" s="104">
        <v>40533902</v>
      </c>
      <c r="D156" s="90">
        <v>41009</v>
      </c>
      <c r="E156" s="64" t="s">
        <v>147</v>
      </c>
      <c r="F156" s="91">
        <v>52.2</v>
      </c>
      <c r="G156" s="92">
        <v>6264</v>
      </c>
      <c r="H156" s="93" t="s">
        <v>75</v>
      </c>
    </row>
    <row r="157" spans="1:8" ht="23.1" customHeight="1" x14ac:dyDescent="0.25">
      <c r="A157" s="36" t="s">
        <v>21</v>
      </c>
      <c r="B157" s="37">
        <v>159</v>
      </c>
      <c r="C157" s="104">
        <v>40532342</v>
      </c>
      <c r="D157" s="90">
        <v>41010</v>
      </c>
      <c r="E157" s="64" t="s">
        <v>147</v>
      </c>
      <c r="F157" s="91">
        <v>10</v>
      </c>
      <c r="G157" s="92">
        <v>466.1</v>
      </c>
      <c r="H157" s="93" t="s">
        <v>74</v>
      </c>
    </row>
    <row r="158" spans="1:8" ht="23.1" customHeight="1" x14ac:dyDescent="0.25">
      <c r="A158" s="36" t="s">
        <v>21</v>
      </c>
      <c r="B158" s="37">
        <v>160</v>
      </c>
      <c r="C158" s="104">
        <v>40534281</v>
      </c>
      <c r="D158" s="90">
        <v>41027</v>
      </c>
      <c r="E158" s="64" t="s">
        <v>147</v>
      </c>
      <c r="F158" s="91">
        <v>14.9</v>
      </c>
      <c r="G158" s="92">
        <v>466.1</v>
      </c>
      <c r="H158" s="93" t="s">
        <v>56</v>
      </c>
    </row>
    <row r="159" spans="1:8" ht="23.1" customHeight="1" x14ac:dyDescent="0.25">
      <c r="A159" s="36" t="s">
        <v>21</v>
      </c>
      <c r="B159" s="37">
        <v>161</v>
      </c>
      <c r="C159" s="100">
        <v>40539865</v>
      </c>
      <c r="D159" s="38">
        <v>41026</v>
      </c>
      <c r="E159" s="64" t="s">
        <v>147</v>
      </c>
      <c r="F159" s="65">
        <v>6</v>
      </c>
      <c r="G159" s="67">
        <v>466.1</v>
      </c>
      <c r="H159" s="63" t="s">
        <v>56</v>
      </c>
    </row>
    <row r="160" spans="1:8" ht="23.1" customHeight="1" x14ac:dyDescent="0.25">
      <c r="A160" s="36" t="s">
        <v>21</v>
      </c>
      <c r="B160" s="37">
        <v>162</v>
      </c>
      <c r="C160" s="100">
        <v>40529753</v>
      </c>
      <c r="D160" s="38">
        <v>41004</v>
      </c>
      <c r="E160" s="64" t="s">
        <v>147</v>
      </c>
      <c r="F160" s="65">
        <v>3</v>
      </c>
      <c r="G160" s="67">
        <v>466.1</v>
      </c>
      <c r="H160" s="63" t="s">
        <v>72</v>
      </c>
    </row>
    <row r="161" spans="1:8" ht="23.1" customHeight="1" x14ac:dyDescent="0.25">
      <c r="A161" s="36" t="s">
        <v>21</v>
      </c>
      <c r="B161" s="37">
        <v>163</v>
      </c>
      <c r="C161" s="100">
        <v>40544177</v>
      </c>
      <c r="D161" s="38">
        <v>41023</v>
      </c>
      <c r="E161" s="64" t="s">
        <v>147</v>
      </c>
      <c r="F161" s="65">
        <v>5</v>
      </c>
      <c r="G161" s="67">
        <v>466.1</v>
      </c>
      <c r="H161" s="63" t="s">
        <v>51</v>
      </c>
    </row>
    <row r="162" spans="1:8" ht="23.1" customHeight="1" x14ac:dyDescent="0.25">
      <c r="A162" s="36" t="s">
        <v>21</v>
      </c>
      <c r="B162" s="37">
        <v>164</v>
      </c>
      <c r="C162" s="100">
        <v>40542729</v>
      </c>
      <c r="D162" s="38">
        <v>41022</v>
      </c>
      <c r="E162" s="64" t="s">
        <v>147</v>
      </c>
      <c r="F162" s="65">
        <v>4</v>
      </c>
      <c r="G162" s="67">
        <v>466.1</v>
      </c>
      <c r="H162" s="63" t="s">
        <v>47</v>
      </c>
    </row>
    <row r="163" spans="1:8" ht="23.1" customHeight="1" x14ac:dyDescent="0.25">
      <c r="A163" s="36" t="s">
        <v>21</v>
      </c>
      <c r="B163" s="37">
        <v>165</v>
      </c>
      <c r="C163" s="100">
        <v>40544901</v>
      </c>
      <c r="D163" s="38">
        <v>41024</v>
      </c>
      <c r="E163" s="64" t="s">
        <v>147</v>
      </c>
      <c r="F163" s="65">
        <v>15</v>
      </c>
      <c r="G163" s="67">
        <v>466.1</v>
      </c>
      <c r="H163" s="63" t="s">
        <v>126</v>
      </c>
    </row>
    <row r="164" spans="1:8" ht="23.1" customHeight="1" x14ac:dyDescent="0.25">
      <c r="A164" s="36" t="s">
        <v>21</v>
      </c>
      <c r="B164" s="37">
        <v>166</v>
      </c>
      <c r="C164" s="100">
        <v>40488690</v>
      </c>
      <c r="D164" s="38">
        <v>41009</v>
      </c>
      <c r="E164" s="64" t="s">
        <v>184</v>
      </c>
      <c r="F164" s="65">
        <v>1417</v>
      </c>
      <c r="G164" s="67">
        <v>34860213.5</v>
      </c>
      <c r="H164" s="63" t="s">
        <v>142</v>
      </c>
    </row>
    <row r="165" spans="1:8" ht="23.1" customHeight="1" x14ac:dyDescent="0.25">
      <c r="A165" s="36" t="s">
        <v>21</v>
      </c>
      <c r="B165" s="37">
        <v>167</v>
      </c>
      <c r="C165" s="100">
        <v>40519043</v>
      </c>
      <c r="D165" s="38">
        <v>41019</v>
      </c>
      <c r="E165" s="64" t="s">
        <v>145</v>
      </c>
      <c r="F165" s="65">
        <v>400</v>
      </c>
      <c r="G165" s="67">
        <v>22000</v>
      </c>
      <c r="H165" s="63" t="s">
        <v>182</v>
      </c>
    </row>
    <row r="166" spans="1:8" ht="23.1" customHeight="1" x14ac:dyDescent="0.25">
      <c r="A166" s="36" t="s">
        <v>21</v>
      </c>
      <c r="B166" s="37">
        <v>168</v>
      </c>
      <c r="C166" s="100">
        <v>40543741</v>
      </c>
      <c r="D166" s="38">
        <v>41024</v>
      </c>
      <c r="E166" s="64" t="s">
        <v>145</v>
      </c>
      <c r="F166" s="65">
        <v>400</v>
      </c>
      <c r="G166" s="67">
        <v>22000</v>
      </c>
      <c r="H166" s="63" t="s">
        <v>183</v>
      </c>
    </row>
    <row r="167" spans="1:8" ht="23.1" customHeight="1" x14ac:dyDescent="0.25">
      <c r="A167" s="36" t="s">
        <v>21</v>
      </c>
      <c r="B167" s="37">
        <v>169</v>
      </c>
      <c r="C167" s="104">
        <v>40538137</v>
      </c>
      <c r="D167" s="90">
        <v>41025</v>
      </c>
      <c r="E167" s="64" t="s">
        <v>184</v>
      </c>
      <c r="F167" s="91">
        <v>1171</v>
      </c>
      <c r="G167" s="92">
        <v>23420</v>
      </c>
      <c r="H167" s="93" t="s">
        <v>103</v>
      </c>
    </row>
    <row r="168" spans="1:8" ht="23.1" customHeight="1" x14ac:dyDescent="0.25">
      <c r="A168" s="36" t="s">
        <v>21</v>
      </c>
      <c r="B168" s="37">
        <v>170</v>
      </c>
      <c r="C168" s="104">
        <v>40508862</v>
      </c>
      <c r="D168" s="90">
        <v>41005</v>
      </c>
      <c r="E168" s="64" t="s">
        <v>147</v>
      </c>
      <c r="F168" s="91">
        <v>8</v>
      </c>
      <c r="G168" s="92">
        <v>466.1</v>
      </c>
      <c r="H168" s="93" t="s">
        <v>191</v>
      </c>
    </row>
    <row r="169" spans="1:8" ht="23.1" customHeight="1" x14ac:dyDescent="0.25">
      <c r="A169" s="36" t="s">
        <v>21</v>
      </c>
      <c r="B169" s="37">
        <v>171</v>
      </c>
      <c r="C169" s="104">
        <v>40517065</v>
      </c>
      <c r="D169" s="90">
        <v>41018</v>
      </c>
      <c r="E169" s="64" t="s">
        <v>147</v>
      </c>
      <c r="F169" s="91">
        <v>8</v>
      </c>
      <c r="G169" s="92">
        <v>466.1</v>
      </c>
      <c r="H169" s="93" t="s">
        <v>192</v>
      </c>
    </row>
    <row r="170" spans="1:8" ht="23.1" customHeight="1" x14ac:dyDescent="0.25">
      <c r="A170" s="36" t="s">
        <v>21</v>
      </c>
      <c r="B170" s="37">
        <v>172</v>
      </c>
      <c r="C170" s="104">
        <v>40517327</v>
      </c>
      <c r="D170" s="90">
        <v>41018</v>
      </c>
      <c r="E170" s="64" t="s">
        <v>147</v>
      </c>
      <c r="F170" s="91">
        <v>8</v>
      </c>
      <c r="G170" s="92">
        <v>466.1</v>
      </c>
      <c r="H170" s="93" t="s">
        <v>193</v>
      </c>
    </row>
    <row r="171" spans="1:8" ht="23.1" customHeight="1" x14ac:dyDescent="0.25">
      <c r="A171" s="36" t="s">
        <v>21</v>
      </c>
      <c r="B171" s="37">
        <v>173</v>
      </c>
      <c r="C171" s="104">
        <v>40525469</v>
      </c>
      <c r="D171" s="90">
        <v>41010</v>
      </c>
      <c r="E171" s="64" t="s">
        <v>147</v>
      </c>
      <c r="F171" s="91">
        <v>10</v>
      </c>
      <c r="G171" s="92">
        <v>466.1</v>
      </c>
      <c r="H171" s="93" t="s">
        <v>194</v>
      </c>
    </row>
    <row r="172" spans="1:8" ht="23.1" customHeight="1" x14ac:dyDescent="0.25">
      <c r="A172" s="36" t="s">
        <v>21</v>
      </c>
      <c r="B172" s="37">
        <v>174</v>
      </c>
      <c r="C172" s="104">
        <v>40526674</v>
      </c>
      <c r="D172" s="90">
        <v>41002</v>
      </c>
      <c r="E172" s="64" t="s">
        <v>147</v>
      </c>
      <c r="F172" s="91">
        <v>15</v>
      </c>
      <c r="G172" s="92">
        <v>466.1</v>
      </c>
      <c r="H172" s="93" t="s">
        <v>195</v>
      </c>
    </row>
    <row r="173" spans="1:8" ht="23.1" customHeight="1" x14ac:dyDescent="0.25">
      <c r="A173" s="36" t="s">
        <v>21</v>
      </c>
      <c r="B173" s="37">
        <v>175</v>
      </c>
      <c r="C173" s="64">
        <v>40523995</v>
      </c>
      <c r="D173" s="90">
        <v>41009</v>
      </c>
      <c r="E173" s="64" t="s">
        <v>147</v>
      </c>
      <c r="F173" s="91">
        <v>53.5</v>
      </c>
      <c r="G173" s="92">
        <v>353754.83</v>
      </c>
      <c r="H173" s="93" t="s">
        <v>196</v>
      </c>
    </row>
    <row r="174" spans="1:8" ht="23.1" customHeight="1" x14ac:dyDescent="0.25">
      <c r="A174" s="36" t="s">
        <v>21</v>
      </c>
      <c r="B174" s="37">
        <v>176</v>
      </c>
      <c r="C174" s="104">
        <v>40534436</v>
      </c>
      <c r="D174" s="90">
        <v>41011</v>
      </c>
      <c r="E174" s="64" t="s">
        <v>147</v>
      </c>
      <c r="F174" s="91">
        <v>15</v>
      </c>
      <c r="G174" s="92">
        <v>466.1</v>
      </c>
      <c r="H174" s="93" t="s">
        <v>197</v>
      </c>
    </row>
    <row r="175" spans="1:8" ht="23.1" customHeight="1" x14ac:dyDescent="0.25">
      <c r="A175" s="36" t="s">
        <v>21</v>
      </c>
      <c r="B175" s="37">
        <v>177</v>
      </c>
      <c r="C175" s="104">
        <v>40533291</v>
      </c>
      <c r="D175" s="90">
        <v>41003</v>
      </c>
      <c r="E175" s="64" t="s">
        <v>147</v>
      </c>
      <c r="F175" s="91">
        <v>7</v>
      </c>
      <c r="G175" s="92">
        <v>466.1</v>
      </c>
      <c r="H175" s="93" t="s">
        <v>198</v>
      </c>
    </row>
    <row r="176" spans="1:8" ht="23.1" customHeight="1" x14ac:dyDescent="0.25">
      <c r="A176" s="36" t="s">
        <v>21</v>
      </c>
      <c r="B176" s="37">
        <v>178</v>
      </c>
      <c r="C176" s="104">
        <v>40531947</v>
      </c>
      <c r="D176" s="90">
        <v>41004</v>
      </c>
      <c r="E176" s="64" t="s">
        <v>147</v>
      </c>
      <c r="F176" s="91">
        <v>8</v>
      </c>
      <c r="G176" s="92">
        <v>466.1</v>
      </c>
      <c r="H176" s="93" t="s">
        <v>197</v>
      </c>
    </row>
    <row r="177" spans="1:8" ht="23.1" customHeight="1" x14ac:dyDescent="0.25">
      <c r="A177" s="36" t="s">
        <v>21</v>
      </c>
      <c r="B177" s="37">
        <v>179</v>
      </c>
      <c r="C177" s="104">
        <v>40532343</v>
      </c>
      <c r="D177" s="90">
        <v>41004</v>
      </c>
      <c r="E177" s="64" t="s">
        <v>147</v>
      </c>
      <c r="F177" s="91">
        <v>6</v>
      </c>
      <c r="G177" s="92">
        <v>466.1</v>
      </c>
      <c r="H177" s="93" t="s">
        <v>199</v>
      </c>
    </row>
    <row r="178" spans="1:8" ht="23.1" customHeight="1" x14ac:dyDescent="0.25">
      <c r="A178" s="36" t="s">
        <v>21</v>
      </c>
      <c r="B178" s="37">
        <v>180</v>
      </c>
      <c r="C178" s="104">
        <v>40532307</v>
      </c>
      <c r="D178" s="90">
        <v>41004</v>
      </c>
      <c r="E178" s="64" t="s">
        <v>147</v>
      </c>
      <c r="F178" s="91">
        <v>6</v>
      </c>
      <c r="G178" s="92">
        <v>466.1</v>
      </c>
      <c r="H178" s="93" t="s">
        <v>199</v>
      </c>
    </row>
    <row r="179" spans="1:8" ht="23.1" customHeight="1" x14ac:dyDescent="0.25">
      <c r="A179" s="36" t="s">
        <v>21</v>
      </c>
      <c r="B179" s="37">
        <v>181</v>
      </c>
      <c r="C179" s="104">
        <v>40531744</v>
      </c>
      <c r="D179" s="90">
        <v>41016</v>
      </c>
      <c r="E179" s="64" t="s">
        <v>147</v>
      </c>
      <c r="F179" s="91">
        <v>15</v>
      </c>
      <c r="G179" s="92">
        <v>466.1</v>
      </c>
      <c r="H179" s="93" t="s">
        <v>197</v>
      </c>
    </row>
    <row r="180" spans="1:8" ht="23.1" customHeight="1" x14ac:dyDescent="0.25">
      <c r="A180" s="36" t="s">
        <v>21</v>
      </c>
      <c r="B180" s="37">
        <v>182</v>
      </c>
      <c r="C180" s="104">
        <v>40531586</v>
      </c>
      <c r="D180" s="90">
        <v>41017</v>
      </c>
      <c r="E180" s="64" t="s">
        <v>147</v>
      </c>
      <c r="F180" s="91">
        <v>15</v>
      </c>
      <c r="G180" s="92">
        <v>466.1</v>
      </c>
      <c r="H180" s="93" t="s">
        <v>200</v>
      </c>
    </row>
    <row r="181" spans="1:8" ht="23.1" customHeight="1" x14ac:dyDescent="0.25">
      <c r="A181" s="36" t="s">
        <v>21</v>
      </c>
      <c r="B181" s="37">
        <v>183</v>
      </c>
      <c r="C181" s="104">
        <v>40530802</v>
      </c>
      <c r="D181" s="90">
        <v>41001</v>
      </c>
      <c r="E181" s="64" t="s">
        <v>147</v>
      </c>
      <c r="F181" s="91">
        <v>5</v>
      </c>
      <c r="G181" s="92">
        <v>466.1</v>
      </c>
      <c r="H181" s="93" t="s">
        <v>201</v>
      </c>
    </row>
    <row r="182" spans="1:8" ht="23.1" customHeight="1" x14ac:dyDescent="0.25">
      <c r="A182" s="36" t="s">
        <v>21</v>
      </c>
      <c r="B182" s="37">
        <v>184</v>
      </c>
      <c r="C182" s="104">
        <v>40533954</v>
      </c>
      <c r="D182" s="90">
        <v>41004</v>
      </c>
      <c r="E182" s="64" t="s">
        <v>147</v>
      </c>
      <c r="F182" s="91">
        <v>15</v>
      </c>
      <c r="G182" s="92">
        <v>466.1</v>
      </c>
      <c r="H182" s="93" t="s">
        <v>202</v>
      </c>
    </row>
    <row r="183" spans="1:8" ht="23.1" customHeight="1" x14ac:dyDescent="0.25">
      <c r="A183" s="36" t="s">
        <v>21</v>
      </c>
      <c r="B183" s="37">
        <v>185</v>
      </c>
      <c r="C183" s="104">
        <v>40530549</v>
      </c>
      <c r="D183" s="90">
        <v>41001</v>
      </c>
      <c r="E183" s="64" t="s">
        <v>147</v>
      </c>
      <c r="F183" s="91">
        <v>8</v>
      </c>
      <c r="G183" s="92">
        <v>466.1</v>
      </c>
      <c r="H183" s="93" t="s">
        <v>203</v>
      </c>
    </row>
    <row r="184" spans="1:8" s="59" customFormat="1" ht="23.1" customHeight="1" x14ac:dyDescent="0.25">
      <c r="A184" s="36" t="s">
        <v>21</v>
      </c>
      <c r="B184" s="37">
        <v>186</v>
      </c>
      <c r="C184" s="104">
        <v>40533648</v>
      </c>
      <c r="D184" s="90">
        <v>41004</v>
      </c>
      <c r="E184" s="64" t="s">
        <v>147</v>
      </c>
      <c r="F184" s="91">
        <v>15</v>
      </c>
      <c r="G184" s="92">
        <v>466.1</v>
      </c>
      <c r="H184" s="93" t="s">
        <v>39</v>
      </c>
    </row>
    <row r="185" spans="1:8" ht="23.1" customHeight="1" x14ac:dyDescent="0.25">
      <c r="A185" s="36" t="s">
        <v>21</v>
      </c>
      <c r="B185" s="37">
        <v>187</v>
      </c>
      <c r="C185" s="104">
        <v>40533627</v>
      </c>
      <c r="D185" s="90">
        <v>41004</v>
      </c>
      <c r="E185" s="64" t="s">
        <v>147</v>
      </c>
      <c r="F185" s="91">
        <v>15</v>
      </c>
      <c r="G185" s="92">
        <v>466.1</v>
      </c>
      <c r="H185" s="93" t="s">
        <v>39</v>
      </c>
    </row>
    <row r="186" spans="1:8" ht="23.1" customHeight="1" x14ac:dyDescent="0.25">
      <c r="A186" s="36" t="s">
        <v>21</v>
      </c>
      <c r="B186" s="37">
        <v>188</v>
      </c>
      <c r="C186" s="104">
        <v>40529787</v>
      </c>
      <c r="D186" s="90">
        <v>41004</v>
      </c>
      <c r="E186" s="64" t="s">
        <v>147</v>
      </c>
      <c r="F186" s="91">
        <v>7</v>
      </c>
      <c r="G186" s="92">
        <v>466.1</v>
      </c>
      <c r="H186" s="93" t="s">
        <v>204</v>
      </c>
    </row>
    <row r="187" spans="1:8" ht="23.1" customHeight="1" x14ac:dyDescent="0.25">
      <c r="A187" s="36" t="s">
        <v>21</v>
      </c>
      <c r="B187" s="37">
        <v>189</v>
      </c>
      <c r="C187" s="104">
        <v>40533384</v>
      </c>
      <c r="D187" s="90">
        <v>41003</v>
      </c>
      <c r="E187" s="64" t="s">
        <v>147</v>
      </c>
      <c r="F187" s="91">
        <v>15</v>
      </c>
      <c r="G187" s="92">
        <v>466.1</v>
      </c>
      <c r="H187" s="93" t="s">
        <v>30</v>
      </c>
    </row>
    <row r="188" spans="1:8" ht="23.1" customHeight="1" x14ac:dyDescent="0.25">
      <c r="A188" s="36" t="s">
        <v>21</v>
      </c>
      <c r="B188" s="37">
        <v>190</v>
      </c>
      <c r="C188" s="104">
        <v>40533363</v>
      </c>
      <c r="D188" s="90">
        <v>41003</v>
      </c>
      <c r="E188" s="64" t="s">
        <v>147</v>
      </c>
      <c r="F188" s="91">
        <v>15</v>
      </c>
      <c r="G188" s="92">
        <v>466.1</v>
      </c>
      <c r="H188" s="93" t="s">
        <v>30</v>
      </c>
    </row>
    <row r="189" spans="1:8" ht="23.1" customHeight="1" x14ac:dyDescent="0.25">
      <c r="A189" s="36" t="s">
        <v>21</v>
      </c>
      <c r="B189" s="37">
        <v>191</v>
      </c>
      <c r="C189" s="104">
        <v>40532803</v>
      </c>
      <c r="D189" s="90">
        <v>41003</v>
      </c>
      <c r="E189" s="64" t="s">
        <v>147</v>
      </c>
      <c r="F189" s="91">
        <v>15</v>
      </c>
      <c r="G189" s="92">
        <v>466.1</v>
      </c>
      <c r="H189" s="93" t="s">
        <v>205</v>
      </c>
    </row>
    <row r="190" spans="1:8" ht="23.1" customHeight="1" x14ac:dyDescent="0.25">
      <c r="A190" s="36" t="s">
        <v>21</v>
      </c>
      <c r="B190" s="37">
        <v>192</v>
      </c>
      <c r="C190" s="104">
        <v>40533559</v>
      </c>
      <c r="D190" s="90">
        <v>41004</v>
      </c>
      <c r="E190" s="64" t="s">
        <v>147</v>
      </c>
      <c r="F190" s="91">
        <v>15</v>
      </c>
      <c r="G190" s="92">
        <v>466.1</v>
      </c>
      <c r="H190" s="93" t="s">
        <v>206</v>
      </c>
    </row>
    <row r="191" spans="1:8" ht="23.1" customHeight="1" x14ac:dyDescent="0.25">
      <c r="A191" s="36" t="s">
        <v>21</v>
      </c>
      <c r="B191" s="37">
        <v>193</v>
      </c>
      <c r="C191" s="104">
        <v>40532383</v>
      </c>
      <c r="D191" s="90">
        <v>41003</v>
      </c>
      <c r="E191" s="64" t="s">
        <v>147</v>
      </c>
      <c r="F191" s="91">
        <v>4.5</v>
      </c>
      <c r="G191" s="92">
        <v>466.1</v>
      </c>
      <c r="H191" s="93" t="s">
        <v>207</v>
      </c>
    </row>
    <row r="192" spans="1:8" ht="23.1" customHeight="1" x14ac:dyDescent="0.25">
      <c r="A192" s="36" t="s">
        <v>21</v>
      </c>
      <c r="B192" s="37">
        <v>194</v>
      </c>
      <c r="C192" s="104">
        <v>40537129</v>
      </c>
      <c r="D192" s="90">
        <v>41010</v>
      </c>
      <c r="E192" s="64" t="s">
        <v>147</v>
      </c>
      <c r="F192" s="91">
        <v>15</v>
      </c>
      <c r="G192" s="92">
        <v>466.1</v>
      </c>
      <c r="H192" s="93" t="s">
        <v>208</v>
      </c>
    </row>
    <row r="193" spans="1:8" ht="23.1" customHeight="1" x14ac:dyDescent="0.25">
      <c r="A193" s="36" t="s">
        <v>21</v>
      </c>
      <c r="B193" s="37">
        <v>195</v>
      </c>
      <c r="C193" s="104">
        <v>40532621</v>
      </c>
      <c r="D193" s="90">
        <v>41004</v>
      </c>
      <c r="E193" s="64" t="s">
        <v>147</v>
      </c>
      <c r="F193" s="91">
        <v>15</v>
      </c>
      <c r="G193" s="92">
        <v>466.1</v>
      </c>
      <c r="H193" s="93" t="s">
        <v>195</v>
      </c>
    </row>
    <row r="194" spans="1:8" ht="23.1" customHeight="1" x14ac:dyDescent="0.25">
      <c r="A194" s="36" t="s">
        <v>21</v>
      </c>
      <c r="B194" s="37">
        <v>196</v>
      </c>
      <c r="C194" s="104">
        <v>40532047</v>
      </c>
      <c r="D194" s="90">
        <v>41005</v>
      </c>
      <c r="E194" s="64" t="s">
        <v>147</v>
      </c>
      <c r="F194" s="91">
        <v>8</v>
      </c>
      <c r="G194" s="92">
        <v>466.1</v>
      </c>
      <c r="H194" s="93" t="s">
        <v>30</v>
      </c>
    </row>
    <row r="195" spans="1:8" ht="23.1" customHeight="1" x14ac:dyDescent="0.25">
      <c r="A195" s="36" t="s">
        <v>21</v>
      </c>
      <c r="B195" s="37">
        <v>197</v>
      </c>
      <c r="C195" s="104">
        <v>40528531</v>
      </c>
      <c r="D195" s="90">
        <v>41024</v>
      </c>
      <c r="E195" s="64" t="s">
        <v>147</v>
      </c>
      <c r="F195" s="91">
        <v>10</v>
      </c>
      <c r="G195" s="92">
        <v>466.1</v>
      </c>
      <c r="H195" s="93" t="s">
        <v>48</v>
      </c>
    </row>
    <row r="196" spans="1:8" ht="23.1" customHeight="1" x14ac:dyDescent="0.25">
      <c r="A196" s="36" t="s">
        <v>21</v>
      </c>
      <c r="B196" s="37">
        <v>198</v>
      </c>
      <c r="C196" s="104">
        <v>40533761</v>
      </c>
      <c r="D196" s="90">
        <v>41003</v>
      </c>
      <c r="E196" s="64" t="s">
        <v>147</v>
      </c>
      <c r="F196" s="91">
        <v>15</v>
      </c>
      <c r="G196" s="92">
        <v>466.1</v>
      </c>
      <c r="H196" s="93" t="s">
        <v>209</v>
      </c>
    </row>
    <row r="197" spans="1:8" ht="23.1" customHeight="1" x14ac:dyDescent="0.25">
      <c r="A197" s="36" t="s">
        <v>21</v>
      </c>
      <c r="B197" s="37">
        <v>199</v>
      </c>
      <c r="C197" s="104">
        <v>40527306</v>
      </c>
      <c r="D197" s="90">
        <v>41003</v>
      </c>
      <c r="E197" s="64" t="s">
        <v>147</v>
      </c>
      <c r="F197" s="91">
        <v>15</v>
      </c>
      <c r="G197" s="92">
        <v>466.1</v>
      </c>
      <c r="H197" s="93" t="s">
        <v>210</v>
      </c>
    </row>
    <row r="198" spans="1:8" ht="23.1" customHeight="1" x14ac:dyDescent="0.25">
      <c r="A198" s="36" t="s">
        <v>21</v>
      </c>
      <c r="B198" s="37">
        <v>200</v>
      </c>
      <c r="C198" s="104">
        <v>40527327</v>
      </c>
      <c r="D198" s="90">
        <v>41003</v>
      </c>
      <c r="E198" s="64" t="s">
        <v>147</v>
      </c>
      <c r="F198" s="91">
        <v>15</v>
      </c>
      <c r="G198" s="92">
        <v>466.1</v>
      </c>
      <c r="H198" s="93" t="s">
        <v>36</v>
      </c>
    </row>
    <row r="199" spans="1:8" ht="23.1" customHeight="1" x14ac:dyDescent="0.25">
      <c r="A199" s="36" t="s">
        <v>21</v>
      </c>
      <c r="B199" s="37">
        <v>201</v>
      </c>
      <c r="C199" s="100">
        <v>40534148</v>
      </c>
      <c r="D199" s="38">
        <v>41003</v>
      </c>
      <c r="E199" s="64" t="s">
        <v>147</v>
      </c>
      <c r="F199" s="65">
        <v>15</v>
      </c>
      <c r="G199" s="67">
        <v>466.1</v>
      </c>
      <c r="H199" s="63" t="s">
        <v>211</v>
      </c>
    </row>
    <row r="200" spans="1:8" ht="23.1" customHeight="1" x14ac:dyDescent="0.25">
      <c r="A200" s="36" t="s">
        <v>21</v>
      </c>
      <c r="B200" s="37">
        <v>202</v>
      </c>
      <c r="C200" s="100">
        <v>40536748</v>
      </c>
      <c r="D200" s="38">
        <v>41010</v>
      </c>
      <c r="E200" s="64" t="s">
        <v>147</v>
      </c>
      <c r="F200" s="65">
        <v>15</v>
      </c>
      <c r="G200" s="67">
        <v>466.1</v>
      </c>
      <c r="H200" s="63" t="s">
        <v>212</v>
      </c>
    </row>
    <row r="201" spans="1:8" ht="23.1" customHeight="1" x14ac:dyDescent="0.25">
      <c r="A201" s="36" t="s">
        <v>21</v>
      </c>
      <c r="B201" s="37">
        <v>203</v>
      </c>
      <c r="C201" s="100">
        <v>40534329</v>
      </c>
      <c r="D201" s="38">
        <v>41003</v>
      </c>
      <c r="E201" s="64" t="s">
        <v>147</v>
      </c>
      <c r="F201" s="65">
        <v>1.5</v>
      </c>
      <c r="G201" s="67">
        <v>466.1</v>
      </c>
      <c r="H201" s="63" t="s">
        <v>213</v>
      </c>
    </row>
    <row r="202" spans="1:8" ht="23.1" customHeight="1" x14ac:dyDescent="0.25">
      <c r="A202" s="36" t="s">
        <v>21</v>
      </c>
      <c r="B202" s="37">
        <v>204</v>
      </c>
      <c r="C202" s="100">
        <v>40534919</v>
      </c>
      <c r="D202" s="38">
        <v>41015</v>
      </c>
      <c r="E202" s="64" t="s">
        <v>147</v>
      </c>
      <c r="F202" s="65">
        <v>15</v>
      </c>
      <c r="G202" s="67">
        <v>466.1</v>
      </c>
      <c r="H202" s="63" t="s">
        <v>63</v>
      </c>
    </row>
    <row r="203" spans="1:8" ht="23.1" customHeight="1" x14ac:dyDescent="0.25">
      <c r="A203" s="36" t="s">
        <v>21</v>
      </c>
      <c r="B203" s="37">
        <v>205</v>
      </c>
      <c r="C203" s="100">
        <v>40535057</v>
      </c>
      <c r="D203" s="38">
        <v>41003</v>
      </c>
      <c r="E203" s="64" t="s">
        <v>147</v>
      </c>
      <c r="F203" s="65">
        <v>7</v>
      </c>
      <c r="G203" s="67">
        <v>466.1</v>
      </c>
      <c r="H203" s="63" t="s">
        <v>193</v>
      </c>
    </row>
    <row r="204" spans="1:8" ht="23.1" customHeight="1" x14ac:dyDescent="0.25">
      <c r="A204" s="36" t="s">
        <v>21</v>
      </c>
      <c r="B204" s="37">
        <v>206</v>
      </c>
      <c r="C204" s="100">
        <v>40535080</v>
      </c>
      <c r="D204" s="38">
        <v>41009</v>
      </c>
      <c r="E204" s="64" t="s">
        <v>147</v>
      </c>
      <c r="F204" s="65">
        <v>5</v>
      </c>
      <c r="G204" s="67">
        <v>466.1</v>
      </c>
      <c r="H204" s="63" t="s">
        <v>214</v>
      </c>
    </row>
    <row r="205" spans="1:8" ht="23.1" customHeight="1" x14ac:dyDescent="0.25">
      <c r="A205" s="36" t="s">
        <v>21</v>
      </c>
      <c r="B205" s="37">
        <v>207</v>
      </c>
      <c r="C205" s="100">
        <v>40536134</v>
      </c>
      <c r="D205" s="38">
        <v>41018</v>
      </c>
      <c r="E205" s="64" t="s">
        <v>147</v>
      </c>
      <c r="F205" s="65">
        <v>15</v>
      </c>
      <c r="G205" s="67">
        <v>466.1</v>
      </c>
      <c r="H205" s="63" t="s">
        <v>215</v>
      </c>
    </row>
    <row r="206" spans="1:8" ht="23.1" customHeight="1" x14ac:dyDescent="0.25">
      <c r="A206" s="36" t="s">
        <v>21</v>
      </c>
      <c r="B206" s="37">
        <v>208</v>
      </c>
      <c r="C206" s="100">
        <v>40536087</v>
      </c>
      <c r="D206" s="38">
        <v>41008</v>
      </c>
      <c r="E206" s="64" t="s">
        <v>147</v>
      </c>
      <c r="F206" s="65">
        <v>7</v>
      </c>
      <c r="G206" s="67">
        <v>466.1</v>
      </c>
      <c r="H206" s="63" t="s">
        <v>204</v>
      </c>
    </row>
    <row r="207" spans="1:8" ht="23.1" customHeight="1" x14ac:dyDescent="0.25">
      <c r="A207" s="36" t="s">
        <v>21</v>
      </c>
      <c r="B207" s="37">
        <v>209</v>
      </c>
      <c r="C207" s="100">
        <v>40538973</v>
      </c>
      <c r="D207" s="38">
        <v>41015</v>
      </c>
      <c r="E207" s="64" t="s">
        <v>147</v>
      </c>
      <c r="F207" s="65">
        <v>15</v>
      </c>
      <c r="G207" s="67">
        <v>466.1</v>
      </c>
      <c r="H207" s="63" t="s">
        <v>201</v>
      </c>
    </row>
    <row r="208" spans="1:8" ht="23.1" customHeight="1" x14ac:dyDescent="0.25">
      <c r="A208" s="36" t="s">
        <v>21</v>
      </c>
      <c r="B208" s="37">
        <v>210</v>
      </c>
      <c r="C208" s="100">
        <v>40538051</v>
      </c>
      <c r="D208" s="38">
        <v>41015</v>
      </c>
      <c r="E208" s="64" t="s">
        <v>147</v>
      </c>
      <c r="F208" s="65">
        <v>8</v>
      </c>
      <c r="G208" s="67">
        <v>466.1</v>
      </c>
      <c r="H208" s="63" t="s">
        <v>34</v>
      </c>
    </row>
    <row r="209" spans="1:8" ht="23.1" customHeight="1" x14ac:dyDescent="0.25">
      <c r="A209" s="36" t="s">
        <v>21</v>
      </c>
      <c r="B209" s="37">
        <v>211</v>
      </c>
      <c r="C209" s="100">
        <v>40537029</v>
      </c>
      <c r="D209" s="38">
        <v>41009</v>
      </c>
      <c r="E209" s="64" t="s">
        <v>147</v>
      </c>
      <c r="F209" s="65">
        <v>7</v>
      </c>
      <c r="G209" s="67">
        <v>466.1</v>
      </c>
      <c r="H209" s="63" t="s">
        <v>216</v>
      </c>
    </row>
    <row r="210" spans="1:8" ht="23.1" customHeight="1" x14ac:dyDescent="0.25">
      <c r="A210" s="36" t="s">
        <v>21</v>
      </c>
      <c r="B210" s="37">
        <v>212</v>
      </c>
      <c r="C210" s="100">
        <v>40538951</v>
      </c>
      <c r="D210" s="38">
        <v>41016</v>
      </c>
      <c r="E210" s="64" t="s">
        <v>147</v>
      </c>
      <c r="F210" s="65">
        <v>7</v>
      </c>
      <c r="G210" s="67">
        <v>466.1</v>
      </c>
      <c r="H210" s="63" t="s">
        <v>60</v>
      </c>
    </row>
    <row r="211" spans="1:8" ht="23.1" customHeight="1" x14ac:dyDescent="0.25">
      <c r="A211" s="36" t="s">
        <v>21</v>
      </c>
      <c r="B211" s="37">
        <v>213</v>
      </c>
      <c r="C211" s="100">
        <v>40539778</v>
      </c>
      <c r="D211" s="38">
        <v>41011</v>
      </c>
      <c r="E211" s="64" t="s">
        <v>147</v>
      </c>
      <c r="F211" s="65">
        <v>15</v>
      </c>
      <c r="G211" s="67">
        <v>466.1</v>
      </c>
      <c r="H211" s="63" t="s">
        <v>68</v>
      </c>
    </row>
    <row r="212" spans="1:8" ht="23.1" customHeight="1" x14ac:dyDescent="0.25">
      <c r="A212" s="36" t="s">
        <v>21</v>
      </c>
      <c r="B212" s="37">
        <v>214</v>
      </c>
      <c r="C212" s="100">
        <v>40538741</v>
      </c>
      <c r="D212" s="38">
        <v>41018</v>
      </c>
      <c r="E212" s="64" t="s">
        <v>147</v>
      </c>
      <c r="F212" s="65">
        <v>12</v>
      </c>
      <c r="G212" s="67">
        <v>466.1</v>
      </c>
      <c r="H212" s="63" t="s">
        <v>217</v>
      </c>
    </row>
    <row r="213" spans="1:8" ht="23.1" customHeight="1" x14ac:dyDescent="0.25">
      <c r="A213" s="36" t="s">
        <v>21</v>
      </c>
      <c r="B213" s="37">
        <v>215</v>
      </c>
      <c r="C213" s="100">
        <v>40539952</v>
      </c>
      <c r="D213" s="38">
        <v>41012</v>
      </c>
      <c r="E213" s="64" t="s">
        <v>147</v>
      </c>
      <c r="F213" s="65">
        <v>15</v>
      </c>
      <c r="G213" s="67">
        <v>466.1</v>
      </c>
      <c r="H213" s="63" t="s">
        <v>218</v>
      </c>
    </row>
    <row r="214" spans="1:8" ht="23.1" customHeight="1" x14ac:dyDescent="0.25">
      <c r="A214" s="36" t="s">
        <v>21</v>
      </c>
      <c r="B214" s="37">
        <v>216</v>
      </c>
      <c r="C214" s="100">
        <v>40537755</v>
      </c>
      <c r="D214" s="38">
        <v>41010</v>
      </c>
      <c r="E214" s="64" t="s">
        <v>147</v>
      </c>
      <c r="F214" s="65">
        <v>7</v>
      </c>
      <c r="G214" s="67">
        <v>466.1</v>
      </c>
      <c r="H214" s="63" t="s">
        <v>219</v>
      </c>
    </row>
    <row r="215" spans="1:8" ht="23.1" customHeight="1" x14ac:dyDescent="0.25">
      <c r="A215" s="36" t="s">
        <v>21</v>
      </c>
      <c r="B215" s="37">
        <v>217</v>
      </c>
      <c r="C215" s="100">
        <v>40537119</v>
      </c>
      <c r="D215" s="38">
        <v>41008</v>
      </c>
      <c r="E215" s="64" t="s">
        <v>147</v>
      </c>
      <c r="F215" s="65">
        <v>10</v>
      </c>
      <c r="G215" s="67">
        <v>466.1</v>
      </c>
      <c r="H215" s="63" t="s">
        <v>220</v>
      </c>
    </row>
    <row r="216" spans="1:8" ht="23.1" customHeight="1" x14ac:dyDescent="0.25">
      <c r="A216" s="36" t="s">
        <v>21</v>
      </c>
      <c r="B216" s="37">
        <v>218</v>
      </c>
      <c r="C216" s="100">
        <v>40539790</v>
      </c>
      <c r="D216" s="38">
        <v>41010</v>
      </c>
      <c r="E216" s="64" t="s">
        <v>147</v>
      </c>
      <c r="F216" s="65">
        <v>15</v>
      </c>
      <c r="G216" s="67">
        <v>466.1</v>
      </c>
      <c r="H216" s="63" t="s">
        <v>68</v>
      </c>
    </row>
    <row r="217" spans="1:8" ht="23.1" customHeight="1" x14ac:dyDescent="0.25">
      <c r="A217" s="36" t="s">
        <v>21</v>
      </c>
      <c r="B217" s="37">
        <v>219</v>
      </c>
      <c r="C217" s="100">
        <v>40536655</v>
      </c>
      <c r="D217" s="38">
        <v>41008</v>
      </c>
      <c r="E217" s="64" t="s">
        <v>147</v>
      </c>
      <c r="F217" s="65">
        <v>15</v>
      </c>
      <c r="G217" s="67">
        <v>466.1</v>
      </c>
      <c r="H217" s="63" t="s">
        <v>197</v>
      </c>
    </row>
    <row r="218" spans="1:8" ht="23.1" customHeight="1" x14ac:dyDescent="0.25">
      <c r="A218" s="36" t="s">
        <v>21</v>
      </c>
      <c r="B218" s="37">
        <v>220</v>
      </c>
      <c r="C218" s="100">
        <v>40536688</v>
      </c>
      <c r="D218" s="38">
        <v>41016</v>
      </c>
      <c r="E218" s="64" t="s">
        <v>147</v>
      </c>
      <c r="F218" s="65">
        <v>15</v>
      </c>
      <c r="G218" s="67">
        <v>466.1</v>
      </c>
      <c r="H218" s="63" t="s">
        <v>197</v>
      </c>
    </row>
    <row r="219" spans="1:8" ht="23.1" customHeight="1" x14ac:dyDescent="0.25">
      <c r="A219" s="36" t="s">
        <v>21</v>
      </c>
      <c r="B219" s="37">
        <v>221</v>
      </c>
      <c r="C219" s="100">
        <v>40536250</v>
      </c>
      <c r="D219" s="38">
        <v>41018</v>
      </c>
      <c r="E219" s="64" t="s">
        <v>147</v>
      </c>
      <c r="F219" s="65">
        <v>15</v>
      </c>
      <c r="G219" s="67">
        <v>466.1</v>
      </c>
      <c r="H219" s="63" t="s">
        <v>221</v>
      </c>
    </row>
    <row r="220" spans="1:8" ht="23.1" customHeight="1" x14ac:dyDescent="0.25">
      <c r="A220" s="36" t="s">
        <v>21</v>
      </c>
      <c r="B220" s="37">
        <v>222</v>
      </c>
      <c r="C220" s="100">
        <v>40538905</v>
      </c>
      <c r="D220" s="38">
        <v>41011</v>
      </c>
      <c r="E220" s="64" t="s">
        <v>147</v>
      </c>
      <c r="F220" s="65">
        <v>15</v>
      </c>
      <c r="G220" s="67">
        <v>466.1</v>
      </c>
      <c r="H220" s="63" t="s">
        <v>222</v>
      </c>
    </row>
    <row r="221" spans="1:8" ht="23.1" customHeight="1" x14ac:dyDescent="0.25">
      <c r="A221" s="36" t="s">
        <v>21</v>
      </c>
      <c r="B221" s="37">
        <v>223</v>
      </c>
      <c r="C221" s="100">
        <v>40538162</v>
      </c>
      <c r="D221" s="38">
        <v>41011</v>
      </c>
      <c r="E221" s="64" t="s">
        <v>147</v>
      </c>
      <c r="F221" s="65">
        <v>7</v>
      </c>
      <c r="G221" s="67">
        <v>466.1</v>
      </c>
      <c r="H221" s="63" t="s">
        <v>199</v>
      </c>
    </row>
    <row r="222" spans="1:8" ht="23.1" customHeight="1" x14ac:dyDescent="0.25">
      <c r="A222" s="36" t="s">
        <v>21</v>
      </c>
      <c r="B222" s="37">
        <v>224</v>
      </c>
      <c r="C222" s="100">
        <v>40539946</v>
      </c>
      <c r="D222" s="38">
        <v>41017</v>
      </c>
      <c r="E222" s="64" t="s">
        <v>147</v>
      </c>
      <c r="F222" s="65">
        <v>14.700000000000001</v>
      </c>
      <c r="G222" s="67">
        <v>466.1</v>
      </c>
      <c r="H222" s="63" t="s">
        <v>216</v>
      </c>
    </row>
    <row r="223" spans="1:8" ht="23.1" customHeight="1" x14ac:dyDescent="0.25">
      <c r="A223" s="36" t="s">
        <v>21</v>
      </c>
      <c r="B223" s="37">
        <v>225</v>
      </c>
      <c r="C223" s="100">
        <v>40539981</v>
      </c>
      <c r="D223" s="38">
        <v>41024</v>
      </c>
      <c r="E223" s="64" t="s">
        <v>147</v>
      </c>
      <c r="F223" s="65">
        <v>15</v>
      </c>
      <c r="G223" s="67">
        <v>466.1</v>
      </c>
      <c r="H223" s="63" t="s">
        <v>223</v>
      </c>
    </row>
    <row r="224" spans="1:8" ht="23.1" customHeight="1" x14ac:dyDescent="0.25">
      <c r="A224" s="36" t="s">
        <v>21</v>
      </c>
      <c r="B224" s="37">
        <v>226</v>
      </c>
      <c r="C224" s="100">
        <v>40538972</v>
      </c>
      <c r="D224" s="38">
        <v>41011</v>
      </c>
      <c r="E224" s="64" t="s">
        <v>147</v>
      </c>
      <c r="F224" s="65">
        <v>15</v>
      </c>
      <c r="G224" s="67">
        <v>466.1</v>
      </c>
      <c r="H224" s="63" t="s">
        <v>224</v>
      </c>
    </row>
    <row r="225" spans="1:8" ht="23.1" customHeight="1" x14ac:dyDescent="0.25">
      <c r="A225" s="36" t="s">
        <v>21</v>
      </c>
      <c r="B225" s="37">
        <v>227</v>
      </c>
      <c r="C225" s="100">
        <v>40536180</v>
      </c>
      <c r="D225" s="38">
        <v>41011</v>
      </c>
      <c r="E225" s="64" t="s">
        <v>147</v>
      </c>
      <c r="F225" s="65">
        <v>15</v>
      </c>
      <c r="G225" s="67">
        <v>466.1</v>
      </c>
      <c r="H225" s="63" t="s">
        <v>225</v>
      </c>
    </row>
    <row r="226" spans="1:8" s="59" customFormat="1" ht="23.1" customHeight="1" x14ac:dyDescent="0.25">
      <c r="A226" s="36" t="s">
        <v>21</v>
      </c>
      <c r="B226" s="37">
        <v>228</v>
      </c>
      <c r="C226" s="100">
        <v>40535786</v>
      </c>
      <c r="D226" s="38">
        <v>41011</v>
      </c>
      <c r="E226" s="64" t="s">
        <v>147</v>
      </c>
      <c r="F226" s="65">
        <v>15</v>
      </c>
      <c r="G226" s="67">
        <v>466.1</v>
      </c>
      <c r="H226" s="63" t="s">
        <v>225</v>
      </c>
    </row>
    <row r="227" spans="1:8" ht="23.1" customHeight="1" x14ac:dyDescent="0.25">
      <c r="A227" s="36" t="s">
        <v>21</v>
      </c>
      <c r="B227" s="37">
        <v>229</v>
      </c>
      <c r="C227" s="100">
        <v>40538997</v>
      </c>
      <c r="D227" s="38">
        <v>41015</v>
      </c>
      <c r="E227" s="64" t="s">
        <v>147</v>
      </c>
      <c r="F227" s="65">
        <v>11</v>
      </c>
      <c r="G227" s="67">
        <v>466.1</v>
      </c>
      <c r="H227" s="63" t="s">
        <v>226</v>
      </c>
    </row>
    <row r="228" spans="1:8" ht="23.1" customHeight="1" x14ac:dyDescent="0.25">
      <c r="A228" s="36" t="s">
        <v>21</v>
      </c>
      <c r="B228" s="37">
        <v>230</v>
      </c>
      <c r="C228" s="100">
        <v>40537257</v>
      </c>
      <c r="D228" s="38">
        <v>41010</v>
      </c>
      <c r="E228" s="64" t="s">
        <v>147</v>
      </c>
      <c r="F228" s="65">
        <v>15</v>
      </c>
      <c r="G228" s="67">
        <v>466.1</v>
      </c>
      <c r="H228" s="63" t="s">
        <v>227</v>
      </c>
    </row>
    <row r="229" spans="1:8" ht="23.1" customHeight="1" x14ac:dyDescent="0.25">
      <c r="A229" s="36" t="s">
        <v>21</v>
      </c>
      <c r="B229" s="37">
        <v>231</v>
      </c>
      <c r="C229" s="100">
        <v>40539052</v>
      </c>
      <c r="D229" s="38">
        <v>41016</v>
      </c>
      <c r="E229" s="64" t="s">
        <v>147</v>
      </c>
      <c r="F229" s="65">
        <v>6</v>
      </c>
      <c r="G229" s="67">
        <v>466.1</v>
      </c>
      <c r="H229" s="63" t="s">
        <v>228</v>
      </c>
    </row>
    <row r="230" spans="1:8" ht="23.1" customHeight="1" x14ac:dyDescent="0.25">
      <c r="A230" s="36" t="s">
        <v>21</v>
      </c>
      <c r="B230" s="37">
        <v>232</v>
      </c>
      <c r="C230" s="100">
        <v>40537121</v>
      </c>
      <c r="D230" s="38">
        <v>41009</v>
      </c>
      <c r="E230" s="64" t="s">
        <v>147</v>
      </c>
      <c r="F230" s="65">
        <v>7</v>
      </c>
      <c r="G230" s="67">
        <v>466.1</v>
      </c>
      <c r="H230" s="63" t="s">
        <v>229</v>
      </c>
    </row>
    <row r="231" spans="1:8" ht="23.1" customHeight="1" x14ac:dyDescent="0.25">
      <c r="A231" s="36" t="s">
        <v>21</v>
      </c>
      <c r="B231" s="37">
        <v>233</v>
      </c>
      <c r="C231" s="100">
        <v>40536674</v>
      </c>
      <c r="D231" s="38">
        <v>41008</v>
      </c>
      <c r="E231" s="64" t="s">
        <v>147</v>
      </c>
      <c r="F231" s="65">
        <v>15</v>
      </c>
      <c r="G231" s="67">
        <v>466.1</v>
      </c>
      <c r="H231" s="63" t="s">
        <v>63</v>
      </c>
    </row>
    <row r="232" spans="1:8" ht="23.1" customHeight="1" x14ac:dyDescent="0.25">
      <c r="A232" s="36" t="s">
        <v>21</v>
      </c>
      <c r="B232" s="37">
        <v>234</v>
      </c>
      <c r="C232" s="100">
        <v>40538833</v>
      </c>
      <c r="D232" s="38">
        <v>41011</v>
      </c>
      <c r="E232" s="64" t="s">
        <v>147</v>
      </c>
      <c r="F232" s="65">
        <v>5</v>
      </c>
      <c r="G232" s="67">
        <v>466.1</v>
      </c>
      <c r="H232" s="63" t="s">
        <v>230</v>
      </c>
    </row>
    <row r="233" spans="1:8" ht="23.1" customHeight="1" x14ac:dyDescent="0.25">
      <c r="A233" s="36" t="s">
        <v>21</v>
      </c>
      <c r="B233" s="37">
        <v>235</v>
      </c>
      <c r="C233" s="100">
        <v>40539534</v>
      </c>
      <c r="D233" s="38">
        <v>41015</v>
      </c>
      <c r="E233" s="64" t="s">
        <v>147</v>
      </c>
      <c r="F233" s="65">
        <v>8</v>
      </c>
      <c r="G233" s="67">
        <v>466.1</v>
      </c>
      <c r="H233" s="63" t="s">
        <v>34</v>
      </c>
    </row>
    <row r="234" spans="1:8" ht="23.1" customHeight="1" x14ac:dyDescent="0.25">
      <c r="A234" s="36" t="s">
        <v>21</v>
      </c>
      <c r="B234" s="37">
        <v>236</v>
      </c>
      <c r="C234" s="100">
        <v>40539447</v>
      </c>
      <c r="D234" s="38">
        <v>41011</v>
      </c>
      <c r="E234" s="64" t="s">
        <v>147</v>
      </c>
      <c r="F234" s="65">
        <v>15</v>
      </c>
      <c r="G234" s="67">
        <v>466.1</v>
      </c>
      <c r="H234" s="63" t="s">
        <v>30</v>
      </c>
    </row>
    <row r="235" spans="1:8" ht="23.1" customHeight="1" x14ac:dyDescent="0.25">
      <c r="A235" s="36" t="s">
        <v>21</v>
      </c>
      <c r="B235" s="37">
        <v>237</v>
      </c>
      <c r="C235" s="100">
        <v>40539482</v>
      </c>
      <c r="D235" s="38">
        <v>41015</v>
      </c>
      <c r="E235" s="64" t="s">
        <v>147</v>
      </c>
      <c r="F235" s="65">
        <v>8</v>
      </c>
      <c r="G235" s="67">
        <v>466.1</v>
      </c>
      <c r="H235" s="63" t="s">
        <v>34</v>
      </c>
    </row>
    <row r="236" spans="1:8" ht="23.1" customHeight="1" x14ac:dyDescent="0.25">
      <c r="A236" s="36" t="s">
        <v>21</v>
      </c>
      <c r="B236" s="37">
        <v>238</v>
      </c>
      <c r="C236" s="100">
        <v>40536064</v>
      </c>
      <c r="D236" s="38">
        <v>41008</v>
      </c>
      <c r="E236" s="64" t="s">
        <v>147</v>
      </c>
      <c r="F236" s="65">
        <v>8</v>
      </c>
      <c r="G236" s="67">
        <v>466.1</v>
      </c>
      <c r="H236" s="63" t="s">
        <v>231</v>
      </c>
    </row>
    <row r="237" spans="1:8" ht="23.1" customHeight="1" x14ac:dyDescent="0.25">
      <c r="A237" s="36" t="s">
        <v>21</v>
      </c>
      <c r="B237" s="37">
        <v>239</v>
      </c>
      <c r="C237" s="100">
        <v>40535542</v>
      </c>
      <c r="D237" s="38">
        <v>41002</v>
      </c>
      <c r="E237" s="64" t="s">
        <v>147</v>
      </c>
      <c r="F237" s="65">
        <v>5</v>
      </c>
      <c r="G237" s="67">
        <v>466.1</v>
      </c>
      <c r="H237" s="63" t="s">
        <v>96</v>
      </c>
    </row>
    <row r="238" spans="1:8" ht="23.1" customHeight="1" x14ac:dyDescent="0.25">
      <c r="A238" s="36" t="s">
        <v>21</v>
      </c>
      <c r="B238" s="37">
        <v>240</v>
      </c>
      <c r="C238" s="100">
        <v>40533730</v>
      </c>
      <c r="D238" s="38">
        <v>41003</v>
      </c>
      <c r="E238" s="64" t="s">
        <v>147</v>
      </c>
      <c r="F238" s="65">
        <v>15</v>
      </c>
      <c r="G238" s="67">
        <v>466.1</v>
      </c>
      <c r="H238" s="63" t="s">
        <v>48</v>
      </c>
    </row>
    <row r="239" spans="1:8" ht="23.1" customHeight="1" x14ac:dyDescent="0.25">
      <c r="A239" s="36" t="s">
        <v>21</v>
      </c>
      <c r="B239" s="37">
        <v>241</v>
      </c>
      <c r="C239" s="100">
        <v>40533777</v>
      </c>
      <c r="D239" s="38">
        <v>41003</v>
      </c>
      <c r="E239" s="64" t="s">
        <v>147</v>
      </c>
      <c r="F239" s="65">
        <v>5</v>
      </c>
      <c r="G239" s="67">
        <v>466.1</v>
      </c>
      <c r="H239" s="63" t="s">
        <v>232</v>
      </c>
    </row>
    <row r="240" spans="1:8" ht="23.1" customHeight="1" x14ac:dyDescent="0.25">
      <c r="A240" s="36" t="s">
        <v>21</v>
      </c>
      <c r="B240" s="37">
        <v>242</v>
      </c>
      <c r="C240" s="100">
        <v>40532777</v>
      </c>
      <c r="D240" s="38">
        <v>41003</v>
      </c>
      <c r="E240" s="64" t="s">
        <v>147</v>
      </c>
      <c r="F240" s="65">
        <v>8</v>
      </c>
      <c r="G240" s="67">
        <v>466.1</v>
      </c>
      <c r="H240" s="63" t="s">
        <v>233</v>
      </c>
    </row>
    <row r="241" spans="1:8" ht="23.1" customHeight="1" x14ac:dyDescent="0.25">
      <c r="A241" s="36" t="s">
        <v>21</v>
      </c>
      <c r="B241" s="37">
        <v>243</v>
      </c>
      <c r="C241" s="100">
        <v>40540683</v>
      </c>
      <c r="D241" s="38">
        <v>41015</v>
      </c>
      <c r="E241" s="64" t="s">
        <v>147</v>
      </c>
      <c r="F241" s="65">
        <v>15</v>
      </c>
      <c r="G241" s="67">
        <v>466.1</v>
      </c>
      <c r="H241" s="63" t="s">
        <v>234</v>
      </c>
    </row>
    <row r="242" spans="1:8" ht="23.1" customHeight="1" x14ac:dyDescent="0.25">
      <c r="A242" s="36" t="s">
        <v>21</v>
      </c>
      <c r="B242" s="37">
        <v>244</v>
      </c>
      <c r="C242" s="100">
        <v>40541421</v>
      </c>
      <c r="D242" s="38">
        <v>41016</v>
      </c>
      <c r="E242" s="64" t="s">
        <v>147</v>
      </c>
      <c r="F242" s="65">
        <v>15</v>
      </c>
      <c r="G242" s="67">
        <v>466.1</v>
      </c>
      <c r="H242" s="63" t="s">
        <v>48</v>
      </c>
    </row>
    <row r="243" spans="1:8" ht="23.1" customHeight="1" x14ac:dyDescent="0.25">
      <c r="A243" s="36" t="s">
        <v>21</v>
      </c>
      <c r="B243" s="37">
        <v>245</v>
      </c>
      <c r="C243" s="100">
        <v>40542531</v>
      </c>
      <c r="D243" s="38">
        <v>41024</v>
      </c>
      <c r="E243" s="64" t="s">
        <v>147</v>
      </c>
      <c r="F243" s="65">
        <v>15</v>
      </c>
      <c r="G243" s="67">
        <v>466.1</v>
      </c>
      <c r="H243" s="63" t="s">
        <v>235</v>
      </c>
    </row>
    <row r="244" spans="1:8" ht="23.1" customHeight="1" x14ac:dyDescent="0.25">
      <c r="A244" s="36" t="s">
        <v>21</v>
      </c>
      <c r="B244" s="37">
        <v>246</v>
      </c>
      <c r="C244" s="100">
        <v>40542523</v>
      </c>
      <c r="D244" s="38">
        <v>41016</v>
      </c>
      <c r="E244" s="64" t="s">
        <v>147</v>
      </c>
      <c r="F244" s="65">
        <v>8</v>
      </c>
      <c r="G244" s="67">
        <v>466.1</v>
      </c>
      <c r="H244" s="63" t="s">
        <v>226</v>
      </c>
    </row>
    <row r="245" spans="1:8" ht="23.1" customHeight="1" x14ac:dyDescent="0.25">
      <c r="A245" s="36" t="s">
        <v>21</v>
      </c>
      <c r="B245" s="37">
        <v>247</v>
      </c>
      <c r="C245" s="100">
        <v>40540895</v>
      </c>
      <c r="D245" s="38">
        <v>41017</v>
      </c>
      <c r="E245" s="64" t="s">
        <v>147</v>
      </c>
      <c r="F245" s="65">
        <v>9</v>
      </c>
      <c r="G245" s="67">
        <v>466.1</v>
      </c>
      <c r="H245" s="63" t="s">
        <v>236</v>
      </c>
    </row>
    <row r="246" spans="1:8" ht="23.1" customHeight="1" x14ac:dyDescent="0.25">
      <c r="A246" s="36" t="s">
        <v>21</v>
      </c>
      <c r="B246" s="37">
        <v>248</v>
      </c>
      <c r="C246" s="100">
        <v>40540860</v>
      </c>
      <c r="D246" s="38">
        <v>41015</v>
      </c>
      <c r="E246" s="64" t="s">
        <v>147</v>
      </c>
      <c r="F246" s="65">
        <v>15</v>
      </c>
      <c r="G246" s="67">
        <v>466.1</v>
      </c>
      <c r="H246" s="63" t="s">
        <v>237</v>
      </c>
    </row>
    <row r="247" spans="1:8" ht="23.1" customHeight="1" x14ac:dyDescent="0.25">
      <c r="A247" s="36" t="s">
        <v>21</v>
      </c>
      <c r="B247" s="37">
        <v>249</v>
      </c>
      <c r="C247" s="100">
        <v>40542168</v>
      </c>
      <c r="D247" s="38">
        <v>41016</v>
      </c>
      <c r="E247" s="64" t="s">
        <v>147</v>
      </c>
      <c r="F247" s="65">
        <v>10</v>
      </c>
      <c r="G247" s="67">
        <v>466.1</v>
      </c>
      <c r="H247" s="63" t="s">
        <v>238</v>
      </c>
    </row>
    <row r="248" spans="1:8" ht="23.1" customHeight="1" x14ac:dyDescent="0.25">
      <c r="A248" s="36" t="s">
        <v>21</v>
      </c>
      <c r="B248" s="37">
        <v>250</v>
      </c>
      <c r="C248" s="100">
        <v>40542513</v>
      </c>
      <c r="D248" s="38">
        <v>41017</v>
      </c>
      <c r="E248" s="64" t="s">
        <v>147</v>
      </c>
      <c r="F248" s="65">
        <v>11</v>
      </c>
      <c r="G248" s="67">
        <v>466.1</v>
      </c>
      <c r="H248" s="63" t="s">
        <v>239</v>
      </c>
    </row>
    <row r="249" spans="1:8" ht="23.1" customHeight="1" x14ac:dyDescent="0.25">
      <c r="A249" s="36" t="s">
        <v>21</v>
      </c>
      <c r="B249" s="37">
        <v>251</v>
      </c>
      <c r="C249" s="100">
        <v>40541525</v>
      </c>
      <c r="D249" s="38">
        <v>41017</v>
      </c>
      <c r="E249" s="64" t="s">
        <v>147</v>
      </c>
      <c r="F249" s="65">
        <v>6</v>
      </c>
      <c r="G249" s="67">
        <v>466.1</v>
      </c>
      <c r="H249" s="63" t="s">
        <v>232</v>
      </c>
    </row>
    <row r="250" spans="1:8" ht="23.1" customHeight="1" x14ac:dyDescent="0.25">
      <c r="A250" s="36" t="s">
        <v>21</v>
      </c>
      <c r="B250" s="37">
        <v>252</v>
      </c>
      <c r="C250" s="100">
        <v>40542280</v>
      </c>
      <c r="D250" s="38">
        <v>41017</v>
      </c>
      <c r="E250" s="64" t="s">
        <v>147</v>
      </c>
      <c r="F250" s="65">
        <v>15</v>
      </c>
      <c r="G250" s="67">
        <v>466.1</v>
      </c>
      <c r="H250" s="63" t="s">
        <v>195</v>
      </c>
    </row>
    <row r="251" spans="1:8" ht="23.1" customHeight="1" x14ac:dyDescent="0.25">
      <c r="A251" s="36" t="s">
        <v>21</v>
      </c>
      <c r="B251" s="37">
        <v>253</v>
      </c>
      <c r="C251" s="100">
        <v>40542633</v>
      </c>
      <c r="D251" s="38">
        <v>41018</v>
      </c>
      <c r="E251" s="94" t="s">
        <v>147</v>
      </c>
      <c r="F251" s="65">
        <v>6.8</v>
      </c>
      <c r="G251" s="67">
        <v>466.1</v>
      </c>
      <c r="H251" s="63" t="s">
        <v>211</v>
      </c>
    </row>
    <row r="252" spans="1:8" ht="23.1" customHeight="1" x14ac:dyDescent="0.25">
      <c r="A252" s="36" t="s">
        <v>21</v>
      </c>
      <c r="B252" s="37">
        <v>254</v>
      </c>
      <c r="C252" s="100">
        <v>40541494</v>
      </c>
      <c r="D252" s="38">
        <v>41016</v>
      </c>
      <c r="E252" s="64" t="s">
        <v>147</v>
      </c>
      <c r="F252" s="65">
        <v>5</v>
      </c>
      <c r="G252" s="67">
        <v>466.1</v>
      </c>
      <c r="H252" s="63" t="s">
        <v>201</v>
      </c>
    </row>
    <row r="253" spans="1:8" ht="23.1" customHeight="1" x14ac:dyDescent="0.25">
      <c r="A253" s="36" t="s">
        <v>21</v>
      </c>
      <c r="B253" s="37">
        <v>255</v>
      </c>
      <c r="C253" s="100">
        <v>40542368</v>
      </c>
      <c r="D253" s="38">
        <v>41017</v>
      </c>
      <c r="E253" s="64" t="s">
        <v>147</v>
      </c>
      <c r="F253" s="65">
        <v>15</v>
      </c>
      <c r="G253" s="67">
        <v>466.1</v>
      </c>
      <c r="H253" s="63" t="s">
        <v>209</v>
      </c>
    </row>
    <row r="254" spans="1:8" ht="23.1" customHeight="1" x14ac:dyDescent="0.25">
      <c r="A254" s="36" t="s">
        <v>21</v>
      </c>
      <c r="B254" s="37">
        <v>256</v>
      </c>
      <c r="C254" s="100">
        <v>40541940</v>
      </c>
      <c r="D254" s="38">
        <v>41017</v>
      </c>
      <c r="E254" s="64" t="s">
        <v>147</v>
      </c>
      <c r="F254" s="65">
        <v>5</v>
      </c>
      <c r="G254" s="67">
        <v>466.1</v>
      </c>
      <c r="H254" s="63" t="s">
        <v>240</v>
      </c>
    </row>
    <row r="255" spans="1:8" ht="23.1" customHeight="1" x14ac:dyDescent="0.25">
      <c r="A255" s="36" t="s">
        <v>21</v>
      </c>
      <c r="B255" s="37">
        <v>257</v>
      </c>
      <c r="C255" s="100">
        <v>40546378</v>
      </c>
      <c r="D255" s="38">
        <v>41025</v>
      </c>
      <c r="E255" s="64" t="s">
        <v>147</v>
      </c>
      <c r="F255" s="65">
        <v>6.5</v>
      </c>
      <c r="G255" s="67">
        <v>466.1</v>
      </c>
      <c r="H255" s="63" t="s">
        <v>201</v>
      </c>
    </row>
    <row r="256" spans="1:8" ht="23.1" customHeight="1" x14ac:dyDescent="0.25">
      <c r="A256" s="36" t="s">
        <v>21</v>
      </c>
      <c r="B256" s="37">
        <v>258</v>
      </c>
      <c r="C256" s="100">
        <v>40543196</v>
      </c>
      <c r="D256" s="38">
        <v>41017</v>
      </c>
      <c r="E256" s="64" t="s">
        <v>147</v>
      </c>
      <c r="F256" s="65">
        <v>15</v>
      </c>
      <c r="G256" s="67">
        <v>466.1</v>
      </c>
      <c r="H256" s="63" t="s">
        <v>81</v>
      </c>
    </row>
    <row r="257" spans="1:8" ht="23.1" customHeight="1" x14ac:dyDescent="0.25">
      <c r="A257" s="36" t="s">
        <v>21</v>
      </c>
      <c r="B257" s="37">
        <v>259</v>
      </c>
      <c r="C257" s="100">
        <v>40543190</v>
      </c>
      <c r="D257" s="38">
        <v>41018</v>
      </c>
      <c r="E257" s="64" t="s">
        <v>147</v>
      </c>
      <c r="F257" s="65">
        <v>5</v>
      </c>
      <c r="G257" s="67">
        <v>466.1</v>
      </c>
      <c r="H257" s="63" t="s">
        <v>201</v>
      </c>
    </row>
    <row r="258" spans="1:8" ht="23.1" customHeight="1" x14ac:dyDescent="0.25">
      <c r="A258" s="36" t="s">
        <v>21</v>
      </c>
      <c r="B258" s="37">
        <v>260</v>
      </c>
      <c r="C258" s="100">
        <v>40541176</v>
      </c>
      <c r="D258" s="38">
        <v>41017</v>
      </c>
      <c r="E258" s="64" t="s">
        <v>147</v>
      </c>
      <c r="F258" s="65">
        <v>11</v>
      </c>
      <c r="G258" s="67">
        <v>466.1</v>
      </c>
      <c r="H258" s="63" t="s">
        <v>241</v>
      </c>
    </row>
    <row r="259" spans="1:8" ht="23.1" customHeight="1" x14ac:dyDescent="0.25">
      <c r="A259" s="36" t="s">
        <v>21</v>
      </c>
      <c r="B259" s="37">
        <v>261</v>
      </c>
      <c r="C259" s="100">
        <v>40542167</v>
      </c>
      <c r="D259" s="38">
        <v>41024</v>
      </c>
      <c r="E259" s="64" t="s">
        <v>147</v>
      </c>
      <c r="F259" s="65">
        <v>10</v>
      </c>
      <c r="G259" s="67">
        <v>466.1</v>
      </c>
      <c r="H259" s="63" t="s">
        <v>241</v>
      </c>
    </row>
    <row r="260" spans="1:8" ht="23.1" customHeight="1" x14ac:dyDescent="0.25">
      <c r="A260" s="36" t="s">
        <v>21</v>
      </c>
      <c r="B260" s="37">
        <v>262</v>
      </c>
      <c r="C260" s="100">
        <v>40542535</v>
      </c>
      <c r="D260" s="38">
        <v>41017</v>
      </c>
      <c r="E260" s="64" t="s">
        <v>147</v>
      </c>
      <c r="F260" s="65">
        <v>12</v>
      </c>
      <c r="G260" s="67">
        <v>466.1</v>
      </c>
      <c r="H260" s="63" t="s">
        <v>60</v>
      </c>
    </row>
    <row r="261" spans="1:8" ht="23.1" customHeight="1" x14ac:dyDescent="0.25">
      <c r="A261" s="36" t="s">
        <v>21</v>
      </c>
      <c r="B261" s="37">
        <v>263</v>
      </c>
      <c r="C261" s="100">
        <v>40540945</v>
      </c>
      <c r="D261" s="38">
        <v>41024</v>
      </c>
      <c r="E261" s="64" t="s">
        <v>147</v>
      </c>
      <c r="F261" s="65">
        <v>15</v>
      </c>
      <c r="G261" s="67">
        <v>466.1</v>
      </c>
      <c r="H261" s="63" t="s">
        <v>242</v>
      </c>
    </row>
    <row r="262" spans="1:8" ht="23.1" customHeight="1" x14ac:dyDescent="0.25">
      <c r="A262" s="36" t="s">
        <v>21</v>
      </c>
      <c r="B262" s="37">
        <v>264</v>
      </c>
      <c r="C262" s="100">
        <v>40540034</v>
      </c>
      <c r="D262" s="38">
        <v>41015</v>
      </c>
      <c r="E262" s="64" t="s">
        <v>147</v>
      </c>
      <c r="F262" s="65">
        <v>15</v>
      </c>
      <c r="G262" s="67">
        <v>466.1</v>
      </c>
      <c r="H262" s="63" t="s">
        <v>243</v>
      </c>
    </row>
    <row r="263" spans="1:8" ht="23.1" customHeight="1" x14ac:dyDescent="0.25">
      <c r="A263" s="36" t="s">
        <v>21</v>
      </c>
      <c r="B263" s="37">
        <v>265</v>
      </c>
      <c r="C263" s="100">
        <v>40540050</v>
      </c>
      <c r="D263" s="38">
        <v>41015</v>
      </c>
      <c r="E263" s="64" t="s">
        <v>147</v>
      </c>
      <c r="F263" s="65">
        <v>15</v>
      </c>
      <c r="G263" s="67">
        <v>466.1</v>
      </c>
      <c r="H263" s="63" t="s">
        <v>243</v>
      </c>
    </row>
    <row r="264" spans="1:8" ht="23.1" customHeight="1" x14ac:dyDescent="0.25">
      <c r="A264" s="36" t="s">
        <v>21</v>
      </c>
      <c r="B264" s="37">
        <v>266</v>
      </c>
      <c r="C264" s="100">
        <v>40540002</v>
      </c>
      <c r="D264" s="38">
        <v>41016</v>
      </c>
      <c r="E264" s="64" t="s">
        <v>147</v>
      </c>
      <c r="F264" s="65">
        <v>7</v>
      </c>
      <c r="G264" s="67">
        <v>466.1</v>
      </c>
      <c r="H264" s="63" t="s">
        <v>244</v>
      </c>
    </row>
    <row r="265" spans="1:8" ht="23.1" customHeight="1" x14ac:dyDescent="0.25">
      <c r="A265" s="36" t="s">
        <v>21</v>
      </c>
      <c r="B265" s="37">
        <v>267</v>
      </c>
      <c r="C265" s="100">
        <v>40540637</v>
      </c>
      <c r="D265" s="38">
        <v>41015</v>
      </c>
      <c r="E265" s="64" t="s">
        <v>147</v>
      </c>
      <c r="F265" s="65">
        <v>15</v>
      </c>
      <c r="G265" s="67">
        <v>466.1</v>
      </c>
      <c r="H265" s="63" t="s">
        <v>183</v>
      </c>
    </row>
    <row r="266" spans="1:8" ht="23.1" customHeight="1" x14ac:dyDescent="0.25">
      <c r="A266" s="36" t="s">
        <v>21</v>
      </c>
      <c r="B266" s="37">
        <v>268</v>
      </c>
      <c r="C266" s="100">
        <v>40543378</v>
      </c>
      <c r="D266" s="38">
        <v>41017</v>
      </c>
      <c r="E266" s="64" t="s">
        <v>147</v>
      </c>
      <c r="F266" s="65">
        <v>15</v>
      </c>
      <c r="G266" s="67">
        <v>466.1</v>
      </c>
      <c r="H266" s="63" t="s">
        <v>226</v>
      </c>
    </row>
    <row r="267" spans="1:8" ht="23.1" customHeight="1" x14ac:dyDescent="0.25">
      <c r="A267" s="36" t="s">
        <v>21</v>
      </c>
      <c r="B267" s="37">
        <v>269</v>
      </c>
      <c r="C267" s="100">
        <v>40543388</v>
      </c>
      <c r="D267" s="38">
        <v>41017</v>
      </c>
      <c r="E267" s="64" t="s">
        <v>147</v>
      </c>
      <c r="F267" s="65">
        <v>10</v>
      </c>
      <c r="G267" s="67">
        <v>466.1</v>
      </c>
      <c r="H267" s="63" t="s">
        <v>68</v>
      </c>
    </row>
    <row r="268" spans="1:8" ht="23.1" customHeight="1" x14ac:dyDescent="0.25">
      <c r="A268" s="36" t="s">
        <v>21</v>
      </c>
      <c r="B268" s="37">
        <v>270</v>
      </c>
      <c r="C268" s="100">
        <v>40543775</v>
      </c>
      <c r="D268" s="38">
        <v>41022</v>
      </c>
      <c r="E268" s="64" t="s">
        <v>147</v>
      </c>
      <c r="F268" s="65">
        <v>14</v>
      </c>
      <c r="G268" s="67">
        <v>466.1</v>
      </c>
      <c r="H268" s="63" t="s">
        <v>210</v>
      </c>
    </row>
    <row r="269" spans="1:8" ht="23.1" customHeight="1" x14ac:dyDescent="0.25">
      <c r="A269" s="36" t="s">
        <v>21</v>
      </c>
      <c r="B269" s="37">
        <v>271</v>
      </c>
      <c r="C269" s="100">
        <v>40543842</v>
      </c>
      <c r="D269" s="38">
        <v>41019</v>
      </c>
      <c r="E269" s="64" t="s">
        <v>147</v>
      </c>
      <c r="F269" s="65">
        <v>15</v>
      </c>
      <c r="G269" s="67">
        <v>466.1</v>
      </c>
      <c r="H269" s="63" t="s">
        <v>245</v>
      </c>
    </row>
    <row r="270" spans="1:8" ht="23.1" customHeight="1" x14ac:dyDescent="0.25">
      <c r="A270" s="36" t="s">
        <v>21</v>
      </c>
      <c r="B270" s="37">
        <v>272</v>
      </c>
      <c r="C270" s="100">
        <v>40540006</v>
      </c>
      <c r="D270" s="38">
        <v>41023</v>
      </c>
      <c r="E270" s="64" t="s">
        <v>147</v>
      </c>
      <c r="F270" s="65">
        <v>15</v>
      </c>
      <c r="G270" s="67">
        <v>466.1</v>
      </c>
      <c r="H270" s="63" t="s">
        <v>48</v>
      </c>
    </row>
    <row r="271" spans="1:8" ht="23.1" customHeight="1" x14ac:dyDescent="0.25">
      <c r="A271" s="36" t="s">
        <v>21</v>
      </c>
      <c r="B271" s="37">
        <v>273</v>
      </c>
      <c r="C271" s="100">
        <v>40539285</v>
      </c>
      <c r="D271" s="38">
        <v>41011</v>
      </c>
      <c r="E271" s="64" t="s">
        <v>147</v>
      </c>
      <c r="F271" s="65">
        <v>15</v>
      </c>
      <c r="G271" s="67">
        <v>466.1</v>
      </c>
      <c r="H271" s="63" t="s">
        <v>246</v>
      </c>
    </row>
    <row r="272" spans="1:8" ht="23.1" customHeight="1" x14ac:dyDescent="0.25">
      <c r="A272" s="36" t="s">
        <v>21</v>
      </c>
      <c r="B272" s="37">
        <v>274</v>
      </c>
      <c r="C272" s="100">
        <v>40544091</v>
      </c>
      <c r="D272" s="38">
        <v>41026</v>
      </c>
      <c r="E272" s="64" t="s">
        <v>147</v>
      </c>
      <c r="F272" s="65">
        <v>6.3</v>
      </c>
      <c r="G272" s="67">
        <v>466.1</v>
      </c>
      <c r="H272" s="63" t="s">
        <v>247</v>
      </c>
    </row>
    <row r="273" spans="1:8" ht="23.1" customHeight="1" x14ac:dyDescent="0.25">
      <c r="A273" s="36" t="s">
        <v>21</v>
      </c>
      <c r="B273" s="37">
        <v>275</v>
      </c>
      <c r="C273" s="100">
        <v>40542194</v>
      </c>
      <c r="D273" s="38">
        <v>41024</v>
      </c>
      <c r="E273" s="64" t="s">
        <v>147</v>
      </c>
      <c r="F273" s="65">
        <v>15</v>
      </c>
      <c r="G273" s="67">
        <v>466.1</v>
      </c>
      <c r="H273" s="63" t="s">
        <v>223</v>
      </c>
    </row>
    <row r="274" spans="1:8" ht="23.1" customHeight="1" x14ac:dyDescent="0.25">
      <c r="A274" s="36" t="s">
        <v>21</v>
      </c>
      <c r="B274" s="37">
        <v>276</v>
      </c>
      <c r="C274" s="100">
        <v>40545997</v>
      </c>
      <c r="D274" s="38">
        <v>41025</v>
      </c>
      <c r="E274" s="64" t="s">
        <v>147</v>
      </c>
      <c r="F274" s="65">
        <v>15</v>
      </c>
      <c r="G274" s="67">
        <v>466.1</v>
      </c>
      <c r="H274" s="63" t="s">
        <v>48</v>
      </c>
    </row>
    <row r="275" spans="1:8" ht="23.1" customHeight="1" x14ac:dyDescent="0.25">
      <c r="A275" s="36" t="s">
        <v>21</v>
      </c>
      <c r="B275" s="37">
        <v>277</v>
      </c>
      <c r="C275" s="100">
        <v>40545294</v>
      </c>
      <c r="D275" s="38">
        <v>41019</v>
      </c>
      <c r="E275" s="64" t="s">
        <v>147</v>
      </c>
      <c r="F275" s="65">
        <v>15</v>
      </c>
      <c r="G275" s="67">
        <v>466.1</v>
      </c>
      <c r="H275" s="63" t="s">
        <v>248</v>
      </c>
    </row>
    <row r="276" spans="1:8" ht="23.1" customHeight="1" x14ac:dyDescent="0.25">
      <c r="A276" s="36" t="s">
        <v>21</v>
      </c>
      <c r="B276" s="37">
        <v>278</v>
      </c>
      <c r="C276" s="100">
        <v>40546825</v>
      </c>
      <c r="D276" s="38">
        <v>41025</v>
      </c>
      <c r="E276" s="64" t="s">
        <v>147</v>
      </c>
      <c r="F276" s="65">
        <v>15</v>
      </c>
      <c r="G276" s="67">
        <v>466.1</v>
      </c>
      <c r="H276" s="63" t="s">
        <v>48</v>
      </c>
    </row>
    <row r="277" spans="1:8" ht="23.1" customHeight="1" x14ac:dyDescent="0.25">
      <c r="A277" s="36" t="s">
        <v>21</v>
      </c>
      <c r="B277" s="37">
        <v>279</v>
      </c>
      <c r="C277" s="100">
        <v>40544293</v>
      </c>
      <c r="D277" s="38">
        <v>41024</v>
      </c>
      <c r="E277" s="64" t="s">
        <v>147</v>
      </c>
      <c r="F277" s="65">
        <v>6.9</v>
      </c>
      <c r="G277" s="67">
        <v>466.1</v>
      </c>
      <c r="H277" s="63" t="s">
        <v>34</v>
      </c>
    </row>
    <row r="278" spans="1:8" ht="23.1" customHeight="1" x14ac:dyDescent="0.25">
      <c r="A278" s="36" t="s">
        <v>21</v>
      </c>
      <c r="B278" s="37">
        <v>280</v>
      </c>
      <c r="C278" s="100">
        <v>40545266</v>
      </c>
      <c r="D278" s="38">
        <v>41022</v>
      </c>
      <c r="E278" s="64" t="s">
        <v>147</v>
      </c>
      <c r="F278" s="65">
        <v>15</v>
      </c>
      <c r="G278" s="67">
        <v>466.1</v>
      </c>
      <c r="H278" s="63" t="s">
        <v>63</v>
      </c>
    </row>
    <row r="279" spans="1:8" ht="23.1" customHeight="1" x14ac:dyDescent="0.25">
      <c r="A279" s="36" t="s">
        <v>21</v>
      </c>
      <c r="B279" s="37">
        <v>281</v>
      </c>
      <c r="C279" s="100">
        <v>40544277</v>
      </c>
      <c r="D279" s="38">
        <v>41022</v>
      </c>
      <c r="E279" s="64" t="s">
        <v>147</v>
      </c>
      <c r="F279" s="65">
        <v>15</v>
      </c>
      <c r="G279" s="67">
        <v>466.1</v>
      </c>
      <c r="H279" s="63" t="s">
        <v>211</v>
      </c>
    </row>
    <row r="280" spans="1:8" ht="23.1" customHeight="1" x14ac:dyDescent="0.25">
      <c r="A280" s="36" t="s">
        <v>21</v>
      </c>
      <c r="B280" s="37">
        <v>282</v>
      </c>
      <c r="C280" s="100">
        <v>40544613</v>
      </c>
      <c r="D280" s="38">
        <v>41022</v>
      </c>
      <c r="E280" s="64" t="s">
        <v>147</v>
      </c>
      <c r="F280" s="65">
        <v>7</v>
      </c>
      <c r="G280" s="67">
        <v>466.1</v>
      </c>
      <c r="H280" s="63" t="s">
        <v>238</v>
      </c>
    </row>
    <row r="281" spans="1:8" ht="23.1" customHeight="1" x14ac:dyDescent="0.25">
      <c r="A281" s="36" t="s">
        <v>21</v>
      </c>
      <c r="B281" s="37">
        <v>283</v>
      </c>
      <c r="C281" s="100">
        <v>40544610</v>
      </c>
      <c r="D281" s="38">
        <v>41022</v>
      </c>
      <c r="E281" s="64" t="s">
        <v>147</v>
      </c>
      <c r="F281" s="65">
        <v>7</v>
      </c>
      <c r="G281" s="67">
        <v>466.1</v>
      </c>
      <c r="H281" s="63" t="s">
        <v>201</v>
      </c>
    </row>
    <row r="282" spans="1:8" ht="23.1" customHeight="1" x14ac:dyDescent="0.25">
      <c r="A282" s="36" t="s">
        <v>21</v>
      </c>
      <c r="B282" s="37">
        <v>284</v>
      </c>
      <c r="C282" s="100">
        <v>40546092</v>
      </c>
      <c r="D282" s="38">
        <v>41025</v>
      </c>
      <c r="E282" s="64" t="s">
        <v>147</v>
      </c>
      <c r="F282" s="65">
        <v>14.5</v>
      </c>
      <c r="G282" s="67">
        <v>466.1</v>
      </c>
      <c r="H282" s="63" t="s">
        <v>226</v>
      </c>
    </row>
    <row r="283" spans="1:8" ht="23.1" customHeight="1" x14ac:dyDescent="0.25">
      <c r="A283" s="36" t="s">
        <v>21</v>
      </c>
      <c r="B283" s="37">
        <v>285</v>
      </c>
      <c r="C283" s="100">
        <v>40545307</v>
      </c>
      <c r="D283" s="38">
        <v>41026</v>
      </c>
      <c r="E283" s="64" t="s">
        <v>147</v>
      </c>
      <c r="F283" s="65">
        <v>3</v>
      </c>
      <c r="G283" s="67">
        <v>466.1</v>
      </c>
      <c r="H283" s="63" t="s">
        <v>63</v>
      </c>
    </row>
    <row r="284" spans="1:8" ht="23.1" customHeight="1" x14ac:dyDescent="0.25">
      <c r="A284" s="36" t="s">
        <v>21</v>
      </c>
      <c r="B284" s="37">
        <v>286</v>
      </c>
      <c r="C284" s="100">
        <v>40546494</v>
      </c>
      <c r="D284" s="38">
        <v>41026</v>
      </c>
      <c r="E284" s="64" t="s">
        <v>147</v>
      </c>
      <c r="F284" s="65">
        <v>6.8</v>
      </c>
      <c r="G284" s="67">
        <v>466.1</v>
      </c>
      <c r="H284" s="63" t="s">
        <v>251</v>
      </c>
    </row>
    <row r="285" spans="1:8" ht="22.5" customHeight="1" x14ac:dyDescent="0.25">
      <c r="A285" s="36" t="s">
        <v>21</v>
      </c>
      <c r="B285" s="37">
        <v>287</v>
      </c>
      <c r="C285" s="100">
        <v>40545937</v>
      </c>
      <c r="D285" s="38">
        <v>41026</v>
      </c>
      <c r="E285" s="64" t="s">
        <v>147</v>
      </c>
      <c r="F285" s="65">
        <v>15</v>
      </c>
      <c r="G285" s="67">
        <v>466.1</v>
      </c>
      <c r="H285" s="63" t="s">
        <v>248</v>
      </c>
    </row>
    <row r="286" spans="1:8" ht="23.1" customHeight="1" x14ac:dyDescent="0.25">
      <c r="A286" s="36" t="s">
        <v>21</v>
      </c>
      <c r="B286" s="37">
        <v>288</v>
      </c>
      <c r="C286" s="100">
        <v>40544552</v>
      </c>
      <c r="D286" s="38">
        <v>41024</v>
      </c>
      <c r="E286" s="64" t="s">
        <v>147</v>
      </c>
      <c r="F286" s="65">
        <v>7</v>
      </c>
      <c r="G286" s="67">
        <v>466.1</v>
      </c>
      <c r="H286" s="63" t="s">
        <v>249</v>
      </c>
    </row>
    <row r="287" spans="1:8" ht="23.1" customHeight="1" x14ac:dyDescent="0.25">
      <c r="A287" s="36" t="s">
        <v>21</v>
      </c>
      <c r="B287" s="37">
        <v>289</v>
      </c>
      <c r="C287" s="100">
        <v>40544636</v>
      </c>
      <c r="D287" s="38">
        <v>41022</v>
      </c>
      <c r="E287" s="64" t="s">
        <v>147</v>
      </c>
      <c r="F287" s="65">
        <v>10</v>
      </c>
      <c r="G287" s="67">
        <v>466.1</v>
      </c>
      <c r="H287" s="63" t="s">
        <v>31</v>
      </c>
    </row>
    <row r="288" spans="1:8" ht="23.1" customHeight="1" x14ac:dyDescent="0.25">
      <c r="A288" s="36" t="s">
        <v>21</v>
      </c>
      <c r="B288" s="37">
        <v>290</v>
      </c>
      <c r="C288" s="100">
        <v>40545372</v>
      </c>
      <c r="D288" s="38">
        <v>41022</v>
      </c>
      <c r="E288" s="64" t="s">
        <v>147</v>
      </c>
      <c r="F288" s="65">
        <v>5</v>
      </c>
      <c r="G288" s="67">
        <v>466.1</v>
      </c>
      <c r="H288" s="63" t="s">
        <v>68</v>
      </c>
    </row>
    <row r="289" spans="1:8" s="59" customFormat="1" ht="23.1" customHeight="1" x14ac:dyDescent="0.25">
      <c r="A289" s="36" t="s">
        <v>21</v>
      </c>
      <c r="B289" s="37">
        <v>291</v>
      </c>
      <c r="C289" s="100">
        <v>40532364</v>
      </c>
      <c r="D289" s="38">
        <v>41024</v>
      </c>
      <c r="E289" s="64" t="s">
        <v>145</v>
      </c>
      <c r="F289" s="65">
        <v>209.6</v>
      </c>
      <c r="G289" s="67">
        <v>11528</v>
      </c>
      <c r="H289" s="63" t="s">
        <v>250</v>
      </c>
    </row>
  </sheetData>
  <autoFilter ref="A3:H289"/>
  <conditionalFormatting sqref="C154:C172">
    <cfRule type="duplicateValues" dxfId="8" priority="10"/>
  </conditionalFormatting>
  <conditionalFormatting sqref="C157:C187">
    <cfRule type="duplicateValues" dxfId="7" priority="9"/>
  </conditionalFormatting>
  <conditionalFormatting sqref="C154:C184">
    <cfRule type="duplicateValues" dxfId="6" priority="8"/>
  </conditionalFormatting>
  <conditionalFormatting sqref="C199:C217">
    <cfRule type="duplicateValues" dxfId="5" priority="4"/>
  </conditionalFormatting>
  <conditionalFormatting sqref="C202:C232">
    <cfRule type="duplicateValues" dxfId="4" priority="3"/>
  </conditionalFormatting>
  <conditionalFormatting sqref="C199:C229">
    <cfRule type="duplicateValues" dxfId="3" priority="2"/>
  </conditionalFormatting>
  <conditionalFormatting sqref="C108:C125">
    <cfRule type="duplicateValues" dxfId="2" priority="11"/>
  </conditionalFormatting>
  <conditionalFormatting sqref="C111:C140">
    <cfRule type="duplicateValues" dxfId="1" priority="13"/>
  </conditionalFormatting>
  <conditionalFormatting sqref="C108:C137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2011-09-22T07:55:17Z</cp:lastPrinted>
  <dcterms:created xsi:type="dcterms:W3CDTF">2010-04-23T14:29:34Z</dcterms:created>
  <dcterms:modified xsi:type="dcterms:W3CDTF">2012-05-30T14:55:36Z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