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tabRatio="596"/>
  </bookViews>
  <sheets>
    <sheet name="2025-2024" sheetId="10" r:id="rId1"/>
  </sheets>
  <definedNames>
    <definedName name="_xlnm._FilterDatabase" localSheetId="0" hidden="1">'2025-2024'!$A$6:$AT$6</definedName>
    <definedName name="_xlnm.Print_Area" localSheetId="0">'2025-2024'!$A$1:$AS$57</definedName>
  </definedNames>
  <calcPr calcId="162913"/>
</workbook>
</file>

<file path=xl/calcChain.xml><?xml version="1.0" encoding="utf-8"?>
<calcChain xmlns="http://schemas.openxmlformats.org/spreadsheetml/2006/main">
  <c r="AE46" i="10" l="1"/>
  <c r="AD46" i="10"/>
  <c r="AC46" i="10"/>
  <c r="AB46" i="10"/>
  <c r="Y46" i="10"/>
  <c r="X46" i="10"/>
  <c r="W46" i="10"/>
  <c r="V46" i="10"/>
  <c r="T46" i="10"/>
  <c r="AA45" i="10"/>
  <c r="Z43" i="10" s="1"/>
  <c r="U45" i="10"/>
  <c r="AA44" i="10"/>
  <c r="U44" i="10"/>
  <c r="S44" i="10"/>
  <c r="AA43" i="10"/>
  <c r="U43" i="10"/>
  <c r="U46" i="10" l="1"/>
  <c r="S43" i="10"/>
  <c r="S46" i="10" s="1"/>
  <c r="Z46" i="10"/>
  <c r="R43" i="10"/>
  <c r="R46" i="10" s="1"/>
  <c r="AA46" i="10"/>
  <c r="S45" i="10"/>
  <c r="T27" i="10"/>
  <c r="T7" i="10"/>
  <c r="Z7" i="10"/>
  <c r="AA29" i="10" l="1"/>
  <c r="U29" i="10"/>
  <c r="S29" i="10" s="1"/>
  <c r="AA28" i="10"/>
  <c r="U28" i="10"/>
  <c r="AA27" i="10"/>
  <c r="U27" i="10"/>
  <c r="R27" i="10"/>
  <c r="S28" i="10" l="1"/>
  <c r="S27" i="10"/>
  <c r="AA49" i="10"/>
  <c r="Z50" i="10"/>
  <c r="AA17" i="10"/>
  <c r="U17" i="10"/>
  <c r="AA16" i="10"/>
  <c r="S16" i="10" s="1"/>
  <c r="U16" i="10"/>
  <c r="AA15" i="10"/>
  <c r="U15" i="10"/>
  <c r="S15" i="10" s="1"/>
  <c r="R15" i="10"/>
  <c r="S17" i="10" l="1"/>
  <c r="AE22" i="10" l="1"/>
  <c r="AD22" i="10"/>
  <c r="AC22" i="10"/>
  <c r="AB22" i="10"/>
  <c r="Z22" i="10"/>
  <c r="Y22" i="10"/>
  <c r="X22" i="10"/>
  <c r="W22" i="10"/>
  <c r="V22" i="10"/>
  <c r="T22" i="10"/>
  <c r="AA21" i="10"/>
  <c r="U21" i="10"/>
  <c r="AA20" i="10"/>
  <c r="S20" i="10" s="1"/>
  <c r="U20" i="10"/>
  <c r="AA19" i="10"/>
  <c r="U19" i="10"/>
  <c r="R19" i="10"/>
  <c r="R22" i="10" s="1"/>
  <c r="S21" i="10" l="1"/>
  <c r="AA22" i="10"/>
  <c r="U22" i="10"/>
  <c r="S19" i="10"/>
  <c r="S22" i="10" s="1"/>
  <c r="AE26" i="10"/>
  <c r="AD26" i="10"/>
  <c r="AC26" i="10"/>
  <c r="AB26" i="10"/>
  <c r="Z26" i="10"/>
  <c r="Y26" i="10"/>
  <c r="X26" i="10"/>
  <c r="W26" i="10"/>
  <c r="V26" i="10"/>
  <c r="T26" i="10"/>
  <c r="AA25" i="10"/>
  <c r="U25" i="10"/>
  <c r="AA24" i="10"/>
  <c r="U24" i="10"/>
  <c r="AA23" i="10"/>
  <c r="AA26" i="10" s="1"/>
  <c r="U23" i="10"/>
  <c r="R23" i="10"/>
  <c r="R26" i="10" s="1"/>
  <c r="S24" i="10" l="1"/>
  <c r="S25" i="10"/>
  <c r="U26" i="10"/>
  <c r="S23" i="10"/>
  <c r="S26" i="10" l="1"/>
  <c r="AE34" i="10"/>
  <c r="AD34" i="10"/>
  <c r="AC34" i="10"/>
  <c r="AB34" i="10"/>
  <c r="Z34" i="10"/>
  <c r="Y34" i="10"/>
  <c r="X34" i="10"/>
  <c r="W34" i="10"/>
  <c r="V34" i="10"/>
  <c r="T34" i="10"/>
  <c r="AA33" i="10"/>
  <c r="U33" i="10"/>
  <c r="AA32" i="10"/>
  <c r="U32" i="10"/>
  <c r="S32" i="10" s="1"/>
  <c r="AA31" i="10"/>
  <c r="U31" i="10"/>
  <c r="R31" i="10"/>
  <c r="R34" i="10" s="1"/>
  <c r="U34" i="10" l="1"/>
  <c r="S31" i="10"/>
  <c r="S33" i="10"/>
  <c r="AA34" i="10"/>
  <c r="S34" i="10" l="1"/>
  <c r="AE10" i="10"/>
  <c r="AD10" i="10"/>
  <c r="AC10" i="10"/>
  <c r="AB10" i="10"/>
  <c r="Z10" i="10"/>
  <c r="Y10" i="10"/>
  <c r="X10" i="10"/>
  <c r="W10" i="10"/>
  <c r="V10" i="10"/>
  <c r="T10" i="10"/>
  <c r="AA9" i="10"/>
  <c r="U9" i="10"/>
  <c r="AA8" i="10"/>
  <c r="U8" i="10"/>
  <c r="AA7" i="10"/>
  <c r="U7" i="10"/>
  <c r="R7" i="10"/>
  <c r="R10" i="10" s="1"/>
  <c r="AA10" i="10" l="1"/>
  <c r="S8" i="10"/>
  <c r="U10" i="10"/>
  <c r="S9" i="10"/>
  <c r="S7" i="10"/>
  <c r="S10" i="10" l="1"/>
  <c r="AE30" i="10"/>
  <c r="AD30" i="10"/>
  <c r="AC30" i="10"/>
  <c r="AB30" i="10"/>
  <c r="Z30" i="10"/>
  <c r="Y30" i="10"/>
  <c r="X30" i="10"/>
  <c r="W30" i="10"/>
  <c r="V30" i="10"/>
  <c r="T30" i="10"/>
  <c r="AA30" i="10"/>
  <c r="R30" i="10"/>
  <c r="U30" i="10" l="1"/>
  <c r="S30" i="10"/>
  <c r="AE42" i="10" l="1"/>
  <c r="AD42" i="10"/>
  <c r="AC42" i="10"/>
  <c r="AB42" i="10"/>
  <c r="Z42" i="10"/>
  <c r="Y42" i="10"/>
  <c r="X42" i="10"/>
  <c r="W42" i="10"/>
  <c r="V42" i="10"/>
  <c r="AA41" i="10"/>
  <c r="U41" i="10"/>
  <c r="AA40" i="10"/>
  <c r="U40" i="10"/>
  <c r="AA39" i="10"/>
  <c r="U39" i="10"/>
  <c r="T39" i="10"/>
  <c r="T42" i="10" s="1"/>
  <c r="R39" i="10"/>
  <c r="R42" i="10" s="1"/>
  <c r="S40" i="10" l="1"/>
  <c r="U42" i="10"/>
  <c r="S39" i="10"/>
  <c r="S41" i="10"/>
  <c r="AA42" i="10"/>
  <c r="S42" i="10" l="1"/>
  <c r="AE50" i="10"/>
  <c r="AD50" i="10"/>
  <c r="AC50" i="10"/>
  <c r="AB50" i="10"/>
  <c r="Y50" i="10"/>
  <c r="X50" i="10"/>
  <c r="W50" i="10"/>
  <c r="V50" i="10"/>
  <c r="T50" i="10"/>
  <c r="U49" i="10"/>
  <c r="AA48" i="10"/>
  <c r="U48" i="10"/>
  <c r="AA47" i="10"/>
  <c r="U47" i="10"/>
  <c r="R47" i="10"/>
  <c r="R50" i="10" s="1"/>
  <c r="AA50" i="10" l="1"/>
  <c r="S49" i="10"/>
  <c r="S47" i="10"/>
  <c r="S50" i="10" s="1"/>
  <c r="S48" i="10"/>
  <c r="U50" i="10"/>
  <c r="AE18" i="10" l="1"/>
  <c r="AD18" i="10"/>
  <c r="AC18" i="10"/>
  <c r="AB18" i="10"/>
  <c r="Z18" i="10"/>
  <c r="Y18" i="10"/>
  <c r="X18" i="10"/>
  <c r="W18" i="10"/>
  <c r="V18" i="10"/>
  <c r="T18" i="10"/>
  <c r="AA18" i="10"/>
  <c r="R18" i="10"/>
  <c r="U18" i="10" l="1"/>
  <c r="AH19" i="10" l="1"/>
  <c r="AE14" i="10" l="1"/>
  <c r="AD14" i="10"/>
  <c r="AC14" i="10"/>
  <c r="AB14" i="10"/>
  <c r="Z14" i="10"/>
  <c r="Y14" i="10"/>
  <c r="X14" i="10"/>
  <c r="W14" i="10"/>
  <c r="V14" i="10"/>
  <c r="T14" i="10"/>
  <c r="AA13" i="10"/>
  <c r="U13" i="10"/>
  <c r="AA12" i="10"/>
  <c r="U12" i="10"/>
  <c r="S12" i="10"/>
  <c r="AA11" i="10"/>
  <c r="AA14" i="10" s="1"/>
  <c r="U11" i="10"/>
  <c r="R11" i="10"/>
  <c r="R14" i="10" s="1"/>
  <c r="S13" i="10" l="1"/>
  <c r="S11" i="10"/>
  <c r="S14" i="10" s="1"/>
  <c r="U14" i="10"/>
  <c r="AE38" i="10"/>
  <c r="AD38" i="10"/>
  <c r="AC38" i="10"/>
  <c r="AB38" i="10"/>
  <c r="Z38" i="10"/>
  <c r="Y38" i="10"/>
  <c r="X38" i="10"/>
  <c r="W38" i="10"/>
  <c r="V38" i="10"/>
  <c r="T38" i="10"/>
  <c r="AA37" i="10"/>
  <c r="U37" i="10"/>
  <c r="AA36" i="10"/>
  <c r="U36" i="10"/>
  <c r="S36" i="10"/>
  <c r="AA35" i="10"/>
  <c r="S35" i="10" s="1"/>
  <c r="U35" i="10"/>
  <c r="R35" i="10"/>
  <c r="R38" i="10" s="1"/>
  <c r="U38" i="10" l="1"/>
  <c r="AA38" i="10"/>
  <c r="S37" i="10"/>
  <c r="S38" i="10" s="1"/>
  <c r="Q50" i="10" l="1"/>
  <c r="P50" i="10"/>
  <c r="O50" i="10"/>
  <c r="N50" i="10"/>
  <c r="L50" i="10"/>
  <c r="K50" i="10"/>
  <c r="J50" i="10"/>
  <c r="I50" i="10"/>
  <c r="H50" i="10"/>
  <c r="F50" i="10"/>
  <c r="M49" i="10"/>
  <c r="G49" i="10"/>
  <c r="M48" i="10"/>
  <c r="G48" i="10"/>
  <c r="M47" i="10"/>
  <c r="G47" i="10"/>
  <c r="D47" i="10"/>
  <c r="D50" i="10" s="1"/>
  <c r="Q46" i="10"/>
  <c r="P46" i="10"/>
  <c r="O46" i="10"/>
  <c r="N46" i="10"/>
  <c r="H46" i="10"/>
  <c r="F46" i="10"/>
  <c r="M45" i="10"/>
  <c r="K45" i="10"/>
  <c r="J45" i="10"/>
  <c r="M44" i="10"/>
  <c r="J44" i="10"/>
  <c r="J46" i="10" s="1"/>
  <c r="I44" i="10"/>
  <c r="I46" i="10" s="1"/>
  <c r="M43" i="10"/>
  <c r="G43" i="10"/>
  <c r="E43" i="10" s="1"/>
  <c r="Q42" i="10"/>
  <c r="P42" i="10"/>
  <c r="O42" i="10"/>
  <c r="N42" i="10"/>
  <c r="L42" i="10"/>
  <c r="K42" i="10"/>
  <c r="J42" i="10"/>
  <c r="I42" i="10"/>
  <c r="H42" i="10"/>
  <c r="F42" i="10"/>
  <c r="M41" i="10"/>
  <c r="G41" i="10"/>
  <c r="M40" i="10"/>
  <c r="G40" i="10"/>
  <c r="M39" i="10"/>
  <c r="G39" i="10"/>
  <c r="D39" i="10"/>
  <c r="D42" i="10" s="1"/>
  <c r="Q38" i="10"/>
  <c r="P38" i="10"/>
  <c r="O38" i="10"/>
  <c r="N38" i="10"/>
  <c r="L38" i="10"/>
  <c r="K38" i="10"/>
  <c r="J38" i="10"/>
  <c r="I38" i="10"/>
  <c r="H38" i="10"/>
  <c r="F38" i="10"/>
  <c r="M37" i="10"/>
  <c r="G37" i="10"/>
  <c r="M36" i="10"/>
  <c r="G36" i="10"/>
  <c r="E36" i="10" s="1"/>
  <c r="M35" i="10"/>
  <c r="M38" i="10" s="1"/>
  <c r="G35" i="10"/>
  <c r="D35" i="10"/>
  <c r="D38" i="10" s="1"/>
  <c r="Q34" i="10"/>
  <c r="P34" i="10"/>
  <c r="O34" i="10"/>
  <c r="N34" i="10"/>
  <c r="L34" i="10"/>
  <c r="K34" i="10"/>
  <c r="J34" i="10"/>
  <c r="I34" i="10"/>
  <c r="H34" i="10"/>
  <c r="F34" i="10"/>
  <c r="M33" i="10"/>
  <c r="G33" i="10"/>
  <c r="M32" i="10"/>
  <c r="G32" i="10"/>
  <c r="M31" i="10"/>
  <c r="G31" i="10"/>
  <c r="D31" i="10"/>
  <c r="D34" i="10" s="1"/>
  <c r="Q30" i="10"/>
  <c r="P30" i="10"/>
  <c r="O30" i="10"/>
  <c r="N30" i="10"/>
  <c r="K30" i="10"/>
  <c r="J30" i="10"/>
  <c r="I30" i="10"/>
  <c r="H30" i="10"/>
  <c r="M29" i="10"/>
  <c r="G29" i="10"/>
  <c r="M28" i="10"/>
  <c r="G28" i="10"/>
  <c r="M27" i="10"/>
  <c r="L27" i="10"/>
  <c r="L30" i="10" s="1"/>
  <c r="G27" i="10"/>
  <c r="E27" i="10" s="1"/>
  <c r="F27" i="10"/>
  <c r="P26" i="10"/>
  <c r="O26" i="10"/>
  <c r="N26" i="10"/>
  <c r="L26" i="10"/>
  <c r="J26" i="10"/>
  <c r="I26" i="10"/>
  <c r="H26" i="10"/>
  <c r="F26" i="10"/>
  <c r="Q25" i="10"/>
  <c r="M25" i="10" s="1"/>
  <c r="K25" i="10"/>
  <c r="G25" i="10" s="1"/>
  <c r="M24" i="10"/>
  <c r="G24" i="10"/>
  <c r="E24" i="10" s="1"/>
  <c r="M23" i="10"/>
  <c r="G23" i="10"/>
  <c r="G26" i="10" s="1"/>
  <c r="D23" i="10"/>
  <c r="D26" i="10" s="1"/>
  <c r="Q22" i="10"/>
  <c r="P22" i="10"/>
  <c r="O22" i="10"/>
  <c r="N22" i="10"/>
  <c r="L22" i="10"/>
  <c r="K22" i="10"/>
  <c r="J22" i="10"/>
  <c r="I22" i="10"/>
  <c r="H22" i="10"/>
  <c r="F22" i="10"/>
  <c r="G21" i="10"/>
  <c r="E21" i="10" s="1"/>
  <c r="M20" i="10"/>
  <c r="G20" i="10"/>
  <c r="E20" i="10" s="1"/>
  <c r="M19" i="10"/>
  <c r="M22" i="10" s="1"/>
  <c r="G19" i="10"/>
  <c r="D19" i="10"/>
  <c r="D22" i="10" s="1"/>
  <c r="Q18" i="10"/>
  <c r="P18" i="10"/>
  <c r="O18" i="10"/>
  <c r="N18" i="10"/>
  <c r="L18" i="10"/>
  <c r="K18" i="10"/>
  <c r="J18" i="10"/>
  <c r="I18" i="10"/>
  <c r="H18" i="10"/>
  <c r="F18" i="10"/>
  <c r="M17" i="10"/>
  <c r="G17" i="10"/>
  <c r="M16" i="10"/>
  <c r="G16" i="10"/>
  <c r="M15" i="10"/>
  <c r="G15" i="10"/>
  <c r="D15" i="10"/>
  <c r="D18" i="10" s="1"/>
  <c r="Q14" i="10"/>
  <c r="P14" i="10"/>
  <c r="O14" i="10"/>
  <c r="N14" i="10"/>
  <c r="L14" i="10"/>
  <c r="K14" i="10"/>
  <c r="J14" i="10"/>
  <c r="I14" i="10"/>
  <c r="H14" i="10"/>
  <c r="F14" i="10"/>
  <c r="M13" i="10"/>
  <c r="G13" i="10"/>
  <c r="M12" i="10"/>
  <c r="G12" i="10"/>
  <c r="M11" i="10"/>
  <c r="G11" i="10"/>
  <c r="D11" i="10"/>
  <c r="D14" i="10" s="1"/>
  <c r="Q10" i="10"/>
  <c r="P10" i="10"/>
  <c r="O10" i="10"/>
  <c r="N10" i="10"/>
  <c r="K10" i="10"/>
  <c r="J10" i="10"/>
  <c r="I10" i="10"/>
  <c r="H10" i="10"/>
  <c r="M9" i="10"/>
  <c r="G9" i="10"/>
  <c r="M8" i="10"/>
  <c r="G8" i="10"/>
  <c r="M7" i="10"/>
  <c r="L7" i="10"/>
  <c r="L10" i="10" s="1"/>
  <c r="G7" i="10"/>
  <c r="F7" i="10"/>
  <c r="F51" i="10" s="1"/>
  <c r="AD53" i="10"/>
  <c r="AC53" i="10"/>
  <c r="AB53" i="10"/>
  <c r="W53" i="10"/>
  <c r="V53" i="10"/>
  <c r="Q53" i="10"/>
  <c r="P53" i="10"/>
  <c r="O53" i="10"/>
  <c r="N53" i="10"/>
  <c r="I53" i="10"/>
  <c r="H53" i="10"/>
  <c r="AE52" i="10"/>
  <c r="AD52" i="10"/>
  <c r="AC52" i="10"/>
  <c r="AB52" i="10"/>
  <c r="Y52" i="10"/>
  <c r="V52" i="10"/>
  <c r="Q52" i="10"/>
  <c r="P52" i="10"/>
  <c r="O52" i="10"/>
  <c r="N52" i="10"/>
  <c r="J52" i="10"/>
  <c r="AE51" i="10"/>
  <c r="AD51" i="10"/>
  <c r="AC51" i="10"/>
  <c r="AB51" i="10"/>
  <c r="Y51" i="10"/>
  <c r="X51" i="10"/>
  <c r="W51" i="10"/>
  <c r="V51" i="10"/>
  <c r="Q51" i="10"/>
  <c r="P51" i="10"/>
  <c r="O51" i="10"/>
  <c r="O54" i="10" s="1"/>
  <c r="N51" i="10"/>
  <c r="J51" i="10"/>
  <c r="I51" i="10"/>
  <c r="AS49" i="10"/>
  <c r="AR49" i="10"/>
  <c r="AQ49" i="10"/>
  <c r="AP49" i="10"/>
  <c r="AM49" i="10"/>
  <c r="AL49" i="10"/>
  <c r="AK49" i="10"/>
  <c r="AJ49" i="10"/>
  <c r="AS48" i="10"/>
  <c r="AR48" i="10"/>
  <c r="AQ48" i="10"/>
  <c r="AP48" i="10"/>
  <c r="AM48" i="10"/>
  <c r="AL48" i="10"/>
  <c r="AK48" i="10"/>
  <c r="AJ48" i="10"/>
  <c r="AS47" i="10"/>
  <c r="AR47" i="10"/>
  <c r="AQ47" i="10"/>
  <c r="AP47" i="10"/>
  <c r="AN47" i="10"/>
  <c r="AN50" i="10" s="1"/>
  <c r="AM47" i="10"/>
  <c r="AL47" i="10"/>
  <c r="AK47" i="10"/>
  <c r="AJ47" i="10"/>
  <c r="AH47" i="10"/>
  <c r="AH50" i="10" s="1"/>
  <c r="AS45" i="10"/>
  <c r="AR45" i="10"/>
  <c r="AQ45" i="10"/>
  <c r="AP45" i="10"/>
  <c r="AK45" i="10"/>
  <c r="AJ45" i="10"/>
  <c r="AS44" i="10"/>
  <c r="AR44" i="10"/>
  <c r="AQ44" i="10"/>
  <c r="AP44" i="10"/>
  <c r="AM44" i="10"/>
  <c r="AL44" i="10"/>
  <c r="AJ44" i="10"/>
  <c r="X52" i="10"/>
  <c r="AK44" i="10"/>
  <c r="AS43" i="10"/>
  <c r="AR43" i="10"/>
  <c r="AQ43" i="10"/>
  <c r="AP43" i="10"/>
  <c r="AM43" i="10"/>
  <c r="AL43" i="10"/>
  <c r="AK43" i="10"/>
  <c r="AJ43" i="10"/>
  <c r="AH43" i="10"/>
  <c r="AH46" i="10" s="1"/>
  <c r="AS41" i="10"/>
  <c r="AR41" i="10"/>
  <c r="AQ41" i="10"/>
  <c r="AP41" i="10"/>
  <c r="AM41" i="10"/>
  <c r="AL41" i="10"/>
  <c r="AJ41" i="10"/>
  <c r="J53" i="10"/>
  <c r="AK41" i="10"/>
  <c r="AS40" i="10"/>
  <c r="AR40" i="10"/>
  <c r="AQ40" i="10"/>
  <c r="AP40" i="10"/>
  <c r="AM40" i="10"/>
  <c r="AL40" i="10"/>
  <c r="K52" i="10"/>
  <c r="I52" i="10"/>
  <c r="AS39" i="10"/>
  <c r="AR39" i="10"/>
  <c r="AQ39" i="10"/>
  <c r="AP39" i="10"/>
  <c r="AN39" i="10"/>
  <c r="AN42" i="10" s="1"/>
  <c r="AK39" i="10"/>
  <c r="AJ39" i="10"/>
  <c r="AH39" i="10"/>
  <c r="AH42" i="10" s="1"/>
  <c r="AM39" i="10"/>
  <c r="AM42" i="10" s="1"/>
  <c r="AL39" i="10"/>
  <c r="AS37" i="10"/>
  <c r="AR37" i="10"/>
  <c r="AQ37" i="10"/>
  <c r="AP37" i="10"/>
  <c r="AM37" i="10"/>
  <c r="AL37" i="10"/>
  <c r="AK37" i="10"/>
  <c r="AJ37" i="10"/>
  <c r="AS36" i="10"/>
  <c r="AR36" i="10"/>
  <c r="AQ36" i="10"/>
  <c r="AP36" i="10"/>
  <c r="AM36" i="10"/>
  <c r="AL36" i="10"/>
  <c r="AK36" i="10"/>
  <c r="AJ36" i="10"/>
  <c r="AS35" i="10"/>
  <c r="AS38" i="10" s="1"/>
  <c r="AR35" i="10"/>
  <c r="AQ35" i="10"/>
  <c r="AQ38" i="10" s="1"/>
  <c r="AP35" i="10"/>
  <c r="AP38" i="10" s="1"/>
  <c r="AN35" i="10"/>
  <c r="AN38" i="10" s="1"/>
  <c r="AM35" i="10"/>
  <c r="AL35" i="10"/>
  <c r="AK35" i="10"/>
  <c r="AJ35" i="10"/>
  <c r="AJ38" i="10" s="1"/>
  <c r="AH35" i="10"/>
  <c r="AS33" i="10"/>
  <c r="AR33" i="10"/>
  <c r="AQ33" i="10"/>
  <c r="AO33" i="10" s="1"/>
  <c r="AP33" i="10"/>
  <c r="AM33" i="10"/>
  <c r="AL33" i="10"/>
  <c r="AK33" i="10"/>
  <c r="AJ33" i="10"/>
  <c r="AS32" i="10"/>
  <c r="AR32" i="10"/>
  <c r="AQ32" i="10"/>
  <c r="AP32" i="10"/>
  <c r="AM32" i="10"/>
  <c r="AL32" i="10"/>
  <c r="AK32" i="10"/>
  <c r="AJ32" i="10"/>
  <c r="AS31" i="10"/>
  <c r="AR31" i="10"/>
  <c r="AQ31" i="10"/>
  <c r="AP31" i="10"/>
  <c r="AP34" i="10" s="1"/>
  <c r="AN31" i="10"/>
  <c r="AN34" i="10" s="1"/>
  <c r="AM31" i="10"/>
  <c r="AL31" i="10"/>
  <c r="AK31" i="10"/>
  <c r="AJ31" i="10"/>
  <c r="AH31" i="10"/>
  <c r="AH34" i="10" s="1"/>
  <c r="AS29" i="10"/>
  <c r="AR29" i="10"/>
  <c r="AQ29" i="10"/>
  <c r="AP29" i="10"/>
  <c r="AM29" i="10"/>
  <c r="AL29" i="10"/>
  <c r="AK29" i="10"/>
  <c r="AJ29" i="10"/>
  <c r="AS28" i="10"/>
  <c r="AR28" i="10"/>
  <c r="AQ28" i="10"/>
  <c r="AP28" i="10"/>
  <c r="AM28" i="10"/>
  <c r="AL28" i="10"/>
  <c r="AK28" i="10"/>
  <c r="AJ28" i="10"/>
  <c r="AS27" i="10"/>
  <c r="AR27" i="10"/>
  <c r="AQ27" i="10"/>
  <c r="AP27" i="10"/>
  <c r="AM27" i="10"/>
  <c r="AL27" i="10"/>
  <c r="AK27" i="10"/>
  <c r="AJ27" i="10"/>
  <c r="AN27" i="10"/>
  <c r="AN30" i="10" s="1"/>
  <c r="AR25" i="10"/>
  <c r="AQ25" i="10"/>
  <c r="AP25" i="10"/>
  <c r="AL25" i="10"/>
  <c r="AK25" i="10"/>
  <c r="AJ25" i="10"/>
  <c r="AE53" i="10"/>
  <c r="AS24" i="10"/>
  <c r="AR24" i="10"/>
  <c r="AQ24" i="10"/>
  <c r="AP24" i="10"/>
  <c r="AM24" i="10"/>
  <c r="AL24" i="10"/>
  <c r="AK24" i="10"/>
  <c r="AJ24" i="10"/>
  <c r="AS23" i="10"/>
  <c r="AR23" i="10"/>
  <c r="AQ23" i="10"/>
  <c r="AP23" i="10"/>
  <c r="AN23" i="10"/>
  <c r="AN26" i="10" s="1"/>
  <c r="AM23" i="10"/>
  <c r="AL23" i="10"/>
  <c r="AK23" i="10"/>
  <c r="AJ23" i="10"/>
  <c r="AH23" i="10"/>
  <c r="AH26" i="10" s="1"/>
  <c r="AS21" i="10"/>
  <c r="AR21" i="10"/>
  <c r="AQ21" i="10"/>
  <c r="AP21" i="10"/>
  <c r="AM21" i="10"/>
  <c r="AL21" i="10"/>
  <c r="AK21" i="10"/>
  <c r="AJ21" i="10"/>
  <c r="AS20" i="10"/>
  <c r="AR20" i="10"/>
  <c r="AQ20" i="10"/>
  <c r="AP20" i="10"/>
  <c r="AM20" i="10"/>
  <c r="AL20" i="10"/>
  <c r="AK20" i="10"/>
  <c r="AJ20" i="10"/>
  <c r="AS19" i="10"/>
  <c r="AR19" i="10"/>
  <c r="AQ19" i="10"/>
  <c r="AP19" i="10"/>
  <c r="AN19" i="10"/>
  <c r="AN22" i="10" s="1"/>
  <c r="AM19" i="10"/>
  <c r="AL19" i="10"/>
  <c r="AK19" i="10"/>
  <c r="AJ19" i="10"/>
  <c r="AS17" i="10"/>
  <c r="AR17" i="10"/>
  <c r="AQ17" i="10"/>
  <c r="AP17" i="10"/>
  <c r="AM17" i="10"/>
  <c r="AL17" i="10"/>
  <c r="AK17" i="10"/>
  <c r="AJ17" i="10"/>
  <c r="AS16" i="10"/>
  <c r="AR16" i="10"/>
  <c r="AQ16" i="10"/>
  <c r="AP16" i="10"/>
  <c r="AM16" i="10"/>
  <c r="AL16" i="10"/>
  <c r="AK16" i="10"/>
  <c r="AJ16" i="10"/>
  <c r="AS15" i="10"/>
  <c r="AR15" i="10"/>
  <c r="AR18" i="10" s="1"/>
  <c r="AQ15" i="10"/>
  <c r="AP15" i="10"/>
  <c r="AN15" i="10"/>
  <c r="AN18" i="10" s="1"/>
  <c r="AM15" i="10"/>
  <c r="AL15" i="10"/>
  <c r="AK15" i="10"/>
  <c r="AJ15" i="10"/>
  <c r="AH15" i="10"/>
  <c r="AH18" i="10" s="1"/>
  <c r="AS13" i="10"/>
  <c r="AR13" i="10"/>
  <c r="AQ13" i="10"/>
  <c r="AP13" i="10"/>
  <c r="AM13" i="10"/>
  <c r="AL13" i="10"/>
  <c r="AK13" i="10"/>
  <c r="AJ13" i="10"/>
  <c r="AS12" i="10"/>
  <c r="AR12" i="10"/>
  <c r="AQ12" i="10"/>
  <c r="AP12" i="10"/>
  <c r="AM12" i="10"/>
  <c r="AL12" i="10"/>
  <c r="AK12" i="10"/>
  <c r="AJ12" i="10"/>
  <c r="AS11" i="10"/>
  <c r="AS14" i="10" s="1"/>
  <c r="AR11" i="10"/>
  <c r="AQ11" i="10"/>
  <c r="AP11" i="10"/>
  <c r="AN11" i="10"/>
  <c r="AN14" i="10" s="1"/>
  <c r="AM11" i="10"/>
  <c r="AL11" i="10"/>
  <c r="AK11" i="10"/>
  <c r="AJ11" i="10"/>
  <c r="AH11" i="10"/>
  <c r="AS9" i="10"/>
  <c r="AR9" i="10"/>
  <c r="AQ9" i="10"/>
  <c r="AP9" i="10"/>
  <c r="AM9" i="10"/>
  <c r="AL9" i="10"/>
  <c r="AK9" i="10"/>
  <c r="AJ9" i="10"/>
  <c r="AS8" i="10"/>
  <c r="AR8" i="10"/>
  <c r="AQ8" i="10"/>
  <c r="AP8" i="10"/>
  <c r="AM8" i="10"/>
  <c r="AL8" i="10"/>
  <c r="AK8" i="10"/>
  <c r="AJ8" i="10"/>
  <c r="AS7" i="10"/>
  <c r="AR7" i="10"/>
  <c r="AQ7" i="10"/>
  <c r="AP7" i="10"/>
  <c r="AN7" i="10"/>
  <c r="AN10" i="10" s="1"/>
  <c r="AM7" i="10"/>
  <c r="AL7" i="10"/>
  <c r="AK7" i="10"/>
  <c r="AJ7" i="10"/>
  <c r="T51" i="10"/>
  <c r="E9" i="10" l="1"/>
  <c r="E17" i="10"/>
  <c r="Q26" i="10"/>
  <c r="M10" i="10"/>
  <c r="M18" i="10"/>
  <c r="E25" i="10"/>
  <c r="E8" i="10"/>
  <c r="E12" i="10"/>
  <c r="E16" i="10"/>
  <c r="M26" i="10"/>
  <c r="G45" i="10"/>
  <c r="E45" i="10" s="1"/>
  <c r="AJ10" i="10"/>
  <c r="AS53" i="10"/>
  <c r="E11" i="10"/>
  <c r="E13" i="10"/>
  <c r="E31" i="10"/>
  <c r="E48" i="10"/>
  <c r="AQ22" i="10"/>
  <c r="E19" i="10"/>
  <c r="E37" i="10"/>
  <c r="E38" i="10" s="1"/>
  <c r="E39" i="10"/>
  <c r="T54" i="10"/>
  <c r="G14" i="10"/>
  <c r="E23" i="10"/>
  <c r="E26" i="10" s="1"/>
  <c r="I54" i="10"/>
  <c r="M14" i="10"/>
  <c r="D27" i="10"/>
  <c r="D30" i="10" s="1"/>
  <c r="M30" i="10"/>
  <c r="E29" i="10"/>
  <c r="M34" i="10"/>
  <c r="E33" i="10"/>
  <c r="E35" i="10"/>
  <c r="M42" i="10"/>
  <c r="E41" i="10"/>
  <c r="G50" i="10"/>
  <c r="E7" i="10"/>
  <c r="E15" i="10"/>
  <c r="E18" i="10" s="1"/>
  <c r="G18" i="10"/>
  <c r="F30" i="10"/>
  <c r="AH27" i="10"/>
  <c r="AF27" i="10" s="1"/>
  <c r="AF30" i="10" s="1"/>
  <c r="E28" i="10"/>
  <c r="E32" i="10"/>
  <c r="E40" i="10"/>
  <c r="E42" i="10" s="1"/>
  <c r="M46" i="10"/>
  <c r="L43" i="10" s="1"/>
  <c r="L46" i="10" s="1"/>
  <c r="M50" i="10"/>
  <c r="E49" i="10"/>
  <c r="AR10" i="10"/>
  <c r="AD54" i="10"/>
  <c r="AC54" i="10"/>
  <c r="AI32" i="10"/>
  <c r="AI33" i="10"/>
  <c r="AG33" i="10" s="1"/>
  <c r="AI36" i="10"/>
  <c r="AM22" i="10"/>
  <c r="AP26" i="10"/>
  <c r="AI15" i="10"/>
  <c r="AB54" i="10"/>
  <c r="AS52" i="10"/>
  <c r="AO16" i="10"/>
  <c r="AK14" i="10"/>
  <c r="AI12" i="10"/>
  <c r="AM18" i="10"/>
  <c r="AJ46" i="10"/>
  <c r="AF15" i="10"/>
  <c r="AF18" i="10" s="1"/>
  <c r="AO7" i="10"/>
  <c r="AO13" i="10"/>
  <c r="AJ22" i="10"/>
  <c r="AQ34" i="10"/>
  <c r="AF35" i="10"/>
  <c r="AF38" i="10" s="1"/>
  <c r="AM38" i="10"/>
  <c r="AI37" i="10"/>
  <c r="AF39" i="10"/>
  <c r="AF42" i="10" s="1"/>
  <c r="AS42" i="10"/>
  <c r="AO45" i="10"/>
  <c r="AO49" i="10"/>
  <c r="AO19" i="10"/>
  <c r="AI20" i="10"/>
  <c r="AI21" i="10"/>
  <c r="AO28" i="10"/>
  <c r="AI29" i="10"/>
  <c r="AR53" i="10"/>
  <c r="AI11" i="10"/>
  <c r="AL22" i="10"/>
  <c r="AS46" i="10"/>
  <c r="AM50" i="10"/>
  <c r="AI48" i="10"/>
  <c r="AI8" i="10"/>
  <c r="D43" i="10"/>
  <c r="D46" i="10" s="1"/>
  <c r="L51" i="10"/>
  <c r="L54" i="10" s="1"/>
  <c r="E30" i="10"/>
  <c r="E34" i="10"/>
  <c r="F54" i="10"/>
  <c r="E22" i="10"/>
  <c r="G30" i="10"/>
  <c r="G34" i="10"/>
  <c r="AM10" i="10"/>
  <c r="AP14" i="10"/>
  <c r="AI16" i="10"/>
  <c r="AO17" i="10"/>
  <c r="AF19" i="10"/>
  <c r="AF22" i="10" s="1"/>
  <c r="AH22" i="10"/>
  <c r="AP22" i="10"/>
  <c r="AR26" i="10"/>
  <c r="AM25" i="10"/>
  <c r="AI25" i="10" s="1"/>
  <c r="AL30" i="10"/>
  <c r="AI28" i="10"/>
  <c r="AO36" i="10"/>
  <c r="AI41" i="10"/>
  <c r="AO43" i="10"/>
  <c r="AO44" i="10"/>
  <c r="AM45" i="10"/>
  <c r="AM46" i="10" s="1"/>
  <c r="AO47" i="10"/>
  <c r="AI49" i="10"/>
  <c r="J54" i="10"/>
  <c r="P54" i="10"/>
  <c r="G10" i="10"/>
  <c r="G44" i="10"/>
  <c r="E44" i="10" s="1"/>
  <c r="K46" i="10"/>
  <c r="E47" i="10"/>
  <c r="E50" i="10" s="1"/>
  <c r="AK51" i="10"/>
  <c r="F10" i="10"/>
  <c r="G22" i="10"/>
  <c r="G38" i="10"/>
  <c r="AF11" i="10"/>
  <c r="AF14" i="10" s="1"/>
  <c r="AQ14" i="10"/>
  <c r="AI13" i="10"/>
  <c r="AP18" i="10"/>
  <c r="AI17" i="10"/>
  <c r="AR22" i="10"/>
  <c r="AM30" i="10"/>
  <c r="AK30" i="10"/>
  <c r="AO35" i="10"/>
  <c r="AP42" i="10"/>
  <c r="AO40" i="10"/>
  <c r="AI44" i="10"/>
  <c r="AI47" i="10"/>
  <c r="AS50" i="10"/>
  <c r="AJ50" i="10"/>
  <c r="Q54" i="10"/>
  <c r="AS51" i="10"/>
  <c r="AM52" i="10"/>
  <c r="AJ53" i="10"/>
  <c r="D7" i="10"/>
  <c r="D10" i="10" s="1"/>
  <c r="K26" i="10"/>
  <c r="G42" i="10"/>
  <c r="AQ10" i="10"/>
  <c r="AL14" i="10"/>
  <c r="AI7" i="10"/>
  <c r="AS10" i="10"/>
  <c r="AO8" i="10"/>
  <c r="AM14" i="10"/>
  <c r="AL18" i="10"/>
  <c r="AO15" i="10"/>
  <c r="AS22" i="10"/>
  <c r="AK26" i="10"/>
  <c r="AL26" i="10"/>
  <c r="AQ30" i="10"/>
  <c r="AF31" i="10"/>
  <c r="AF34" i="10" s="1"/>
  <c r="AL34" i="10"/>
  <c r="AO37" i="10"/>
  <c r="AL42" i="10"/>
  <c r="K53" i="10"/>
  <c r="G53" i="10" s="1"/>
  <c r="AO41" i="10"/>
  <c r="AL52" i="10"/>
  <c r="AK50" i="10"/>
  <c r="AO48" i="10"/>
  <c r="M51" i="10"/>
  <c r="AL51" i="10"/>
  <c r="AP52" i="10"/>
  <c r="AI23" i="10"/>
  <c r="AJ26" i="10"/>
  <c r="AL10" i="10"/>
  <c r="AP10" i="10"/>
  <c r="AI9" i="10"/>
  <c r="AO9" i="10"/>
  <c r="AK10" i="10"/>
  <c r="AJ14" i="10"/>
  <c r="AR14" i="10"/>
  <c r="AO12" i="10"/>
  <c r="AO20" i="10"/>
  <c r="AG20" i="10" s="1"/>
  <c r="AO21" i="10"/>
  <c r="AO23" i="10"/>
  <c r="AS30" i="10"/>
  <c r="AM34" i="10"/>
  <c r="AR34" i="10"/>
  <c r="AO31" i="10"/>
  <c r="AR50" i="10"/>
  <c r="AO11" i="10"/>
  <c r="AJ18" i="10"/>
  <c r="AS18" i="10"/>
  <c r="AQ18" i="10"/>
  <c r="AK22" i="10"/>
  <c r="AI19" i="10"/>
  <c r="AF23" i="10"/>
  <c r="AF26" i="10" s="1"/>
  <c r="AI24" i="10"/>
  <c r="AI27" i="10"/>
  <c r="AO27" i="10"/>
  <c r="AP30" i="10"/>
  <c r="AO29" i="10"/>
  <c r="AJ34" i="10"/>
  <c r="AI31" i="10"/>
  <c r="AI35" i="10"/>
  <c r="AK38" i="10"/>
  <c r="AI43" i="10"/>
  <c r="AR46" i="10"/>
  <c r="AK18" i="10"/>
  <c r="AO24" i="10"/>
  <c r="AQ26" i="10"/>
  <c r="M53" i="10"/>
  <c r="AP53" i="10"/>
  <c r="N54" i="10"/>
  <c r="Y53" i="10"/>
  <c r="H52" i="10"/>
  <c r="AJ40" i="10"/>
  <c r="AJ42" i="10" s="1"/>
  <c r="AH14" i="10"/>
  <c r="AS25" i="10"/>
  <c r="AO25" i="10" s="1"/>
  <c r="AK34" i="10"/>
  <c r="AS34" i="10"/>
  <c r="AO32" i="10"/>
  <c r="AG32" i="10" s="1"/>
  <c r="AL38" i="10"/>
  <c r="AI39" i="10"/>
  <c r="AQ42" i="10"/>
  <c r="AG47" i="10"/>
  <c r="AR51" i="10"/>
  <c r="AA51" i="10"/>
  <c r="AP51" i="10"/>
  <c r="AQ52" i="10"/>
  <c r="M52" i="10"/>
  <c r="AR52" i="10"/>
  <c r="AA52" i="10"/>
  <c r="AQ53" i="10"/>
  <c r="AA53" i="10"/>
  <c r="AJ30" i="10"/>
  <c r="AR30" i="10"/>
  <c r="AR42" i="10"/>
  <c r="AO39" i="10"/>
  <c r="AP46" i="10"/>
  <c r="AP50" i="10"/>
  <c r="U51" i="10"/>
  <c r="V54" i="10"/>
  <c r="AH7" i="10"/>
  <c r="AR38" i="10"/>
  <c r="AG36" i="10"/>
  <c r="H51" i="10"/>
  <c r="AK46" i="10"/>
  <c r="AQ46" i="10"/>
  <c r="AL45" i="10"/>
  <c r="AF47" i="10"/>
  <c r="AF50" i="10" s="1"/>
  <c r="AL50" i="10"/>
  <c r="AQ50" i="10"/>
  <c r="AH51" i="10"/>
  <c r="AK53" i="10"/>
  <c r="X53" i="10"/>
  <c r="AH38" i="10"/>
  <c r="Z51" i="10"/>
  <c r="K51" i="10"/>
  <c r="AQ51" i="10"/>
  <c r="AE54" i="10"/>
  <c r="W52" i="10"/>
  <c r="AK40" i="10"/>
  <c r="AK42" i="10" s="1"/>
  <c r="E46" i="10" l="1"/>
  <c r="E10" i="10"/>
  <c r="AM26" i="10"/>
  <c r="AO50" i="10"/>
  <c r="E53" i="10"/>
  <c r="AG28" i="10"/>
  <c r="E14" i="10"/>
  <c r="AG25" i="10"/>
  <c r="AG15" i="10"/>
  <c r="AH30" i="10"/>
  <c r="AG16" i="10"/>
  <c r="Y54" i="10"/>
  <c r="W54" i="10"/>
  <c r="AI45" i="10"/>
  <c r="AG45" i="10" s="1"/>
  <c r="AG37" i="10"/>
  <c r="AG17" i="10"/>
  <c r="AO42" i="10"/>
  <c r="AG12" i="10"/>
  <c r="AG48" i="10"/>
  <c r="AS54" i="10"/>
  <c r="AG7" i="10"/>
  <c r="AO22" i="10"/>
  <c r="AI18" i="10"/>
  <c r="AG13" i="10"/>
  <c r="AO18" i="10"/>
  <c r="AG44" i="10"/>
  <c r="AO46" i="10"/>
  <c r="AG11" i="10"/>
  <c r="AI50" i="10"/>
  <c r="AG49" i="10"/>
  <c r="AG29" i="10"/>
  <c r="AO10" i="10"/>
  <c r="AR54" i="10"/>
  <c r="AM53" i="10"/>
  <c r="AG8" i="10"/>
  <c r="AG41" i="10"/>
  <c r="G46" i="10"/>
  <c r="D51" i="10"/>
  <c r="D54" i="10" s="1"/>
  <c r="M54" i="10"/>
  <c r="AO52" i="10"/>
  <c r="AO38" i="10"/>
  <c r="AI14" i="10"/>
  <c r="AN51" i="10"/>
  <c r="AN54" i="10" s="1"/>
  <c r="Z54" i="10"/>
  <c r="R51" i="10"/>
  <c r="R54" i="10" s="1"/>
  <c r="H54" i="10"/>
  <c r="G51" i="10"/>
  <c r="AI22" i="10"/>
  <c r="AG19" i="10"/>
  <c r="AQ54" i="10"/>
  <c r="AH10" i="10"/>
  <c r="AF7" i="10"/>
  <c r="AF10" i="10" s="1"/>
  <c r="AA54" i="10"/>
  <c r="AI40" i="10"/>
  <c r="AG40" i="10" s="1"/>
  <c r="AO53" i="10"/>
  <c r="AL46" i="10"/>
  <c r="AI38" i="10"/>
  <c r="AG35" i="10"/>
  <c r="AG24" i="10"/>
  <c r="AO14" i="10"/>
  <c r="AS26" i="10"/>
  <c r="K54" i="10"/>
  <c r="AM51" i="10"/>
  <c r="AH54" i="10"/>
  <c r="AJ51" i="10"/>
  <c r="AG39" i="10"/>
  <c r="G52" i="10"/>
  <c r="E52" i="10" s="1"/>
  <c r="AJ52" i="10"/>
  <c r="AG21" i="10"/>
  <c r="AG43" i="10"/>
  <c r="AI34" i="10"/>
  <c r="AG31" i="10"/>
  <c r="AG34" i="10" s="1"/>
  <c r="AO30" i="10"/>
  <c r="AO34" i="10"/>
  <c r="AG9" i="10"/>
  <c r="AI10" i="10"/>
  <c r="AK52" i="10"/>
  <c r="AK54" i="10" s="1"/>
  <c r="U52" i="10"/>
  <c r="AO51" i="10"/>
  <c r="AP54" i="10"/>
  <c r="AN43" i="10"/>
  <c r="AL53" i="10"/>
  <c r="AL54" i="10" s="1"/>
  <c r="U53" i="10"/>
  <c r="S51" i="10"/>
  <c r="X54" i="10"/>
  <c r="AG27" i="10"/>
  <c r="AI30" i="10"/>
  <c r="AO26" i="10"/>
  <c r="AI26" i="10"/>
  <c r="AG23" i="10"/>
  <c r="AG26" i="10" s="1"/>
  <c r="AG18" i="10" l="1"/>
  <c r="AI46" i="10"/>
  <c r="AG38" i="10"/>
  <c r="S52" i="10"/>
  <c r="S54" i="10" s="1"/>
  <c r="S53" i="10"/>
  <c r="AG50" i="10"/>
  <c r="AG14" i="10"/>
  <c r="AG30" i="10"/>
  <c r="AG46" i="10"/>
  <c r="AG10" i="10"/>
  <c r="AM54" i="10"/>
  <c r="AO54" i="10"/>
  <c r="AG42" i="10"/>
  <c r="AI42" i="10"/>
  <c r="AG22" i="10"/>
  <c r="AF51" i="10"/>
  <c r="AF54" i="10" s="1"/>
  <c r="U54" i="10"/>
  <c r="AI52" i="10"/>
  <c r="AG52" i="10" s="1"/>
  <c r="E51" i="10"/>
  <c r="E54" i="10" s="1"/>
  <c r="G54" i="10"/>
  <c r="AN46" i="10"/>
  <c r="AF43" i="10"/>
  <c r="AF46" i="10" s="1"/>
  <c r="AJ54" i="10"/>
  <c r="AI51" i="10"/>
  <c r="AI53" i="10"/>
  <c r="AG53" i="10" s="1"/>
  <c r="AG51" i="10" l="1"/>
  <c r="AG54" i="10" s="1"/>
  <c r="AI54" i="10"/>
</calcChain>
</file>

<file path=xl/sharedStrings.xml><?xml version="1.0" encoding="utf-8"?>
<sst xmlns="http://schemas.openxmlformats.org/spreadsheetml/2006/main" count="123" uniqueCount="36">
  <si>
    <t>Наименование филиала</t>
  </si>
  <si>
    <t>№ пп.</t>
  </si>
  <si>
    <t>1-я категория</t>
  </si>
  <si>
    <t>2-я категория</t>
  </si>
  <si>
    <t>Всего</t>
  </si>
  <si>
    <t>Юридические лица</t>
  </si>
  <si>
    <t>ВН (110 кВ и выше)</t>
  </si>
  <si>
    <t>СН1 (35 кВ)</t>
  </si>
  <si>
    <t>СН2 (6 - 20 кВ)</t>
  </si>
  <si>
    <t>НН (ниже 1 кВ)</t>
  </si>
  <si>
    <t>Физические лица</t>
  </si>
  <si>
    <t>Категория надежности электроснабжения</t>
  </si>
  <si>
    <t>ВСЕГО</t>
  </si>
  <si>
    <t>3-я категория</t>
  </si>
  <si>
    <t>Раскрытие информации по п. 1.1. Приложения № 7 приказа Минэнерго России от 15.04.2014 № 186</t>
  </si>
  <si>
    <t>Точек поставки**</t>
  </si>
  <si>
    <t>Потребителей*</t>
  </si>
  <si>
    <t>*</t>
  </si>
  <si>
    <t>**</t>
  </si>
  <si>
    <t>Энергопринимающие устройства потребителей, обеспечиваемые электроэнергией по 1-й и 2-й категориям надежности электроснабжения могут иметь 2 и более точки поставки</t>
  </si>
  <si>
    <t>ВСЕГО потребителей</t>
  </si>
  <si>
    <t>ВСЕГО точек поставки</t>
  </si>
  <si>
    <t>Одние потребитель может иметь более одного энергопринимающего устройства с электроприемниками различных категорий надежности электроснабженияи и присоединенных от сетей различного уровня напряжения</t>
  </si>
  <si>
    <t>филиал ПАО "Россети Центр" - "Белгородэнерго"</t>
  </si>
  <si>
    <t>филиал ПАО "Россети Центр" - "Брянскэнерго"</t>
  </si>
  <si>
    <t>филиал ПАО "Россети Центр" - "Воронежэнерго"</t>
  </si>
  <si>
    <t>филиал ПАО "Россети Центр" - "Костромаэнерго"</t>
  </si>
  <si>
    <t>филиал ПАО "Россети Центр" - "Курскэнерго"</t>
  </si>
  <si>
    <t>филиал ПАО "Россети Центр" - "Липецкэнерго"</t>
  </si>
  <si>
    <t>филиал ПАО "Россети Центр" - "Орелэнерго"</t>
  </si>
  <si>
    <t>филиал ПАО "Россети Центр" - "Смоленскэнерго"</t>
  </si>
  <si>
    <t>филиал ПАО "Россети Центр" - "Тамбовэнерго"</t>
  </si>
  <si>
    <t>филиал ПАО "Россети Центр" - "Тверьэнерго"</t>
  </si>
  <si>
    <t>филиал ПАО "Россети Центр" - "Ярэнерго"</t>
  </si>
  <si>
    <t>ПАО "Россети Центр"</t>
  </si>
  <si>
    <t>Динамика (2025-2024 гг.)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</si>
</sst>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3" fontId="1" fillId="0" borderId="4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/>
    <xf numFmtId="0" fontId="1" fillId="0" borderId="24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3" fontId="2" fillId="0" borderId="24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26" xfId="0" applyNumberFormat="1" applyFont="1" applyFill="1" applyBorder="1" applyAlignment="1">
      <alignment horizontal="center" vertical="center" wrapText="1"/>
    </xf>
    <xf numFmtId="3" fontId="2" fillId="0" borderId="15" xfId="0" applyNumberFormat="1" applyFont="1" applyFill="1" applyBorder="1" applyAlignment="1">
      <alignment horizontal="center" vertical="center" wrapText="1"/>
    </xf>
    <xf numFmtId="3" fontId="2" fillId="0" borderId="36" xfId="0" applyNumberFormat="1" applyFont="1" applyFill="1" applyBorder="1" applyAlignment="1">
      <alignment horizontal="center" vertical="center" wrapText="1"/>
    </xf>
    <xf numFmtId="3" fontId="1" fillId="0" borderId="10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1" fillId="0" borderId="18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7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3" fontId="1" fillId="0" borderId="18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4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center" vertical="center" wrapText="1"/>
    </xf>
    <xf numFmtId="3" fontId="1" fillId="0" borderId="37" xfId="0" applyNumberFormat="1" applyFont="1" applyFill="1" applyBorder="1" applyAlignment="1">
      <alignment horizontal="center" vertical="center" wrapText="1"/>
    </xf>
    <xf numFmtId="3" fontId="1" fillId="0" borderId="19" xfId="0" applyNumberFormat="1" applyFont="1" applyFill="1" applyBorder="1" applyAlignment="1">
      <alignment horizontal="center" vertical="center" wrapText="1"/>
    </xf>
    <xf numFmtId="3" fontId="1" fillId="0" borderId="20" xfId="0" applyNumberFormat="1" applyFont="1" applyFill="1" applyBorder="1" applyAlignment="1">
      <alignment horizontal="center" vertical="center" wrapText="1"/>
    </xf>
    <xf numFmtId="3" fontId="1" fillId="0" borderId="21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3" fontId="2" fillId="0" borderId="23" xfId="0" applyNumberFormat="1" applyFont="1" applyFill="1" applyBorder="1" applyAlignment="1">
      <alignment horizontal="center" vertical="center" wrapText="1"/>
    </xf>
    <xf numFmtId="3" fontId="1" fillId="0" borderId="11" xfId="0" applyNumberFormat="1" applyFont="1" applyFill="1" applyBorder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center"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3" fontId="1" fillId="0" borderId="2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2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S188"/>
  <sheetViews>
    <sheetView tabSelected="1" view="pageBreakPreview" zoomScale="60" zoomScaleNormal="5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H30" sqref="H30"/>
    </sheetView>
  </sheetViews>
  <sheetFormatPr defaultColWidth="9.109375" defaultRowHeight="18.75" customHeight="1" x14ac:dyDescent="0.35"/>
  <cols>
    <col min="1" max="1" width="4.44140625" style="6" customWidth="1"/>
    <col min="2" max="2" width="24.5546875" style="6" customWidth="1"/>
    <col min="3" max="3" width="18.33203125" style="6" customWidth="1"/>
    <col min="4" max="13" width="12" style="6" customWidth="1"/>
    <col min="14" max="16" width="10.88671875" style="6" customWidth="1"/>
    <col min="17" max="17" width="12" style="6" customWidth="1"/>
    <col min="18" max="18" width="10.88671875" style="6" customWidth="1"/>
    <col min="19" max="19" width="10.5546875" style="6" customWidth="1"/>
    <col min="20" max="20" width="11" style="6" customWidth="1"/>
    <col min="21" max="25" width="10.5546875" style="6" customWidth="1"/>
    <col min="26" max="26" width="10.88671875" style="6" customWidth="1"/>
    <col min="27" max="31" width="10.5546875" style="6" customWidth="1"/>
    <col min="32" max="32" width="11.6640625" style="6" customWidth="1"/>
    <col min="33" max="33" width="12.33203125" style="6" customWidth="1"/>
    <col min="34" max="34" width="11.5546875" style="6" customWidth="1"/>
    <col min="35" max="35" width="11.6640625" style="6" customWidth="1"/>
    <col min="36" max="39" width="10.5546875" style="6" customWidth="1"/>
    <col min="40" max="40" width="11.5546875" style="6" customWidth="1"/>
    <col min="41" max="41" width="13.88671875" style="6" customWidth="1"/>
    <col min="42" max="44" width="10.5546875" style="6" customWidth="1"/>
    <col min="45" max="45" width="13.6640625" style="6" customWidth="1"/>
    <col min="46" max="16384" width="9.109375" style="6"/>
  </cols>
  <sheetData>
    <row r="1" spans="1:45" s="5" customFormat="1" ht="18.75" customHeight="1" x14ac:dyDescent="0.3">
      <c r="A1" s="4" t="s">
        <v>14</v>
      </c>
    </row>
    <row r="2" spans="1:45" ht="18.75" customHeight="1" thickBot="1" x14ac:dyDescent="0.4"/>
    <row r="3" spans="1:45" ht="32.25" customHeight="1" thickBot="1" x14ac:dyDescent="0.4">
      <c r="A3" s="7" t="s">
        <v>1</v>
      </c>
      <c r="B3" s="8" t="s">
        <v>0</v>
      </c>
      <c r="C3" s="9" t="s">
        <v>11</v>
      </c>
      <c r="D3" s="10">
        <v>2024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R3" s="13">
        <v>2025</v>
      </c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5"/>
      <c r="AF3" s="16" t="s">
        <v>35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8"/>
    </row>
    <row r="4" spans="1:45" ht="32.25" customHeight="1" x14ac:dyDescent="0.35">
      <c r="A4" s="19"/>
      <c r="B4" s="20"/>
      <c r="C4" s="21"/>
      <c r="D4" s="19" t="s">
        <v>20</v>
      </c>
      <c r="E4" s="20" t="s">
        <v>21</v>
      </c>
      <c r="F4" s="22" t="s">
        <v>5</v>
      </c>
      <c r="G4" s="22"/>
      <c r="H4" s="22"/>
      <c r="I4" s="22"/>
      <c r="J4" s="22"/>
      <c r="K4" s="22"/>
      <c r="L4" s="22" t="s">
        <v>10</v>
      </c>
      <c r="M4" s="22"/>
      <c r="N4" s="22"/>
      <c r="O4" s="22"/>
      <c r="P4" s="22"/>
      <c r="Q4" s="23"/>
      <c r="R4" s="7" t="s">
        <v>20</v>
      </c>
      <c r="S4" s="8" t="s">
        <v>21</v>
      </c>
      <c r="T4" s="24" t="s">
        <v>5</v>
      </c>
      <c r="U4" s="24"/>
      <c r="V4" s="24"/>
      <c r="W4" s="24"/>
      <c r="X4" s="24"/>
      <c r="Y4" s="24"/>
      <c r="Z4" s="24" t="s">
        <v>10</v>
      </c>
      <c r="AA4" s="24"/>
      <c r="AB4" s="24"/>
      <c r="AC4" s="24"/>
      <c r="AD4" s="24"/>
      <c r="AE4" s="25"/>
      <c r="AF4" s="26" t="s">
        <v>20</v>
      </c>
      <c r="AG4" s="20" t="s">
        <v>21</v>
      </c>
      <c r="AH4" s="23" t="s">
        <v>5</v>
      </c>
      <c r="AI4" s="27"/>
      <c r="AJ4" s="27"/>
      <c r="AK4" s="27"/>
      <c r="AL4" s="27"/>
      <c r="AM4" s="28"/>
      <c r="AN4" s="23" t="s">
        <v>10</v>
      </c>
      <c r="AO4" s="27"/>
      <c r="AP4" s="27"/>
      <c r="AQ4" s="27"/>
      <c r="AR4" s="27"/>
      <c r="AS4" s="29"/>
    </row>
    <row r="5" spans="1:45" ht="32.25" customHeight="1" x14ac:dyDescent="0.35">
      <c r="A5" s="19"/>
      <c r="B5" s="20"/>
      <c r="C5" s="21"/>
      <c r="D5" s="19"/>
      <c r="E5" s="20"/>
      <c r="F5" s="30" t="s">
        <v>16</v>
      </c>
      <c r="G5" s="31" t="s">
        <v>15</v>
      </c>
      <c r="H5" s="32"/>
      <c r="I5" s="32"/>
      <c r="J5" s="32"/>
      <c r="K5" s="33"/>
      <c r="L5" s="30" t="s">
        <v>16</v>
      </c>
      <c r="M5" s="31" t="s">
        <v>15</v>
      </c>
      <c r="N5" s="32"/>
      <c r="O5" s="32"/>
      <c r="P5" s="32"/>
      <c r="Q5" s="32"/>
      <c r="R5" s="19"/>
      <c r="S5" s="20"/>
      <c r="T5" s="30" t="s">
        <v>16</v>
      </c>
      <c r="U5" s="31" t="s">
        <v>15</v>
      </c>
      <c r="V5" s="32"/>
      <c r="W5" s="32"/>
      <c r="X5" s="32"/>
      <c r="Y5" s="33"/>
      <c r="Z5" s="30" t="s">
        <v>16</v>
      </c>
      <c r="AA5" s="31" t="s">
        <v>15</v>
      </c>
      <c r="AB5" s="32"/>
      <c r="AC5" s="32"/>
      <c r="AD5" s="32"/>
      <c r="AE5" s="34"/>
      <c r="AF5" s="26"/>
      <c r="AG5" s="20"/>
      <c r="AH5" s="30" t="s">
        <v>16</v>
      </c>
      <c r="AI5" s="31" t="s">
        <v>15</v>
      </c>
      <c r="AJ5" s="32"/>
      <c r="AK5" s="32"/>
      <c r="AL5" s="32"/>
      <c r="AM5" s="33"/>
      <c r="AN5" s="30" t="s">
        <v>16</v>
      </c>
      <c r="AO5" s="31" t="s">
        <v>15</v>
      </c>
      <c r="AP5" s="32"/>
      <c r="AQ5" s="32"/>
      <c r="AR5" s="32"/>
      <c r="AS5" s="34"/>
    </row>
    <row r="6" spans="1:45" s="43" customFormat="1" ht="77.25" customHeight="1" thickBot="1" x14ac:dyDescent="0.35">
      <c r="A6" s="35"/>
      <c r="B6" s="36"/>
      <c r="C6" s="37"/>
      <c r="D6" s="35"/>
      <c r="E6" s="36"/>
      <c r="F6" s="36"/>
      <c r="G6" s="38" t="s">
        <v>4</v>
      </c>
      <c r="H6" s="38" t="s">
        <v>6</v>
      </c>
      <c r="I6" s="38" t="s">
        <v>7</v>
      </c>
      <c r="J6" s="38" t="s">
        <v>8</v>
      </c>
      <c r="K6" s="38" t="s">
        <v>9</v>
      </c>
      <c r="L6" s="36"/>
      <c r="M6" s="38" t="s">
        <v>4</v>
      </c>
      <c r="N6" s="38" t="s">
        <v>6</v>
      </c>
      <c r="O6" s="38" t="s">
        <v>7</v>
      </c>
      <c r="P6" s="38" t="s">
        <v>8</v>
      </c>
      <c r="Q6" s="39" t="s">
        <v>9</v>
      </c>
      <c r="R6" s="35"/>
      <c r="S6" s="36"/>
      <c r="T6" s="36"/>
      <c r="U6" s="38" t="s">
        <v>4</v>
      </c>
      <c r="V6" s="38" t="s">
        <v>6</v>
      </c>
      <c r="W6" s="38" t="s">
        <v>7</v>
      </c>
      <c r="X6" s="38" t="s">
        <v>8</v>
      </c>
      <c r="Y6" s="38" t="s">
        <v>9</v>
      </c>
      <c r="Z6" s="36"/>
      <c r="AA6" s="38" t="s">
        <v>4</v>
      </c>
      <c r="AB6" s="38" t="s">
        <v>6</v>
      </c>
      <c r="AC6" s="38" t="s">
        <v>7</v>
      </c>
      <c r="AD6" s="38" t="s">
        <v>8</v>
      </c>
      <c r="AE6" s="40" t="s">
        <v>9</v>
      </c>
      <c r="AF6" s="26"/>
      <c r="AG6" s="20"/>
      <c r="AH6" s="20"/>
      <c r="AI6" s="41" t="s">
        <v>4</v>
      </c>
      <c r="AJ6" s="41" t="s">
        <v>6</v>
      </c>
      <c r="AK6" s="41" t="s">
        <v>7</v>
      </c>
      <c r="AL6" s="41" t="s">
        <v>8</v>
      </c>
      <c r="AM6" s="41" t="s">
        <v>9</v>
      </c>
      <c r="AN6" s="20"/>
      <c r="AO6" s="41" t="s">
        <v>4</v>
      </c>
      <c r="AP6" s="41" t="s">
        <v>6</v>
      </c>
      <c r="AQ6" s="41" t="s">
        <v>7</v>
      </c>
      <c r="AR6" s="41" t="s">
        <v>8</v>
      </c>
      <c r="AS6" s="42" t="s">
        <v>9</v>
      </c>
    </row>
    <row r="7" spans="1:45" s="57" customFormat="1" ht="18.75" customHeight="1" x14ac:dyDescent="0.3">
      <c r="A7" s="44">
        <v>1</v>
      </c>
      <c r="B7" s="45" t="s">
        <v>23</v>
      </c>
      <c r="C7" s="46" t="s">
        <v>2</v>
      </c>
      <c r="D7" s="47">
        <f>F7+L7</f>
        <v>459948</v>
      </c>
      <c r="E7" s="48">
        <f>G7+M7</f>
        <v>742</v>
      </c>
      <c r="F7" s="49">
        <f>21031+4500</f>
        <v>25531</v>
      </c>
      <c r="G7" s="48">
        <f>SUM(H7:K7)</f>
        <v>742</v>
      </c>
      <c r="H7" s="48">
        <v>10</v>
      </c>
      <c r="I7" s="48">
        <v>4</v>
      </c>
      <c r="J7" s="48">
        <v>117</v>
      </c>
      <c r="K7" s="48">
        <v>611</v>
      </c>
      <c r="L7" s="49">
        <f>418417+16000</f>
        <v>434417</v>
      </c>
      <c r="M7" s="48">
        <f>SUM(N7:Q7)</f>
        <v>0</v>
      </c>
      <c r="N7" s="48"/>
      <c r="O7" s="48"/>
      <c r="P7" s="48"/>
      <c r="Q7" s="50"/>
      <c r="R7" s="51">
        <f>T7+Z7</f>
        <v>442464</v>
      </c>
      <c r="S7" s="48">
        <f>U7+AA7</f>
        <v>736</v>
      </c>
      <c r="T7" s="2">
        <f>21386</f>
        <v>21386</v>
      </c>
      <c r="U7" s="48">
        <f>SUM(V7:Y7)</f>
        <v>736</v>
      </c>
      <c r="V7" s="48">
        <v>7</v>
      </c>
      <c r="W7" s="48">
        <v>6</v>
      </c>
      <c r="X7" s="48">
        <v>114</v>
      </c>
      <c r="Y7" s="48">
        <v>609</v>
      </c>
      <c r="Z7" s="49">
        <f>421078</f>
        <v>421078</v>
      </c>
      <c r="AA7" s="48">
        <f>SUM(AB7:AE7)</f>
        <v>0</v>
      </c>
      <c r="AB7" s="48"/>
      <c r="AC7" s="48"/>
      <c r="AD7" s="48"/>
      <c r="AE7" s="52"/>
      <c r="AF7" s="53">
        <f>AH7+AN7</f>
        <v>-17484</v>
      </c>
      <c r="AG7" s="54">
        <f>AI7+AO7</f>
        <v>-6</v>
      </c>
      <c r="AH7" s="55">
        <f>T7-F7</f>
        <v>-4145</v>
      </c>
      <c r="AI7" s="54">
        <f>SUM(AJ7:AM7)</f>
        <v>-6</v>
      </c>
      <c r="AJ7" s="54">
        <f>V7-H7</f>
        <v>-3</v>
      </c>
      <c r="AK7" s="54">
        <f>W7-I7</f>
        <v>2</v>
      </c>
      <c r="AL7" s="54">
        <f>X7-J7</f>
        <v>-3</v>
      </c>
      <c r="AM7" s="54">
        <f>Y7-K7</f>
        <v>-2</v>
      </c>
      <c r="AN7" s="55">
        <f>Z7-L7</f>
        <v>-13339</v>
      </c>
      <c r="AO7" s="54">
        <f>SUM(AP7:AS7)</f>
        <v>0</v>
      </c>
      <c r="AP7" s="54">
        <f>AB7-N7</f>
        <v>0</v>
      </c>
      <c r="AQ7" s="54">
        <f>AC7-O7</f>
        <v>0</v>
      </c>
      <c r="AR7" s="54">
        <f>AD7-P7</f>
        <v>0</v>
      </c>
      <c r="AS7" s="56">
        <f>AE7-Q7</f>
        <v>0</v>
      </c>
    </row>
    <row r="8" spans="1:45" s="57" customFormat="1" ht="18.75" customHeight="1" x14ac:dyDescent="0.3">
      <c r="A8" s="44"/>
      <c r="B8" s="45"/>
      <c r="C8" s="58" t="s">
        <v>3</v>
      </c>
      <c r="D8" s="51"/>
      <c r="E8" s="59">
        <f>G8+M8</f>
        <v>7365</v>
      </c>
      <c r="F8" s="49"/>
      <c r="G8" s="59">
        <f>SUM(H8:K8)</f>
        <v>7365</v>
      </c>
      <c r="H8" s="59">
        <v>79</v>
      </c>
      <c r="I8" s="59">
        <v>28</v>
      </c>
      <c r="J8" s="59">
        <v>1057</v>
      </c>
      <c r="K8" s="59">
        <v>6201</v>
      </c>
      <c r="L8" s="49"/>
      <c r="M8" s="59">
        <f>SUM(N8:Q8)</f>
        <v>0</v>
      </c>
      <c r="N8" s="59"/>
      <c r="O8" s="59"/>
      <c r="P8" s="59"/>
      <c r="Q8" s="60"/>
      <c r="R8" s="51"/>
      <c r="S8" s="59">
        <f t="shared" ref="S8:S9" si="0">U8+AA8</f>
        <v>7402</v>
      </c>
      <c r="T8" s="2"/>
      <c r="U8" s="59">
        <f>SUM(V8:Y8)</f>
        <v>7402</v>
      </c>
      <c r="V8" s="59">
        <v>77</v>
      </c>
      <c r="W8" s="59">
        <v>35</v>
      </c>
      <c r="X8" s="59">
        <v>928</v>
      </c>
      <c r="Y8" s="59">
        <v>6362</v>
      </c>
      <c r="Z8" s="49"/>
      <c r="AA8" s="59">
        <f>SUM(AB8:AE8)</f>
        <v>0</v>
      </c>
      <c r="AB8" s="59"/>
      <c r="AC8" s="59"/>
      <c r="AD8" s="59"/>
      <c r="AE8" s="61"/>
      <c r="AF8" s="62"/>
      <c r="AG8" s="59">
        <f>AI8+AO8</f>
        <v>37</v>
      </c>
      <c r="AH8" s="63"/>
      <c r="AI8" s="59">
        <f>SUM(AJ8:AM8)</f>
        <v>37</v>
      </c>
      <c r="AJ8" s="59">
        <f t="shared" ref="AJ8:AM9" si="1">V8-H8</f>
        <v>-2</v>
      </c>
      <c r="AK8" s="59">
        <f t="shared" si="1"/>
        <v>7</v>
      </c>
      <c r="AL8" s="59">
        <f t="shared" si="1"/>
        <v>-129</v>
      </c>
      <c r="AM8" s="59">
        <f t="shared" si="1"/>
        <v>161</v>
      </c>
      <c r="AN8" s="63"/>
      <c r="AO8" s="59">
        <f>SUM(AP8:AS8)</f>
        <v>0</v>
      </c>
      <c r="AP8" s="59">
        <f t="shared" ref="AP8:AS9" si="2">AB8-N8</f>
        <v>0</v>
      </c>
      <c r="AQ8" s="59">
        <f t="shared" si="2"/>
        <v>0</v>
      </c>
      <c r="AR8" s="59">
        <f t="shared" si="2"/>
        <v>0</v>
      </c>
      <c r="AS8" s="60">
        <f t="shared" si="2"/>
        <v>0</v>
      </c>
    </row>
    <row r="9" spans="1:45" s="57" customFormat="1" ht="18.75" customHeight="1" x14ac:dyDescent="0.3">
      <c r="A9" s="44"/>
      <c r="B9" s="45"/>
      <c r="C9" s="58" t="s">
        <v>13</v>
      </c>
      <c r="D9" s="64"/>
      <c r="E9" s="59">
        <f>G9+M9</f>
        <v>512702</v>
      </c>
      <c r="F9" s="65"/>
      <c r="G9" s="59">
        <f>SUM(H9:K9)</f>
        <v>73960</v>
      </c>
      <c r="H9" s="59">
        <v>53</v>
      </c>
      <c r="I9" s="59">
        <v>39</v>
      </c>
      <c r="J9" s="59">
        <v>2918</v>
      </c>
      <c r="K9" s="59">
        <v>70950</v>
      </c>
      <c r="L9" s="65"/>
      <c r="M9" s="59">
        <f>SUM(N9:Q9)</f>
        <v>438742</v>
      </c>
      <c r="N9" s="59"/>
      <c r="O9" s="59"/>
      <c r="P9" s="59"/>
      <c r="Q9" s="60">
        <v>438742</v>
      </c>
      <c r="R9" s="64"/>
      <c r="S9" s="59">
        <f t="shared" si="0"/>
        <v>519112</v>
      </c>
      <c r="T9" s="3"/>
      <c r="U9" s="59">
        <f>SUM(V9:Y9)</f>
        <v>76912</v>
      </c>
      <c r="V9" s="59">
        <v>82</v>
      </c>
      <c r="W9" s="59">
        <v>30</v>
      </c>
      <c r="X9" s="59">
        <v>3450</v>
      </c>
      <c r="Y9" s="59">
        <v>73350</v>
      </c>
      <c r="Z9" s="65"/>
      <c r="AA9" s="59">
        <f>SUM(AB9:AE9)</f>
        <v>442200</v>
      </c>
      <c r="AB9" s="59"/>
      <c r="AC9" s="59"/>
      <c r="AD9" s="59"/>
      <c r="AE9" s="61">
        <v>442200</v>
      </c>
      <c r="AF9" s="62"/>
      <c r="AG9" s="59">
        <f>AI9+AO9</f>
        <v>6410</v>
      </c>
      <c r="AH9" s="63"/>
      <c r="AI9" s="59">
        <f>SUM(AJ9:AM9)</f>
        <v>2952</v>
      </c>
      <c r="AJ9" s="59">
        <f t="shared" si="1"/>
        <v>29</v>
      </c>
      <c r="AK9" s="59">
        <f t="shared" si="1"/>
        <v>-9</v>
      </c>
      <c r="AL9" s="59">
        <f t="shared" si="1"/>
        <v>532</v>
      </c>
      <c r="AM9" s="59">
        <f t="shared" si="1"/>
        <v>2400</v>
      </c>
      <c r="AN9" s="63"/>
      <c r="AO9" s="59">
        <f>SUM(AP9:AS9)</f>
        <v>3458</v>
      </c>
      <c r="AP9" s="59">
        <f t="shared" si="2"/>
        <v>0</v>
      </c>
      <c r="AQ9" s="59">
        <f t="shared" si="2"/>
        <v>0</v>
      </c>
      <c r="AR9" s="59">
        <f t="shared" si="2"/>
        <v>0</v>
      </c>
      <c r="AS9" s="60">
        <f t="shared" si="2"/>
        <v>3458</v>
      </c>
    </row>
    <row r="10" spans="1:45" s="57" customFormat="1" ht="18.75" customHeight="1" x14ac:dyDescent="0.3">
      <c r="A10" s="66"/>
      <c r="B10" s="67"/>
      <c r="C10" s="68" t="s">
        <v>12</v>
      </c>
      <c r="D10" s="69">
        <f t="shared" ref="D10" si="3">SUM(D7:D9)</f>
        <v>459948</v>
      </c>
      <c r="E10" s="70">
        <f>SUM(E7:E9)</f>
        <v>520809</v>
      </c>
      <c r="F10" s="70">
        <f t="shared" ref="F10" si="4">SUM(F7:F9)</f>
        <v>25531</v>
      </c>
      <c r="G10" s="70">
        <f>SUM(G7:G9)</f>
        <v>82067</v>
      </c>
      <c r="H10" s="70">
        <f t="shared" ref="H10:Q10" si="5">SUM(H7:H9)</f>
        <v>142</v>
      </c>
      <c r="I10" s="70">
        <f t="shared" si="5"/>
        <v>71</v>
      </c>
      <c r="J10" s="70">
        <f t="shared" si="5"/>
        <v>4092</v>
      </c>
      <c r="K10" s="70">
        <f t="shared" si="5"/>
        <v>77762</v>
      </c>
      <c r="L10" s="70">
        <f t="shared" si="5"/>
        <v>434417</v>
      </c>
      <c r="M10" s="70">
        <f t="shared" si="5"/>
        <v>438742</v>
      </c>
      <c r="N10" s="70">
        <f t="shared" si="5"/>
        <v>0</v>
      </c>
      <c r="O10" s="70">
        <f t="shared" si="5"/>
        <v>0</v>
      </c>
      <c r="P10" s="70">
        <f t="shared" si="5"/>
        <v>0</v>
      </c>
      <c r="Q10" s="71">
        <f t="shared" si="5"/>
        <v>438742</v>
      </c>
      <c r="R10" s="69">
        <f>SUM(R7:R9)</f>
        <v>442464</v>
      </c>
      <c r="S10" s="70">
        <f>SUM(S7:S9)</f>
        <v>527250</v>
      </c>
      <c r="T10" s="70">
        <f t="shared" ref="T10:AE10" si="6">SUM(T7:T9)</f>
        <v>21386</v>
      </c>
      <c r="U10" s="70">
        <f t="shared" si="6"/>
        <v>85050</v>
      </c>
      <c r="V10" s="70">
        <f t="shared" si="6"/>
        <v>166</v>
      </c>
      <c r="W10" s="70">
        <f t="shared" si="6"/>
        <v>71</v>
      </c>
      <c r="X10" s="70">
        <f t="shared" si="6"/>
        <v>4492</v>
      </c>
      <c r="Y10" s="70">
        <f t="shared" si="6"/>
        <v>80321</v>
      </c>
      <c r="Z10" s="70">
        <f t="shared" si="6"/>
        <v>421078</v>
      </c>
      <c r="AA10" s="70">
        <f t="shared" si="6"/>
        <v>442200</v>
      </c>
      <c r="AB10" s="70">
        <f t="shared" si="6"/>
        <v>0</v>
      </c>
      <c r="AC10" s="70">
        <f t="shared" si="6"/>
        <v>0</v>
      </c>
      <c r="AD10" s="70">
        <f t="shared" si="6"/>
        <v>0</v>
      </c>
      <c r="AE10" s="72">
        <f t="shared" si="6"/>
        <v>442200</v>
      </c>
      <c r="AF10" s="69">
        <f>SUM(AF7:AF9)</f>
        <v>-17484</v>
      </c>
      <c r="AG10" s="70">
        <f t="shared" ref="AG10:AS10" si="7">SUM(AG7:AG9)</f>
        <v>6441</v>
      </c>
      <c r="AH10" s="70">
        <f t="shared" si="7"/>
        <v>-4145</v>
      </c>
      <c r="AI10" s="70">
        <f t="shared" si="7"/>
        <v>2983</v>
      </c>
      <c r="AJ10" s="70">
        <f t="shared" si="7"/>
        <v>24</v>
      </c>
      <c r="AK10" s="70">
        <f t="shared" si="7"/>
        <v>0</v>
      </c>
      <c r="AL10" s="70">
        <f t="shared" si="7"/>
        <v>400</v>
      </c>
      <c r="AM10" s="70">
        <f t="shared" si="7"/>
        <v>2559</v>
      </c>
      <c r="AN10" s="70">
        <f t="shared" si="7"/>
        <v>-13339</v>
      </c>
      <c r="AO10" s="70">
        <f t="shared" si="7"/>
        <v>3458</v>
      </c>
      <c r="AP10" s="70">
        <f t="shared" si="7"/>
        <v>0</v>
      </c>
      <c r="AQ10" s="70">
        <f t="shared" si="7"/>
        <v>0</v>
      </c>
      <c r="AR10" s="70">
        <f t="shared" si="7"/>
        <v>0</v>
      </c>
      <c r="AS10" s="71">
        <f t="shared" si="7"/>
        <v>3458</v>
      </c>
    </row>
    <row r="11" spans="1:45" s="57" customFormat="1" ht="18.75" customHeight="1" x14ac:dyDescent="0.3">
      <c r="A11" s="73">
        <v>2</v>
      </c>
      <c r="B11" s="74" t="s">
        <v>24</v>
      </c>
      <c r="C11" s="58" t="s">
        <v>2</v>
      </c>
      <c r="D11" s="75">
        <f t="shared" ref="D11" si="8">F11+L11</f>
        <v>150860</v>
      </c>
      <c r="E11" s="59">
        <f t="shared" ref="E11:E13" si="9">G11+M11</f>
        <v>30</v>
      </c>
      <c r="F11" s="63">
        <v>5036</v>
      </c>
      <c r="G11" s="59">
        <f t="shared" ref="G11:G13" si="10">SUM(H11:K11)</f>
        <v>30</v>
      </c>
      <c r="H11" s="59"/>
      <c r="I11" s="59"/>
      <c r="J11" s="59"/>
      <c r="K11" s="59">
        <v>30</v>
      </c>
      <c r="L11" s="63">
        <v>145824</v>
      </c>
      <c r="M11" s="59">
        <f t="shared" ref="M11:M13" si="11">SUM(N11:Q11)</f>
        <v>0</v>
      </c>
      <c r="N11" s="59"/>
      <c r="O11" s="59"/>
      <c r="P11" s="59"/>
      <c r="Q11" s="60"/>
      <c r="R11" s="51">
        <f t="shared" ref="R11:S13" si="12">T11+Z11</f>
        <v>160039</v>
      </c>
      <c r="S11" s="48">
        <f t="shared" si="12"/>
        <v>1</v>
      </c>
      <c r="T11" s="49">
        <v>5370</v>
      </c>
      <c r="U11" s="48">
        <f t="shared" ref="U11:U13" si="13">SUM(V11:Y11)</f>
        <v>1</v>
      </c>
      <c r="V11" s="48"/>
      <c r="W11" s="48"/>
      <c r="X11" s="48">
        <v>1</v>
      </c>
      <c r="Y11" s="48"/>
      <c r="Z11" s="76">
        <v>154669</v>
      </c>
      <c r="AA11" s="48">
        <f t="shared" ref="AA11:AA13" si="14">SUM(AB11:AE11)</f>
        <v>0</v>
      </c>
      <c r="AB11" s="48"/>
      <c r="AC11" s="48"/>
      <c r="AD11" s="48"/>
      <c r="AE11" s="52"/>
      <c r="AF11" s="75">
        <f t="shared" ref="AF11:AG13" si="15">AH11+AN11</f>
        <v>9179</v>
      </c>
      <c r="AG11" s="59">
        <f t="shared" si="15"/>
        <v>-29</v>
      </c>
      <c r="AH11" s="63">
        <f>T11-F11</f>
        <v>334</v>
      </c>
      <c r="AI11" s="59">
        <f>SUM(AJ11:AM11)</f>
        <v>-29</v>
      </c>
      <c r="AJ11" s="59">
        <f t="shared" ref="AJ11:AN13" si="16">V11-H11</f>
        <v>0</v>
      </c>
      <c r="AK11" s="59">
        <f t="shared" si="16"/>
        <v>0</v>
      </c>
      <c r="AL11" s="59">
        <f t="shared" si="16"/>
        <v>1</v>
      </c>
      <c r="AM11" s="59">
        <f t="shared" si="16"/>
        <v>-30</v>
      </c>
      <c r="AN11" s="63">
        <f t="shared" si="16"/>
        <v>8845</v>
      </c>
      <c r="AO11" s="59">
        <f>SUM(AP11:AS11)</f>
        <v>0</v>
      </c>
      <c r="AP11" s="59">
        <f t="shared" ref="AP11:AS13" si="17">AB11-N11</f>
        <v>0</v>
      </c>
      <c r="AQ11" s="59">
        <f t="shared" si="17"/>
        <v>0</v>
      </c>
      <c r="AR11" s="59">
        <f t="shared" si="17"/>
        <v>0</v>
      </c>
      <c r="AS11" s="60">
        <f t="shared" si="17"/>
        <v>0</v>
      </c>
    </row>
    <row r="12" spans="1:45" s="57" customFormat="1" ht="18.75" customHeight="1" x14ac:dyDescent="0.3">
      <c r="A12" s="44"/>
      <c r="B12" s="45"/>
      <c r="C12" s="58" t="s">
        <v>3</v>
      </c>
      <c r="D12" s="75"/>
      <c r="E12" s="59">
        <f t="shared" si="9"/>
        <v>95</v>
      </c>
      <c r="F12" s="63"/>
      <c r="G12" s="59">
        <f t="shared" si="10"/>
        <v>95</v>
      </c>
      <c r="H12" s="59">
        <v>39</v>
      </c>
      <c r="I12" s="59">
        <v>4</v>
      </c>
      <c r="J12" s="59">
        <v>35</v>
      </c>
      <c r="K12" s="59">
        <v>17</v>
      </c>
      <c r="L12" s="63"/>
      <c r="M12" s="59">
        <f t="shared" si="11"/>
        <v>0</v>
      </c>
      <c r="N12" s="59"/>
      <c r="O12" s="59"/>
      <c r="P12" s="59"/>
      <c r="Q12" s="60"/>
      <c r="R12" s="51"/>
      <c r="S12" s="59">
        <f t="shared" si="12"/>
        <v>79</v>
      </c>
      <c r="T12" s="49"/>
      <c r="U12" s="59">
        <f t="shared" si="13"/>
        <v>79</v>
      </c>
      <c r="V12" s="59">
        <v>24</v>
      </c>
      <c r="W12" s="59"/>
      <c r="X12" s="59">
        <v>41</v>
      </c>
      <c r="Y12" s="59">
        <v>14</v>
      </c>
      <c r="Z12" s="49"/>
      <c r="AA12" s="48">
        <f t="shared" si="14"/>
        <v>0</v>
      </c>
      <c r="AB12" s="59"/>
      <c r="AC12" s="59"/>
      <c r="AD12" s="59"/>
      <c r="AE12" s="61"/>
      <c r="AF12" s="75"/>
      <c r="AG12" s="59">
        <f t="shared" si="15"/>
        <v>-16</v>
      </c>
      <c r="AH12" s="63"/>
      <c r="AI12" s="59">
        <f>SUM(AJ12:AM12)</f>
        <v>-16</v>
      </c>
      <c r="AJ12" s="59">
        <f t="shared" si="16"/>
        <v>-15</v>
      </c>
      <c r="AK12" s="59">
        <f t="shared" si="16"/>
        <v>-4</v>
      </c>
      <c r="AL12" s="59">
        <f t="shared" si="16"/>
        <v>6</v>
      </c>
      <c r="AM12" s="59">
        <f t="shared" si="16"/>
        <v>-3</v>
      </c>
      <c r="AN12" s="63"/>
      <c r="AO12" s="59">
        <f>SUM(AP12:AS12)</f>
        <v>0</v>
      </c>
      <c r="AP12" s="59">
        <f t="shared" si="17"/>
        <v>0</v>
      </c>
      <c r="AQ12" s="59">
        <f t="shared" si="17"/>
        <v>0</v>
      </c>
      <c r="AR12" s="59">
        <f t="shared" si="17"/>
        <v>0</v>
      </c>
      <c r="AS12" s="60">
        <f t="shared" si="17"/>
        <v>0</v>
      </c>
    </row>
    <row r="13" spans="1:45" s="57" customFormat="1" ht="18.75" customHeight="1" x14ac:dyDescent="0.3">
      <c r="A13" s="44"/>
      <c r="B13" s="45"/>
      <c r="C13" s="58" t="s">
        <v>13</v>
      </c>
      <c r="D13" s="75"/>
      <c r="E13" s="59">
        <f t="shared" si="9"/>
        <v>175942</v>
      </c>
      <c r="F13" s="63"/>
      <c r="G13" s="59">
        <f t="shared" si="10"/>
        <v>21179</v>
      </c>
      <c r="H13" s="59">
        <v>22</v>
      </c>
      <c r="I13" s="59">
        <v>7</v>
      </c>
      <c r="J13" s="59">
        <v>2854</v>
      </c>
      <c r="K13" s="59">
        <v>18296</v>
      </c>
      <c r="L13" s="63"/>
      <c r="M13" s="59">
        <f t="shared" si="11"/>
        <v>154763</v>
      </c>
      <c r="N13" s="59"/>
      <c r="O13" s="59"/>
      <c r="P13" s="59"/>
      <c r="Q13" s="60">
        <v>154763</v>
      </c>
      <c r="R13" s="64"/>
      <c r="S13" s="59">
        <f t="shared" si="12"/>
        <v>187124</v>
      </c>
      <c r="T13" s="65"/>
      <c r="U13" s="59">
        <f t="shared" si="13"/>
        <v>22975</v>
      </c>
      <c r="V13" s="59">
        <v>8</v>
      </c>
      <c r="W13" s="59">
        <v>11</v>
      </c>
      <c r="X13" s="59">
        <v>2606</v>
      </c>
      <c r="Y13" s="59">
        <v>20350</v>
      </c>
      <c r="Z13" s="65"/>
      <c r="AA13" s="48">
        <f t="shared" si="14"/>
        <v>164149</v>
      </c>
      <c r="AB13" s="59"/>
      <c r="AC13" s="59"/>
      <c r="AD13" s="59"/>
      <c r="AE13" s="61">
        <v>164149</v>
      </c>
      <c r="AF13" s="75"/>
      <c r="AG13" s="59">
        <f t="shared" si="15"/>
        <v>11182</v>
      </c>
      <c r="AH13" s="63"/>
      <c r="AI13" s="59">
        <f>SUM(AJ13:AM13)</f>
        <v>1796</v>
      </c>
      <c r="AJ13" s="59">
        <f t="shared" si="16"/>
        <v>-14</v>
      </c>
      <c r="AK13" s="59">
        <f t="shared" si="16"/>
        <v>4</v>
      </c>
      <c r="AL13" s="59">
        <f t="shared" si="16"/>
        <v>-248</v>
      </c>
      <c r="AM13" s="59">
        <f t="shared" si="16"/>
        <v>2054</v>
      </c>
      <c r="AN13" s="63"/>
      <c r="AO13" s="59">
        <f>SUM(AP13:AS13)</f>
        <v>9386</v>
      </c>
      <c r="AP13" s="59">
        <f t="shared" si="17"/>
        <v>0</v>
      </c>
      <c r="AQ13" s="59">
        <f t="shared" si="17"/>
        <v>0</v>
      </c>
      <c r="AR13" s="59">
        <f t="shared" si="17"/>
        <v>0</v>
      </c>
      <c r="AS13" s="60">
        <f t="shared" si="17"/>
        <v>9386</v>
      </c>
    </row>
    <row r="14" spans="1:45" s="57" customFormat="1" ht="18.75" customHeight="1" x14ac:dyDescent="0.3">
      <c r="A14" s="66"/>
      <c r="B14" s="67"/>
      <c r="C14" s="68" t="s">
        <v>12</v>
      </c>
      <c r="D14" s="69">
        <f t="shared" ref="D14:Q14" si="18">SUM(D11:D13)</f>
        <v>150860</v>
      </c>
      <c r="E14" s="70">
        <f t="shared" si="18"/>
        <v>176067</v>
      </c>
      <c r="F14" s="70">
        <f t="shared" si="18"/>
        <v>5036</v>
      </c>
      <c r="G14" s="70">
        <f t="shared" si="18"/>
        <v>21304</v>
      </c>
      <c r="H14" s="70">
        <f t="shared" si="18"/>
        <v>61</v>
      </c>
      <c r="I14" s="70">
        <f t="shared" si="18"/>
        <v>11</v>
      </c>
      <c r="J14" s="70">
        <f t="shared" si="18"/>
        <v>2889</v>
      </c>
      <c r="K14" s="70">
        <f t="shared" si="18"/>
        <v>18343</v>
      </c>
      <c r="L14" s="70">
        <f t="shared" si="18"/>
        <v>145824</v>
      </c>
      <c r="M14" s="70">
        <f t="shared" si="18"/>
        <v>154763</v>
      </c>
      <c r="N14" s="70">
        <f t="shared" si="18"/>
        <v>0</v>
      </c>
      <c r="O14" s="70">
        <f t="shared" si="18"/>
        <v>0</v>
      </c>
      <c r="P14" s="70">
        <f t="shared" si="18"/>
        <v>0</v>
      </c>
      <c r="Q14" s="71">
        <f t="shared" si="18"/>
        <v>154763</v>
      </c>
      <c r="R14" s="69">
        <f t="shared" ref="R14:AE14" si="19">SUM(R11:R13)</f>
        <v>160039</v>
      </c>
      <c r="S14" s="70">
        <f t="shared" si="19"/>
        <v>187204</v>
      </c>
      <c r="T14" s="70">
        <f t="shared" si="19"/>
        <v>5370</v>
      </c>
      <c r="U14" s="70">
        <f t="shared" si="19"/>
        <v>23055</v>
      </c>
      <c r="V14" s="70">
        <f t="shared" si="19"/>
        <v>32</v>
      </c>
      <c r="W14" s="70">
        <f t="shared" si="19"/>
        <v>11</v>
      </c>
      <c r="X14" s="70">
        <f t="shared" si="19"/>
        <v>2648</v>
      </c>
      <c r="Y14" s="70">
        <f t="shared" si="19"/>
        <v>20364</v>
      </c>
      <c r="Z14" s="70">
        <f t="shared" si="19"/>
        <v>154669</v>
      </c>
      <c r="AA14" s="70">
        <f t="shared" si="19"/>
        <v>164149</v>
      </c>
      <c r="AB14" s="70">
        <f t="shared" si="19"/>
        <v>0</v>
      </c>
      <c r="AC14" s="70">
        <f t="shared" si="19"/>
        <v>0</v>
      </c>
      <c r="AD14" s="70">
        <f t="shared" si="19"/>
        <v>0</v>
      </c>
      <c r="AE14" s="72">
        <f t="shared" si="19"/>
        <v>164149</v>
      </c>
      <c r="AF14" s="69">
        <f t="shared" ref="AF14:AS14" si="20">SUM(AF11:AF13)</f>
        <v>9179</v>
      </c>
      <c r="AG14" s="70">
        <f t="shared" si="20"/>
        <v>11137</v>
      </c>
      <c r="AH14" s="70">
        <f t="shared" si="20"/>
        <v>334</v>
      </c>
      <c r="AI14" s="70">
        <f t="shared" si="20"/>
        <v>1751</v>
      </c>
      <c r="AJ14" s="70">
        <f t="shared" si="20"/>
        <v>-29</v>
      </c>
      <c r="AK14" s="70">
        <f t="shared" si="20"/>
        <v>0</v>
      </c>
      <c r="AL14" s="70">
        <f t="shared" si="20"/>
        <v>-241</v>
      </c>
      <c r="AM14" s="70">
        <f t="shared" si="20"/>
        <v>2021</v>
      </c>
      <c r="AN14" s="70">
        <f t="shared" si="20"/>
        <v>8845</v>
      </c>
      <c r="AO14" s="70">
        <f t="shared" si="20"/>
        <v>9386</v>
      </c>
      <c r="AP14" s="70">
        <f t="shared" si="20"/>
        <v>0</v>
      </c>
      <c r="AQ14" s="70">
        <f t="shared" si="20"/>
        <v>0</v>
      </c>
      <c r="AR14" s="70">
        <f t="shared" si="20"/>
        <v>0</v>
      </c>
      <c r="AS14" s="71">
        <f t="shared" si="20"/>
        <v>9386</v>
      </c>
    </row>
    <row r="15" spans="1:45" s="57" customFormat="1" ht="18.75" customHeight="1" x14ac:dyDescent="0.3">
      <c r="A15" s="73">
        <v>3</v>
      </c>
      <c r="B15" s="74" t="s">
        <v>25</v>
      </c>
      <c r="C15" s="58" t="s">
        <v>2</v>
      </c>
      <c r="D15" s="75">
        <f t="shared" ref="D15" si="21">F15+L15</f>
        <v>498565</v>
      </c>
      <c r="E15" s="59">
        <f t="shared" ref="E15:E17" si="22">G15+M15</f>
        <v>60</v>
      </c>
      <c r="F15" s="63">
        <v>16476</v>
      </c>
      <c r="G15" s="59">
        <f t="shared" ref="G15:G17" si="23">SUM(H15:K15)</f>
        <v>60</v>
      </c>
      <c r="H15" s="59">
        <v>3</v>
      </c>
      <c r="I15" s="59">
        <v>0</v>
      </c>
      <c r="J15" s="59">
        <v>40</v>
      </c>
      <c r="K15" s="59">
        <v>17</v>
      </c>
      <c r="L15" s="63">
        <v>482089</v>
      </c>
      <c r="M15" s="59">
        <f t="shared" ref="M15:M17" si="24">SUM(N15:Q15)</f>
        <v>0</v>
      </c>
      <c r="N15" s="59">
        <v>0</v>
      </c>
      <c r="O15" s="59">
        <v>0</v>
      </c>
      <c r="P15" s="59">
        <v>0</v>
      </c>
      <c r="Q15" s="60">
        <v>0</v>
      </c>
      <c r="R15" s="51">
        <f t="shared" ref="R15:S17" si="25">T15+Z15</f>
        <v>553947</v>
      </c>
      <c r="S15" s="48">
        <f t="shared" si="25"/>
        <v>60</v>
      </c>
      <c r="T15" s="49">
        <v>28159</v>
      </c>
      <c r="U15" s="48">
        <f t="shared" ref="U15:U17" si="26">SUM(V15:Y15)</f>
        <v>60</v>
      </c>
      <c r="V15" s="48">
        <v>3</v>
      </c>
      <c r="W15" s="48"/>
      <c r="X15" s="48">
        <v>40</v>
      </c>
      <c r="Y15" s="48">
        <v>17</v>
      </c>
      <c r="Z15" s="49">
        <v>525788</v>
      </c>
      <c r="AA15" s="48">
        <f t="shared" ref="AA15:AA16" si="27">SUM(AB15:AE15)</f>
        <v>0</v>
      </c>
      <c r="AB15" s="48"/>
      <c r="AC15" s="48"/>
      <c r="AD15" s="48"/>
      <c r="AE15" s="52"/>
      <c r="AF15" s="75">
        <f t="shared" ref="AF15:AG17" si="28">AH15+AN15</f>
        <v>55382</v>
      </c>
      <c r="AG15" s="59">
        <f t="shared" si="28"/>
        <v>0</v>
      </c>
      <c r="AH15" s="63">
        <f>T15-F15</f>
        <v>11683</v>
      </c>
      <c r="AI15" s="59">
        <f>SUM(AJ15:AM15)</f>
        <v>0</v>
      </c>
      <c r="AJ15" s="59">
        <f t="shared" ref="AJ15:AN17" si="29">V15-H15</f>
        <v>0</v>
      </c>
      <c r="AK15" s="59">
        <f t="shared" si="29"/>
        <v>0</v>
      </c>
      <c r="AL15" s="59">
        <f t="shared" si="29"/>
        <v>0</v>
      </c>
      <c r="AM15" s="59">
        <f t="shared" si="29"/>
        <v>0</v>
      </c>
      <c r="AN15" s="63">
        <f t="shared" si="29"/>
        <v>43699</v>
      </c>
      <c r="AO15" s="59">
        <f>SUM(AP15:AS15)</f>
        <v>0</v>
      </c>
      <c r="AP15" s="59">
        <f t="shared" ref="AP15:AS17" si="30">AB15-N15</f>
        <v>0</v>
      </c>
      <c r="AQ15" s="59">
        <f t="shared" si="30"/>
        <v>0</v>
      </c>
      <c r="AR15" s="59">
        <f t="shared" si="30"/>
        <v>0</v>
      </c>
      <c r="AS15" s="60">
        <f t="shared" si="30"/>
        <v>0</v>
      </c>
    </row>
    <row r="16" spans="1:45" s="57" customFormat="1" ht="18.75" customHeight="1" x14ac:dyDescent="0.3">
      <c r="A16" s="44"/>
      <c r="B16" s="45"/>
      <c r="C16" s="58" t="s">
        <v>3</v>
      </c>
      <c r="D16" s="75"/>
      <c r="E16" s="59">
        <f t="shared" si="22"/>
        <v>253</v>
      </c>
      <c r="F16" s="63"/>
      <c r="G16" s="59">
        <f t="shared" si="23"/>
        <v>253</v>
      </c>
      <c r="H16" s="59">
        <v>11</v>
      </c>
      <c r="I16" s="59">
        <v>4</v>
      </c>
      <c r="J16" s="59">
        <v>208</v>
      </c>
      <c r="K16" s="59">
        <v>30</v>
      </c>
      <c r="L16" s="63"/>
      <c r="M16" s="59">
        <f t="shared" si="24"/>
        <v>0</v>
      </c>
      <c r="N16" s="59"/>
      <c r="O16" s="59">
        <v>0</v>
      </c>
      <c r="P16" s="59">
        <v>0</v>
      </c>
      <c r="Q16" s="60">
        <v>0</v>
      </c>
      <c r="R16" s="51"/>
      <c r="S16" s="59">
        <f t="shared" si="25"/>
        <v>335</v>
      </c>
      <c r="T16" s="49"/>
      <c r="U16" s="59">
        <f t="shared" si="26"/>
        <v>335</v>
      </c>
      <c r="V16" s="59">
        <v>17</v>
      </c>
      <c r="W16" s="59">
        <v>4</v>
      </c>
      <c r="X16" s="59">
        <v>194</v>
      </c>
      <c r="Y16" s="59">
        <v>120</v>
      </c>
      <c r="Z16" s="49"/>
      <c r="AA16" s="59">
        <f t="shared" si="27"/>
        <v>0</v>
      </c>
      <c r="AB16" s="59"/>
      <c r="AC16" s="59"/>
      <c r="AD16" s="59"/>
      <c r="AE16" s="61"/>
      <c r="AF16" s="75"/>
      <c r="AG16" s="59">
        <f t="shared" si="28"/>
        <v>82</v>
      </c>
      <c r="AH16" s="63"/>
      <c r="AI16" s="59">
        <f>SUM(AJ16:AM16)</f>
        <v>82</v>
      </c>
      <c r="AJ16" s="59">
        <f t="shared" si="29"/>
        <v>6</v>
      </c>
      <c r="AK16" s="59">
        <f t="shared" si="29"/>
        <v>0</v>
      </c>
      <c r="AL16" s="59">
        <f t="shared" si="29"/>
        <v>-14</v>
      </c>
      <c r="AM16" s="59">
        <f t="shared" si="29"/>
        <v>90</v>
      </c>
      <c r="AN16" s="63"/>
      <c r="AO16" s="59">
        <f>SUM(AP16:AS16)</f>
        <v>0</v>
      </c>
      <c r="AP16" s="59">
        <f t="shared" si="30"/>
        <v>0</v>
      </c>
      <c r="AQ16" s="59">
        <f t="shared" si="30"/>
        <v>0</v>
      </c>
      <c r="AR16" s="59">
        <f t="shared" si="30"/>
        <v>0</v>
      </c>
      <c r="AS16" s="60">
        <f t="shared" si="30"/>
        <v>0</v>
      </c>
    </row>
    <row r="17" spans="1:45" s="57" customFormat="1" ht="18.75" customHeight="1" x14ac:dyDescent="0.3">
      <c r="A17" s="44"/>
      <c r="B17" s="45"/>
      <c r="C17" s="58" t="s">
        <v>13</v>
      </c>
      <c r="D17" s="75"/>
      <c r="E17" s="59">
        <f t="shared" si="22"/>
        <v>564529</v>
      </c>
      <c r="F17" s="63"/>
      <c r="G17" s="59">
        <f t="shared" si="23"/>
        <v>47796</v>
      </c>
      <c r="H17" s="59">
        <v>57</v>
      </c>
      <c r="I17" s="59">
        <v>22</v>
      </c>
      <c r="J17" s="59">
        <v>2459</v>
      </c>
      <c r="K17" s="59">
        <v>45258</v>
      </c>
      <c r="L17" s="63"/>
      <c r="M17" s="59">
        <f t="shared" si="24"/>
        <v>516733</v>
      </c>
      <c r="N17" s="59">
        <v>0</v>
      </c>
      <c r="O17" s="59">
        <v>0</v>
      </c>
      <c r="P17" s="59">
        <v>203</v>
      </c>
      <c r="Q17" s="60">
        <v>516530</v>
      </c>
      <c r="R17" s="64"/>
      <c r="S17" s="59">
        <f t="shared" si="25"/>
        <v>622303</v>
      </c>
      <c r="T17" s="65"/>
      <c r="U17" s="59">
        <f t="shared" si="26"/>
        <v>60630</v>
      </c>
      <c r="V17" s="59">
        <v>67</v>
      </c>
      <c r="W17" s="59">
        <v>11</v>
      </c>
      <c r="X17" s="59">
        <v>3203</v>
      </c>
      <c r="Y17" s="59">
        <v>57349</v>
      </c>
      <c r="Z17" s="65"/>
      <c r="AA17" s="59">
        <f>SUM(AB17:AE17)</f>
        <v>561673</v>
      </c>
      <c r="AB17" s="59"/>
      <c r="AC17" s="59"/>
      <c r="AD17" s="59">
        <v>203</v>
      </c>
      <c r="AE17" s="61">
        <v>561470</v>
      </c>
      <c r="AF17" s="75"/>
      <c r="AG17" s="59">
        <f t="shared" si="28"/>
        <v>57774</v>
      </c>
      <c r="AH17" s="63"/>
      <c r="AI17" s="59">
        <f>SUM(AJ17:AM17)</f>
        <v>12834</v>
      </c>
      <c r="AJ17" s="59">
        <f t="shared" si="29"/>
        <v>10</v>
      </c>
      <c r="AK17" s="59">
        <f t="shared" si="29"/>
        <v>-11</v>
      </c>
      <c r="AL17" s="59">
        <f t="shared" si="29"/>
        <v>744</v>
      </c>
      <c r="AM17" s="59">
        <f t="shared" si="29"/>
        <v>12091</v>
      </c>
      <c r="AN17" s="63"/>
      <c r="AO17" s="59">
        <f>SUM(AP17:AS17)</f>
        <v>44940</v>
      </c>
      <c r="AP17" s="59">
        <f t="shared" si="30"/>
        <v>0</v>
      </c>
      <c r="AQ17" s="59">
        <f t="shared" si="30"/>
        <v>0</v>
      </c>
      <c r="AR17" s="59">
        <f t="shared" si="30"/>
        <v>0</v>
      </c>
      <c r="AS17" s="60">
        <f t="shared" si="30"/>
        <v>44940</v>
      </c>
    </row>
    <row r="18" spans="1:45" s="57" customFormat="1" ht="18.75" customHeight="1" x14ac:dyDescent="0.3">
      <c r="A18" s="66"/>
      <c r="B18" s="67"/>
      <c r="C18" s="68" t="s">
        <v>12</v>
      </c>
      <c r="D18" s="69">
        <f t="shared" ref="D18:Q18" si="31">SUM(D15:D17)</f>
        <v>498565</v>
      </c>
      <c r="E18" s="70">
        <f t="shared" si="31"/>
        <v>564842</v>
      </c>
      <c r="F18" s="70">
        <f t="shared" si="31"/>
        <v>16476</v>
      </c>
      <c r="G18" s="70">
        <f t="shared" si="31"/>
        <v>48109</v>
      </c>
      <c r="H18" s="70">
        <f t="shared" si="31"/>
        <v>71</v>
      </c>
      <c r="I18" s="70">
        <f t="shared" si="31"/>
        <v>26</v>
      </c>
      <c r="J18" s="70">
        <f t="shared" si="31"/>
        <v>2707</v>
      </c>
      <c r="K18" s="70">
        <f t="shared" si="31"/>
        <v>45305</v>
      </c>
      <c r="L18" s="70">
        <f t="shared" si="31"/>
        <v>482089</v>
      </c>
      <c r="M18" s="70">
        <f t="shared" si="31"/>
        <v>516733</v>
      </c>
      <c r="N18" s="70">
        <f t="shared" si="31"/>
        <v>0</v>
      </c>
      <c r="O18" s="70">
        <f t="shared" si="31"/>
        <v>0</v>
      </c>
      <c r="P18" s="70">
        <f t="shared" si="31"/>
        <v>203</v>
      </c>
      <c r="Q18" s="71">
        <f t="shared" si="31"/>
        <v>516530</v>
      </c>
      <c r="R18" s="69">
        <f t="shared" ref="R18" si="32">SUM(R15:R17)</f>
        <v>553947</v>
      </c>
      <c r="S18" s="70">
        <v>622967</v>
      </c>
      <c r="T18" s="70">
        <f t="shared" ref="T18:AE18" si="33">SUM(T15:T17)</f>
        <v>28159</v>
      </c>
      <c r="U18" s="70">
        <f t="shared" si="33"/>
        <v>61025</v>
      </c>
      <c r="V18" s="70">
        <f t="shared" si="33"/>
        <v>87</v>
      </c>
      <c r="W18" s="70">
        <f t="shared" si="33"/>
        <v>15</v>
      </c>
      <c r="X18" s="70">
        <f t="shared" si="33"/>
        <v>3437</v>
      </c>
      <c r="Y18" s="70">
        <f t="shared" si="33"/>
        <v>57486</v>
      </c>
      <c r="Z18" s="70">
        <f t="shared" si="33"/>
        <v>525788</v>
      </c>
      <c r="AA18" s="70">
        <f t="shared" si="33"/>
        <v>561673</v>
      </c>
      <c r="AB18" s="70">
        <f t="shared" si="33"/>
        <v>0</v>
      </c>
      <c r="AC18" s="70">
        <f t="shared" si="33"/>
        <v>0</v>
      </c>
      <c r="AD18" s="70">
        <f t="shared" si="33"/>
        <v>203</v>
      </c>
      <c r="AE18" s="72">
        <f t="shared" si="33"/>
        <v>561470</v>
      </c>
      <c r="AF18" s="69">
        <f t="shared" ref="AF18:AS18" si="34">SUM(AF15:AF17)</f>
        <v>55382</v>
      </c>
      <c r="AG18" s="70">
        <f t="shared" si="34"/>
        <v>57856</v>
      </c>
      <c r="AH18" s="70">
        <f t="shared" si="34"/>
        <v>11683</v>
      </c>
      <c r="AI18" s="70">
        <f t="shared" si="34"/>
        <v>12916</v>
      </c>
      <c r="AJ18" s="70">
        <f t="shared" si="34"/>
        <v>16</v>
      </c>
      <c r="AK18" s="70">
        <f t="shared" si="34"/>
        <v>-11</v>
      </c>
      <c r="AL18" s="70">
        <f t="shared" si="34"/>
        <v>730</v>
      </c>
      <c r="AM18" s="70">
        <f t="shared" si="34"/>
        <v>12181</v>
      </c>
      <c r="AN18" s="70">
        <f t="shared" si="34"/>
        <v>43699</v>
      </c>
      <c r="AO18" s="70">
        <f t="shared" si="34"/>
        <v>44940</v>
      </c>
      <c r="AP18" s="70">
        <f t="shared" si="34"/>
        <v>0</v>
      </c>
      <c r="AQ18" s="70">
        <f t="shared" si="34"/>
        <v>0</v>
      </c>
      <c r="AR18" s="70">
        <f t="shared" si="34"/>
        <v>0</v>
      </c>
      <c r="AS18" s="71">
        <f t="shared" si="34"/>
        <v>44940</v>
      </c>
    </row>
    <row r="19" spans="1:45" s="57" customFormat="1" ht="18.75" customHeight="1" x14ac:dyDescent="0.3">
      <c r="A19" s="73">
        <v>4</v>
      </c>
      <c r="B19" s="74" t="s">
        <v>26</v>
      </c>
      <c r="C19" s="58" t="s">
        <v>2</v>
      </c>
      <c r="D19" s="75">
        <f t="shared" ref="D19" si="35">F19+L19</f>
        <v>181141</v>
      </c>
      <c r="E19" s="59">
        <f t="shared" ref="E19:E21" si="36">G19+M19</f>
        <v>40</v>
      </c>
      <c r="F19" s="63">
        <v>16216</v>
      </c>
      <c r="G19" s="59">
        <f t="shared" ref="G19:G21" si="37">SUM(H19:K19)</f>
        <v>40</v>
      </c>
      <c r="H19" s="59"/>
      <c r="I19" s="59"/>
      <c r="J19" s="59">
        <v>11</v>
      </c>
      <c r="K19" s="59">
        <v>29</v>
      </c>
      <c r="L19" s="63">
        <v>164925</v>
      </c>
      <c r="M19" s="59">
        <f t="shared" ref="M19:M20" si="38">SUM(N19:Q19)</f>
        <v>0</v>
      </c>
      <c r="N19" s="59"/>
      <c r="O19" s="59"/>
      <c r="P19" s="59"/>
      <c r="Q19" s="60"/>
      <c r="R19" s="51">
        <f t="shared" ref="R19:S21" si="39">T19+Z19</f>
        <v>182334</v>
      </c>
      <c r="S19" s="48">
        <f t="shared" si="39"/>
        <v>38</v>
      </c>
      <c r="T19" s="49">
        <v>15956</v>
      </c>
      <c r="U19" s="48">
        <f t="shared" ref="U19:U21" si="40">SUM(V19:Y19)</f>
        <v>38</v>
      </c>
      <c r="V19" s="48"/>
      <c r="W19" s="48"/>
      <c r="X19" s="48">
        <v>11</v>
      </c>
      <c r="Y19" s="48">
        <v>27</v>
      </c>
      <c r="Z19" s="49">
        <v>166378</v>
      </c>
      <c r="AA19" s="48">
        <f t="shared" ref="AA19:AA21" si="41">SUM(AB19:AE19)</f>
        <v>0</v>
      </c>
      <c r="AB19" s="48"/>
      <c r="AC19" s="48"/>
      <c r="AD19" s="48"/>
      <c r="AE19" s="52"/>
      <c r="AF19" s="75">
        <f t="shared" ref="AF19:AG21" si="42">AH19+AN19</f>
        <v>1193</v>
      </c>
      <c r="AG19" s="59">
        <f t="shared" si="42"/>
        <v>-2</v>
      </c>
      <c r="AH19" s="63">
        <f>T19-F19</f>
        <v>-260</v>
      </c>
      <c r="AI19" s="59">
        <f>SUM(AJ19:AM19)</f>
        <v>-2</v>
      </c>
      <c r="AJ19" s="59">
        <f t="shared" ref="AJ19:AN21" si="43">V19-H19</f>
        <v>0</v>
      </c>
      <c r="AK19" s="59">
        <f t="shared" si="43"/>
        <v>0</v>
      </c>
      <c r="AL19" s="59">
        <f t="shared" si="43"/>
        <v>0</v>
      </c>
      <c r="AM19" s="59">
        <f t="shared" si="43"/>
        <v>-2</v>
      </c>
      <c r="AN19" s="63">
        <f t="shared" si="43"/>
        <v>1453</v>
      </c>
      <c r="AO19" s="59">
        <f>SUM(AP19:AS19)</f>
        <v>0</v>
      </c>
      <c r="AP19" s="59">
        <f t="shared" ref="AP19:AS21" si="44">AB19-N19</f>
        <v>0</v>
      </c>
      <c r="AQ19" s="59">
        <f t="shared" si="44"/>
        <v>0</v>
      </c>
      <c r="AR19" s="59">
        <f t="shared" si="44"/>
        <v>0</v>
      </c>
      <c r="AS19" s="60">
        <f t="shared" si="44"/>
        <v>0</v>
      </c>
    </row>
    <row r="20" spans="1:45" s="57" customFormat="1" ht="18.75" customHeight="1" x14ac:dyDescent="0.3">
      <c r="A20" s="44"/>
      <c r="B20" s="45"/>
      <c r="C20" s="58" t="s">
        <v>3</v>
      </c>
      <c r="D20" s="75"/>
      <c r="E20" s="59">
        <f t="shared" si="36"/>
        <v>1739</v>
      </c>
      <c r="F20" s="63"/>
      <c r="G20" s="59">
        <f t="shared" si="37"/>
        <v>1739</v>
      </c>
      <c r="H20" s="59"/>
      <c r="I20" s="59">
        <v>4</v>
      </c>
      <c r="J20" s="59">
        <v>239</v>
      </c>
      <c r="K20" s="59">
        <v>1496</v>
      </c>
      <c r="L20" s="63"/>
      <c r="M20" s="59">
        <f t="shared" si="38"/>
        <v>0</v>
      </c>
      <c r="N20" s="59"/>
      <c r="O20" s="59"/>
      <c r="P20" s="59"/>
      <c r="Q20" s="60"/>
      <c r="R20" s="51"/>
      <c r="S20" s="59">
        <f t="shared" si="39"/>
        <v>1757</v>
      </c>
      <c r="T20" s="49"/>
      <c r="U20" s="59">
        <f t="shared" si="40"/>
        <v>1757</v>
      </c>
      <c r="V20" s="59"/>
      <c r="W20" s="59">
        <v>4</v>
      </c>
      <c r="X20" s="59">
        <v>216</v>
      </c>
      <c r="Y20" s="59">
        <v>1537</v>
      </c>
      <c r="Z20" s="49"/>
      <c r="AA20" s="59">
        <f t="shared" si="41"/>
        <v>0</v>
      </c>
      <c r="AB20" s="59"/>
      <c r="AC20" s="59"/>
      <c r="AD20" s="59"/>
      <c r="AE20" s="61"/>
      <c r="AF20" s="75"/>
      <c r="AG20" s="59">
        <f t="shared" si="42"/>
        <v>18</v>
      </c>
      <c r="AH20" s="63"/>
      <c r="AI20" s="59">
        <f>SUM(AJ20:AM20)</f>
        <v>18</v>
      </c>
      <c r="AJ20" s="59">
        <f t="shared" si="43"/>
        <v>0</v>
      </c>
      <c r="AK20" s="59">
        <f t="shared" si="43"/>
        <v>0</v>
      </c>
      <c r="AL20" s="59">
        <f t="shared" si="43"/>
        <v>-23</v>
      </c>
      <c r="AM20" s="59">
        <f t="shared" si="43"/>
        <v>41</v>
      </c>
      <c r="AN20" s="63"/>
      <c r="AO20" s="59">
        <f>SUM(AP20:AS20)</f>
        <v>0</v>
      </c>
      <c r="AP20" s="59">
        <f t="shared" si="44"/>
        <v>0</v>
      </c>
      <c r="AQ20" s="59">
        <f t="shared" si="44"/>
        <v>0</v>
      </c>
      <c r="AR20" s="59">
        <f t="shared" si="44"/>
        <v>0</v>
      </c>
      <c r="AS20" s="60">
        <f t="shared" si="44"/>
        <v>0</v>
      </c>
    </row>
    <row r="21" spans="1:45" s="57" customFormat="1" ht="18.75" customHeight="1" x14ac:dyDescent="0.3">
      <c r="A21" s="44"/>
      <c r="B21" s="45"/>
      <c r="C21" s="58" t="s">
        <v>13</v>
      </c>
      <c r="D21" s="75"/>
      <c r="E21" s="59">
        <f t="shared" si="36"/>
        <v>204735</v>
      </c>
      <c r="F21" s="63"/>
      <c r="G21" s="59">
        <f t="shared" si="37"/>
        <v>31085</v>
      </c>
      <c r="H21" s="59">
        <v>2</v>
      </c>
      <c r="I21" s="59">
        <v>2</v>
      </c>
      <c r="J21" s="59">
        <v>1259</v>
      </c>
      <c r="K21" s="59">
        <v>29822</v>
      </c>
      <c r="L21" s="63"/>
      <c r="M21" s="59">
        <v>173650</v>
      </c>
      <c r="N21" s="59"/>
      <c r="O21" s="59"/>
      <c r="P21" s="59"/>
      <c r="Q21" s="60">
        <v>173650</v>
      </c>
      <c r="R21" s="64"/>
      <c r="S21" s="59">
        <f t="shared" si="39"/>
        <v>206930</v>
      </c>
      <c r="T21" s="65"/>
      <c r="U21" s="59">
        <f t="shared" si="40"/>
        <v>31481</v>
      </c>
      <c r="V21" s="59">
        <v>2</v>
      </c>
      <c r="W21" s="59">
        <v>2</v>
      </c>
      <c r="X21" s="59">
        <v>1420</v>
      </c>
      <c r="Y21" s="59">
        <v>30057</v>
      </c>
      <c r="Z21" s="65"/>
      <c r="AA21" s="59">
        <f t="shared" si="41"/>
        <v>175449</v>
      </c>
      <c r="AB21" s="59"/>
      <c r="AC21" s="59"/>
      <c r="AD21" s="59"/>
      <c r="AE21" s="61">
        <v>175449</v>
      </c>
      <c r="AF21" s="75"/>
      <c r="AG21" s="59">
        <f t="shared" si="42"/>
        <v>2195</v>
      </c>
      <c r="AH21" s="63"/>
      <c r="AI21" s="59">
        <f>SUM(AJ21:AM21)</f>
        <v>396</v>
      </c>
      <c r="AJ21" s="59">
        <f t="shared" si="43"/>
        <v>0</v>
      </c>
      <c r="AK21" s="59">
        <f t="shared" si="43"/>
        <v>0</v>
      </c>
      <c r="AL21" s="59">
        <f t="shared" si="43"/>
        <v>161</v>
      </c>
      <c r="AM21" s="59">
        <f t="shared" si="43"/>
        <v>235</v>
      </c>
      <c r="AN21" s="63"/>
      <c r="AO21" s="59">
        <f>SUM(AP21:AS21)</f>
        <v>1799</v>
      </c>
      <c r="AP21" s="59">
        <f t="shared" si="44"/>
        <v>0</v>
      </c>
      <c r="AQ21" s="59">
        <f t="shared" si="44"/>
        <v>0</v>
      </c>
      <c r="AR21" s="59">
        <f t="shared" si="44"/>
        <v>0</v>
      </c>
      <c r="AS21" s="60">
        <f t="shared" si="44"/>
        <v>1799</v>
      </c>
    </row>
    <row r="22" spans="1:45" s="57" customFormat="1" ht="18.75" customHeight="1" x14ac:dyDescent="0.3">
      <c r="A22" s="66"/>
      <c r="B22" s="67"/>
      <c r="C22" s="68" t="s">
        <v>12</v>
      </c>
      <c r="D22" s="69">
        <f t="shared" ref="D22:Q22" si="45">SUM(D19:D21)</f>
        <v>181141</v>
      </c>
      <c r="E22" s="70">
        <f t="shared" si="45"/>
        <v>206514</v>
      </c>
      <c r="F22" s="70">
        <f t="shared" si="45"/>
        <v>16216</v>
      </c>
      <c r="G22" s="70">
        <f t="shared" si="45"/>
        <v>32864</v>
      </c>
      <c r="H22" s="70">
        <f t="shared" si="45"/>
        <v>2</v>
      </c>
      <c r="I22" s="70">
        <f t="shared" si="45"/>
        <v>6</v>
      </c>
      <c r="J22" s="70">
        <f t="shared" si="45"/>
        <v>1509</v>
      </c>
      <c r="K22" s="70">
        <f t="shared" si="45"/>
        <v>31347</v>
      </c>
      <c r="L22" s="70">
        <f t="shared" si="45"/>
        <v>164925</v>
      </c>
      <c r="M22" s="70">
        <f t="shared" si="45"/>
        <v>173650</v>
      </c>
      <c r="N22" s="70">
        <f t="shared" si="45"/>
        <v>0</v>
      </c>
      <c r="O22" s="70">
        <f t="shared" si="45"/>
        <v>0</v>
      </c>
      <c r="P22" s="70">
        <f t="shared" si="45"/>
        <v>0</v>
      </c>
      <c r="Q22" s="71">
        <f t="shared" si="45"/>
        <v>173650</v>
      </c>
      <c r="R22" s="69">
        <f t="shared" ref="R22:AE22" si="46">SUM(R19:R21)</f>
        <v>182334</v>
      </c>
      <c r="S22" s="70">
        <f t="shared" si="46"/>
        <v>208725</v>
      </c>
      <c r="T22" s="70">
        <f t="shared" si="46"/>
        <v>15956</v>
      </c>
      <c r="U22" s="70">
        <f t="shared" si="46"/>
        <v>33276</v>
      </c>
      <c r="V22" s="70">
        <f t="shared" si="46"/>
        <v>2</v>
      </c>
      <c r="W22" s="70">
        <f t="shared" si="46"/>
        <v>6</v>
      </c>
      <c r="X22" s="70">
        <f t="shared" si="46"/>
        <v>1647</v>
      </c>
      <c r="Y22" s="70">
        <f t="shared" si="46"/>
        <v>31621</v>
      </c>
      <c r="Z22" s="70">
        <f t="shared" si="46"/>
        <v>166378</v>
      </c>
      <c r="AA22" s="70">
        <f t="shared" si="46"/>
        <v>175449</v>
      </c>
      <c r="AB22" s="70">
        <f t="shared" si="46"/>
        <v>0</v>
      </c>
      <c r="AC22" s="70">
        <f t="shared" si="46"/>
        <v>0</v>
      </c>
      <c r="AD22" s="70">
        <f t="shared" si="46"/>
        <v>0</v>
      </c>
      <c r="AE22" s="72">
        <f t="shared" si="46"/>
        <v>175449</v>
      </c>
      <c r="AF22" s="69">
        <f t="shared" ref="AF22:AS22" si="47">SUM(AF19:AF21)</f>
        <v>1193</v>
      </c>
      <c r="AG22" s="70">
        <f t="shared" si="47"/>
        <v>2211</v>
      </c>
      <c r="AH22" s="70">
        <f t="shared" si="47"/>
        <v>-260</v>
      </c>
      <c r="AI22" s="70">
        <f t="shared" si="47"/>
        <v>412</v>
      </c>
      <c r="AJ22" s="70">
        <f t="shared" si="47"/>
        <v>0</v>
      </c>
      <c r="AK22" s="70">
        <f t="shared" si="47"/>
        <v>0</v>
      </c>
      <c r="AL22" s="70">
        <f t="shared" si="47"/>
        <v>138</v>
      </c>
      <c r="AM22" s="70">
        <f t="shared" si="47"/>
        <v>274</v>
      </c>
      <c r="AN22" s="70">
        <f t="shared" si="47"/>
        <v>1453</v>
      </c>
      <c r="AO22" s="70">
        <f t="shared" si="47"/>
        <v>1799</v>
      </c>
      <c r="AP22" s="70">
        <f t="shared" si="47"/>
        <v>0</v>
      </c>
      <c r="AQ22" s="70">
        <f t="shared" si="47"/>
        <v>0</v>
      </c>
      <c r="AR22" s="70">
        <f t="shared" si="47"/>
        <v>0</v>
      </c>
      <c r="AS22" s="71">
        <f t="shared" si="47"/>
        <v>1799</v>
      </c>
    </row>
    <row r="23" spans="1:45" s="57" customFormat="1" ht="18.75" customHeight="1" x14ac:dyDescent="0.3">
      <c r="A23" s="73">
        <v>5</v>
      </c>
      <c r="B23" s="74" t="s">
        <v>27</v>
      </c>
      <c r="C23" s="58" t="s">
        <v>2</v>
      </c>
      <c r="D23" s="77">
        <f t="shared" ref="D23" si="48">F23+L23</f>
        <v>235966</v>
      </c>
      <c r="E23" s="59">
        <f t="shared" ref="E23:E24" si="49">G23+M23</f>
        <v>2</v>
      </c>
      <c r="F23" s="76">
        <v>10762</v>
      </c>
      <c r="G23" s="59">
        <f t="shared" ref="G23:G25" si="50">SUM(H23:K23)</f>
        <v>2</v>
      </c>
      <c r="H23" s="59">
        <v>2</v>
      </c>
      <c r="I23" s="59"/>
      <c r="J23" s="59"/>
      <c r="K23" s="59"/>
      <c r="L23" s="76">
        <v>225204</v>
      </c>
      <c r="M23" s="59">
        <f t="shared" ref="M23:M25" si="51">SUM(N23:Q23)</f>
        <v>0</v>
      </c>
      <c r="N23" s="59"/>
      <c r="O23" s="59"/>
      <c r="P23" s="59"/>
      <c r="Q23" s="60"/>
      <c r="R23" s="77">
        <f t="shared" ref="R23:S25" si="52">T23+Z23</f>
        <v>243868</v>
      </c>
      <c r="S23" s="48">
        <f t="shared" si="52"/>
        <v>2</v>
      </c>
      <c r="T23" s="76">
        <v>11833</v>
      </c>
      <c r="U23" s="48">
        <f t="shared" ref="U23:U25" si="53">SUM(V23:Y23)</f>
        <v>2</v>
      </c>
      <c r="V23" s="48">
        <v>2</v>
      </c>
      <c r="W23" s="48"/>
      <c r="X23" s="48"/>
      <c r="Y23" s="48"/>
      <c r="Z23" s="76">
        <v>232035</v>
      </c>
      <c r="AA23" s="48">
        <f t="shared" ref="AA23:AA25" si="54">SUM(AB23:AE23)</f>
        <v>0</v>
      </c>
      <c r="AB23" s="48"/>
      <c r="AC23" s="48"/>
      <c r="AD23" s="48"/>
      <c r="AE23" s="52"/>
      <c r="AF23" s="75">
        <f t="shared" ref="AF23:AG25" si="55">AH23+AN23</f>
        <v>7902</v>
      </c>
      <c r="AG23" s="59">
        <f t="shared" si="55"/>
        <v>0</v>
      </c>
      <c r="AH23" s="63">
        <f>T23-F23</f>
        <v>1071</v>
      </c>
      <c r="AI23" s="59">
        <f>SUM(AJ23:AM23)</f>
        <v>0</v>
      </c>
      <c r="AJ23" s="59">
        <f t="shared" ref="AJ23:AN25" si="56">V23-H23</f>
        <v>0</v>
      </c>
      <c r="AK23" s="59">
        <f t="shared" si="56"/>
        <v>0</v>
      </c>
      <c r="AL23" s="59">
        <f t="shared" si="56"/>
        <v>0</v>
      </c>
      <c r="AM23" s="59">
        <f t="shared" si="56"/>
        <v>0</v>
      </c>
      <c r="AN23" s="63">
        <f t="shared" si="56"/>
        <v>6831</v>
      </c>
      <c r="AO23" s="59">
        <f>SUM(AP23:AS23)</f>
        <v>0</v>
      </c>
      <c r="AP23" s="59">
        <f t="shared" ref="AP23:AS25" si="57">AB23-N23</f>
        <v>0</v>
      </c>
      <c r="AQ23" s="59">
        <f t="shared" si="57"/>
        <v>0</v>
      </c>
      <c r="AR23" s="59">
        <f t="shared" si="57"/>
        <v>0</v>
      </c>
      <c r="AS23" s="60">
        <f t="shared" si="57"/>
        <v>0</v>
      </c>
    </row>
    <row r="24" spans="1:45" s="57" customFormat="1" ht="18.75" customHeight="1" x14ac:dyDescent="0.3">
      <c r="A24" s="44"/>
      <c r="B24" s="45"/>
      <c r="C24" s="58" t="s">
        <v>3</v>
      </c>
      <c r="D24" s="51"/>
      <c r="E24" s="59">
        <f t="shared" si="49"/>
        <v>1235</v>
      </c>
      <c r="F24" s="49"/>
      <c r="G24" s="59">
        <f t="shared" si="50"/>
        <v>1235</v>
      </c>
      <c r="H24" s="59">
        <v>45</v>
      </c>
      <c r="I24" s="59">
        <v>50</v>
      </c>
      <c r="J24" s="59">
        <v>1140</v>
      </c>
      <c r="K24" s="59"/>
      <c r="L24" s="49"/>
      <c r="M24" s="59">
        <f t="shared" si="51"/>
        <v>0</v>
      </c>
      <c r="N24" s="59"/>
      <c r="O24" s="59"/>
      <c r="P24" s="59"/>
      <c r="Q24" s="60"/>
      <c r="R24" s="51"/>
      <c r="S24" s="59">
        <f t="shared" si="52"/>
        <v>1285</v>
      </c>
      <c r="T24" s="49"/>
      <c r="U24" s="59">
        <f t="shared" si="53"/>
        <v>1285</v>
      </c>
      <c r="V24" s="59">
        <v>6</v>
      </c>
      <c r="W24" s="59">
        <v>30</v>
      </c>
      <c r="X24" s="59">
        <v>1249</v>
      </c>
      <c r="Y24" s="59"/>
      <c r="Z24" s="49"/>
      <c r="AA24" s="59">
        <f t="shared" si="54"/>
        <v>0</v>
      </c>
      <c r="AB24" s="59"/>
      <c r="AC24" s="59"/>
      <c r="AD24" s="59"/>
      <c r="AE24" s="61"/>
      <c r="AF24" s="75"/>
      <c r="AG24" s="59">
        <f t="shared" si="55"/>
        <v>50</v>
      </c>
      <c r="AH24" s="63"/>
      <c r="AI24" s="59">
        <f>SUM(AJ24:AM24)</f>
        <v>50</v>
      </c>
      <c r="AJ24" s="59">
        <f t="shared" si="56"/>
        <v>-39</v>
      </c>
      <c r="AK24" s="59">
        <f t="shared" si="56"/>
        <v>-20</v>
      </c>
      <c r="AL24" s="59">
        <f t="shared" si="56"/>
        <v>109</v>
      </c>
      <c r="AM24" s="59">
        <f t="shared" si="56"/>
        <v>0</v>
      </c>
      <c r="AN24" s="63"/>
      <c r="AO24" s="59">
        <f>SUM(AP24:AS24)</f>
        <v>0</v>
      </c>
      <c r="AP24" s="59">
        <f t="shared" si="57"/>
        <v>0</v>
      </c>
      <c r="AQ24" s="59">
        <f t="shared" si="57"/>
        <v>0</v>
      </c>
      <c r="AR24" s="59">
        <f t="shared" si="57"/>
        <v>0</v>
      </c>
      <c r="AS24" s="60">
        <f t="shared" si="57"/>
        <v>0</v>
      </c>
    </row>
    <row r="25" spans="1:45" s="57" customFormat="1" ht="18.75" customHeight="1" x14ac:dyDescent="0.3">
      <c r="A25" s="44"/>
      <c r="B25" s="45"/>
      <c r="C25" s="58" t="s">
        <v>13</v>
      </c>
      <c r="D25" s="64"/>
      <c r="E25" s="59">
        <f>G25+M25</f>
        <v>258197</v>
      </c>
      <c r="F25" s="65"/>
      <c r="G25" s="59">
        <f t="shared" si="50"/>
        <v>28047</v>
      </c>
      <c r="H25" s="59"/>
      <c r="I25" s="59"/>
      <c r="J25" s="59">
        <v>1396</v>
      </c>
      <c r="K25" s="59">
        <f>25151+1500</f>
        <v>26651</v>
      </c>
      <c r="L25" s="65"/>
      <c r="M25" s="59">
        <f t="shared" si="51"/>
        <v>230150</v>
      </c>
      <c r="N25" s="59"/>
      <c r="O25" s="59"/>
      <c r="P25" s="59"/>
      <c r="Q25" s="60">
        <f>231650-1500</f>
        <v>230150</v>
      </c>
      <c r="R25" s="64"/>
      <c r="S25" s="59">
        <f t="shared" si="52"/>
        <v>268797</v>
      </c>
      <c r="T25" s="65"/>
      <c r="U25" s="59">
        <f t="shared" si="53"/>
        <v>29455</v>
      </c>
      <c r="V25" s="59"/>
      <c r="W25" s="59"/>
      <c r="X25" s="59">
        <v>1650</v>
      </c>
      <c r="Y25" s="59">
        <v>27805</v>
      </c>
      <c r="Z25" s="65"/>
      <c r="AA25" s="59">
        <f t="shared" si="54"/>
        <v>239342</v>
      </c>
      <c r="AB25" s="59"/>
      <c r="AC25" s="59"/>
      <c r="AD25" s="59"/>
      <c r="AE25" s="61">
        <v>239342</v>
      </c>
      <c r="AF25" s="75"/>
      <c r="AG25" s="59">
        <f t="shared" si="55"/>
        <v>10600</v>
      </c>
      <c r="AH25" s="63"/>
      <c r="AI25" s="59">
        <f>SUM(AJ25:AM25)</f>
        <v>1408</v>
      </c>
      <c r="AJ25" s="59">
        <f t="shared" si="56"/>
        <v>0</v>
      </c>
      <c r="AK25" s="59">
        <f t="shared" si="56"/>
        <v>0</v>
      </c>
      <c r="AL25" s="59">
        <f t="shared" si="56"/>
        <v>254</v>
      </c>
      <c r="AM25" s="59">
        <f t="shared" si="56"/>
        <v>1154</v>
      </c>
      <c r="AN25" s="63"/>
      <c r="AO25" s="59">
        <f>SUM(AP25:AS25)</f>
        <v>9192</v>
      </c>
      <c r="AP25" s="59">
        <f t="shared" si="57"/>
        <v>0</v>
      </c>
      <c r="AQ25" s="59">
        <f t="shared" si="57"/>
        <v>0</v>
      </c>
      <c r="AR25" s="59">
        <f t="shared" si="57"/>
        <v>0</v>
      </c>
      <c r="AS25" s="60">
        <f t="shared" si="57"/>
        <v>9192</v>
      </c>
    </row>
    <row r="26" spans="1:45" s="57" customFormat="1" ht="18.75" customHeight="1" x14ac:dyDescent="0.3">
      <c r="A26" s="66"/>
      <c r="B26" s="67"/>
      <c r="C26" s="68" t="s">
        <v>12</v>
      </c>
      <c r="D26" s="69">
        <f t="shared" ref="D26:Q26" si="58">SUM(D23:D25)</f>
        <v>235966</v>
      </c>
      <c r="E26" s="70">
        <f t="shared" si="58"/>
        <v>259434</v>
      </c>
      <c r="F26" s="70">
        <f t="shared" si="58"/>
        <v>10762</v>
      </c>
      <c r="G26" s="70">
        <f t="shared" si="58"/>
        <v>29284</v>
      </c>
      <c r="H26" s="70">
        <f t="shared" si="58"/>
        <v>47</v>
      </c>
      <c r="I26" s="70">
        <f t="shared" si="58"/>
        <v>50</v>
      </c>
      <c r="J26" s="70">
        <f t="shared" si="58"/>
        <v>2536</v>
      </c>
      <c r="K26" s="70">
        <f t="shared" si="58"/>
        <v>26651</v>
      </c>
      <c r="L26" s="70">
        <f t="shared" si="58"/>
        <v>225204</v>
      </c>
      <c r="M26" s="70">
        <f t="shared" si="58"/>
        <v>230150</v>
      </c>
      <c r="N26" s="70">
        <f t="shared" si="58"/>
        <v>0</v>
      </c>
      <c r="O26" s="70">
        <f t="shared" si="58"/>
        <v>0</v>
      </c>
      <c r="P26" s="70">
        <f t="shared" si="58"/>
        <v>0</v>
      </c>
      <c r="Q26" s="71">
        <f t="shared" si="58"/>
        <v>230150</v>
      </c>
      <c r="R26" s="69">
        <f t="shared" ref="R26:AE26" si="59">SUM(R23:R25)</f>
        <v>243868</v>
      </c>
      <c r="S26" s="70">
        <f t="shared" si="59"/>
        <v>270084</v>
      </c>
      <c r="T26" s="70">
        <f t="shared" si="59"/>
        <v>11833</v>
      </c>
      <c r="U26" s="70">
        <f t="shared" si="59"/>
        <v>30742</v>
      </c>
      <c r="V26" s="70">
        <f t="shared" si="59"/>
        <v>8</v>
      </c>
      <c r="W26" s="70">
        <f t="shared" si="59"/>
        <v>30</v>
      </c>
      <c r="X26" s="70">
        <f t="shared" si="59"/>
        <v>2899</v>
      </c>
      <c r="Y26" s="70">
        <f t="shared" si="59"/>
        <v>27805</v>
      </c>
      <c r="Z26" s="70">
        <f t="shared" si="59"/>
        <v>232035</v>
      </c>
      <c r="AA26" s="70">
        <f t="shared" si="59"/>
        <v>239342</v>
      </c>
      <c r="AB26" s="70">
        <f t="shared" si="59"/>
        <v>0</v>
      </c>
      <c r="AC26" s="70">
        <f t="shared" si="59"/>
        <v>0</v>
      </c>
      <c r="AD26" s="70">
        <f t="shared" si="59"/>
        <v>0</v>
      </c>
      <c r="AE26" s="72">
        <f t="shared" si="59"/>
        <v>239342</v>
      </c>
      <c r="AF26" s="69">
        <f t="shared" ref="AF26:AS26" si="60">SUM(AF23:AF25)</f>
        <v>7902</v>
      </c>
      <c r="AG26" s="70">
        <f t="shared" si="60"/>
        <v>10650</v>
      </c>
      <c r="AH26" s="70">
        <f t="shared" si="60"/>
        <v>1071</v>
      </c>
      <c r="AI26" s="70">
        <f t="shared" si="60"/>
        <v>1458</v>
      </c>
      <c r="AJ26" s="70">
        <f t="shared" si="60"/>
        <v>-39</v>
      </c>
      <c r="AK26" s="70">
        <f t="shared" si="60"/>
        <v>-20</v>
      </c>
      <c r="AL26" s="70">
        <f t="shared" si="60"/>
        <v>363</v>
      </c>
      <c r="AM26" s="70">
        <f t="shared" si="60"/>
        <v>1154</v>
      </c>
      <c r="AN26" s="70">
        <f t="shared" si="60"/>
        <v>6831</v>
      </c>
      <c r="AO26" s="70">
        <f t="shared" si="60"/>
        <v>9192</v>
      </c>
      <c r="AP26" s="70">
        <f t="shared" si="60"/>
        <v>0</v>
      </c>
      <c r="AQ26" s="70">
        <f t="shared" si="60"/>
        <v>0</v>
      </c>
      <c r="AR26" s="70">
        <f t="shared" si="60"/>
        <v>0</v>
      </c>
      <c r="AS26" s="71">
        <f t="shared" si="60"/>
        <v>9192</v>
      </c>
    </row>
    <row r="27" spans="1:45" s="57" customFormat="1" ht="18.75" customHeight="1" x14ac:dyDescent="0.3">
      <c r="A27" s="73">
        <v>6</v>
      </c>
      <c r="B27" s="74" t="s">
        <v>28</v>
      </c>
      <c r="C27" s="58" t="s">
        <v>2</v>
      </c>
      <c r="D27" s="62">
        <f>F27+L27</f>
        <v>340034</v>
      </c>
      <c r="E27" s="59">
        <f>G27+M27</f>
        <v>58</v>
      </c>
      <c r="F27" s="63">
        <f>13233+19500</f>
        <v>32733</v>
      </c>
      <c r="G27" s="59">
        <f t="shared" ref="G27:G28" si="61">SUM(H27:K27)</f>
        <v>58</v>
      </c>
      <c r="H27" s="70">
        <v>1</v>
      </c>
      <c r="I27" s="70">
        <v>6</v>
      </c>
      <c r="J27" s="70">
        <v>46</v>
      </c>
      <c r="K27" s="70">
        <v>5</v>
      </c>
      <c r="L27" s="78">
        <f>307301</f>
        <v>307301</v>
      </c>
      <c r="M27" s="59">
        <f t="shared" ref="M27:M28" si="62">SUM(N27:Q27)</f>
        <v>0</v>
      </c>
      <c r="N27" s="59"/>
      <c r="O27" s="59"/>
      <c r="P27" s="59"/>
      <c r="Q27" s="60"/>
      <c r="R27" s="51">
        <f t="shared" ref="R27:S29" si="63">T27+Z27</f>
        <v>335445</v>
      </c>
      <c r="S27" s="48">
        <f t="shared" si="63"/>
        <v>37</v>
      </c>
      <c r="T27" s="2">
        <f>13745+7700+4500</f>
        <v>25945</v>
      </c>
      <c r="U27" s="48">
        <f t="shared" ref="U27:U29" si="64">SUM(V27:Y27)</f>
        <v>37</v>
      </c>
      <c r="V27" s="48">
        <v>1</v>
      </c>
      <c r="W27" s="48">
        <v>1</v>
      </c>
      <c r="X27" s="59">
        <v>30</v>
      </c>
      <c r="Y27" s="59">
        <v>5</v>
      </c>
      <c r="Z27" s="49">
        <v>309500</v>
      </c>
      <c r="AA27" s="48">
        <f t="shared" ref="AA27:AA29" si="65">SUM(AB27:AE27)</f>
        <v>0</v>
      </c>
      <c r="AB27" s="48"/>
      <c r="AC27" s="48"/>
      <c r="AD27" s="48"/>
      <c r="AE27" s="52"/>
      <c r="AF27" s="75">
        <f>AH27+AN27</f>
        <v>-4589</v>
      </c>
      <c r="AG27" s="59">
        <f t="shared" ref="AG27:AG29" si="66">AI27+AO27</f>
        <v>-21</v>
      </c>
      <c r="AH27" s="78">
        <f>T27-F27</f>
        <v>-6788</v>
      </c>
      <c r="AI27" s="59">
        <f>SUM(AJ27:AM27)</f>
        <v>-21</v>
      </c>
      <c r="AJ27" s="59">
        <f t="shared" ref="AJ27:AN29" si="67">V27-H27</f>
        <v>0</v>
      </c>
      <c r="AK27" s="59">
        <f t="shared" si="67"/>
        <v>-5</v>
      </c>
      <c r="AL27" s="59">
        <f t="shared" si="67"/>
        <v>-16</v>
      </c>
      <c r="AM27" s="59">
        <f t="shared" si="67"/>
        <v>0</v>
      </c>
      <c r="AN27" s="63">
        <f t="shared" si="67"/>
        <v>2199</v>
      </c>
      <c r="AO27" s="59">
        <f>SUM(AP27:AS27)</f>
        <v>0</v>
      </c>
      <c r="AP27" s="59">
        <f t="shared" ref="AP27:AS29" si="68">AB27-N27</f>
        <v>0</v>
      </c>
      <c r="AQ27" s="59">
        <f t="shared" si="68"/>
        <v>0</v>
      </c>
      <c r="AR27" s="59">
        <f t="shared" si="68"/>
        <v>0</v>
      </c>
      <c r="AS27" s="60">
        <f t="shared" si="68"/>
        <v>0</v>
      </c>
    </row>
    <row r="28" spans="1:45" s="57" customFormat="1" ht="18.75" customHeight="1" x14ac:dyDescent="0.3">
      <c r="A28" s="44"/>
      <c r="B28" s="45"/>
      <c r="C28" s="58" t="s">
        <v>3</v>
      </c>
      <c r="D28" s="62"/>
      <c r="E28" s="59">
        <f t="shared" ref="E28" si="69">G28+M28</f>
        <v>1372</v>
      </c>
      <c r="F28" s="63"/>
      <c r="G28" s="59">
        <f t="shared" si="61"/>
        <v>1372</v>
      </c>
      <c r="H28" s="70">
        <v>52</v>
      </c>
      <c r="I28" s="70">
        <v>27</v>
      </c>
      <c r="J28" s="70">
        <v>866</v>
      </c>
      <c r="K28" s="70">
        <v>427</v>
      </c>
      <c r="L28" s="78"/>
      <c r="M28" s="59">
        <f t="shared" si="62"/>
        <v>0</v>
      </c>
      <c r="N28" s="59"/>
      <c r="O28" s="59"/>
      <c r="P28" s="59"/>
      <c r="Q28" s="60"/>
      <c r="R28" s="51"/>
      <c r="S28" s="59">
        <f t="shared" si="63"/>
        <v>903</v>
      </c>
      <c r="T28" s="2"/>
      <c r="U28" s="59">
        <f t="shared" si="64"/>
        <v>903</v>
      </c>
      <c r="V28" s="59">
        <v>52</v>
      </c>
      <c r="W28" s="59">
        <v>32</v>
      </c>
      <c r="X28" s="59">
        <v>740</v>
      </c>
      <c r="Y28" s="59">
        <v>79</v>
      </c>
      <c r="Z28" s="49"/>
      <c r="AA28" s="59">
        <f t="shared" si="65"/>
        <v>0</v>
      </c>
      <c r="AB28" s="59"/>
      <c r="AC28" s="59"/>
      <c r="AD28" s="59"/>
      <c r="AE28" s="61"/>
      <c r="AF28" s="75"/>
      <c r="AG28" s="59">
        <f t="shared" si="66"/>
        <v>-469</v>
      </c>
      <c r="AH28" s="78"/>
      <c r="AI28" s="59">
        <f>SUM(AJ28:AM28)</f>
        <v>-469</v>
      </c>
      <c r="AJ28" s="59">
        <f t="shared" si="67"/>
        <v>0</v>
      </c>
      <c r="AK28" s="59">
        <f t="shared" si="67"/>
        <v>5</v>
      </c>
      <c r="AL28" s="59">
        <f t="shared" si="67"/>
        <v>-126</v>
      </c>
      <c r="AM28" s="59">
        <f t="shared" si="67"/>
        <v>-348</v>
      </c>
      <c r="AN28" s="63"/>
      <c r="AO28" s="59">
        <f>SUM(AP28:AS28)</f>
        <v>0</v>
      </c>
      <c r="AP28" s="59">
        <f t="shared" si="68"/>
        <v>0</v>
      </c>
      <c r="AQ28" s="59">
        <f t="shared" si="68"/>
        <v>0</v>
      </c>
      <c r="AR28" s="59">
        <f t="shared" si="68"/>
        <v>0</v>
      </c>
      <c r="AS28" s="60">
        <f t="shared" si="68"/>
        <v>0</v>
      </c>
    </row>
    <row r="29" spans="1:45" s="57" customFormat="1" ht="18.75" customHeight="1" x14ac:dyDescent="0.3">
      <c r="A29" s="44"/>
      <c r="B29" s="45"/>
      <c r="C29" s="58" t="s">
        <v>13</v>
      </c>
      <c r="D29" s="62"/>
      <c r="E29" s="59">
        <f>G29+M29</f>
        <v>381049</v>
      </c>
      <c r="F29" s="63"/>
      <c r="G29" s="59">
        <f>SUM(H29:K29)</f>
        <v>58830</v>
      </c>
      <c r="H29" s="70">
        <v>40</v>
      </c>
      <c r="I29" s="70">
        <v>6</v>
      </c>
      <c r="J29" s="70">
        <v>6972</v>
      </c>
      <c r="K29" s="70">
        <v>51812</v>
      </c>
      <c r="L29" s="78"/>
      <c r="M29" s="59">
        <f>Q29</f>
        <v>322219</v>
      </c>
      <c r="N29" s="59"/>
      <c r="O29" s="59"/>
      <c r="P29" s="59"/>
      <c r="Q29" s="60">
        <v>322219</v>
      </c>
      <c r="R29" s="64"/>
      <c r="S29" s="59">
        <f t="shared" si="63"/>
        <v>388277</v>
      </c>
      <c r="T29" s="3"/>
      <c r="U29" s="59">
        <f t="shared" si="64"/>
        <v>58152</v>
      </c>
      <c r="V29" s="59">
        <v>40</v>
      </c>
      <c r="W29" s="59">
        <v>6</v>
      </c>
      <c r="X29" s="59">
        <v>6997</v>
      </c>
      <c r="Y29" s="59">
        <v>51109</v>
      </c>
      <c r="Z29" s="65"/>
      <c r="AA29" s="59">
        <f t="shared" si="65"/>
        <v>330125</v>
      </c>
      <c r="AB29" s="59"/>
      <c r="AC29" s="59"/>
      <c r="AD29" s="59"/>
      <c r="AE29" s="61">
        <v>330125</v>
      </c>
      <c r="AF29" s="75"/>
      <c r="AG29" s="59">
        <f t="shared" si="66"/>
        <v>7228</v>
      </c>
      <c r="AH29" s="78"/>
      <c r="AI29" s="59">
        <f>SUM(AJ29:AM29)</f>
        <v>-678</v>
      </c>
      <c r="AJ29" s="59">
        <f t="shared" si="67"/>
        <v>0</v>
      </c>
      <c r="AK29" s="59">
        <f t="shared" si="67"/>
        <v>0</v>
      </c>
      <c r="AL29" s="59">
        <f t="shared" si="67"/>
        <v>25</v>
      </c>
      <c r="AM29" s="59">
        <f t="shared" si="67"/>
        <v>-703</v>
      </c>
      <c r="AN29" s="63"/>
      <c r="AO29" s="59">
        <f>SUM(AP29:AS29)</f>
        <v>7906</v>
      </c>
      <c r="AP29" s="59">
        <f t="shared" si="68"/>
        <v>0</v>
      </c>
      <c r="AQ29" s="59">
        <f t="shared" si="68"/>
        <v>0</v>
      </c>
      <c r="AR29" s="59">
        <f t="shared" si="68"/>
        <v>0</v>
      </c>
      <c r="AS29" s="60">
        <f t="shared" si="68"/>
        <v>7906</v>
      </c>
    </row>
    <row r="30" spans="1:45" s="57" customFormat="1" ht="18.75" customHeight="1" x14ac:dyDescent="0.3">
      <c r="A30" s="66"/>
      <c r="B30" s="67"/>
      <c r="C30" s="68" t="s">
        <v>12</v>
      </c>
      <c r="D30" s="69">
        <f t="shared" ref="D30:Q30" si="70">SUM(D27:D29)</f>
        <v>340034</v>
      </c>
      <c r="E30" s="70">
        <f t="shared" si="70"/>
        <v>382479</v>
      </c>
      <c r="F30" s="70">
        <f t="shared" si="70"/>
        <v>32733</v>
      </c>
      <c r="G30" s="70">
        <f t="shared" si="70"/>
        <v>60260</v>
      </c>
      <c r="H30" s="70">
        <f t="shared" si="70"/>
        <v>93</v>
      </c>
      <c r="I30" s="70">
        <f t="shared" si="70"/>
        <v>39</v>
      </c>
      <c r="J30" s="70">
        <f t="shared" si="70"/>
        <v>7884</v>
      </c>
      <c r="K30" s="70">
        <f t="shared" si="70"/>
        <v>52244</v>
      </c>
      <c r="L30" s="70">
        <f t="shared" si="70"/>
        <v>307301</v>
      </c>
      <c r="M30" s="70">
        <f t="shared" si="70"/>
        <v>322219</v>
      </c>
      <c r="N30" s="70">
        <f t="shared" si="70"/>
        <v>0</v>
      </c>
      <c r="O30" s="70">
        <f t="shared" si="70"/>
        <v>0</v>
      </c>
      <c r="P30" s="70">
        <f t="shared" si="70"/>
        <v>0</v>
      </c>
      <c r="Q30" s="71">
        <f t="shared" si="70"/>
        <v>322219</v>
      </c>
      <c r="R30" s="69">
        <f t="shared" ref="R30:AE30" si="71">SUM(R27:R29)</f>
        <v>335445</v>
      </c>
      <c r="S30" s="70">
        <f t="shared" si="71"/>
        <v>389217</v>
      </c>
      <c r="T30" s="70">
        <f t="shared" si="71"/>
        <v>25945</v>
      </c>
      <c r="U30" s="70">
        <f t="shared" si="71"/>
        <v>59092</v>
      </c>
      <c r="V30" s="70">
        <f t="shared" si="71"/>
        <v>93</v>
      </c>
      <c r="W30" s="70">
        <f t="shared" si="71"/>
        <v>39</v>
      </c>
      <c r="X30" s="70">
        <f t="shared" si="71"/>
        <v>7767</v>
      </c>
      <c r="Y30" s="70">
        <f t="shared" si="71"/>
        <v>51193</v>
      </c>
      <c r="Z30" s="70">
        <f t="shared" si="71"/>
        <v>309500</v>
      </c>
      <c r="AA30" s="70">
        <f t="shared" si="71"/>
        <v>330125</v>
      </c>
      <c r="AB30" s="70">
        <f t="shared" si="71"/>
        <v>0</v>
      </c>
      <c r="AC30" s="70">
        <f t="shared" si="71"/>
        <v>0</v>
      </c>
      <c r="AD30" s="70">
        <f t="shared" si="71"/>
        <v>0</v>
      </c>
      <c r="AE30" s="72">
        <f t="shared" si="71"/>
        <v>330125</v>
      </c>
      <c r="AF30" s="69">
        <f t="shared" ref="AF30:AS30" si="72">SUM(AF27:AF29)</f>
        <v>-4589</v>
      </c>
      <c r="AG30" s="70">
        <f t="shared" si="72"/>
        <v>6738</v>
      </c>
      <c r="AH30" s="70">
        <f t="shared" si="72"/>
        <v>-6788</v>
      </c>
      <c r="AI30" s="70">
        <f t="shared" si="72"/>
        <v>-1168</v>
      </c>
      <c r="AJ30" s="70">
        <f t="shared" si="72"/>
        <v>0</v>
      </c>
      <c r="AK30" s="70">
        <f t="shared" si="72"/>
        <v>0</v>
      </c>
      <c r="AL30" s="70">
        <f t="shared" si="72"/>
        <v>-117</v>
      </c>
      <c r="AM30" s="70">
        <f t="shared" si="72"/>
        <v>-1051</v>
      </c>
      <c r="AN30" s="70">
        <f t="shared" si="72"/>
        <v>2199</v>
      </c>
      <c r="AO30" s="70">
        <f t="shared" si="72"/>
        <v>7906</v>
      </c>
      <c r="AP30" s="70">
        <f t="shared" si="72"/>
        <v>0</v>
      </c>
      <c r="AQ30" s="70">
        <f t="shared" si="72"/>
        <v>0</v>
      </c>
      <c r="AR30" s="70">
        <f t="shared" si="72"/>
        <v>0</v>
      </c>
      <c r="AS30" s="71">
        <f t="shared" si="72"/>
        <v>7906</v>
      </c>
    </row>
    <row r="31" spans="1:45" s="57" customFormat="1" ht="18.75" customHeight="1" x14ac:dyDescent="0.3">
      <c r="A31" s="73">
        <v>7</v>
      </c>
      <c r="B31" s="74" t="s">
        <v>29</v>
      </c>
      <c r="C31" s="58" t="s">
        <v>2</v>
      </c>
      <c r="D31" s="77">
        <f t="shared" ref="D31" si="73">F31+L31</f>
        <v>111877</v>
      </c>
      <c r="E31" s="59">
        <f t="shared" ref="E31:E33" si="74">G31+M31</f>
        <v>72</v>
      </c>
      <c r="F31" s="76">
        <v>3347</v>
      </c>
      <c r="G31" s="59">
        <f t="shared" ref="G31:G33" si="75">SUM(H31:K31)</f>
        <v>72</v>
      </c>
      <c r="H31" s="59"/>
      <c r="I31" s="59"/>
      <c r="J31" s="59">
        <v>43</v>
      </c>
      <c r="K31" s="59">
        <v>29</v>
      </c>
      <c r="L31" s="76">
        <v>108530</v>
      </c>
      <c r="M31" s="59">
        <f t="shared" ref="M31:M33" si="76">SUM(N31:Q31)</f>
        <v>0</v>
      </c>
      <c r="N31" s="59"/>
      <c r="O31" s="59"/>
      <c r="P31" s="59"/>
      <c r="Q31" s="60"/>
      <c r="R31" s="51">
        <f t="shared" ref="R31:S33" si="77">T31+Z31</f>
        <v>113320</v>
      </c>
      <c r="S31" s="48">
        <f t="shared" si="77"/>
        <v>59</v>
      </c>
      <c r="T31" s="49">
        <v>3487</v>
      </c>
      <c r="U31" s="48">
        <f t="shared" ref="U31:U33" si="78">SUM(V31:Y31)</f>
        <v>59</v>
      </c>
      <c r="V31" s="48"/>
      <c r="W31" s="48"/>
      <c r="X31" s="48">
        <v>42</v>
      </c>
      <c r="Y31" s="48">
        <v>17</v>
      </c>
      <c r="Z31" s="49">
        <v>109833</v>
      </c>
      <c r="AA31" s="48">
        <f t="shared" ref="AA31:AA33" si="79">SUM(AB31:AE31)</f>
        <v>0</v>
      </c>
      <c r="AB31" s="48"/>
      <c r="AC31" s="48"/>
      <c r="AD31" s="48"/>
      <c r="AE31" s="52"/>
      <c r="AF31" s="75">
        <f>AH31+AN31</f>
        <v>1443</v>
      </c>
      <c r="AG31" s="59">
        <f>AI31+AO31</f>
        <v>-13</v>
      </c>
      <c r="AH31" s="63">
        <f>T31-F31</f>
        <v>140</v>
      </c>
      <c r="AI31" s="59">
        <f>SUM(AJ31:AM31)</f>
        <v>-13</v>
      </c>
      <c r="AJ31" s="59">
        <f>V31-H31</f>
        <v>0</v>
      </c>
      <c r="AK31" s="59">
        <f>W31-I31</f>
        <v>0</v>
      </c>
      <c r="AL31" s="59">
        <f>X31-J31</f>
        <v>-1</v>
      </c>
      <c r="AM31" s="59">
        <f>Y31-K31</f>
        <v>-12</v>
      </c>
      <c r="AN31" s="63">
        <f>Z31-L31</f>
        <v>1303</v>
      </c>
      <c r="AO31" s="59">
        <f>SUM(AP31:AS31)</f>
        <v>0</v>
      </c>
      <c r="AP31" s="59">
        <f t="shared" ref="AP31:AS33" si="80">AB31-N31</f>
        <v>0</v>
      </c>
      <c r="AQ31" s="59">
        <f t="shared" si="80"/>
        <v>0</v>
      </c>
      <c r="AR31" s="59">
        <f t="shared" si="80"/>
        <v>0</v>
      </c>
      <c r="AS31" s="60">
        <f t="shared" si="80"/>
        <v>0</v>
      </c>
    </row>
    <row r="32" spans="1:45" s="57" customFormat="1" ht="18.75" customHeight="1" x14ac:dyDescent="0.3">
      <c r="A32" s="44"/>
      <c r="B32" s="45"/>
      <c r="C32" s="58" t="s">
        <v>3</v>
      </c>
      <c r="D32" s="51"/>
      <c r="E32" s="59">
        <f t="shared" si="74"/>
        <v>256</v>
      </c>
      <c r="F32" s="49"/>
      <c r="G32" s="59">
        <f t="shared" si="75"/>
        <v>256</v>
      </c>
      <c r="H32" s="59">
        <v>11</v>
      </c>
      <c r="I32" s="59"/>
      <c r="J32" s="59">
        <v>128</v>
      </c>
      <c r="K32" s="59">
        <v>117</v>
      </c>
      <c r="L32" s="49"/>
      <c r="M32" s="59">
        <f t="shared" si="76"/>
        <v>0</v>
      </c>
      <c r="N32" s="59"/>
      <c r="O32" s="59"/>
      <c r="P32" s="59"/>
      <c r="Q32" s="60"/>
      <c r="R32" s="51"/>
      <c r="S32" s="59">
        <f t="shared" si="77"/>
        <v>282</v>
      </c>
      <c r="T32" s="49"/>
      <c r="U32" s="59">
        <f t="shared" si="78"/>
        <v>282</v>
      </c>
      <c r="V32" s="59">
        <v>10</v>
      </c>
      <c r="W32" s="59"/>
      <c r="X32" s="59">
        <v>136</v>
      </c>
      <c r="Y32" s="59">
        <v>136</v>
      </c>
      <c r="Z32" s="49"/>
      <c r="AA32" s="48">
        <f t="shared" si="79"/>
        <v>0</v>
      </c>
      <c r="AB32" s="59"/>
      <c r="AC32" s="59"/>
      <c r="AD32" s="59"/>
      <c r="AE32" s="61"/>
      <c r="AF32" s="75"/>
      <c r="AG32" s="59">
        <f>AI32+AO32</f>
        <v>26</v>
      </c>
      <c r="AH32" s="63"/>
      <c r="AI32" s="59">
        <f>SUM(AJ32:AM32)</f>
        <v>26</v>
      </c>
      <c r="AJ32" s="59">
        <f t="shared" ref="AJ32:AM33" si="81">V32-H32</f>
        <v>-1</v>
      </c>
      <c r="AK32" s="59">
        <f t="shared" si="81"/>
        <v>0</v>
      </c>
      <c r="AL32" s="59">
        <f t="shared" si="81"/>
        <v>8</v>
      </c>
      <c r="AM32" s="59">
        <f t="shared" si="81"/>
        <v>19</v>
      </c>
      <c r="AN32" s="63"/>
      <c r="AO32" s="59">
        <f>SUM(AP32:AS32)</f>
        <v>0</v>
      </c>
      <c r="AP32" s="59">
        <f t="shared" si="80"/>
        <v>0</v>
      </c>
      <c r="AQ32" s="59">
        <f t="shared" si="80"/>
        <v>0</v>
      </c>
      <c r="AR32" s="59">
        <f t="shared" si="80"/>
        <v>0</v>
      </c>
      <c r="AS32" s="60">
        <f t="shared" si="80"/>
        <v>0</v>
      </c>
    </row>
    <row r="33" spans="1:45" s="57" customFormat="1" ht="18.75" customHeight="1" x14ac:dyDescent="0.3">
      <c r="A33" s="44"/>
      <c r="B33" s="45"/>
      <c r="C33" s="58" t="s">
        <v>13</v>
      </c>
      <c r="D33" s="64"/>
      <c r="E33" s="59">
        <f t="shared" si="74"/>
        <v>137831</v>
      </c>
      <c r="F33" s="65"/>
      <c r="G33" s="59">
        <f t="shared" si="75"/>
        <v>13489</v>
      </c>
      <c r="H33" s="59">
        <v>1</v>
      </c>
      <c r="I33" s="59">
        <v>6</v>
      </c>
      <c r="J33" s="59">
        <v>438</v>
      </c>
      <c r="K33" s="59">
        <v>13044</v>
      </c>
      <c r="L33" s="65"/>
      <c r="M33" s="59">
        <f t="shared" si="76"/>
        <v>124342</v>
      </c>
      <c r="N33" s="59"/>
      <c r="O33" s="59"/>
      <c r="P33" s="59"/>
      <c r="Q33" s="60">
        <v>124342</v>
      </c>
      <c r="R33" s="64"/>
      <c r="S33" s="59">
        <f t="shared" si="77"/>
        <v>138653</v>
      </c>
      <c r="T33" s="65"/>
      <c r="U33" s="59">
        <f t="shared" si="78"/>
        <v>11286</v>
      </c>
      <c r="V33" s="59">
        <v>4</v>
      </c>
      <c r="W33" s="59">
        <v>6</v>
      </c>
      <c r="X33" s="59">
        <v>444</v>
      </c>
      <c r="Y33" s="59">
        <v>10832</v>
      </c>
      <c r="Z33" s="65"/>
      <c r="AA33" s="48">
        <f t="shared" si="79"/>
        <v>127367</v>
      </c>
      <c r="AB33" s="59"/>
      <c r="AC33" s="59"/>
      <c r="AD33" s="59"/>
      <c r="AE33" s="61">
        <v>127367</v>
      </c>
      <c r="AF33" s="75"/>
      <c r="AG33" s="59">
        <f>AI33+AO33</f>
        <v>822</v>
      </c>
      <c r="AH33" s="63"/>
      <c r="AI33" s="59">
        <f>SUM(AJ33:AM33)</f>
        <v>-2203</v>
      </c>
      <c r="AJ33" s="59">
        <f t="shared" si="81"/>
        <v>3</v>
      </c>
      <c r="AK33" s="59">
        <f t="shared" si="81"/>
        <v>0</v>
      </c>
      <c r="AL33" s="59">
        <f t="shared" si="81"/>
        <v>6</v>
      </c>
      <c r="AM33" s="59">
        <f t="shared" si="81"/>
        <v>-2212</v>
      </c>
      <c r="AN33" s="63"/>
      <c r="AO33" s="59">
        <f>SUM(AP33:AS33)</f>
        <v>3025</v>
      </c>
      <c r="AP33" s="59">
        <f t="shared" si="80"/>
        <v>0</v>
      </c>
      <c r="AQ33" s="59">
        <f t="shared" si="80"/>
        <v>0</v>
      </c>
      <c r="AR33" s="59">
        <f t="shared" si="80"/>
        <v>0</v>
      </c>
      <c r="AS33" s="60">
        <f t="shared" si="80"/>
        <v>3025</v>
      </c>
    </row>
    <row r="34" spans="1:45" s="57" customFormat="1" ht="18.75" customHeight="1" x14ac:dyDescent="0.3">
      <c r="A34" s="66"/>
      <c r="B34" s="67"/>
      <c r="C34" s="68" t="s">
        <v>12</v>
      </c>
      <c r="D34" s="69">
        <f t="shared" ref="D34:Q34" si="82">SUM(D31:D33)</f>
        <v>111877</v>
      </c>
      <c r="E34" s="70">
        <f t="shared" si="82"/>
        <v>138159</v>
      </c>
      <c r="F34" s="70">
        <f t="shared" si="82"/>
        <v>3347</v>
      </c>
      <c r="G34" s="70">
        <f t="shared" si="82"/>
        <v>13817</v>
      </c>
      <c r="H34" s="70">
        <f t="shared" si="82"/>
        <v>12</v>
      </c>
      <c r="I34" s="70">
        <f t="shared" si="82"/>
        <v>6</v>
      </c>
      <c r="J34" s="70">
        <f t="shared" si="82"/>
        <v>609</v>
      </c>
      <c r="K34" s="70">
        <f t="shared" si="82"/>
        <v>13190</v>
      </c>
      <c r="L34" s="70">
        <f t="shared" si="82"/>
        <v>108530</v>
      </c>
      <c r="M34" s="70">
        <f t="shared" si="82"/>
        <v>124342</v>
      </c>
      <c r="N34" s="70">
        <f t="shared" si="82"/>
        <v>0</v>
      </c>
      <c r="O34" s="70">
        <f t="shared" si="82"/>
        <v>0</v>
      </c>
      <c r="P34" s="70">
        <f t="shared" si="82"/>
        <v>0</v>
      </c>
      <c r="Q34" s="71">
        <f t="shared" si="82"/>
        <v>124342</v>
      </c>
      <c r="R34" s="69">
        <f t="shared" ref="R34:AE34" si="83">SUM(R31:R33)</f>
        <v>113320</v>
      </c>
      <c r="S34" s="70">
        <f t="shared" si="83"/>
        <v>138994</v>
      </c>
      <c r="T34" s="70">
        <f t="shared" si="83"/>
        <v>3487</v>
      </c>
      <c r="U34" s="70">
        <f t="shared" si="83"/>
        <v>11627</v>
      </c>
      <c r="V34" s="70">
        <f t="shared" si="83"/>
        <v>14</v>
      </c>
      <c r="W34" s="70">
        <f t="shared" si="83"/>
        <v>6</v>
      </c>
      <c r="X34" s="70">
        <f t="shared" si="83"/>
        <v>622</v>
      </c>
      <c r="Y34" s="70">
        <f t="shared" si="83"/>
        <v>10985</v>
      </c>
      <c r="Z34" s="70">
        <f t="shared" si="83"/>
        <v>109833</v>
      </c>
      <c r="AA34" s="70">
        <f t="shared" si="83"/>
        <v>127367</v>
      </c>
      <c r="AB34" s="70">
        <f t="shared" si="83"/>
        <v>0</v>
      </c>
      <c r="AC34" s="70">
        <f t="shared" si="83"/>
        <v>0</v>
      </c>
      <c r="AD34" s="70">
        <f t="shared" si="83"/>
        <v>0</v>
      </c>
      <c r="AE34" s="72">
        <f t="shared" si="83"/>
        <v>127367</v>
      </c>
      <c r="AF34" s="69">
        <f t="shared" ref="AF34:AS34" si="84">SUM(AF31:AF33)</f>
        <v>1443</v>
      </c>
      <c r="AG34" s="70">
        <f t="shared" si="84"/>
        <v>835</v>
      </c>
      <c r="AH34" s="70">
        <f t="shared" si="84"/>
        <v>140</v>
      </c>
      <c r="AI34" s="70">
        <f t="shared" si="84"/>
        <v>-2190</v>
      </c>
      <c r="AJ34" s="70">
        <f t="shared" si="84"/>
        <v>2</v>
      </c>
      <c r="AK34" s="70">
        <f t="shared" si="84"/>
        <v>0</v>
      </c>
      <c r="AL34" s="70">
        <f t="shared" si="84"/>
        <v>13</v>
      </c>
      <c r="AM34" s="70">
        <f t="shared" si="84"/>
        <v>-2205</v>
      </c>
      <c r="AN34" s="70">
        <f t="shared" si="84"/>
        <v>1303</v>
      </c>
      <c r="AO34" s="70">
        <f t="shared" si="84"/>
        <v>3025</v>
      </c>
      <c r="AP34" s="70">
        <f t="shared" si="84"/>
        <v>0</v>
      </c>
      <c r="AQ34" s="70">
        <f t="shared" si="84"/>
        <v>0</v>
      </c>
      <c r="AR34" s="70">
        <f t="shared" si="84"/>
        <v>0</v>
      </c>
      <c r="AS34" s="71">
        <f t="shared" si="84"/>
        <v>3025</v>
      </c>
    </row>
    <row r="35" spans="1:45" s="57" customFormat="1" ht="18.75" customHeight="1" x14ac:dyDescent="0.3">
      <c r="A35" s="73">
        <v>8</v>
      </c>
      <c r="B35" s="74" t="s">
        <v>30</v>
      </c>
      <c r="C35" s="58" t="s">
        <v>2</v>
      </c>
      <c r="D35" s="77">
        <f t="shared" ref="D35" si="85">F35+L35</f>
        <v>238673</v>
      </c>
      <c r="E35" s="59">
        <f t="shared" ref="E35:E37" si="86">G35+M35</f>
        <v>664</v>
      </c>
      <c r="F35" s="76">
        <v>13014</v>
      </c>
      <c r="G35" s="59">
        <f t="shared" ref="G35:G37" si="87">SUM(H35:K35)</f>
        <v>664</v>
      </c>
      <c r="H35" s="59">
        <v>37</v>
      </c>
      <c r="I35" s="59">
        <v>0</v>
      </c>
      <c r="J35" s="59">
        <v>175</v>
      </c>
      <c r="K35" s="59">
        <v>452</v>
      </c>
      <c r="L35" s="76">
        <v>225659</v>
      </c>
      <c r="M35" s="59">
        <f t="shared" ref="M35:M37" si="88">SUM(N35:Q35)</f>
        <v>0</v>
      </c>
      <c r="N35" s="59">
        <v>0</v>
      </c>
      <c r="O35" s="59">
        <v>0</v>
      </c>
      <c r="P35" s="59">
        <v>0</v>
      </c>
      <c r="Q35" s="60">
        <v>0</v>
      </c>
      <c r="R35" s="51">
        <f t="shared" ref="R35:S37" si="89">T35+Z35</f>
        <v>238233</v>
      </c>
      <c r="S35" s="48">
        <f t="shared" si="89"/>
        <v>713</v>
      </c>
      <c r="T35" s="49">
        <v>12701</v>
      </c>
      <c r="U35" s="48">
        <f t="shared" ref="U35:U37" si="90">SUM(V35:Y35)</f>
        <v>713</v>
      </c>
      <c r="V35" s="48">
        <v>37</v>
      </c>
      <c r="W35" s="48">
        <v>0</v>
      </c>
      <c r="X35" s="48">
        <v>182</v>
      </c>
      <c r="Y35" s="48">
        <v>494</v>
      </c>
      <c r="Z35" s="49">
        <v>225532</v>
      </c>
      <c r="AA35" s="48">
        <f t="shared" ref="AA35:AA37" si="91">SUM(AB35:AE35)</f>
        <v>0</v>
      </c>
      <c r="AB35" s="48">
        <v>0</v>
      </c>
      <c r="AC35" s="48">
        <v>0</v>
      </c>
      <c r="AD35" s="48">
        <v>0</v>
      </c>
      <c r="AE35" s="52">
        <v>0</v>
      </c>
      <c r="AF35" s="75">
        <f t="shared" ref="AF35:AG37" si="92">AH35+AN35</f>
        <v>-440</v>
      </c>
      <c r="AG35" s="59">
        <f t="shared" si="92"/>
        <v>49</v>
      </c>
      <c r="AH35" s="63">
        <f>T35-F35</f>
        <v>-313</v>
      </c>
      <c r="AI35" s="59">
        <f>SUM(AJ35:AM35)</f>
        <v>49</v>
      </c>
      <c r="AJ35" s="59">
        <f t="shared" ref="AJ35:AN37" si="93">V35-H35</f>
        <v>0</v>
      </c>
      <c r="AK35" s="59">
        <f t="shared" si="93"/>
        <v>0</v>
      </c>
      <c r="AL35" s="59">
        <f t="shared" si="93"/>
        <v>7</v>
      </c>
      <c r="AM35" s="59">
        <f t="shared" si="93"/>
        <v>42</v>
      </c>
      <c r="AN35" s="63">
        <f t="shared" si="93"/>
        <v>-127</v>
      </c>
      <c r="AO35" s="59">
        <f>SUM(AP35:AS35)</f>
        <v>0</v>
      </c>
      <c r="AP35" s="59">
        <f t="shared" ref="AP35:AS37" si="94">AB35-N35</f>
        <v>0</v>
      </c>
      <c r="AQ35" s="59">
        <f t="shared" si="94"/>
        <v>0</v>
      </c>
      <c r="AR35" s="59">
        <f t="shared" si="94"/>
        <v>0</v>
      </c>
      <c r="AS35" s="60">
        <f t="shared" si="94"/>
        <v>0</v>
      </c>
    </row>
    <row r="36" spans="1:45" s="57" customFormat="1" ht="18.75" customHeight="1" x14ac:dyDescent="0.3">
      <c r="A36" s="44"/>
      <c r="B36" s="45"/>
      <c r="C36" s="58" t="s">
        <v>3</v>
      </c>
      <c r="D36" s="51"/>
      <c r="E36" s="59">
        <f t="shared" si="86"/>
        <v>1935</v>
      </c>
      <c r="F36" s="49"/>
      <c r="G36" s="59">
        <f t="shared" si="87"/>
        <v>1933</v>
      </c>
      <c r="H36" s="59">
        <v>74</v>
      </c>
      <c r="I36" s="59">
        <v>23</v>
      </c>
      <c r="J36" s="59">
        <v>410</v>
      </c>
      <c r="K36" s="59">
        <v>1426</v>
      </c>
      <c r="L36" s="49"/>
      <c r="M36" s="59">
        <f t="shared" si="88"/>
        <v>2</v>
      </c>
      <c r="N36" s="59">
        <v>0</v>
      </c>
      <c r="O36" s="59">
        <v>0</v>
      </c>
      <c r="P36" s="59">
        <v>0</v>
      </c>
      <c r="Q36" s="60">
        <v>2</v>
      </c>
      <c r="R36" s="51"/>
      <c r="S36" s="59">
        <f t="shared" si="89"/>
        <v>2022</v>
      </c>
      <c r="T36" s="49"/>
      <c r="U36" s="59">
        <f t="shared" si="90"/>
        <v>2018</v>
      </c>
      <c r="V36" s="59">
        <v>77</v>
      </c>
      <c r="W36" s="59">
        <v>13</v>
      </c>
      <c r="X36" s="59">
        <v>445</v>
      </c>
      <c r="Y36" s="59">
        <v>1483</v>
      </c>
      <c r="Z36" s="49"/>
      <c r="AA36" s="59">
        <f t="shared" si="91"/>
        <v>4</v>
      </c>
      <c r="AB36" s="59">
        <v>0</v>
      </c>
      <c r="AC36" s="59">
        <v>0</v>
      </c>
      <c r="AD36" s="59">
        <v>0</v>
      </c>
      <c r="AE36" s="61">
        <v>4</v>
      </c>
      <c r="AF36" s="75"/>
      <c r="AG36" s="59">
        <f t="shared" si="92"/>
        <v>87</v>
      </c>
      <c r="AH36" s="63"/>
      <c r="AI36" s="59">
        <f>SUM(AJ36:AM36)</f>
        <v>85</v>
      </c>
      <c r="AJ36" s="59">
        <f t="shared" si="93"/>
        <v>3</v>
      </c>
      <c r="AK36" s="59">
        <f t="shared" si="93"/>
        <v>-10</v>
      </c>
      <c r="AL36" s="59">
        <f t="shared" si="93"/>
        <v>35</v>
      </c>
      <c r="AM36" s="59">
        <f t="shared" si="93"/>
        <v>57</v>
      </c>
      <c r="AN36" s="63"/>
      <c r="AO36" s="59">
        <f>SUM(AP36:AS36)</f>
        <v>2</v>
      </c>
      <c r="AP36" s="59">
        <f t="shared" si="94"/>
        <v>0</v>
      </c>
      <c r="AQ36" s="59">
        <f t="shared" si="94"/>
        <v>0</v>
      </c>
      <c r="AR36" s="59">
        <f t="shared" si="94"/>
        <v>0</v>
      </c>
      <c r="AS36" s="60">
        <f t="shared" si="94"/>
        <v>2</v>
      </c>
    </row>
    <row r="37" spans="1:45" s="57" customFormat="1" ht="18.75" customHeight="1" x14ac:dyDescent="0.3">
      <c r="A37" s="44"/>
      <c r="B37" s="45"/>
      <c r="C37" s="58" t="s">
        <v>13</v>
      </c>
      <c r="D37" s="64"/>
      <c r="E37" s="59">
        <f t="shared" si="86"/>
        <v>274318</v>
      </c>
      <c r="F37" s="65"/>
      <c r="G37" s="59">
        <f t="shared" si="87"/>
        <v>48661</v>
      </c>
      <c r="H37" s="59">
        <v>469</v>
      </c>
      <c r="I37" s="59">
        <v>119</v>
      </c>
      <c r="J37" s="59">
        <v>7763</v>
      </c>
      <c r="K37" s="59">
        <v>40310</v>
      </c>
      <c r="L37" s="65"/>
      <c r="M37" s="59">
        <f t="shared" si="88"/>
        <v>225657</v>
      </c>
      <c r="N37" s="59">
        <v>0</v>
      </c>
      <c r="O37" s="59">
        <v>0</v>
      </c>
      <c r="P37" s="59">
        <v>137</v>
      </c>
      <c r="Q37" s="60">
        <v>225520</v>
      </c>
      <c r="R37" s="64"/>
      <c r="S37" s="59">
        <f t="shared" si="89"/>
        <v>275464</v>
      </c>
      <c r="T37" s="65"/>
      <c r="U37" s="59">
        <f t="shared" si="90"/>
        <v>49936</v>
      </c>
      <c r="V37" s="59">
        <v>354</v>
      </c>
      <c r="W37" s="59">
        <v>121</v>
      </c>
      <c r="X37" s="59">
        <v>5710</v>
      </c>
      <c r="Y37" s="59">
        <v>43751</v>
      </c>
      <c r="Z37" s="65"/>
      <c r="AA37" s="59">
        <f t="shared" si="91"/>
        <v>225528</v>
      </c>
      <c r="AB37" s="59">
        <v>0</v>
      </c>
      <c r="AC37" s="59">
        <v>0</v>
      </c>
      <c r="AD37" s="59">
        <v>127</v>
      </c>
      <c r="AE37" s="61">
        <v>225401</v>
      </c>
      <c r="AF37" s="75"/>
      <c r="AG37" s="59">
        <f t="shared" si="92"/>
        <v>1146</v>
      </c>
      <c r="AH37" s="63"/>
      <c r="AI37" s="59">
        <f>SUM(AJ37:AM37)</f>
        <v>1275</v>
      </c>
      <c r="AJ37" s="59">
        <f t="shared" si="93"/>
        <v>-115</v>
      </c>
      <c r="AK37" s="59">
        <f t="shared" si="93"/>
        <v>2</v>
      </c>
      <c r="AL37" s="59">
        <f t="shared" si="93"/>
        <v>-2053</v>
      </c>
      <c r="AM37" s="59">
        <f t="shared" si="93"/>
        <v>3441</v>
      </c>
      <c r="AN37" s="63"/>
      <c r="AO37" s="59">
        <f>SUM(AP37:AS37)</f>
        <v>-129</v>
      </c>
      <c r="AP37" s="59">
        <f t="shared" si="94"/>
        <v>0</v>
      </c>
      <c r="AQ37" s="59">
        <f t="shared" si="94"/>
        <v>0</v>
      </c>
      <c r="AR37" s="59">
        <f t="shared" si="94"/>
        <v>-10</v>
      </c>
      <c r="AS37" s="60">
        <f t="shared" si="94"/>
        <v>-119</v>
      </c>
    </row>
    <row r="38" spans="1:45" s="57" customFormat="1" ht="18.75" customHeight="1" x14ac:dyDescent="0.3">
      <c r="A38" s="66"/>
      <c r="B38" s="67"/>
      <c r="C38" s="68" t="s">
        <v>12</v>
      </c>
      <c r="D38" s="69">
        <f t="shared" ref="D38:Q38" si="95">SUM(D35:D37)</f>
        <v>238673</v>
      </c>
      <c r="E38" s="70">
        <f t="shared" si="95"/>
        <v>276917</v>
      </c>
      <c r="F38" s="70">
        <f t="shared" si="95"/>
        <v>13014</v>
      </c>
      <c r="G38" s="70">
        <f t="shared" si="95"/>
        <v>51258</v>
      </c>
      <c r="H38" s="70">
        <f t="shared" si="95"/>
        <v>580</v>
      </c>
      <c r="I38" s="70">
        <f t="shared" si="95"/>
        <v>142</v>
      </c>
      <c r="J38" s="70">
        <f t="shared" si="95"/>
        <v>8348</v>
      </c>
      <c r="K38" s="70">
        <f t="shared" si="95"/>
        <v>42188</v>
      </c>
      <c r="L38" s="70">
        <f t="shared" si="95"/>
        <v>225659</v>
      </c>
      <c r="M38" s="70">
        <f t="shared" si="95"/>
        <v>225659</v>
      </c>
      <c r="N38" s="70">
        <f t="shared" si="95"/>
        <v>0</v>
      </c>
      <c r="O38" s="70">
        <f t="shared" si="95"/>
        <v>0</v>
      </c>
      <c r="P38" s="70">
        <f t="shared" si="95"/>
        <v>137</v>
      </c>
      <c r="Q38" s="71">
        <f t="shared" si="95"/>
        <v>225522</v>
      </c>
      <c r="R38" s="69">
        <f t="shared" ref="R38:AE38" si="96">SUM(R35:R37)</f>
        <v>238233</v>
      </c>
      <c r="S38" s="70">
        <f t="shared" si="96"/>
        <v>278199</v>
      </c>
      <c r="T38" s="70">
        <f t="shared" si="96"/>
        <v>12701</v>
      </c>
      <c r="U38" s="70">
        <f t="shared" si="96"/>
        <v>52667</v>
      </c>
      <c r="V38" s="70">
        <f t="shared" si="96"/>
        <v>468</v>
      </c>
      <c r="W38" s="70">
        <f t="shared" si="96"/>
        <v>134</v>
      </c>
      <c r="X38" s="70">
        <f t="shared" si="96"/>
        <v>6337</v>
      </c>
      <c r="Y38" s="70">
        <f t="shared" si="96"/>
        <v>45728</v>
      </c>
      <c r="Z38" s="70">
        <f t="shared" si="96"/>
        <v>225532</v>
      </c>
      <c r="AA38" s="70">
        <f t="shared" si="96"/>
        <v>225532</v>
      </c>
      <c r="AB38" s="70">
        <f t="shared" si="96"/>
        <v>0</v>
      </c>
      <c r="AC38" s="70">
        <f t="shared" si="96"/>
        <v>0</v>
      </c>
      <c r="AD38" s="70">
        <f t="shared" si="96"/>
        <v>127</v>
      </c>
      <c r="AE38" s="72">
        <f t="shared" si="96"/>
        <v>225405</v>
      </c>
      <c r="AF38" s="69">
        <f t="shared" ref="AF38:AS38" si="97">SUM(AF35:AF37)</f>
        <v>-440</v>
      </c>
      <c r="AG38" s="70">
        <f t="shared" si="97"/>
        <v>1282</v>
      </c>
      <c r="AH38" s="70">
        <f t="shared" si="97"/>
        <v>-313</v>
      </c>
      <c r="AI38" s="70">
        <f t="shared" si="97"/>
        <v>1409</v>
      </c>
      <c r="AJ38" s="70">
        <f t="shared" si="97"/>
        <v>-112</v>
      </c>
      <c r="AK38" s="70">
        <f t="shared" si="97"/>
        <v>-8</v>
      </c>
      <c r="AL38" s="70">
        <f t="shared" si="97"/>
        <v>-2011</v>
      </c>
      <c r="AM38" s="70">
        <f t="shared" si="97"/>
        <v>3540</v>
      </c>
      <c r="AN38" s="70">
        <f t="shared" si="97"/>
        <v>-127</v>
      </c>
      <c r="AO38" s="70">
        <f t="shared" si="97"/>
        <v>-127</v>
      </c>
      <c r="AP38" s="70">
        <f t="shared" si="97"/>
        <v>0</v>
      </c>
      <c r="AQ38" s="70">
        <f t="shared" si="97"/>
        <v>0</v>
      </c>
      <c r="AR38" s="70">
        <f t="shared" si="97"/>
        <v>-10</v>
      </c>
      <c r="AS38" s="71">
        <f t="shared" si="97"/>
        <v>-117</v>
      </c>
    </row>
    <row r="39" spans="1:45" s="57" customFormat="1" ht="18.75" customHeight="1" x14ac:dyDescent="0.3">
      <c r="A39" s="73">
        <v>9</v>
      </c>
      <c r="B39" s="74" t="s">
        <v>31</v>
      </c>
      <c r="C39" s="58" t="s">
        <v>2</v>
      </c>
      <c r="D39" s="77">
        <f>F39+L39</f>
        <v>213137</v>
      </c>
      <c r="E39" s="59">
        <f t="shared" ref="E39:E41" si="98">G39+M39</f>
        <v>16</v>
      </c>
      <c r="F39" s="76">
        <v>5225</v>
      </c>
      <c r="G39" s="59">
        <f t="shared" ref="G39:G41" si="99">SUM(H39:K39)</f>
        <v>16</v>
      </c>
      <c r="H39" s="59">
        <v>3</v>
      </c>
      <c r="I39" s="59">
        <v>0</v>
      </c>
      <c r="J39" s="59">
        <v>8</v>
      </c>
      <c r="K39" s="59">
        <v>5</v>
      </c>
      <c r="L39" s="76">
        <v>207912</v>
      </c>
      <c r="M39" s="59">
        <f>SUM(N39:Q39)</f>
        <v>0</v>
      </c>
      <c r="N39" s="59">
        <v>0</v>
      </c>
      <c r="O39" s="59">
        <v>0</v>
      </c>
      <c r="P39" s="59">
        <v>0</v>
      </c>
      <c r="Q39" s="60">
        <v>0</v>
      </c>
      <c r="R39" s="51">
        <f t="shared" ref="R39:S40" si="100">T39+Z39</f>
        <v>212774</v>
      </c>
      <c r="S39" s="48">
        <f t="shared" si="100"/>
        <v>16</v>
      </c>
      <c r="T39" s="49">
        <f>5221-4</f>
        <v>5217</v>
      </c>
      <c r="U39" s="48">
        <f t="shared" ref="U39:U41" si="101">SUM(V39:Y39)</f>
        <v>16</v>
      </c>
      <c r="V39" s="48">
        <v>3</v>
      </c>
      <c r="W39" s="48"/>
      <c r="X39" s="48">
        <v>7</v>
      </c>
      <c r="Y39" s="48">
        <v>6</v>
      </c>
      <c r="Z39" s="49">
        <v>207557</v>
      </c>
      <c r="AA39" s="48">
        <f t="shared" ref="AA39:AA41" si="102">SUM(AB39:AE39)</f>
        <v>0</v>
      </c>
      <c r="AB39" s="48"/>
      <c r="AC39" s="48"/>
      <c r="AD39" s="48"/>
      <c r="AE39" s="52"/>
      <c r="AF39" s="75">
        <f t="shared" ref="AF39:AG41" si="103">AH39+AN39</f>
        <v>-363</v>
      </c>
      <c r="AG39" s="59">
        <f t="shared" si="103"/>
        <v>0</v>
      </c>
      <c r="AH39" s="63">
        <f>T39-F39</f>
        <v>-8</v>
      </c>
      <c r="AI39" s="59">
        <f>SUM(AJ39:AM39)</f>
        <v>0</v>
      </c>
      <c r="AJ39" s="59">
        <f t="shared" ref="AJ39:AN41" si="104">V39-H39</f>
        <v>0</v>
      </c>
      <c r="AK39" s="59">
        <f t="shared" si="104"/>
        <v>0</v>
      </c>
      <c r="AL39" s="59">
        <f t="shared" si="104"/>
        <v>-1</v>
      </c>
      <c r="AM39" s="59">
        <f t="shared" si="104"/>
        <v>1</v>
      </c>
      <c r="AN39" s="63">
        <f t="shared" si="104"/>
        <v>-355</v>
      </c>
      <c r="AO39" s="59">
        <f>SUM(AP39:AS39)</f>
        <v>0</v>
      </c>
      <c r="AP39" s="59">
        <f t="shared" ref="AP39:AS41" si="105">AB39-N39</f>
        <v>0</v>
      </c>
      <c r="AQ39" s="59">
        <f t="shared" si="105"/>
        <v>0</v>
      </c>
      <c r="AR39" s="59">
        <f t="shared" si="105"/>
        <v>0</v>
      </c>
      <c r="AS39" s="60">
        <f t="shared" si="105"/>
        <v>0</v>
      </c>
    </row>
    <row r="40" spans="1:45" s="57" customFormat="1" ht="18.75" customHeight="1" x14ac:dyDescent="0.3">
      <c r="A40" s="44"/>
      <c r="B40" s="45"/>
      <c r="C40" s="58" t="s">
        <v>3</v>
      </c>
      <c r="D40" s="51"/>
      <c r="E40" s="59">
        <f t="shared" si="98"/>
        <v>410</v>
      </c>
      <c r="F40" s="49"/>
      <c r="G40" s="59">
        <f t="shared" si="99"/>
        <v>410</v>
      </c>
      <c r="H40" s="59">
        <v>0</v>
      </c>
      <c r="I40" s="59">
        <v>4</v>
      </c>
      <c r="J40" s="59">
        <v>114</v>
      </c>
      <c r="K40" s="59">
        <v>292</v>
      </c>
      <c r="L40" s="49"/>
      <c r="M40" s="59">
        <f t="shared" ref="M40:M41" si="106">SUM(N40:Q40)</f>
        <v>0</v>
      </c>
      <c r="N40" s="59">
        <v>0</v>
      </c>
      <c r="O40" s="59">
        <v>0</v>
      </c>
      <c r="P40" s="59">
        <v>0</v>
      </c>
      <c r="Q40" s="60">
        <v>0</v>
      </c>
      <c r="R40" s="51"/>
      <c r="S40" s="59">
        <f t="shared" si="100"/>
        <v>421</v>
      </c>
      <c r="T40" s="49"/>
      <c r="U40" s="59">
        <f t="shared" si="101"/>
        <v>421</v>
      </c>
      <c r="V40" s="59"/>
      <c r="W40" s="59">
        <v>4</v>
      </c>
      <c r="X40" s="59">
        <v>117</v>
      </c>
      <c r="Y40" s="59">
        <v>300</v>
      </c>
      <c r="Z40" s="49"/>
      <c r="AA40" s="48">
        <f t="shared" si="102"/>
        <v>0</v>
      </c>
      <c r="AB40" s="59"/>
      <c r="AC40" s="59"/>
      <c r="AD40" s="59"/>
      <c r="AE40" s="61"/>
      <c r="AF40" s="75"/>
      <c r="AG40" s="59">
        <f t="shared" si="103"/>
        <v>11</v>
      </c>
      <c r="AH40" s="63"/>
      <c r="AI40" s="59">
        <f>SUM(AJ40:AM40)</f>
        <v>11</v>
      </c>
      <c r="AJ40" s="59">
        <f t="shared" si="104"/>
        <v>0</v>
      </c>
      <c r="AK40" s="59">
        <f t="shared" si="104"/>
        <v>0</v>
      </c>
      <c r="AL40" s="59">
        <f t="shared" si="104"/>
        <v>3</v>
      </c>
      <c r="AM40" s="59">
        <f t="shared" si="104"/>
        <v>8</v>
      </c>
      <c r="AN40" s="63"/>
      <c r="AO40" s="59">
        <f>SUM(AP40:AS40)</f>
        <v>0</v>
      </c>
      <c r="AP40" s="59">
        <f t="shared" si="105"/>
        <v>0</v>
      </c>
      <c r="AQ40" s="59">
        <f t="shared" si="105"/>
        <v>0</v>
      </c>
      <c r="AR40" s="59">
        <f t="shared" si="105"/>
        <v>0</v>
      </c>
      <c r="AS40" s="60">
        <f t="shared" si="105"/>
        <v>0</v>
      </c>
    </row>
    <row r="41" spans="1:45" s="57" customFormat="1" ht="18.75" customHeight="1" x14ac:dyDescent="0.3">
      <c r="A41" s="44"/>
      <c r="B41" s="45"/>
      <c r="C41" s="58" t="s">
        <v>13</v>
      </c>
      <c r="D41" s="64"/>
      <c r="E41" s="59">
        <f t="shared" si="98"/>
        <v>236792</v>
      </c>
      <c r="F41" s="65"/>
      <c r="G41" s="59">
        <f t="shared" si="99"/>
        <v>20248</v>
      </c>
      <c r="H41" s="59">
        <v>0</v>
      </c>
      <c r="I41" s="59">
        <v>5</v>
      </c>
      <c r="J41" s="59">
        <v>492</v>
      </c>
      <c r="K41" s="59">
        <v>19751</v>
      </c>
      <c r="L41" s="65"/>
      <c r="M41" s="59">
        <f t="shared" si="106"/>
        <v>216544</v>
      </c>
      <c r="N41" s="59">
        <v>0</v>
      </c>
      <c r="O41" s="59">
        <v>0</v>
      </c>
      <c r="P41" s="59">
        <v>0</v>
      </c>
      <c r="Q41" s="60">
        <v>216544</v>
      </c>
      <c r="R41" s="64"/>
      <c r="S41" s="59">
        <f>U41+AA41</f>
        <v>236610</v>
      </c>
      <c r="T41" s="65"/>
      <c r="U41" s="59">
        <f t="shared" si="101"/>
        <v>20505</v>
      </c>
      <c r="V41" s="59"/>
      <c r="W41" s="59">
        <v>5</v>
      </c>
      <c r="X41" s="59">
        <v>508</v>
      </c>
      <c r="Y41" s="59">
        <v>19992</v>
      </c>
      <c r="Z41" s="65"/>
      <c r="AA41" s="48">
        <f t="shared" si="102"/>
        <v>216105</v>
      </c>
      <c r="AB41" s="59"/>
      <c r="AC41" s="59"/>
      <c r="AD41" s="59"/>
      <c r="AE41" s="61">
        <v>216105</v>
      </c>
      <c r="AF41" s="75"/>
      <c r="AG41" s="59">
        <f t="shared" si="103"/>
        <v>-182</v>
      </c>
      <c r="AH41" s="63"/>
      <c r="AI41" s="59">
        <f>SUM(AJ41:AM41)</f>
        <v>257</v>
      </c>
      <c r="AJ41" s="59">
        <f t="shared" si="104"/>
        <v>0</v>
      </c>
      <c r="AK41" s="59">
        <f t="shared" si="104"/>
        <v>0</v>
      </c>
      <c r="AL41" s="59">
        <f t="shared" si="104"/>
        <v>16</v>
      </c>
      <c r="AM41" s="59">
        <f t="shared" si="104"/>
        <v>241</v>
      </c>
      <c r="AN41" s="63"/>
      <c r="AO41" s="59">
        <f>SUM(AP41:AS41)</f>
        <v>-439</v>
      </c>
      <c r="AP41" s="59">
        <f t="shared" si="105"/>
        <v>0</v>
      </c>
      <c r="AQ41" s="59">
        <f t="shared" si="105"/>
        <v>0</v>
      </c>
      <c r="AR41" s="59">
        <f t="shared" si="105"/>
        <v>0</v>
      </c>
      <c r="AS41" s="60">
        <f t="shared" si="105"/>
        <v>-439</v>
      </c>
    </row>
    <row r="42" spans="1:45" s="57" customFormat="1" ht="18.75" customHeight="1" x14ac:dyDescent="0.3">
      <c r="A42" s="66"/>
      <c r="B42" s="67"/>
      <c r="C42" s="68" t="s">
        <v>12</v>
      </c>
      <c r="D42" s="69">
        <f t="shared" ref="D42:Q42" si="107">SUM(D39:D41)</f>
        <v>213137</v>
      </c>
      <c r="E42" s="70">
        <f t="shared" si="107"/>
        <v>237218</v>
      </c>
      <c r="F42" s="70">
        <f t="shared" si="107"/>
        <v>5225</v>
      </c>
      <c r="G42" s="70">
        <f t="shared" si="107"/>
        <v>20674</v>
      </c>
      <c r="H42" s="70">
        <f t="shared" si="107"/>
        <v>3</v>
      </c>
      <c r="I42" s="70">
        <f t="shared" si="107"/>
        <v>9</v>
      </c>
      <c r="J42" s="70">
        <f t="shared" si="107"/>
        <v>614</v>
      </c>
      <c r="K42" s="70">
        <f t="shared" si="107"/>
        <v>20048</v>
      </c>
      <c r="L42" s="70">
        <f t="shared" si="107"/>
        <v>207912</v>
      </c>
      <c r="M42" s="70">
        <f t="shared" si="107"/>
        <v>216544</v>
      </c>
      <c r="N42" s="70">
        <f t="shared" si="107"/>
        <v>0</v>
      </c>
      <c r="O42" s="70">
        <f t="shared" si="107"/>
        <v>0</v>
      </c>
      <c r="P42" s="70">
        <f t="shared" si="107"/>
        <v>0</v>
      </c>
      <c r="Q42" s="71">
        <f t="shared" si="107"/>
        <v>216544</v>
      </c>
      <c r="R42" s="69">
        <f>SUM(R39:R41)</f>
        <v>212774</v>
      </c>
      <c r="S42" s="70">
        <f>SUM(S39:S41)</f>
        <v>237047</v>
      </c>
      <c r="T42" s="70">
        <f t="shared" ref="T42:AE42" si="108">SUM(T39:T41)</f>
        <v>5217</v>
      </c>
      <c r="U42" s="70">
        <f t="shared" si="108"/>
        <v>20942</v>
      </c>
      <c r="V42" s="70">
        <f t="shared" si="108"/>
        <v>3</v>
      </c>
      <c r="W42" s="70">
        <f t="shared" si="108"/>
        <v>9</v>
      </c>
      <c r="X42" s="70">
        <f t="shared" si="108"/>
        <v>632</v>
      </c>
      <c r="Y42" s="70">
        <f t="shared" si="108"/>
        <v>20298</v>
      </c>
      <c r="Z42" s="70">
        <f t="shared" si="108"/>
        <v>207557</v>
      </c>
      <c r="AA42" s="70">
        <f t="shared" si="108"/>
        <v>216105</v>
      </c>
      <c r="AB42" s="70">
        <f t="shared" si="108"/>
        <v>0</v>
      </c>
      <c r="AC42" s="70">
        <f t="shared" si="108"/>
        <v>0</v>
      </c>
      <c r="AD42" s="70">
        <f t="shared" si="108"/>
        <v>0</v>
      </c>
      <c r="AE42" s="72">
        <f t="shared" si="108"/>
        <v>216105</v>
      </c>
      <c r="AF42" s="69">
        <f t="shared" ref="AF42:AS42" si="109">SUM(AF39:AF41)</f>
        <v>-363</v>
      </c>
      <c r="AG42" s="70">
        <f t="shared" si="109"/>
        <v>-171</v>
      </c>
      <c r="AH42" s="70">
        <f t="shared" si="109"/>
        <v>-8</v>
      </c>
      <c r="AI42" s="70">
        <f t="shared" si="109"/>
        <v>268</v>
      </c>
      <c r="AJ42" s="70">
        <f t="shared" si="109"/>
        <v>0</v>
      </c>
      <c r="AK42" s="70">
        <f t="shared" si="109"/>
        <v>0</v>
      </c>
      <c r="AL42" s="70">
        <f t="shared" si="109"/>
        <v>18</v>
      </c>
      <c r="AM42" s="70">
        <f t="shared" si="109"/>
        <v>250</v>
      </c>
      <c r="AN42" s="70">
        <f t="shared" si="109"/>
        <v>-355</v>
      </c>
      <c r="AO42" s="70">
        <f t="shared" si="109"/>
        <v>-439</v>
      </c>
      <c r="AP42" s="70">
        <f t="shared" si="109"/>
        <v>0</v>
      </c>
      <c r="AQ42" s="70">
        <f t="shared" si="109"/>
        <v>0</v>
      </c>
      <c r="AR42" s="70">
        <f t="shared" si="109"/>
        <v>0</v>
      </c>
      <c r="AS42" s="71">
        <f t="shared" si="109"/>
        <v>-439</v>
      </c>
    </row>
    <row r="43" spans="1:45" s="57" customFormat="1" ht="18.75" customHeight="1" x14ac:dyDescent="0.3">
      <c r="A43" s="73">
        <v>10</v>
      </c>
      <c r="B43" s="74" t="s">
        <v>32</v>
      </c>
      <c r="C43" s="58" t="s">
        <v>2</v>
      </c>
      <c r="D43" s="77">
        <f t="shared" ref="D43" si="110">F43+L43</f>
        <v>324076</v>
      </c>
      <c r="E43" s="59">
        <f t="shared" ref="E43:E45" si="111">G43+M43</f>
        <v>22</v>
      </c>
      <c r="F43" s="76">
        <v>11091</v>
      </c>
      <c r="G43" s="59">
        <f t="shared" ref="G43:G45" si="112">SUM(H43:K43)</f>
        <v>22</v>
      </c>
      <c r="H43" s="59">
        <v>2</v>
      </c>
      <c r="I43" s="59"/>
      <c r="J43" s="59">
        <v>20</v>
      </c>
      <c r="K43" s="59"/>
      <c r="L43" s="76">
        <f>M46</f>
        <v>312985</v>
      </c>
      <c r="M43" s="59">
        <f t="shared" ref="M43:M45" si="113">SUM(N43:Q43)</f>
        <v>0</v>
      </c>
      <c r="N43" s="59"/>
      <c r="O43" s="59"/>
      <c r="P43" s="59"/>
      <c r="Q43" s="60"/>
      <c r="R43" s="51">
        <f t="shared" ref="R43:S45" si="114">T43+Z43</f>
        <v>325346</v>
      </c>
      <c r="S43" s="48">
        <f t="shared" si="114"/>
        <v>14</v>
      </c>
      <c r="T43" s="49">
        <v>11095</v>
      </c>
      <c r="U43" s="48">
        <f t="shared" ref="U43:U45" si="115">SUM(V43:Y43)</f>
        <v>14</v>
      </c>
      <c r="V43" s="48"/>
      <c r="W43" s="48"/>
      <c r="X43" s="48">
        <v>14</v>
      </c>
      <c r="Y43" s="48"/>
      <c r="Z43" s="49">
        <f>AA45</f>
        <v>314251</v>
      </c>
      <c r="AA43" s="48">
        <f t="shared" ref="AA43:AA45" si="116">SUM(AB43:AE43)</f>
        <v>0</v>
      </c>
      <c r="AB43" s="48"/>
      <c r="AC43" s="48"/>
      <c r="AD43" s="48"/>
      <c r="AE43" s="52"/>
      <c r="AF43" s="75">
        <f>AH43+AN43</f>
        <v>1270</v>
      </c>
      <c r="AG43" s="59">
        <f>AI43+AO43</f>
        <v>-8</v>
      </c>
      <c r="AH43" s="63">
        <f>T43-F43</f>
        <v>4</v>
      </c>
      <c r="AI43" s="59">
        <f>SUM(AJ43:AM43)</f>
        <v>-8</v>
      </c>
      <c r="AJ43" s="59">
        <f>V43-H43</f>
        <v>-2</v>
      </c>
      <c r="AK43" s="59">
        <f>W43-I43</f>
        <v>0</v>
      </c>
      <c r="AL43" s="59">
        <f>X43-J43</f>
        <v>-6</v>
      </c>
      <c r="AM43" s="59">
        <f>Y43-K43</f>
        <v>0</v>
      </c>
      <c r="AN43" s="63">
        <f>Z43-L43</f>
        <v>1266</v>
      </c>
      <c r="AO43" s="59">
        <f>SUM(AP43:AS43)</f>
        <v>0</v>
      </c>
      <c r="AP43" s="59">
        <f t="shared" ref="AP43:AS45" si="117">AB43-N43</f>
        <v>0</v>
      </c>
      <c r="AQ43" s="59">
        <f t="shared" si="117"/>
        <v>0</v>
      </c>
      <c r="AR43" s="59">
        <f t="shared" si="117"/>
        <v>0</v>
      </c>
      <c r="AS43" s="60">
        <f t="shared" si="117"/>
        <v>0</v>
      </c>
    </row>
    <row r="44" spans="1:45" s="57" customFormat="1" ht="18.75" customHeight="1" x14ac:dyDescent="0.3">
      <c r="A44" s="44"/>
      <c r="B44" s="45"/>
      <c r="C44" s="58" t="s">
        <v>3</v>
      </c>
      <c r="D44" s="51"/>
      <c r="E44" s="59">
        <f t="shared" si="111"/>
        <v>239</v>
      </c>
      <c r="F44" s="49"/>
      <c r="G44" s="59">
        <f t="shared" si="112"/>
        <v>239</v>
      </c>
      <c r="H44" s="59">
        <v>20</v>
      </c>
      <c r="I44" s="59">
        <f>24+5</f>
        <v>29</v>
      </c>
      <c r="J44" s="59">
        <f>541-351</f>
        <v>190</v>
      </c>
      <c r="K44" s="59"/>
      <c r="L44" s="49"/>
      <c r="M44" s="59">
        <f t="shared" si="113"/>
        <v>0</v>
      </c>
      <c r="N44" s="59"/>
      <c r="O44" s="59"/>
      <c r="P44" s="59"/>
      <c r="Q44" s="60"/>
      <c r="R44" s="51"/>
      <c r="S44" s="59">
        <f t="shared" si="114"/>
        <v>152</v>
      </c>
      <c r="T44" s="49"/>
      <c r="U44" s="59">
        <f t="shared" si="115"/>
        <v>152</v>
      </c>
      <c r="V44" s="59">
        <v>4</v>
      </c>
      <c r="W44" s="59">
        <v>6</v>
      </c>
      <c r="X44" s="59">
        <v>84</v>
      </c>
      <c r="Y44" s="59">
        <v>58</v>
      </c>
      <c r="Z44" s="49"/>
      <c r="AA44" s="48">
        <f t="shared" si="116"/>
        <v>0</v>
      </c>
      <c r="AB44" s="59"/>
      <c r="AC44" s="59"/>
      <c r="AD44" s="59"/>
      <c r="AE44" s="61"/>
      <c r="AF44" s="75"/>
      <c r="AG44" s="59">
        <f>AI44+AO44</f>
        <v>-87</v>
      </c>
      <c r="AH44" s="63"/>
      <c r="AI44" s="59">
        <f>SUM(AJ44:AM44)</f>
        <v>-87</v>
      </c>
      <c r="AJ44" s="59">
        <f t="shared" ref="AJ44:AM45" si="118">V44-H44</f>
        <v>-16</v>
      </c>
      <c r="AK44" s="59">
        <f t="shared" si="118"/>
        <v>-23</v>
      </c>
      <c r="AL44" s="59">
        <f t="shared" si="118"/>
        <v>-106</v>
      </c>
      <c r="AM44" s="59">
        <f t="shared" si="118"/>
        <v>58</v>
      </c>
      <c r="AN44" s="63"/>
      <c r="AO44" s="59">
        <f>SUM(AP44:AS44)</f>
        <v>0</v>
      </c>
      <c r="AP44" s="59">
        <f t="shared" si="117"/>
        <v>0</v>
      </c>
      <c r="AQ44" s="59">
        <f t="shared" si="117"/>
        <v>0</v>
      </c>
      <c r="AR44" s="59">
        <f t="shared" si="117"/>
        <v>0</v>
      </c>
      <c r="AS44" s="60">
        <f t="shared" si="117"/>
        <v>0</v>
      </c>
    </row>
    <row r="45" spans="1:45" s="57" customFormat="1" ht="18.75" customHeight="1" x14ac:dyDescent="0.3">
      <c r="A45" s="44"/>
      <c r="B45" s="45"/>
      <c r="C45" s="58" t="s">
        <v>13</v>
      </c>
      <c r="D45" s="64"/>
      <c r="E45" s="59">
        <f t="shared" si="111"/>
        <v>344741</v>
      </c>
      <c r="F45" s="65"/>
      <c r="G45" s="59">
        <f t="shared" si="112"/>
        <v>31756</v>
      </c>
      <c r="H45" s="59">
        <v>16</v>
      </c>
      <c r="I45" s="59"/>
      <c r="J45" s="59">
        <f>2165+2293+331</f>
        <v>4789</v>
      </c>
      <c r="K45" s="59">
        <f>29265-2314</f>
        <v>26951</v>
      </c>
      <c r="L45" s="65"/>
      <c r="M45" s="59">
        <f t="shared" si="113"/>
        <v>312985</v>
      </c>
      <c r="N45" s="59"/>
      <c r="O45" s="59"/>
      <c r="P45" s="59"/>
      <c r="Q45" s="60">
        <v>312985</v>
      </c>
      <c r="R45" s="64"/>
      <c r="S45" s="59">
        <f t="shared" si="114"/>
        <v>346203</v>
      </c>
      <c r="T45" s="65"/>
      <c r="U45" s="59">
        <f t="shared" si="115"/>
        <v>31952</v>
      </c>
      <c r="V45" s="59">
        <v>34</v>
      </c>
      <c r="W45" s="59">
        <v>1</v>
      </c>
      <c r="X45" s="59">
        <v>4982</v>
      </c>
      <c r="Y45" s="59">
        <v>26935</v>
      </c>
      <c r="Z45" s="65"/>
      <c r="AA45" s="48">
        <f t="shared" si="116"/>
        <v>314251</v>
      </c>
      <c r="AB45" s="59"/>
      <c r="AC45" s="59"/>
      <c r="AD45" s="59"/>
      <c r="AE45" s="61">
        <v>314251</v>
      </c>
      <c r="AF45" s="75"/>
      <c r="AG45" s="59">
        <f>AI45+AO45</f>
        <v>1462</v>
      </c>
      <c r="AH45" s="63"/>
      <c r="AI45" s="59">
        <f>SUM(AJ45:AM45)</f>
        <v>196</v>
      </c>
      <c r="AJ45" s="59">
        <f t="shared" si="118"/>
        <v>18</v>
      </c>
      <c r="AK45" s="59">
        <f t="shared" si="118"/>
        <v>1</v>
      </c>
      <c r="AL45" s="59">
        <f t="shared" si="118"/>
        <v>193</v>
      </c>
      <c r="AM45" s="59">
        <f t="shared" si="118"/>
        <v>-16</v>
      </c>
      <c r="AN45" s="63"/>
      <c r="AO45" s="59">
        <f>SUM(AP45:AS45)</f>
        <v>1266</v>
      </c>
      <c r="AP45" s="59">
        <f t="shared" si="117"/>
        <v>0</v>
      </c>
      <c r="AQ45" s="59">
        <f t="shared" si="117"/>
        <v>0</v>
      </c>
      <c r="AR45" s="59">
        <f t="shared" si="117"/>
        <v>0</v>
      </c>
      <c r="AS45" s="60">
        <f t="shared" si="117"/>
        <v>1266</v>
      </c>
    </row>
    <row r="46" spans="1:45" s="57" customFormat="1" ht="18.75" customHeight="1" x14ac:dyDescent="0.3">
      <c r="A46" s="66"/>
      <c r="B46" s="67"/>
      <c r="C46" s="68" t="s">
        <v>12</v>
      </c>
      <c r="D46" s="69">
        <f t="shared" ref="D46:Q46" si="119">SUM(D43:D45)</f>
        <v>324076</v>
      </c>
      <c r="E46" s="70">
        <f t="shared" si="119"/>
        <v>345002</v>
      </c>
      <c r="F46" s="70">
        <f t="shared" si="119"/>
        <v>11091</v>
      </c>
      <c r="G46" s="70">
        <f t="shared" si="119"/>
        <v>32017</v>
      </c>
      <c r="H46" s="70">
        <f t="shared" si="119"/>
        <v>38</v>
      </c>
      <c r="I46" s="70">
        <f t="shared" si="119"/>
        <v>29</v>
      </c>
      <c r="J46" s="70">
        <f t="shared" si="119"/>
        <v>4999</v>
      </c>
      <c r="K46" s="70">
        <f t="shared" si="119"/>
        <v>26951</v>
      </c>
      <c r="L46" s="70">
        <f t="shared" si="119"/>
        <v>312985</v>
      </c>
      <c r="M46" s="70">
        <f t="shared" si="119"/>
        <v>312985</v>
      </c>
      <c r="N46" s="70">
        <f t="shared" si="119"/>
        <v>0</v>
      </c>
      <c r="O46" s="70">
        <f t="shared" si="119"/>
        <v>0</v>
      </c>
      <c r="P46" s="70">
        <f t="shared" si="119"/>
        <v>0</v>
      </c>
      <c r="Q46" s="71">
        <f t="shared" si="119"/>
        <v>312985</v>
      </c>
      <c r="R46" s="69">
        <f t="shared" ref="R46:AE46" si="120">SUM(R43:R45)</f>
        <v>325346</v>
      </c>
      <c r="S46" s="70">
        <f t="shared" si="120"/>
        <v>346369</v>
      </c>
      <c r="T46" s="70">
        <f t="shared" si="120"/>
        <v>11095</v>
      </c>
      <c r="U46" s="70">
        <f t="shared" si="120"/>
        <v>32118</v>
      </c>
      <c r="V46" s="70">
        <f t="shared" si="120"/>
        <v>38</v>
      </c>
      <c r="W46" s="70">
        <f t="shared" si="120"/>
        <v>7</v>
      </c>
      <c r="X46" s="70">
        <f t="shared" si="120"/>
        <v>5080</v>
      </c>
      <c r="Y46" s="70">
        <f t="shared" si="120"/>
        <v>26993</v>
      </c>
      <c r="Z46" s="70">
        <f t="shared" si="120"/>
        <v>314251</v>
      </c>
      <c r="AA46" s="70">
        <f t="shared" si="120"/>
        <v>314251</v>
      </c>
      <c r="AB46" s="70">
        <f t="shared" si="120"/>
        <v>0</v>
      </c>
      <c r="AC46" s="70">
        <f t="shared" si="120"/>
        <v>0</v>
      </c>
      <c r="AD46" s="70">
        <f t="shared" si="120"/>
        <v>0</v>
      </c>
      <c r="AE46" s="72">
        <f t="shared" si="120"/>
        <v>314251</v>
      </c>
      <c r="AF46" s="69">
        <f t="shared" ref="AF46:AS46" si="121">SUM(AF43:AF45)</f>
        <v>1270</v>
      </c>
      <c r="AG46" s="70">
        <f t="shared" si="121"/>
        <v>1367</v>
      </c>
      <c r="AH46" s="70">
        <f t="shared" si="121"/>
        <v>4</v>
      </c>
      <c r="AI46" s="70">
        <f t="shared" si="121"/>
        <v>101</v>
      </c>
      <c r="AJ46" s="70">
        <f t="shared" si="121"/>
        <v>0</v>
      </c>
      <c r="AK46" s="70">
        <f t="shared" si="121"/>
        <v>-22</v>
      </c>
      <c r="AL46" s="70">
        <f t="shared" si="121"/>
        <v>81</v>
      </c>
      <c r="AM46" s="70">
        <f t="shared" si="121"/>
        <v>42</v>
      </c>
      <c r="AN46" s="70">
        <f t="shared" si="121"/>
        <v>1266</v>
      </c>
      <c r="AO46" s="70">
        <f t="shared" si="121"/>
        <v>1266</v>
      </c>
      <c r="AP46" s="70">
        <f t="shared" si="121"/>
        <v>0</v>
      </c>
      <c r="AQ46" s="70">
        <f t="shared" si="121"/>
        <v>0</v>
      </c>
      <c r="AR46" s="70">
        <f t="shared" si="121"/>
        <v>0</v>
      </c>
      <c r="AS46" s="71">
        <f t="shared" si="121"/>
        <v>1266</v>
      </c>
    </row>
    <row r="47" spans="1:45" s="57" customFormat="1" ht="18.75" customHeight="1" x14ac:dyDescent="0.3">
      <c r="A47" s="73">
        <v>11</v>
      </c>
      <c r="B47" s="74" t="s">
        <v>33</v>
      </c>
      <c r="C47" s="58" t="s">
        <v>2</v>
      </c>
      <c r="D47" s="77">
        <f t="shared" ref="D47" si="122">F47+L47</f>
        <v>233899</v>
      </c>
      <c r="E47" s="59">
        <f t="shared" ref="E47:E49" si="123">G47+M47</f>
        <v>946</v>
      </c>
      <c r="F47" s="76">
        <v>13381</v>
      </c>
      <c r="G47" s="59">
        <f t="shared" ref="G47" si="124">SUM(H47:K47)</f>
        <v>946</v>
      </c>
      <c r="H47" s="59">
        <v>13</v>
      </c>
      <c r="I47" s="59">
        <v>3</v>
      </c>
      <c r="J47" s="59">
        <v>169</v>
      </c>
      <c r="K47" s="59">
        <v>761</v>
      </c>
      <c r="L47" s="76">
        <v>220518</v>
      </c>
      <c r="M47" s="59">
        <f t="shared" ref="M47:M49" si="125">SUM(N47:Q47)</f>
        <v>0</v>
      </c>
      <c r="N47" s="59"/>
      <c r="O47" s="59"/>
      <c r="P47" s="59"/>
      <c r="Q47" s="60"/>
      <c r="R47" s="51">
        <f t="shared" ref="R47:S49" si="126">T47+Z47</f>
        <v>236702</v>
      </c>
      <c r="S47" s="48">
        <f t="shared" si="126"/>
        <v>990</v>
      </c>
      <c r="T47" s="49">
        <v>12671</v>
      </c>
      <c r="U47" s="48">
        <f t="shared" ref="U47:U49" si="127">SUM(V47:Y47)</f>
        <v>990</v>
      </c>
      <c r="V47" s="48">
        <v>13</v>
      </c>
      <c r="W47" s="48">
        <v>3</v>
      </c>
      <c r="X47" s="48">
        <v>169</v>
      </c>
      <c r="Y47" s="48">
        <v>805</v>
      </c>
      <c r="Z47" s="49">
        <v>224031</v>
      </c>
      <c r="AA47" s="48">
        <f t="shared" ref="AA47:AA48" si="128">SUM(AB47:AE47)</f>
        <v>0</v>
      </c>
      <c r="AB47" s="48"/>
      <c r="AC47" s="48"/>
      <c r="AD47" s="48"/>
      <c r="AE47" s="52"/>
      <c r="AF47" s="75">
        <f>AH47+AN47</f>
        <v>2803</v>
      </c>
      <c r="AG47" s="59">
        <f>AI47+AO47</f>
        <v>44</v>
      </c>
      <c r="AH47" s="63">
        <f>T47-F47</f>
        <v>-710</v>
      </c>
      <c r="AI47" s="59">
        <f>SUM(AJ47:AM47)</f>
        <v>44</v>
      </c>
      <c r="AJ47" s="59">
        <f>V47-H47</f>
        <v>0</v>
      </c>
      <c r="AK47" s="59">
        <f>W47-I47</f>
        <v>0</v>
      </c>
      <c r="AL47" s="59">
        <f>X47-J47</f>
        <v>0</v>
      </c>
      <c r="AM47" s="59">
        <f>Y47-K47</f>
        <v>44</v>
      </c>
      <c r="AN47" s="63">
        <f>Z47-L47</f>
        <v>3513</v>
      </c>
      <c r="AO47" s="59">
        <f>SUM(AP47:AS47)</f>
        <v>0</v>
      </c>
      <c r="AP47" s="59">
        <f t="shared" ref="AP47:AS49" si="129">AB47-N47</f>
        <v>0</v>
      </c>
      <c r="AQ47" s="59">
        <f t="shared" si="129"/>
        <v>0</v>
      </c>
      <c r="AR47" s="59">
        <f t="shared" si="129"/>
        <v>0</v>
      </c>
      <c r="AS47" s="60">
        <f t="shared" si="129"/>
        <v>0</v>
      </c>
    </row>
    <row r="48" spans="1:45" s="57" customFormat="1" ht="18.75" customHeight="1" x14ac:dyDescent="0.3">
      <c r="A48" s="44"/>
      <c r="B48" s="45"/>
      <c r="C48" s="58" t="s">
        <v>3</v>
      </c>
      <c r="D48" s="51"/>
      <c r="E48" s="59">
        <f t="shared" si="123"/>
        <v>13321</v>
      </c>
      <c r="F48" s="49"/>
      <c r="G48" s="59">
        <f>SUM(H48:K48)</f>
        <v>13321</v>
      </c>
      <c r="H48" s="59">
        <v>21</v>
      </c>
      <c r="I48" s="59">
        <v>18</v>
      </c>
      <c r="J48" s="59">
        <v>1670</v>
      </c>
      <c r="K48" s="59">
        <v>11612</v>
      </c>
      <c r="L48" s="49"/>
      <c r="M48" s="59">
        <f t="shared" si="125"/>
        <v>0</v>
      </c>
      <c r="N48" s="59"/>
      <c r="O48" s="59"/>
      <c r="P48" s="59"/>
      <c r="Q48" s="60"/>
      <c r="R48" s="51"/>
      <c r="S48" s="59">
        <f t="shared" si="126"/>
        <v>13209</v>
      </c>
      <c r="T48" s="49"/>
      <c r="U48" s="59">
        <f t="shared" si="127"/>
        <v>13209</v>
      </c>
      <c r="V48" s="59">
        <v>21</v>
      </c>
      <c r="W48" s="59">
        <v>18</v>
      </c>
      <c r="X48" s="59">
        <v>1676</v>
      </c>
      <c r="Y48" s="59">
        <v>11494</v>
      </c>
      <c r="Z48" s="49"/>
      <c r="AA48" s="59">
        <f t="shared" si="128"/>
        <v>0</v>
      </c>
      <c r="AB48" s="59"/>
      <c r="AC48" s="59"/>
      <c r="AD48" s="59"/>
      <c r="AE48" s="61"/>
      <c r="AF48" s="75"/>
      <c r="AG48" s="59">
        <f>AI48+AO48</f>
        <v>-112</v>
      </c>
      <c r="AH48" s="63"/>
      <c r="AI48" s="59">
        <f>SUM(AJ48:AM48)</f>
        <v>-112</v>
      </c>
      <c r="AJ48" s="59">
        <f t="shared" ref="AJ48:AM49" si="130">V48-H48</f>
        <v>0</v>
      </c>
      <c r="AK48" s="59">
        <f t="shared" si="130"/>
        <v>0</v>
      </c>
      <c r="AL48" s="59">
        <f t="shared" si="130"/>
        <v>6</v>
      </c>
      <c r="AM48" s="59">
        <f t="shared" si="130"/>
        <v>-118</v>
      </c>
      <c r="AN48" s="63"/>
      <c r="AO48" s="59">
        <f>SUM(AP48:AS48)</f>
        <v>0</v>
      </c>
      <c r="AP48" s="59">
        <f t="shared" si="129"/>
        <v>0</v>
      </c>
      <c r="AQ48" s="59">
        <f t="shared" si="129"/>
        <v>0</v>
      </c>
      <c r="AR48" s="59">
        <f t="shared" si="129"/>
        <v>0</v>
      </c>
      <c r="AS48" s="60">
        <f t="shared" si="129"/>
        <v>0</v>
      </c>
    </row>
    <row r="49" spans="1:45" s="57" customFormat="1" ht="18.75" customHeight="1" x14ac:dyDescent="0.3">
      <c r="A49" s="44"/>
      <c r="B49" s="45"/>
      <c r="C49" s="58" t="s">
        <v>13</v>
      </c>
      <c r="D49" s="64"/>
      <c r="E49" s="59">
        <f t="shared" si="123"/>
        <v>253337</v>
      </c>
      <c r="F49" s="65"/>
      <c r="G49" s="59">
        <f>SUM(H49:K49)</f>
        <v>29063</v>
      </c>
      <c r="H49" s="59">
        <v>1</v>
      </c>
      <c r="I49" s="59">
        <v>18</v>
      </c>
      <c r="J49" s="59">
        <v>1950</v>
      </c>
      <c r="K49" s="59">
        <v>27094</v>
      </c>
      <c r="L49" s="65"/>
      <c r="M49" s="59">
        <f t="shared" si="125"/>
        <v>224274</v>
      </c>
      <c r="N49" s="59"/>
      <c r="O49" s="59"/>
      <c r="P49" s="59">
        <v>164</v>
      </c>
      <c r="Q49" s="60">
        <v>224110</v>
      </c>
      <c r="R49" s="64"/>
      <c r="S49" s="59">
        <f t="shared" si="126"/>
        <v>258141</v>
      </c>
      <c r="T49" s="65"/>
      <c r="U49" s="59">
        <f t="shared" si="127"/>
        <v>29967</v>
      </c>
      <c r="V49" s="59">
        <v>1</v>
      </c>
      <c r="W49" s="59">
        <v>25</v>
      </c>
      <c r="X49" s="59">
        <v>2015</v>
      </c>
      <c r="Y49" s="59">
        <v>27926</v>
      </c>
      <c r="Z49" s="65"/>
      <c r="AA49" s="59">
        <f>AB49+AC49+AD49+AE49</f>
        <v>228174</v>
      </c>
      <c r="AB49" s="59"/>
      <c r="AC49" s="59"/>
      <c r="AD49" s="59">
        <v>158</v>
      </c>
      <c r="AE49" s="61">
        <v>228016</v>
      </c>
      <c r="AF49" s="75"/>
      <c r="AG49" s="59">
        <f>AI49+AO49</f>
        <v>4804</v>
      </c>
      <c r="AH49" s="63"/>
      <c r="AI49" s="59">
        <f>SUM(AJ49:AM49)</f>
        <v>904</v>
      </c>
      <c r="AJ49" s="59">
        <f t="shared" si="130"/>
        <v>0</v>
      </c>
      <c r="AK49" s="59">
        <f t="shared" si="130"/>
        <v>7</v>
      </c>
      <c r="AL49" s="59">
        <f t="shared" si="130"/>
        <v>65</v>
      </c>
      <c r="AM49" s="59">
        <f t="shared" si="130"/>
        <v>832</v>
      </c>
      <c r="AN49" s="63"/>
      <c r="AO49" s="59">
        <f>SUM(AP49:AS49)</f>
        <v>3900</v>
      </c>
      <c r="AP49" s="59">
        <f t="shared" si="129"/>
        <v>0</v>
      </c>
      <c r="AQ49" s="59">
        <f t="shared" si="129"/>
        <v>0</v>
      </c>
      <c r="AR49" s="59">
        <f t="shared" si="129"/>
        <v>-6</v>
      </c>
      <c r="AS49" s="60">
        <f t="shared" si="129"/>
        <v>3906</v>
      </c>
    </row>
    <row r="50" spans="1:45" s="57" customFormat="1" ht="18.75" customHeight="1" thickBot="1" x14ac:dyDescent="0.35">
      <c r="A50" s="19"/>
      <c r="B50" s="20"/>
      <c r="C50" s="42" t="s">
        <v>12</v>
      </c>
      <c r="D50" s="79">
        <f t="shared" ref="D50:AE50" si="131">SUM(D47:D49)</f>
        <v>233899</v>
      </c>
      <c r="E50" s="80">
        <f t="shared" si="131"/>
        <v>267604</v>
      </c>
      <c r="F50" s="80">
        <f t="shared" si="131"/>
        <v>13381</v>
      </c>
      <c r="G50" s="80">
        <f t="shared" si="131"/>
        <v>43330</v>
      </c>
      <c r="H50" s="80">
        <f t="shared" si="131"/>
        <v>35</v>
      </c>
      <c r="I50" s="80">
        <f t="shared" si="131"/>
        <v>39</v>
      </c>
      <c r="J50" s="80">
        <f t="shared" si="131"/>
        <v>3789</v>
      </c>
      <c r="K50" s="80">
        <f t="shared" si="131"/>
        <v>39467</v>
      </c>
      <c r="L50" s="80">
        <f t="shared" si="131"/>
        <v>220518</v>
      </c>
      <c r="M50" s="80">
        <f t="shared" si="131"/>
        <v>224274</v>
      </c>
      <c r="N50" s="80">
        <f t="shared" si="131"/>
        <v>0</v>
      </c>
      <c r="O50" s="80">
        <f t="shared" si="131"/>
        <v>0</v>
      </c>
      <c r="P50" s="80">
        <f t="shared" si="131"/>
        <v>164</v>
      </c>
      <c r="Q50" s="81">
        <f t="shared" si="131"/>
        <v>224110</v>
      </c>
      <c r="R50" s="79">
        <f t="shared" si="131"/>
        <v>236702</v>
      </c>
      <c r="S50" s="80">
        <f t="shared" si="131"/>
        <v>272340</v>
      </c>
      <c r="T50" s="80">
        <f t="shared" si="131"/>
        <v>12671</v>
      </c>
      <c r="U50" s="80">
        <f t="shared" si="131"/>
        <v>44166</v>
      </c>
      <c r="V50" s="80">
        <f t="shared" si="131"/>
        <v>35</v>
      </c>
      <c r="W50" s="80">
        <f t="shared" si="131"/>
        <v>46</v>
      </c>
      <c r="X50" s="80">
        <f t="shared" si="131"/>
        <v>3860</v>
      </c>
      <c r="Y50" s="80">
        <f t="shared" si="131"/>
        <v>40225</v>
      </c>
      <c r="Z50" s="80">
        <f>SUM(Z47:Z49)</f>
        <v>224031</v>
      </c>
      <c r="AA50" s="80">
        <f>AB50+AC50+AD50+AE50</f>
        <v>228174</v>
      </c>
      <c r="AB50" s="80">
        <f t="shared" si="131"/>
        <v>0</v>
      </c>
      <c r="AC50" s="80">
        <f t="shared" si="131"/>
        <v>0</v>
      </c>
      <c r="AD50" s="80">
        <f t="shared" si="131"/>
        <v>158</v>
      </c>
      <c r="AE50" s="82">
        <f t="shared" si="131"/>
        <v>228016</v>
      </c>
      <c r="AF50" s="83">
        <f t="shared" ref="AF50:AS50" si="132">SUM(AF47:AF49)</f>
        <v>2803</v>
      </c>
      <c r="AG50" s="84">
        <f t="shared" si="132"/>
        <v>4736</v>
      </c>
      <c r="AH50" s="84">
        <f t="shared" si="132"/>
        <v>-710</v>
      </c>
      <c r="AI50" s="84">
        <f t="shared" si="132"/>
        <v>836</v>
      </c>
      <c r="AJ50" s="84">
        <f t="shared" si="132"/>
        <v>0</v>
      </c>
      <c r="AK50" s="84">
        <f t="shared" si="132"/>
        <v>7</v>
      </c>
      <c r="AL50" s="84">
        <f t="shared" si="132"/>
        <v>71</v>
      </c>
      <c r="AM50" s="84">
        <f t="shared" si="132"/>
        <v>758</v>
      </c>
      <c r="AN50" s="84">
        <f t="shared" si="132"/>
        <v>3513</v>
      </c>
      <c r="AO50" s="84">
        <f t="shared" si="132"/>
        <v>3900</v>
      </c>
      <c r="AP50" s="84">
        <f t="shared" si="132"/>
        <v>0</v>
      </c>
      <c r="AQ50" s="84">
        <f t="shared" si="132"/>
        <v>0</v>
      </c>
      <c r="AR50" s="84">
        <f t="shared" si="132"/>
        <v>-6</v>
      </c>
      <c r="AS50" s="85">
        <f t="shared" si="132"/>
        <v>3906</v>
      </c>
    </row>
    <row r="51" spans="1:45" s="43" customFormat="1" ht="18.75" customHeight="1" x14ac:dyDescent="0.3">
      <c r="A51" s="86" t="s">
        <v>34</v>
      </c>
      <c r="B51" s="87"/>
      <c r="C51" s="88" t="s">
        <v>2</v>
      </c>
      <c r="D51" s="47">
        <f>F51+L51</f>
        <v>2988176</v>
      </c>
      <c r="E51" s="54">
        <f>G51+M51</f>
        <v>2652</v>
      </c>
      <c r="F51" s="89">
        <f>F7+F11+F15+F19+F23+F27+F31+F35+F39+F43+F47</f>
        <v>152812</v>
      </c>
      <c r="G51" s="54">
        <f>SUM(H51:K51)</f>
        <v>2652</v>
      </c>
      <c r="H51" s="90">
        <f>H7+H11+H15+H19+H23+H27+H31+H35+H39+H43+H47</f>
        <v>71</v>
      </c>
      <c r="I51" s="90">
        <f>I7+I11+I15+I19+I23+I27+I31+I35+I39+I43+I47</f>
        <v>13</v>
      </c>
      <c r="J51" s="90">
        <f>J7+J11+J15+J19+J23+J27+J31+J35+J39+J43+J47</f>
        <v>629</v>
      </c>
      <c r="K51" s="90">
        <f>K7+K11+K15+K19+K23+K27+K31+K35+K39+K43+K47</f>
        <v>1939</v>
      </c>
      <c r="L51" s="89">
        <f>L7+L11+L15+L19+L23+L27+L31+L35+L39+L43+L47</f>
        <v>2835364</v>
      </c>
      <c r="M51" s="54">
        <f>SUM(N51:Q51)</f>
        <v>0</v>
      </c>
      <c r="N51" s="90">
        <f t="shared" ref="N51:Q53" si="133">N7+N11+N15+N19+N23+N27+N31+N35+N39+N43+N47</f>
        <v>0</v>
      </c>
      <c r="O51" s="90">
        <f t="shared" si="133"/>
        <v>0</v>
      </c>
      <c r="P51" s="90">
        <f t="shared" si="133"/>
        <v>0</v>
      </c>
      <c r="Q51" s="91">
        <f t="shared" si="133"/>
        <v>0</v>
      </c>
      <c r="R51" s="47">
        <f>T51+Z51</f>
        <v>3044472</v>
      </c>
      <c r="S51" s="54">
        <f>U51+AA51</f>
        <v>2666</v>
      </c>
      <c r="T51" s="89">
        <f>T7+T11+T15+T19+T23+T27+T31+T35+T39+T43+T47</f>
        <v>153820</v>
      </c>
      <c r="U51" s="54">
        <f>SUM(V51:Y51)</f>
        <v>2666</v>
      </c>
      <c r="V51" s="54">
        <f>V7+V11+V15+V19+V23+V27+V31+V35+V39+V43+V47</f>
        <v>66</v>
      </c>
      <c r="W51" s="54">
        <f>W7+W11+W15+W19+W23+W27+W31+W35+W39+W43+W47</f>
        <v>10</v>
      </c>
      <c r="X51" s="54">
        <f>X7+X11+X15+X19+X23+X27+X31+X35+X39+X43+X47</f>
        <v>610</v>
      </c>
      <c r="Y51" s="54">
        <f>Y7+Y11+Y15+Y19+Y23+Y27+Y31+Y35+Y39+Y43+Y47</f>
        <v>1980</v>
      </c>
      <c r="Z51" s="89">
        <f>Z7+Z11+Z15+Z19+Z23+Z27+Z31+Z35+Z39+Z43+Z47</f>
        <v>2890652</v>
      </c>
      <c r="AA51" s="54">
        <f>SUM(AB51:AE51)</f>
        <v>0</v>
      </c>
      <c r="AB51" s="54">
        <f t="shared" ref="AB51:AE53" si="134">AB7+AB11+AB15+AB19+AB23+AB27+AB31+AB35+AB39+AB43+AB47</f>
        <v>0</v>
      </c>
      <c r="AC51" s="54">
        <f t="shared" si="134"/>
        <v>0</v>
      </c>
      <c r="AD51" s="54">
        <f t="shared" si="134"/>
        <v>0</v>
      </c>
      <c r="AE51" s="56">
        <f t="shared" si="134"/>
        <v>0</v>
      </c>
      <c r="AF51" s="51">
        <f t="shared" ref="AF51:AG53" si="135">AH51+AN51</f>
        <v>56296</v>
      </c>
      <c r="AG51" s="48">
        <f t="shared" si="135"/>
        <v>14</v>
      </c>
      <c r="AH51" s="49">
        <f>T51-F51</f>
        <v>1008</v>
      </c>
      <c r="AI51" s="48">
        <f>SUM(AJ51:AM51)</f>
        <v>14</v>
      </c>
      <c r="AJ51" s="1">
        <f t="shared" ref="AJ51:AN53" si="136">V51-H51</f>
        <v>-5</v>
      </c>
      <c r="AK51" s="1">
        <f t="shared" si="136"/>
        <v>-3</v>
      </c>
      <c r="AL51" s="1">
        <f t="shared" si="136"/>
        <v>-19</v>
      </c>
      <c r="AM51" s="1">
        <f t="shared" si="136"/>
        <v>41</v>
      </c>
      <c r="AN51" s="49">
        <f t="shared" si="136"/>
        <v>55288</v>
      </c>
      <c r="AO51" s="48">
        <f>SUM(AP51:AS51)</f>
        <v>0</v>
      </c>
      <c r="AP51" s="1">
        <f t="shared" ref="AP51:AS53" si="137">AB51-N51</f>
        <v>0</v>
      </c>
      <c r="AQ51" s="1">
        <f t="shared" si="137"/>
        <v>0</v>
      </c>
      <c r="AR51" s="1">
        <f t="shared" si="137"/>
        <v>0</v>
      </c>
      <c r="AS51" s="92">
        <f t="shared" si="137"/>
        <v>0</v>
      </c>
    </row>
    <row r="52" spans="1:45" s="43" customFormat="1" ht="18.75" customHeight="1" x14ac:dyDescent="0.3">
      <c r="A52" s="93"/>
      <c r="B52" s="94"/>
      <c r="C52" s="68" t="s">
        <v>3</v>
      </c>
      <c r="D52" s="51"/>
      <c r="E52" s="59">
        <f>G52+M52</f>
        <v>28220</v>
      </c>
      <c r="F52" s="49"/>
      <c r="G52" s="59">
        <f>SUM(H52:K52)</f>
        <v>28218</v>
      </c>
      <c r="H52" s="70">
        <f t="shared" ref="H52:K53" si="138">H8+H12+H16+H20+H24+H28+H32+H36+H40+H44+H48</f>
        <v>352</v>
      </c>
      <c r="I52" s="70">
        <f t="shared" si="138"/>
        <v>191</v>
      </c>
      <c r="J52" s="70">
        <f t="shared" si="138"/>
        <v>6057</v>
      </c>
      <c r="K52" s="70">
        <f t="shared" si="138"/>
        <v>21618</v>
      </c>
      <c r="L52" s="49"/>
      <c r="M52" s="59">
        <f>SUM(N52:Q52)</f>
        <v>2</v>
      </c>
      <c r="N52" s="70">
        <f t="shared" si="133"/>
        <v>0</v>
      </c>
      <c r="O52" s="70">
        <f t="shared" si="133"/>
        <v>0</v>
      </c>
      <c r="P52" s="70">
        <f t="shared" si="133"/>
        <v>0</v>
      </c>
      <c r="Q52" s="71">
        <f t="shared" si="133"/>
        <v>2</v>
      </c>
      <c r="R52" s="51"/>
      <c r="S52" s="59">
        <f>U52+AA52</f>
        <v>27847</v>
      </c>
      <c r="T52" s="49"/>
      <c r="U52" s="59">
        <f>SUM(V52:Y52)</f>
        <v>27843</v>
      </c>
      <c r="V52" s="59">
        <f t="shared" ref="V52:Y53" si="139">V8+V12+V16+V20+V24+V28+V32+V36+V40+V44+V48</f>
        <v>288</v>
      </c>
      <c r="W52" s="59">
        <f t="shared" si="139"/>
        <v>146</v>
      </c>
      <c r="X52" s="59">
        <f t="shared" si="139"/>
        <v>5826</v>
      </c>
      <c r="Y52" s="59">
        <f t="shared" si="139"/>
        <v>21583</v>
      </c>
      <c r="Z52" s="49"/>
      <c r="AA52" s="59">
        <f>SUM(AB52:AE52)</f>
        <v>4</v>
      </c>
      <c r="AB52" s="59">
        <f t="shared" si="134"/>
        <v>0</v>
      </c>
      <c r="AC52" s="59">
        <f t="shared" si="134"/>
        <v>0</v>
      </c>
      <c r="AD52" s="59">
        <f t="shared" si="134"/>
        <v>0</v>
      </c>
      <c r="AE52" s="60">
        <f t="shared" si="134"/>
        <v>4</v>
      </c>
      <c r="AF52" s="51"/>
      <c r="AG52" s="59">
        <f t="shared" si="135"/>
        <v>-373</v>
      </c>
      <c r="AH52" s="49"/>
      <c r="AI52" s="59">
        <f>SUM(AJ52:AM52)</f>
        <v>-375</v>
      </c>
      <c r="AJ52" s="70">
        <f t="shared" si="136"/>
        <v>-64</v>
      </c>
      <c r="AK52" s="70">
        <f t="shared" si="136"/>
        <v>-45</v>
      </c>
      <c r="AL52" s="70">
        <f t="shared" si="136"/>
        <v>-231</v>
      </c>
      <c r="AM52" s="70">
        <f t="shared" si="136"/>
        <v>-35</v>
      </c>
      <c r="AN52" s="49"/>
      <c r="AO52" s="59">
        <f>SUM(AP52:AS52)</f>
        <v>2</v>
      </c>
      <c r="AP52" s="70">
        <f t="shared" si="137"/>
        <v>0</v>
      </c>
      <c r="AQ52" s="70">
        <f t="shared" si="137"/>
        <v>0</v>
      </c>
      <c r="AR52" s="70">
        <f t="shared" si="137"/>
        <v>0</v>
      </c>
      <c r="AS52" s="71">
        <f t="shared" si="137"/>
        <v>2</v>
      </c>
    </row>
    <row r="53" spans="1:45" s="43" customFormat="1" ht="18.75" customHeight="1" x14ac:dyDescent="0.3">
      <c r="A53" s="93"/>
      <c r="B53" s="94"/>
      <c r="C53" s="68" t="s">
        <v>13</v>
      </c>
      <c r="D53" s="64"/>
      <c r="E53" s="59">
        <f>G53+M53</f>
        <v>3344173</v>
      </c>
      <c r="F53" s="65"/>
      <c r="G53" s="59">
        <f>SUM(H53:K53)</f>
        <v>404114</v>
      </c>
      <c r="H53" s="70">
        <f t="shared" si="138"/>
        <v>661</v>
      </c>
      <c r="I53" s="70">
        <f t="shared" si="138"/>
        <v>224</v>
      </c>
      <c r="J53" s="70">
        <f t="shared" si="138"/>
        <v>33290</v>
      </c>
      <c r="K53" s="70">
        <f t="shared" si="138"/>
        <v>369939</v>
      </c>
      <c r="L53" s="65"/>
      <c r="M53" s="59">
        <f>SUM(N53:Q53)</f>
        <v>2940059</v>
      </c>
      <c r="N53" s="70">
        <f t="shared" si="133"/>
        <v>0</v>
      </c>
      <c r="O53" s="70">
        <f t="shared" si="133"/>
        <v>0</v>
      </c>
      <c r="P53" s="70">
        <f t="shared" si="133"/>
        <v>504</v>
      </c>
      <c r="Q53" s="71">
        <f t="shared" si="133"/>
        <v>2939555</v>
      </c>
      <c r="R53" s="64"/>
      <c r="S53" s="59">
        <f>U53+AA53</f>
        <v>3447614</v>
      </c>
      <c r="T53" s="65"/>
      <c r="U53" s="59">
        <f>SUM(V53:Y53)</f>
        <v>423251</v>
      </c>
      <c r="V53" s="59">
        <f t="shared" si="139"/>
        <v>592</v>
      </c>
      <c r="W53" s="59">
        <f t="shared" si="139"/>
        <v>218</v>
      </c>
      <c r="X53" s="59">
        <f t="shared" si="139"/>
        <v>32985</v>
      </c>
      <c r="Y53" s="59">
        <f t="shared" si="139"/>
        <v>389456</v>
      </c>
      <c r="Z53" s="65"/>
      <c r="AA53" s="59">
        <f>SUM(AB53:AE53)</f>
        <v>3024363</v>
      </c>
      <c r="AB53" s="59">
        <f t="shared" si="134"/>
        <v>0</v>
      </c>
      <c r="AC53" s="59">
        <f t="shared" si="134"/>
        <v>0</v>
      </c>
      <c r="AD53" s="59">
        <f t="shared" si="134"/>
        <v>488</v>
      </c>
      <c r="AE53" s="60">
        <f t="shared" si="134"/>
        <v>3023875</v>
      </c>
      <c r="AF53" s="64"/>
      <c r="AG53" s="59">
        <f t="shared" si="135"/>
        <v>103441</v>
      </c>
      <c r="AH53" s="65"/>
      <c r="AI53" s="59">
        <f>SUM(AJ53:AM53)</f>
        <v>19137</v>
      </c>
      <c r="AJ53" s="70">
        <f t="shared" si="136"/>
        <v>-69</v>
      </c>
      <c r="AK53" s="70">
        <f t="shared" si="136"/>
        <v>-6</v>
      </c>
      <c r="AL53" s="70">
        <f t="shared" si="136"/>
        <v>-305</v>
      </c>
      <c r="AM53" s="70">
        <f t="shared" si="136"/>
        <v>19517</v>
      </c>
      <c r="AN53" s="65"/>
      <c r="AO53" s="59">
        <f>SUM(AP53:AS53)</f>
        <v>84304</v>
      </c>
      <c r="AP53" s="70">
        <f t="shared" si="137"/>
        <v>0</v>
      </c>
      <c r="AQ53" s="70">
        <f t="shared" si="137"/>
        <v>0</v>
      </c>
      <c r="AR53" s="70">
        <f t="shared" si="137"/>
        <v>-16</v>
      </c>
      <c r="AS53" s="71">
        <f t="shared" si="137"/>
        <v>84320</v>
      </c>
    </row>
    <row r="54" spans="1:45" s="43" customFormat="1" ht="18.75" customHeight="1" thickBot="1" x14ac:dyDescent="0.35">
      <c r="A54" s="95"/>
      <c r="B54" s="96"/>
      <c r="C54" s="40" t="s">
        <v>12</v>
      </c>
      <c r="D54" s="83">
        <f t="shared" ref="D54:K54" si="140">SUM(D51:D53)</f>
        <v>2988176</v>
      </c>
      <c r="E54" s="84">
        <f t="shared" si="140"/>
        <v>3375045</v>
      </c>
      <c r="F54" s="84">
        <f t="shared" si="140"/>
        <v>152812</v>
      </c>
      <c r="G54" s="84">
        <f t="shared" si="140"/>
        <v>434984</v>
      </c>
      <c r="H54" s="84">
        <f t="shared" si="140"/>
        <v>1084</v>
      </c>
      <c r="I54" s="84">
        <f t="shared" si="140"/>
        <v>428</v>
      </c>
      <c r="J54" s="84">
        <f t="shared" si="140"/>
        <v>39976</v>
      </c>
      <c r="K54" s="84">
        <f t="shared" si="140"/>
        <v>393496</v>
      </c>
      <c r="L54" s="84">
        <f>SUM(L51:L53)</f>
        <v>2835364</v>
      </c>
      <c r="M54" s="84">
        <f t="shared" ref="M54:AS54" si="141">SUM(M51:M53)</f>
        <v>2940061</v>
      </c>
      <c r="N54" s="84">
        <f t="shared" si="141"/>
        <v>0</v>
      </c>
      <c r="O54" s="84">
        <f t="shared" si="141"/>
        <v>0</v>
      </c>
      <c r="P54" s="84">
        <f t="shared" si="141"/>
        <v>504</v>
      </c>
      <c r="Q54" s="85">
        <f t="shared" si="141"/>
        <v>2939557</v>
      </c>
      <c r="R54" s="83">
        <f t="shared" si="141"/>
        <v>3044472</v>
      </c>
      <c r="S54" s="84">
        <f t="shared" si="141"/>
        <v>3478127</v>
      </c>
      <c r="T54" s="84">
        <f t="shared" si="141"/>
        <v>153820</v>
      </c>
      <c r="U54" s="84">
        <f t="shared" si="141"/>
        <v>453760</v>
      </c>
      <c r="V54" s="84">
        <f t="shared" si="141"/>
        <v>946</v>
      </c>
      <c r="W54" s="84">
        <f t="shared" si="141"/>
        <v>374</v>
      </c>
      <c r="X54" s="84">
        <f t="shared" si="141"/>
        <v>39421</v>
      </c>
      <c r="Y54" s="84">
        <f t="shared" si="141"/>
        <v>413019</v>
      </c>
      <c r="Z54" s="84">
        <f>SUM(Z51:Z53)</f>
        <v>2890652</v>
      </c>
      <c r="AA54" s="84">
        <f t="shared" si="141"/>
        <v>3024367</v>
      </c>
      <c r="AB54" s="84">
        <f t="shared" si="141"/>
        <v>0</v>
      </c>
      <c r="AC54" s="84">
        <f t="shared" si="141"/>
        <v>0</v>
      </c>
      <c r="AD54" s="84">
        <f t="shared" si="141"/>
        <v>488</v>
      </c>
      <c r="AE54" s="85">
        <f t="shared" si="141"/>
        <v>3023879</v>
      </c>
      <c r="AF54" s="97">
        <f t="shared" si="141"/>
        <v>56296</v>
      </c>
      <c r="AG54" s="84">
        <f t="shared" si="141"/>
        <v>103082</v>
      </c>
      <c r="AH54" s="84">
        <f t="shared" si="141"/>
        <v>1008</v>
      </c>
      <c r="AI54" s="84">
        <f t="shared" si="141"/>
        <v>18776</v>
      </c>
      <c r="AJ54" s="84">
        <f t="shared" si="141"/>
        <v>-138</v>
      </c>
      <c r="AK54" s="84">
        <f t="shared" si="141"/>
        <v>-54</v>
      </c>
      <c r="AL54" s="84">
        <f t="shared" si="141"/>
        <v>-555</v>
      </c>
      <c r="AM54" s="84">
        <f t="shared" si="141"/>
        <v>19523</v>
      </c>
      <c r="AN54" s="84">
        <f t="shared" si="141"/>
        <v>55288</v>
      </c>
      <c r="AO54" s="84">
        <f t="shared" si="141"/>
        <v>84306</v>
      </c>
      <c r="AP54" s="84">
        <f t="shared" si="141"/>
        <v>0</v>
      </c>
      <c r="AQ54" s="84">
        <f t="shared" si="141"/>
        <v>0</v>
      </c>
      <c r="AR54" s="84">
        <f t="shared" si="141"/>
        <v>-16</v>
      </c>
      <c r="AS54" s="85">
        <f t="shared" si="141"/>
        <v>84322</v>
      </c>
    </row>
    <row r="55" spans="1:45" s="57" customFormat="1" ht="18.75" customHeight="1" x14ac:dyDescent="0.3"/>
    <row r="56" spans="1:45" s="57" customFormat="1" ht="18.75" customHeight="1" x14ac:dyDescent="0.3">
      <c r="A56" s="43" t="s">
        <v>17</v>
      </c>
      <c r="B56" s="98" t="s">
        <v>22</v>
      </c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</row>
    <row r="57" spans="1:45" s="57" customFormat="1" ht="18.75" customHeight="1" x14ac:dyDescent="0.3">
      <c r="A57" s="43" t="s">
        <v>18</v>
      </c>
      <c r="B57" s="98" t="s">
        <v>19</v>
      </c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</row>
    <row r="58" spans="1:45" s="57" customFormat="1" ht="18.75" customHeight="1" x14ac:dyDescent="0.3"/>
    <row r="59" spans="1:45" s="57" customFormat="1" ht="18.75" customHeight="1" x14ac:dyDescent="0.3"/>
    <row r="60" spans="1:45" s="57" customFormat="1" ht="18.75" customHeight="1" x14ac:dyDescent="0.3"/>
    <row r="61" spans="1:45" s="57" customFormat="1" ht="18.75" customHeight="1" x14ac:dyDescent="0.3"/>
    <row r="62" spans="1:45" s="57" customFormat="1" ht="18.75" customHeight="1" x14ac:dyDescent="0.3"/>
    <row r="63" spans="1:45" s="57" customFormat="1" ht="18.75" customHeight="1" x14ac:dyDescent="0.3"/>
    <row r="64" spans="1:45" s="57" customFormat="1" ht="18.75" customHeight="1" x14ac:dyDescent="0.3"/>
    <row r="65" s="57" customFormat="1" ht="18.75" customHeight="1" x14ac:dyDescent="0.3"/>
    <row r="66" s="57" customFormat="1" ht="18.75" customHeight="1" x14ac:dyDescent="0.3"/>
    <row r="67" s="57" customFormat="1" ht="18.75" customHeight="1" x14ac:dyDescent="0.3"/>
    <row r="68" s="57" customFormat="1" ht="18.75" customHeight="1" x14ac:dyDescent="0.3"/>
    <row r="69" s="57" customFormat="1" ht="18.75" customHeight="1" x14ac:dyDescent="0.3"/>
    <row r="70" s="57" customFormat="1" ht="18.75" customHeight="1" x14ac:dyDescent="0.3"/>
    <row r="71" s="57" customFormat="1" ht="18.75" customHeight="1" x14ac:dyDescent="0.3"/>
    <row r="72" s="57" customFormat="1" ht="18.75" customHeight="1" x14ac:dyDescent="0.3"/>
    <row r="73" s="57" customFormat="1" ht="18.75" customHeight="1" x14ac:dyDescent="0.3"/>
    <row r="74" s="57" customFormat="1" ht="18.75" customHeight="1" x14ac:dyDescent="0.3"/>
    <row r="75" s="57" customFormat="1" ht="18.75" customHeight="1" x14ac:dyDescent="0.3"/>
    <row r="76" s="57" customFormat="1" ht="18.75" customHeight="1" x14ac:dyDescent="0.3"/>
    <row r="77" s="57" customFormat="1" ht="18.75" customHeight="1" x14ac:dyDescent="0.3"/>
    <row r="78" s="57" customFormat="1" ht="18.75" customHeight="1" x14ac:dyDescent="0.3"/>
    <row r="79" s="57" customFormat="1" ht="18.75" customHeight="1" x14ac:dyDescent="0.3"/>
    <row r="80" s="57" customFormat="1" ht="18.75" customHeight="1" x14ac:dyDescent="0.3"/>
    <row r="81" s="57" customFormat="1" ht="18.75" customHeight="1" x14ac:dyDescent="0.3"/>
    <row r="82" s="57" customFormat="1" ht="18.75" customHeight="1" x14ac:dyDescent="0.3"/>
    <row r="83" s="57" customFormat="1" ht="18.75" customHeight="1" x14ac:dyDescent="0.3"/>
    <row r="84" s="57" customFormat="1" ht="18.75" customHeight="1" x14ac:dyDescent="0.3"/>
    <row r="85" s="57" customFormat="1" ht="18.75" customHeight="1" x14ac:dyDescent="0.3"/>
    <row r="86" s="57" customFormat="1" ht="18.75" customHeight="1" x14ac:dyDescent="0.3"/>
    <row r="87" s="57" customFormat="1" ht="18.75" customHeight="1" x14ac:dyDescent="0.3"/>
    <row r="88" s="57" customFormat="1" ht="18.75" customHeight="1" x14ac:dyDescent="0.3"/>
    <row r="89" s="57" customFormat="1" ht="18.75" customHeight="1" x14ac:dyDescent="0.3"/>
    <row r="90" s="57" customFormat="1" ht="18.75" customHeight="1" x14ac:dyDescent="0.3"/>
    <row r="91" s="57" customFormat="1" ht="18.75" customHeight="1" x14ac:dyDescent="0.3"/>
    <row r="92" s="57" customFormat="1" ht="18.75" customHeight="1" x14ac:dyDescent="0.3"/>
    <row r="93" s="57" customFormat="1" ht="18.75" customHeight="1" x14ac:dyDescent="0.3"/>
    <row r="94" s="57" customFormat="1" ht="18.75" customHeight="1" x14ac:dyDescent="0.3"/>
    <row r="95" s="57" customFormat="1" ht="18.75" customHeight="1" x14ac:dyDescent="0.3"/>
    <row r="96" s="57" customFormat="1" ht="18.75" customHeight="1" x14ac:dyDescent="0.3"/>
    <row r="97" s="57" customFormat="1" ht="18.75" customHeight="1" x14ac:dyDescent="0.3"/>
    <row r="98" s="57" customFormat="1" ht="18.75" customHeight="1" x14ac:dyDescent="0.3"/>
    <row r="99" s="57" customFormat="1" ht="18.75" customHeight="1" x14ac:dyDescent="0.3"/>
    <row r="100" s="57" customFormat="1" ht="18.75" customHeight="1" x14ac:dyDescent="0.3"/>
    <row r="101" s="57" customFormat="1" ht="18.75" customHeight="1" x14ac:dyDescent="0.3"/>
    <row r="102" s="57" customFormat="1" ht="18.75" customHeight="1" x14ac:dyDescent="0.3"/>
    <row r="103" s="57" customFormat="1" ht="18.75" customHeight="1" x14ac:dyDescent="0.3"/>
    <row r="104" s="57" customFormat="1" ht="18.75" customHeight="1" x14ac:dyDescent="0.3"/>
    <row r="105" s="57" customFormat="1" ht="18.75" customHeight="1" x14ac:dyDescent="0.3"/>
    <row r="106" s="57" customFormat="1" ht="18.75" customHeight="1" x14ac:dyDescent="0.3"/>
    <row r="107" s="57" customFormat="1" ht="18.75" customHeight="1" x14ac:dyDescent="0.3"/>
    <row r="108" s="57" customFormat="1" ht="18.75" customHeight="1" x14ac:dyDescent="0.3"/>
    <row r="109" s="57" customFormat="1" ht="18.75" customHeight="1" x14ac:dyDescent="0.3"/>
    <row r="110" s="57" customFormat="1" ht="18.75" customHeight="1" x14ac:dyDescent="0.3"/>
    <row r="111" s="57" customFormat="1" ht="18.75" customHeight="1" x14ac:dyDescent="0.3"/>
    <row r="112" s="57" customFormat="1" ht="18.75" customHeight="1" x14ac:dyDescent="0.3"/>
    <row r="113" s="57" customFormat="1" ht="18.75" customHeight="1" x14ac:dyDescent="0.3"/>
    <row r="114" s="57" customFormat="1" ht="18.75" customHeight="1" x14ac:dyDescent="0.3"/>
    <row r="115" s="57" customFormat="1" ht="18.75" customHeight="1" x14ac:dyDescent="0.3"/>
    <row r="116" s="57" customFormat="1" ht="18.75" customHeight="1" x14ac:dyDescent="0.3"/>
    <row r="117" s="57" customFormat="1" ht="18.75" customHeight="1" x14ac:dyDescent="0.3"/>
    <row r="118" s="57" customFormat="1" ht="18.75" customHeight="1" x14ac:dyDescent="0.3"/>
    <row r="119" s="57" customFormat="1" ht="18.75" customHeight="1" x14ac:dyDescent="0.3"/>
    <row r="120" s="57" customFormat="1" ht="18.75" customHeight="1" x14ac:dyDescent="0.3"/>
    <row r="121" s="57" customFormat="1" ht="18.75" customHeight="1" x14ac:dyDescent="0.3"/>
    <row r="122" s="57" customFormat="1" ht="18.75" customHeight="1" x14ac:dyDescent="0.3"/>
    <row r="123" s="57" customFormat="1" ht="18.75" customHeight="1" x14ac:dyDescent="0.3"/>
    <row r="124" s="57" customFormat="1" ht="18.75" customHeight="1" x14ac:dyDescent="0.3"/>
    <row r="125" s="57" customFormat="1" ht="18.75" customHeight="1" x14ac:dyDescent="0.3"/>
    <row r="126" s="57" customFormat="1" ht="18.75" customHeight="1" x14ac:dyDescent="0.3"/>
    <row r="127" s="57" customFormat="1" ht="18.75" customHeight="1" x14ac:dyDescent="0.3"/>
    <row r="128" s="57" customFormat="1" ht="18.75" customHeight="1" x14ac:dyDescent="0.3"/>
    <row r="129" s="57" customFormat="1" ht="18.75" customHeight="1" x14ac:dyDescent="0.3"/>
    <row r="130" s="57" customFormat="1" ht="18.75" customHeight="1" x14ac:dyDescent="0.3"/>
    <row r="131" s="57" customFormat="1" ht="18.75" customHeight="1" x14ac:dyDescent="0.3"/>
    <row r="132" s="57" customFormat="1" ht="18.75" customHeight="1" x14ac:dyDescent="0.3"/>
    <row r="133" s="57" customFormat="1" ht="18.75" customHeight="1" x14ac:dyDescent="0.3"/>
    <row r="134" s="57" customFormat="1" ht="18.75" customHeight="1" x14ac:dyDescent="0.3"/>
    <row r="135" s="57" customFormat="1" ht="18.75" customHeight="1" x14ac:dyDescent="0.3"/>
    <row r="136" s="57" customFormat="1" ht="18.75" customHeight="1" x14ac:dyDescent="0.3"/>
    <row r="137" s="57" customFormat="1" ht="18.75" customHeight="1" x14ac:dyDescent="0.3"/>
    <row r="138" s="57" customFormat="1" ht="18.75" customHeight="1" x14ac:dyDescent="0.3"/>
    <row r="139" s="57" customFormat="1" ht="18.75" customHeight="1" x14ac:dyDescent="0.3"/>
    <row r="140" s="57" customFormat="1" ht="18.75" customHeight="1" x14ac:dyDescent="0.3"/>
    <row r="141" s="57" customFormat="1" ht="18.75" customHeight="1" x14ac:dyDescent="0.3"/>
    <row r="142" s="57" customFormat="1" ht="18.75" customHeight="1" x14ac:dyDescent="0.3"/>
    <row r="143" s="57" customFormat="1" ht="18.75" customHeight="1" x14ac:dyDescent="0.3"/>
    <row r="144" s="57" customFormat="1" ht="18.75" customHeight="1" x14ac:dyDescent="0.3"/>
    <row r="145" s="57" customFormat="1" ht="18.75" customHeight="1" x14ac:dyDescent="0.3"/>
    <row r="146" s="57" customFormat="1" ht="18.75" customHeight="1" x14ac:dyDescent="0.3"/>
    <row r="147" s="57" customFormat="1" ht="18.75" customHeight="1" x14ac:dyDescent="0.3"/>
    <row r="148" s="57" customFormat="1" ht="18.75" customHeight="1" x14ac:dyDescent="0.3"/>
    <row r="149" s="57" customFormat="1" ht="18.75" customHeight="1" x14ac:dyDescent="0.3"/>
    <row r="150" s="57" customFormat="1" ht="18.75" customHeight="1" x14ac:dyDescent="0.3"/>
    <row r="151" s="57" customFormat="1" ht="18.75" customHeight="1" x14ac:dyDescent="0.3"/>
    <row r="152" s="57" customFormat="1" ht="18.75" customHeight="1" x14ac:dyDescent="0.3"/>
    <row r="153" s="57" customFormat="1" ht="18.75" customHeight="1" x14ac:dyDescent="0.3"/>
    <row r="154" s="57" customFormat="1" ht="18.75" customHeight="1" x14ac:dyDescent="0.3"/>
    <row r="155" s="57" customFormat="1" ht="18.75" customHeight="1" x14ac:dyDescent="0.3"/>
    <row r="156" s="57" customFormat="1" ht="18.75" customHeight="1" x14ac:dyDescent="0.3"/>
    <row r="157" s="57" customFormat="1" ht="18.75" customHeight="1" x14ac:dyDescent="0.3"/>
    <row r="158" s="57" customFormat="1" ht="18.75" customHeight="1" x14ac:dyDescent="0.3"/>
    <row r="159" s="57" customFormat="1" ht="18.75" customHeight="1" x14ac:dyDescent="0.3"/>
    <row r="160" s="57" customFormat="1" ht="18.75" customHeight="1" x14ac:dyDescent="0.3"/>
    <row r="161" s="57" customFormat="1" ht="18.75" customHeight="1" x14ac:dyDescent="0.3"/>
    <row r="162" s="57" customFormat="1" ht="18.75" customHeight="1" x14ac:dyDescent="0.3"/>
    <row r="163" s="57" customFormat="1" ht="18.75" customHeight="1" x14ac:dyDescent="0.3"/>
    <row r="164" s="57" customFormat="1" ht="18.75" customHeight="1" x14ac:dyDescent="0.3"/>
    <row r="165" s="57" customFormat="1" ht="18.75" customHeight="1" x14ac:dyDescent="0.3"/>
    <row r="166" s="57" customFormat="1" ht="18.75" customHeight="1" x14ac:dyDescent="0.3"/>
    <row r="167" s="57" customFormat="1" ht="18.75" customHeight="1" x14ac:dyDescent="0.3"/>
    <row r="168" s="57" customFormat="1" ht="18.75" customHeight="1" x14ac:dyDescent="0.3"/>
    <row r="169" s="57" customFormat="1" ht="18.75" customHeight="1" x14ac:dyDescent="0.3"/>
    <row r="170" s="57" customFormat="1" ht="18.75" customHeight="1" x14ac:dyDescent="0.3"/>
    <row r="171" s="57" customFormat="1" ht="18.75" customHeight="1" x14ac:dyDescent="0.3"/>
    <row r="172" s="57" customFormat="1" ht="18.75" customHeight="1" x14ac:dyDescent="0.3"/>
    <row r="173" s="57" customFormat="1" ht="18.75" customHeight="1" x14ac:dyDescent="0.3"/>
    <row r="174" s="57" customFormat="1" ht="18.75" customHeight="1" x14ac:dyDescent="0.3"/>
    <row r="175" s="57" customFormat="1" ht="18.75" customHeight="1" x14ac:dyDescent="0.3"/>
    <row r="176" s="57" customFormat="1" ht="18.75" customHeight="1" x14ac:dyDescent="0.3"/>
    <row r="177" s="57" customFormat="1" ht="18.75" customHeight="1" x14ac:dyDescent="0.3"/>
    <row r="178" s="57" customFormat="1" ht="18.75" customHeight="1" x14ac:dyDescent="0.3"/>
    <row r="179" s="57" customFormat="1" ht="18.75" customHeight="1" x14ac:dyDescent="0.3"/>
    <row r="180" s="57" customFormat="1" ht="18.75" customHeight="1" x14ac:dyDescent="0.3"/>
    <row r="181" s="57" customFormat="1" ht="18.75" customHeight="1" x14ac:dyDescent="0.3"/>
    <row r="182" s="57" customFormat="1" ht="18.75" customHeight="1" x14ac:dyDescent="0.3"/>
    <row r="183" s="57" customFormat="1" ht="18.75" customHeight="1" x14ac:dyDescent="0.3"/>
    <row r="184" s="57" customFormat="1" ht="18.75" customHeight="1" x14ac:dyDescent="0.3"/>
    <row r="185" s="57" customFormat="1" ht="18.75" customHeight="1" x14ac:dyDescent="0.3"/>
    <row r="186" s="57" customFormat="1" ht="18.75" customHeight="1" x14ac:dyDescent="0.3"/>
    <row r="187" s="57" customFormat="1" ht="18.75" customHeight="1" x14ac:dyDescent="0.3"/>
    <row r="188" s="57" customFormat="1" ht="18.75" customHeight="1" x14ac:dyDescent="0.3"/>
  </sheetData>
  <autoFilter ref="A6:AT6"/>
  <mergeCells count="163">
    <mergeCell ref="B57:AS57"/>
    <mergeCell ref="T51:T53"/>
    <mergeCell ref="Z51:Z53"/>
    <mergeCell ref="AF51:AF53"/>
    <mergeCell ref="AH51:AH53"/>
    <mergeCell ref="AN51:AN53"/>
    <mergeCell ref="B56:AS56"/>
    <mergeCell ref="T47:T49"/>
    <mergeCell ref="Z47:Z49"/>
    <mergeCell ref="AF47:AF49"/>
    <mergeCell ref="AH47:AH49"/>
    <mergeCell ref="AN47:AN49"/>
    <mergeCell ref="A51:B54"/>
    <mergeCell ref="D51:D53"/>
    <mergeCell ref="F51:F53"/>
    <mergeCell ref="L51:L53"/>
    <mergeCell ref="R51:R53"/>
    <mergeCell ref="A47:A50"/>
    <mergeCell ref="B47:B50"/>
    <mergeCell ref="D47:D49"/>
    <mergeCell ref="F47:F49"/>
    <mergeCell ref="L47:L49"/>
    <mergeCell ref="R47:R49"/>
    <mergeCell ref="R43:R45"/>
    <mergeCell ref="T43:T45"/>
    <mergeCell ref="Z43:Z45"/>
    <mergeCell ref="AF43:AF45"/>
    <mergeCell ref="AH43:AH45"/>
    <mergeCell ref="AN43:AN45"/>
    <mergeCell ref="T39:T41"/>
    <mergeCell ref="Z39:Z41"/>
    <mergeCell ref="AF39:AF41"/>
    <mergeCell ref="AH39:AH41"/>
    <mergeCell ref="AN39:AN41"/>
    <mergeCell ref="R39:R41"/>
    <mergeCell ref="A43:A46"/>
    <mergeCell ref="B43:B46"/>
    <mergeCell ref="D43:D45"/>
    <mergeCell ref="F43:F45"/>
    <mergeCell ref="L43:L45"/>
    <mergeCell ref="A39:A42"/>
    <mergeCell ref="B39:B42"/>
    <mergeCell ref="D39:D41"/>
    <mergeCell ref="F39:F41"/>
    <mergeCell ref="L39:L41"/>
    <mergeCell ref="R35:R37"/>
    <mergeCell ref="T35:T37"/>
    <mergeCell ref="Z35:Z37"/>
    <mergeCell ref="AF35:AF37"/>
    <mergeCell ref="AH35:AH37"/>
    <mergeCell ref="AN35:AN37"/>
    <mergeCell ref="T31:T33"/>
    <mergeCell ref="Z31:Z33"/>
    <mergeCell ref="AF31:AF33"/>
    <mergeCell ref="AH31:AH33"/>
    <mergeCell ref="AN31:AN33"/>
    <mergeCell ref="R31:R33"/>
    <mergeCell ref="A35:A38"/>
    <mergeCell ref="B35:B38"/>
    <mergeCell ref="D35:D37"/>
    <mergeCell ref="F35:F37"/>
    <mergeCell ref="L35:L37"/>
    <mergeCell ref="A31:A34"/>
    <mergeCell ref="B31:B34"/>
    <mergeCell ref="D31:D33"/>
    <mergeCell ref="F31:F33"/>
    <mergeCell ref="L31:L33"/>
    <mergeCell ref="R27:R29"/>
    <mergeCell ref="T27:T29"/>
    <mergeCell ref="Z27:Z29"/>
    <mergeCell ref="AF27:AF29"/>
    <mergeCell ref="AH27:AH29"/>
    <mergeCell ref="AN27:AN29"/>
    <mergeCell ref="T23:T25"/>
    <mergeCell ref="Z23:Z25"/>
    <mergeCell ref="AF23:AF25"/>
    <mergeCell ref="AH23:AH25"/>
    <mergeCell ref="AN23:AN25"/>
    <mergeCell ref="R23:R25"/>
    <mergeCell ref="A27:A30"/>
    <mergeCell ref="B27:B30"/>
    <mergeCell ref="D27:D29"/>
    <mergeCell ref="F27:F29"/>
    <mergeCell ref="L27:L29"/>
    <mergeCell ref="A23:A26"/>
    <mergeCell ref="B23:B26"/>
    <mergeCell ref="D23:D25"/>
    <mergeCell ref="F23:F25"/>
    <mergeCell ref="L23:L25"/>
    <mergeCell ref="R19:R21"/>
    <mergeCell ref="T19:T21"/>
    <mergeCell ref="Z19:Z21"/>
    <mergeCell ref="AF19:AF21"/>
    <mergeCell ref="AH19:AH21"/>
    <mergeCell ref="AN19:AN21"/>
    <mergeCell ref="T15:T17"/>
    <mergeCell ref="Z15:Z17"/>
    <mergeCell ref="AF15:AF17"/>
    <mergeCell ref="AH15:AH17"/>
    <mergeCell ref="AN15:AN17"/>
    <mergeCell ref="R15:R17"/>
    <mergeCell ref="A19:A22"/>
    <mergeCell ref="B19:B22"/>
    <mergeCell ref="D19:D21"/>
    <mergeCell ref="F19:F21"/>
    <mergeCell ref="L19:L21"/>
    <mergeCell ref="A15:A18"/>
    <mergeCell ref="B15:B18"/>
    <mergeCell ref="D15:D17"/>
    <mergeCell ref="F15:F17"/>
    <mergeCell ref="L15:L17"/>
    <mergeCell ref="T11:T13"/>
    <mergeCell ref="Z11:Z13"/>
    <mergeCell ref="AF11:AF13"/>
    <mergeCell ref="AH11:AH13"/>
    <mergeCell ref="AN11:AN13"/>
    <mergeCell ref="T7:T9"/>
    <mergeCell ref="Z7:Z9"/>
    <mergeCell ref="AF7:AF9"/>
    <mergeCell ref="AH7:AH9"/>
    <mergeCell ref="AN7:AN9"/>
    <mergeCell ref="A11:A14"/>
    <mergeCell ref="B11:B14"/>
    <mergeCell ref="D11:D13"/>
    <mergeCell ref="F11:F13"/>
    <mergeCell ref="L11:L13"/>
    <mergeCell ref="AH5:AH6"/>
    <mergeCell ref="AI5:AM5"/>
    <mergeCell ref="AN5:AN6"/>
    <mergeCell ref="AO5:AS5"/>
    <mergeCell ref="A7:A10"/>
    <mergeCell ref="B7:B10"/>
    <mergeCell ref="D7:D9"/>
    <mergeCell ref="F7:F9"/>
    <mergeCell ref="L7:L9"/>
    <mergeCell ref="R7:R9"/>
    <mergeCell ref="A3:A6"/>
    <mergeCell ref="B3:B6"/>
    <mergeCell ref="C3:C6"/>
    <mergeCell ref="D3:Q3"/>
    <mergeCell ref="R3:AE3"/>
    <mergeCell ref="AF3:AS3"/>
    <mergeCell ref="D4:D6"/>
    <mergeCell ref="E4:E6"/>
    <mergeCell ref="R11:R13"/>
    <mergeCell ref="AH4:AM4"/>
    <mergeCell ref="AN4:AS4"/>
    <mergeCell ref="F5:F6"/>
    <mergeCell ref="G5:K5"/>
    <mergeCell ref="L5:L6"/>
    <mergeCell ref="M5:Q5"/>
    <mergeCell ref="T5:T6"/>
    <mergeCell ref="U5:Y5"/>
    <mergeCell ref="Z5:Z6"/>
    <mergeCell ref="AA5:AE5"/>
    <mergeCell ref="R4:R6"/>
    <mergeCell ref="S4:S6"/>
    <mergeCell ref="T4:Y4"/>
    <mergeCell ref="Z4:AE4"/>
    <mergeCell ref="AF4:AF6"/>
    <mergeCell ref="AG4:AG6"/>
    <mergeCell ref="F4:K4"/>
    <mergeCell ref="L4:Q4"/>
  </mergeCells>
  <conditionalFormatting sqref="A55:XFD1048576 A1:AS6 AT1:XFD42 AF43:XFD54">
    <cfRule type="cellIs" dxfId="28" priority="126" operator="equal">
      <formula>0</formula>
    </cfRule>
  </conditionalFormatting>
  <conditionalFormatting sqref="A7:C42 R10:AS10 AF19:AS42 AF7:AS9 AF11:AS14 A47:C54">
    <cfRule type="cellIs" dxfId="27" priority="37" operator="equal">
      <formula>0</formula>
    </cfRule>
  </conditionalFormatting>
  <conditionalFormatting sqref="AF15:AS18">
    <cfRule type="cellIs" dxfId="26" priority="36" operator="equal">
      <formula>0</formula>
    </cfRule>
  </conditionalFormatting>
  <conditionalFormatting sqref="D47:Q54 D10:Q14 D31:Q38 D23:Q26 E7:Q9">
    <cfRule type="cellIs" dxfId="25" priority="35" operator="equal">
      <formula>0</formula>
    </cfRule>
  </conditionalFormatting>
  <conditionalFormatting sqref="D39:Q42">
    <cfRule type="cellIs" dxfId="24" priority="34" operator="equal">
      <formula>0</formula>
    </cfRule>
  </conditionalFormatting>
  <conditionalFormatting sqref="D15:Q18">
    <cfRule type="cellIs" dxfId="23" priority="33" operator="equal">
      <formula>0</formula>
    </cfRule>
  </conditionalFormatting>
  <conditionalFormatting sqref="D27:Q30">
    <cfRule type="cellIs" dxfId="22" priority="32" operator="equal">
      <formula>0</formula>
    </cfRule>
  </conditionalFormatting>
  <conditionalFormatting sqref="D19:Q22">
    <cfRule type="cellIs" dxfId="21" priority="30" operator="equal">
      <formula>0</formula>
    </cfRule>
  </conditionalFormatting>
  <conditionalFormatting sqref="R14:AE14 R42:AE42 R30:AE30 R18:AE18 R34:AE34 R22:AE22">
    <cfRule type="cellIs" dxfId="20" priority="29" operator="equal">
      <formula>0</formula>
    </cfRule>
  </conditionalFormatting>
  <conditionalFormatting sqref="R51:AE54">
    <cfRule type="cellIs" dxfId="19" priority="28" operator="equal">
      <formula>0</formula>
    </cfRule>
  </conditionalFormatting>
  <conditionalFormatting sqref="R35:AE38">
    <cfRule type="cellIs" dxfId="18" priority="27" operator="equal">
      <formula>0</formula>
    </cfRule>
  </conditionalFormatting>
  <conditionalFormatting sqref="R50:AE50">
    <cfRule type="cellIs" dxfId="17" priority="26" operator="equal">
      <formula>0</formula>
    </cfRule>
  </conditionalFormatting>
  <conditionalFormatting sqref="R26:AE26">
    <cfRule type="cellIs" dxfId="16" priority="25" operator="equal">
      <formula>0</formula>
    </cfRule>
  </conditionalFormatting>
  <conditionalFormatting sqref="R31:AE33">
    <cfRule type="cellIs" dxfId="15" priority="23" operator="equal">
      <formula>0</formula>
    </cfRule>
  </conditionalFormatting>
  <conditionalFormatting sqref="R11:Z13 AB11:AE13">
    <cfRule type="cellIs" dxfId="14" priority="18" operator="equal">
      <formula>0</formula>
    </cfRule>
  </conditionalFormatting>
  <conditionalFormatting sqref="R7:AE9">
    <cfRule type="cellIs" dxfId="13" priority="22" operator="equal">
      <formula>0</formula>
    </cfRule>
  </conditionalFormatting>
  <conditionalFormatting sqref="R23:AE25">
    <cfRule type="cellIs" dxfId="12" priority="20" operator="equal">
      <formula>0</formula>
    </cfRule>
  </conditionalFormatting>
  <conditionalFormatting sqref="R39:AE41">
    <cfRule type="cellIs" dxfId="11" priority="19" operator="equal">
      <formula>0</formula>
    </cfRule>
  </conditionalFormatting>
  <conditionalFormatting sqref="AA11">
    <cfRule type="cellIs" dxfId="10" priority="17" operator="equal">
      <formula>0</formula>
    </cfRule>
  </conditionalFormatting>
  <conditionalFormatting sqref="AA12:AA13">
    <cfRule type="cellIs" dxfId="9" priority="16" operator="equal">
      <formula>0</formula>
    </cfRule>
  </conditionalFormatting>
  <conditionalFormatting sqref="R15:AE17">
    <cfRule type="cellIs" dxfId="8" priority="15" operator="equal">
      <formula>0</formula>
    </cfRule>
  </conditionalFormatting>
  <conditionalFormatting sqref="R19:AE21">
    <cfRule type="cellIs" dxfId="7" priority="14" operator="equal">
      <formula>0</formula>
    </cfRule>
  </conditionalFormatting>
  <conditionalFormatting sqref="R27:AE29">
    <cfRule type="cellIs" dxfId="6" priority="13" operator="equal">
      <formula>0</formula>
    </cfRule>
  </conditionalFormatting>
  <conditionalFormatting sqref="R47:AE49">
    <cfRule type="cellIs" dxfId="5" priority="12" operator="equal">
      <formula>0</formula>
    </cfRule>
  </conditionalFormatting>
  <conditionalFormatting sqref="D7:D9">
    <cfRule type="cellIs" dxfId="4" priority="11" operator="equal">
      <formula>0</formula>
    </cfRule>
  </conditionalFormatting>
  <conditionalFormatting sqref="A43:C46">
    <cfRule type="cellIs" dxfId="3" priority="4" operator="equal">
      <formula>0</formula>
    </cfRule>
  </conditionalFormatting>
  <conditionalFormatting sqref="D43:Q46">
    <cfRule type="cellIs" dxfId="2" priority="3" operator="equal">
      <formula>0</formula>
    </cfRule>
  </conditionalFormatting>
  <conditionalFormatting sqref="R46:AE46">
    <cfRule type="cellIs" dxfId="1" priority="2" operator="equal">
      <formula>0</formula>
    </cfRule>
  </conditionalFormatting>
  <conditionalFormatting sqref="R43:AE45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24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2025-2024</vt:lpstr>
      <vt:lpstr>'2025-2024'!Область_печати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2026-03-06T08:53:40Z</dcterms:modified>
</cp:coreProperties>
</file>