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1340" windowHeight="9225" activeTab="2"/>
  </bookViews>
  <sheets>
    <sheet name="Сводный сметный расчет" sheetId="1" r:id="rId1"/>
    <sheet name="2000" sheetId="2" r:id="rId2"/>
    <sheet name="2010" sheetId="3" r:id="rId3"/>
  </sheets>
  <definedNames>
    <definedName name="_xlnm.Print_Titles" localSheetId="0">'Сводный сметный расчет'!$20:$20</definedName>
  </definedNames>
  <calcPr calcId="145621"/>
</workbook>
</file>

<file path=xl/calcChain.xml><?xml version="1.0" encoding="utf-8"?>
<calcChain xmlns="http://schemas.openxmlformats.org/spreadsheetml/2006/main">
  <c r="G48" i="2" l="1"/>
  <c r="H46" i="2"/>
  <c r="H48" i="2" s="1"/>
  <c r="G46" i="2"/>
  <c r="A46" i="2"/>
  <c r="H48" i="1"/>
  <c r="H49" i="1" s="1"/>
  <c r="H54" i="1" s="1"/>
  <c r="H58" i="1" s="1"/>
  <c r="H41" i="1"/>
  <c r="H37" i="1"/>
  <c r="H54" i="3"/>
  <c r="H49" i="3"/>
  <c r="G49" i="3"/>
  <c r="H48" i="3"/>
  <c r="G49" i="1"/>
  <c r="G64" i="1"/>
  <c r="G65" i="1"/>
  <c r="G63" i="1"/>
  <c r="G62" i="1"/>
  <c r="G48" i="1"/>
  <c r="H46" i="1"/>
  <c r="G46" i="1"/>
  <c r="A46" i="1"/>
  <c r="G48" i="3"/>
  <c r="G46" i="3"/>
  <c r="H54" i="2" l="1"/>
  <c r="H58" i="2" s="1"/>
  <c r="H49" i="2"/>
  <c r="H46" i="3"/>
  <c r="A46" i="3"/>
  <c r="H64" i="1" l="1"/>
  <c r="E58" i="3"/>
  <c r="E69" i="3"/>
  <c r="F66" i="3"/>
  <c r="E66" i="3"/>
  <c r="G62" i="3"/>
  <c r="H62" i="3" s="1"/>
  <c r="H66" i="3" s="1"/>
  <c r="G63" i="3"/>
  <c r="H63" i="3" s="1"/>
  <c r="G64" i="3"/>
  <c r="H64" i="3" s="1"/>
  <c r="F62" i="3"/>
  <c r="E59" i="3"/>
  <c r="I59" i="3"/>
  <c r="D59" i="3" s="1"/>
  <c r="A68" i="3"/>
  <c r="H61" i="3"/>
  <c r="E61" i="3"/>
  <c r="D61" i="3"/>
  <c r="E60" i="3"/>
  <c r="H60" i="3" s="1"/>
  <c r="D60" i="3"/>
  <c r="A59" i="3"/>
  <c r="H69" i="3" l="1"/>
  <c r="G66" i="3"/>
  <c r="G68" i="3"/>
  <c r="G69" i="3" s="1"/>
  <c r="H59" i="3"/>
  <c r="H68" i="3" s="1"/>
  <c r="E68" i="3"/>
  <c r="D66" i="3"/>
  <c r="F68" i="3" l="1"/>
  <c r="F69" i="3" s="1"/>
  <c r="D68" i="3"/>
  <c r="D69" i="3" s="1"/>
  <c r="H58" i="3" l="1"/>
  <c r="G54" i="3"/>
  <c r="G58" i="3" s="1"/>
  <c r="F54" i="3"/>
  <c r="F58" i="3" s="1"/>
  <c r="G53" i="3"/>
  <c r="H37" i="3"/>
  <c r="H41" i="3" s="1"/>
  <c r="G44" i="3" s="1"/>
  <c r="F37" i="3"/>
  <c r="F41" i="3" s="1"/>
  <c r="E37" i="3"/>
  <c r="E39" i="3" s="1"/>
  <c r="B5" i="2"/>
  <c r="F54" i="2"/>
  <c r="F58" i="2" s="1"/>
  <c r="G53" i="2"/>
  <c r="G54" i="2" s="1"/>
  <c r="G58" i="2" s="1"/>
  <c r="E41" i="2"/>
  <c r="E49" i="2" s="1"/>
  <c r="E54" i="2" s="1"/>
  <c r="H37" i="2"/>
  <c r="H41" i="2" s="1"/>
  <c r="G44" i="2" s="1"/>
  <c r="F37" i="2"/>
  <c r="F41" i="2" s="1"/>
  <c r="E37" i="2"/>
  <c r="E39" i="2" s="1"/>
  <c r="H62" i="1"/>
  <c r="F69" i="1"/>
  <c r="E69" i="1"/>
  <c r="F67" i="1"/>
  <c r="E67" i="1"/>
  <c r="E65" i="1"/>
  <c r="F61" i="1"/>
  <c r="E60" i="1"/>
  <c r="F58" i="1"/>
  <c r="E58" i="1"/>
  <c r="F56" i="1"/>
  <c r="E56" i="1"/>
  <c r="H56" i="1"/>
  <c r="F54" i="1"/>
  <c r="E54" i="1"/>
  <c r="G53" i="1"/>
  <c r="E49" i="1"/>
  <c r="G44" i="1"/>
  <c r="F41" i="1"/>
  <c r="E41" i="1"/>
  <c r="E39" i="1"/>
  <c r="F37" i="1"/>
  <c r="E37" i="1"/>
  <c r="G54" i="1" l="1"/>
  <c r="G58" i="1" s="1"/>
  <c r="G67" i="1"/>
  <c r="G68" i="1" s="1"/>
  <c r="G69" i="1" s="1"/>
  <c r="H63" i="1"/>
  <c r="H65" i="1" s="1"/>
  <c r="H69" i="1" s="1"/>
  <c r="B5" i="1" s="1"/>
  <c r="E41" i="3"/>
  <c r="E49" i="3" s="1"/>
  <c r="E54" i="3" s="1"/>
  <c r="G56" i="3"/>
  <c r="H56" i="3"/>
  <c r="F56" i="3"/>
  <c r="E58" i="2"/>
  <c r="E56" i="2"/>
  <c r="F56" i="2"/>
  <c r="G56" i="2"/>
  <c r="H56" i="2"/>
  <c r="G56" i="1" l="1"/>
  <c r="H67" i="1"/>
  <c r="B5" i="3"/>
  <c r="E56" i="3"/>
</calcChain>
</file>

<file path=xl/sharedStrings.xml><?xml version="1.0" encoding="utf-8"?>
<sst xmlns="http://schemas.openxmlformats.org/spreadsheetml/2006/main" count="298" uniqueCount="121">
  <si>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</si>
  <si>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</si>
  <si>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</si>
  <si>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</si>
  <si>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</si>
  <si>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</si>
  <si>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</si>
  <si>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</si>
  <si>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</si>
  <si>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</si>
  <si>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</si>
  <si>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</si>
  <si>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</si>
  <si>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Оптическая транспортная сеть SDH  РДП Губкинского РЭС</t>
  </si>
  <si>
    <t>Оптическая транспортная сеть SDH РДП  Шебекинского РЭС</t>
  </si>
  <si>
    <t>Оптическая транспортная сеть SDH РДП Алексеевского РЭС</t>
  </si>
  <si>
    <t>Оптическая транспортная сеть SDH РДП БЭС</t>
  </si>
  <si>
    <t>Оптическая транспортная сеть SDH РДП Валуйского РЭС</t>
  </si>
  <si>
    <t>Оптическая транспортная сеть SDH РДП Вейделевского РЭС</t>
  </si>
  <si>
    <t>Оптическая транспортная сеть SDH РДП Волоконовского РЭС</t>
  </si>
  <si>
    <t>Оптическая транспортная сеть SDH РДП Корочанского РЭС</t>
  </si>
  <si>
    <t>Оптическая транспортная сеть SDH РДП Красная Гвардия</t>
  </si>
  <si>
    <t>Оптическая транспортная сеть SDH РДП Краснянского РЭС</t>
  </si>
  <si>
    <t>Оптическая транспортная сеть SDH РДП Новооскольского РЭС</t>
  </si>
  <si>
    <t>Оптическая транспортная сеть SDH РДП Ровеньского РЭС</t>
  </si>
  <si>
    <t>Оптическая транспортная сеть SDH РДП Старооскольские электрические сети</t>
  </si>
  <si>
    <t>Оптическая транспортная сеть SDH РДП Чернянского РЭС</t>
  </si>
  <si>
    <t xml:space="preserve">Оптическая транспортная сеть SDH ЦУС  Белгородэнерго </t>
  </si>
  <si>
    <t>Итого по Главе 2. "Основные объекты строительства"</t>
  </si>
  <si>
    <t>Глава 8. Временные здания и сооружения</t>
  </si>
  <si>
    <t>ГСН 81-05-01-2001_x000D_
прил.1 п. 5.3.3</t>
  </si>
  <si>
    <t>Временные здания и сооружения 2,4*0,8 %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</si>
  <si>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</si>
  <si>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</si>
  <si>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</si>
  <si>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 81-05-02-2007_x000D_
т.4 п.2.6</t>
  </si>
  <si>
    <t>Удорожание работ в зимнее время 1,7 %*0,9</t>
  </si>
  <si>
    <t>МДС81-35.2004г п9.9</t>
  </si>
  <si>
    <t>Средства на покрытие затрат строительных организаций по добровольному страхованию работников и имущества,  в том числе строительных рисков -1% от СМР  глав 1-8</t>
  </si>
  <si>
    <t>Командировочные расходы: ТЗ/8*112</t>
  </si>
  <si>
    <t xml:space="preserve">Оптическая транспортная сеть SDH ПНР </t>
  </si>
  <si>
    <t>Итого по Главе 9. "Прочие работы и затраты"</t>
  </si>
  <si>
    <t>Итого по Главам 1-9</t>
  </si>
  <si>
    <t>Проектные и изыскательские работы</t>
  </si>
  <si>
    <t>Договор</t>
  </si>
  <si>
    <t>Стоимость проектных работ</t>
  </si>
  <si>
    <t>Постановление РФ от 05.03.2007 №145</t>
  </si>
  <si>
    <t>Стоимость эспертизы ПСД 29,25 %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</si>
  <si>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</si>
  <si>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</si>
  <si>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</si>
  <si>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МДС 81-35.2004</t>
  </si>
  <si>
    <t>Непредвиденные затраты - 1%</t>
  </si>
  <si>
    <t>Итого "Непредвиденные затраты"</t>
  </si>
  <si>
    <t>Итого с учетом "Непредвиденные затраты"</t>
  </si>
  <si>
    <t>Дополнительные затраты в текущих ценах</t>
  </si>
  <si>
    <t>СМР (КТП и прочие) с К=5,98</t>
  </si>
  <si>
    <t>Оборудование с К=3,94</t>
  </si>
  <si>
    <t>ПНР с К=10,79</t>
  </si>
  <si>
    <t>ПИР с К=3,64</t>
  </si>
  <si>
    <t>Прочие с К=7,74</t>
  </si>
  <si>
    <t>Итого "Дополнительные затраты в текущих ценах"</t>
  </si>
  <si>
    <t>Налоги и обязательные платежи</t>
  </si>
  <si>
    <t>МДС 81-35.2004 п.4.100</t>
  </si>
  <si>
    <t>НДС - 18%</t>
  </si>
  <si>
    <t>Итого "Налоги и обязательные платежи"</t>
  </si>
  <si>
    <t>Всего по сводному расчету</t>
  </si>
  <si>
    <t>Составил: ___________________________</t>
  </si>
  <si>
    <t>(должность, подпись, расшифровка)</t>
  </si>
  <si>
    <t>Проверил: ___________________________</t>
  </si>
  <si>
    <t>"Утверждаю"</t>
  </si>
  <si>
    <t>Заместитель директора</t>
  </si>
  <si>
    <t>Сводный сметный расчет в сумме, тыс. руб.</t>
  </si>
  <si>
    <t xml:space="preserve"> по капитальному строительству</t>
  </si>
  <si>
    <t xml:space="preserve"> с НДС-18% </t>
  </si>
  <si>
    <t>филиала ОАО "МРСК Центра" - "Белгородэнерго"</t>
  </si>
  <si>
    <t>в т.ч. СМР , тыс. руб.</t>
  </si>
  <si>
    <t xml:space="preserve">                            _____________________Леваков Г.Г.</t>
  </si>
  <si>
    <t xml:space="preserve">в текущих ценах с НДС-18% </t>
  </si>
  <si>
    <t>МОДЕРНИЗАЦИЯ ОПТИЧЕСКОЙ ТРАНСПОРТНОЙ СЕТИ SDH (2 и 3 этапы) 
ДЛЯ НУЖД ОАО "МРСК ЦЕНТРА"  (ФИЛИАЛА "БЕЛГОРОДЭНЕРГО")</t>
  </si>
  <si>
    <t>02-00-01</t>
  </si>
  <si>
    <t>02-00-02</t>
  </si>
  <si>
    <t>02-00-03</t>
  </si>
  <si>
    <t>02-00-04</t>
  </si>
  <si>
    <t>02-00-05</t>
  </si>
  <si>
    <t>02-00-06</t>
  </si>
  <si>
    <t>02-00-07</t>
  </si>
  <si>
    <t>02-00-08</t>
  </si>
  <si>
    <t>02-00-09</t>
  </si>
  <si>
    <t>02-00-10</t>
  </si>
  <si>
    <t>02-00-11</t>
  </si>
  <si>
    <t>02-00-12</t>
  </si>
  <si>
    <t>02-00-13</t>
  </si>
  <si>
    <t>02-00-14</t>
  </si>
  <si>
    <t>02-00-15</t>
  </si>
  <si>
    <t>09-00-01</t>
  </si>
  <si>
    <t>Расчет</t>
  </si>
  <si>
    <t xml:space="preserve">Составлен в ценах по состоянию на 01.01.2000г. </t>
  </si>
  <si>
    <t>тыс.руб.</t>
  </si>
  <si>
    <t>Составлен в ценах по состоянию на 01.01.2000г. с переводом в текущие цены по состояию 4 квартал 2013г.</t>
  </si>
  <si>
    <t xml:space="preserve">Письмо </t>
  </si>
  <si>
    <t>СМР (КТП и прочие) с К=  5,98/5,51*4,52</t>
  </si>
  <si>
    <t>Заместителя</t>
  </si>
  <si>
    <t>СМР (ВЛЭП) с К=  4,19/4,13*4,52</t>
  </si>
  <si>
    <t>Министра</t>
  </si>
  <si>
    <t>СМР (КЛЭП) с К=  4,71/4,22*4,52</t>
  </si>
  <si>
    <t>Регионального развития РФ</t>
  </si>
  <si>
    <t>Оборудование с К=3,27, прочие с К=6,03</t>
  </si>
  <si>
    <t>от 18.11.2010</t>
  </si>
  <si>
    <t xml:space="preserve">ПНР  с К=8,16   </t>
  </si>
  <si>
    <t>№39160-КК/08</t>
  </si>
  <si>
    <t>ПИР с К=3,13, изыск. = 3,19</t>
  </si>
  <si>
    <t>Всего по сводному расчету в текущих ценах</t>
  </si>
  <si>
    <t>Всего без НДС</t>
  </si>
  <si>
    <t>Письмо Минархстроя от 17.01.92</t>
  </si>
  <si>
    <t>НДС</t>
  </si>
  <si>
    <t>Всего с НДС</t>
  </si>
  <si>
    <t>Письмо Минрегиона  от 12.11.2013 №2/331-СД/10</t>
  </si>
  <si>
    <t>Письмо Минстроя РФ от 19.02.1996 Г№ВБ-29/12-61</t>
  </si>
  <si>
    <t>Средства на организацию и проведение торгов 0,42%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</si>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</sst>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b/>
      <i/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164" fontId="2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1" fillId="0" borderId="0" xfId="0" applyFont="1" applyBorder="1" applyAlignment="1">
      <alignment horizontal="left" vertical="top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/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/>
    </xf>
    <xf numFmtId="49" fontId="11" fillId="0" borderId="0" xfId="0" applyNumberFormat="1" applyFont="1" applyFill="1" applyAlignment="1">
      <alignment horizontal="left" vertical="top"/>
    </xf>
    <xf numFmtId="165" fontId="12" fillId="0" borderId="0" xfId="0" applyNumberFormat="1" applyFont="1" applyAlignment="1">
      <alignment horizontal="left" vertical="top"/>
    </xf>
    <xf numFmtId="165" fontId="11" fillId="0" borderId="0" xfId="0" applyNumberFormat="1" applyFont="1" applyAlignment="1">
      <alignment horizontal="right" vertical="top" indent="1"/>
    </xf>
    <xf numFmtId="0" fontId="11" fillId="0" borderId="0" xfId="0" applyFont="1" applyAlignment="1">
      <alignment horizontal="left" vertical="top"/>
    </xf>
    <xf numFmtId="0" fontId="0" fillId="0" borderId="0" xfId="0" applyAlignme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7" fillId="0" borderId="0" xfId="0" applyNumberFormat="1" applyFont="1" applyAlignment="1">
      <alignment horizontal="right" vertical="top" indent="1"/>
    </xf>
    <xf numFmtId="0" fontId="10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165" fontId="7" fillId="0" borderId="2" xfId="0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left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0" fontId="7" fillId="0" borderId="2" xfId="0" applyFont="1" applyBorder="1" applyAlignment="1">
      <alignment horizontal="left" vertical="top"/>
    </xf>
    <xf numFmtId="164" fontId="14" fillId="0" borderId="2" xfId="0" applyNumberFormat="1" applyFont="1" applyBorder="1" applyAlignment="1">
      <alignment horizontal="right" vertical="top" wrapText="1"/>
    </xf>
    <xf numFmtId="49" fontId="7" fillId="0" borderId="2" xfId="0" applyNumberFormat="1" applyFont="1" applyBorder="1" applyAlignment="1">
      <alignment horizontal="left" vertical="top"/>
    </xf>
    <xf numFmtId="164" fontId="7" fillId="0" borderId="2" xfId="0" applyNumberFormat="1" applyFont="1" applyBorder="1" applyAlignment="1">
      <alignment horizontal="righ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165" fontId="8" fillId="0" borderId="8" xfId="0" applyNumberFormat="1" applyFont="1" applyBorder="1" applyAlignment="1">
      <alignment horizontal="right" vertical="top"/>
    </xf>
    <xf numFmtId="0" fontId="8" fillId="0" borderId="2" xfId="0" applyFont="1" applyBorder="1" applyAlignment="1">
      <alignment horizontal="left" vertical="top"/>
    </xf>
    <xf numFmtId="164" fontId="8" fillId="0" borderId="2" xfId="0" applyNumberFormat="1" applyFont="1" applyBorder="1" applyAlignment="1">
      <alignment horizontal="right" vertical="top"/>
    </xf>
    <xf numFmtId="165" fontId="8" fillId="0" borderId="2" xfId="0" applyNumberFormat="1" applyFont="1" applyBorder="1" applyAlignment="1">
      <alignment horizontal="right" vertical="top"/>
    </xf>
    <xf numFmtId="49" fontId="15" fillId="0" borderId="2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right" vertical="top"/>
    </xf>
    <xf numFmtId="166" fontId="7" fillId="0" borderId="2" xfId="0" applyNumberFormat="1" applyFont="1" applyBorder="1" applyAlignment="1">
      <alignment horizontal="right" vertical="top"/>
    </xf>
    <xf numFmtId="49" fontId="7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/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right" vertical="top" wrapText="1"/>
    </xf>
    <xf numFmtId="49" fontId="3" fillId="0" borderId="8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76"/>
  <sheetViews>
    <sheetView view="pageBreakPreview" zoomScaleNormal="100" zoomScaleSheetLayoutView="100" workbookViewId="0">
      <selection activeCell="H49" sqref="H49"/>
    </sheetView>
  </sheetViews>
  <sheetFormatPr defaultRowHeight="12.75" x14ac:dyDescent="0.2"/>
  <cols>
    <col min="1" max="1" width="5" style="1" customWidth="1"/>
    <col min="2" max="2" width="14.2851562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9"/>
      <c r="B1"/>
      <c r="C1"/>
      <c r="D1" s="20"/>
      <c r="E1" s="20"/>
      <c r="F1" s="20"/>
      <c r="G1" s="20"/>
      <c r="H1" s="21" t="s">
        <v>5</v>
      </c>
    </row>
    <row r="2" spans="1:8" ht="15" x14ac:dyDescent="0.25">
      <c r="A2"/>
      <c r="B2"/>
      <c r="C2" s="22"/>
      <c r="D2" s="20"/>
      <c r="E2" s="23"/>
      <c r="F2" s="24"/>
      <c r="G2" s="23"/>
      <c r="H2" s="25" t="s">
        <v>70</v>
      </c>
    </row>
    <row r="3" spans="1:8" ht="14.25" x14ac:dyDescent="0.2">
      <c r="A3"/>
      <c r="B3"/>
      <c r="C3"/>
      <c r="D3" s="20"/>
      <c r="E3" s="26"/>
      <c r="F3" s="26"/>
      <c r="G3" s="25"/>
      <c r="H3" s="25" t="s">
        <v>71</v>
      </c>
    </row>
    <row r="4" spans="1:8" ht="14.25" x14ac:dyDescent="0.2">
      <c r="A4"/>
      <c r="B4" s="27" t="s">
        <v>72</v>
      </c>
      <c r="C4" s="28"/>
      <c r="D4" s="29"/>
      <c r="E4" s="25"/>
      <c r="F4" s="69" t="s">
        <v>73</v>
      </c>
      <c r="G4" s="69"/>
      <c r="H4" s="69"/>
    </row>
    <row r="5" spans="1:8" ht="14.25" x14ac:dyDescent="0.2">
      <c r="A5"/>
      <c r="B5" s="39">
        <f>H69</f>
        <v>28020.411015731239</v>
      </c>
      <c r="C5" s="30" t="s">
        <v>74</v>
      </c>
      <c r="D5" s="20"/>
      <c r="E5" s="69" t="s">
        <v>75</v>
      </c>
      <c r="F5" s="69"/>
      <c r="G5" s="69"/>
      <c r="H5" s="69"/>
    </row>
    <row r="6" spans="1:8" ht="15" x14ac:dyDescent="0.25">
      <c r="A6"/>
      <c r="B6"/>
      <c r="C6"/>
      <c r="D6"/>
      <c r="E6" s="24"/>
      <c r="F6" s="24"/>
      <c r="G6" s="23"/>
      <c r="H6" s="23"/>
    </row>
    <row r="7" spans="1:8" ht="14.25" x14ac:dyDescent="0.2">
      <c r="A7"/>
      <c r="B7" s="31" t="s">
        <v>76</v>
      </c>
      <c r="C7" s="32"/>
      <c r="D7" s="20"/>
      <c r="E7" s="69" t="s">
        <v>77</v>
      </c>
      <c r="F7" s="69"/>
      <c r="G7" s="69"/>
      <c r="H7" s="69"/>
    </row>
    <row r="8" spans="1:8" x14ac:dyDescent="0.2">
      <c r="A8"/>
      <c r="B8" s="33">
        <v>306853.9142</v>
      </c>
      <c r="C8" s="34" t="s">
        <v>78</v>
      </c>
      <c r="D8"/>
      <c r="E8"/>
      <c r="F8"/>
      <c r="G8" s="20"/>
      <c r="H8" s="20"/>
    </row>
    <row r="9" spans="1:8" x14ac:dyDescent="0.2">
      <c r="A9"/>
      <c r="B9" s="33"/>
      <c r="C9" s="34"/>
      <c r="D9"/>
      <c r="E9"/>
      <c r="F9"/>
      <c r="G9" s="20"/>
      <c r="H9" s="20"/>
    </row>
    <row r="10" spans="1:8" x14ac:dyDescent="0.2">
      <c r="A10"/>
      <c r="B10"/>
      <c r="C10"/>
      <c r="D10" s="6" t="s">
        <v>6</v>
      </c>
      <c r="E10"/>
      <c r="F10" s="3"/>
      <c r="G10" s="3"/>
      <c r="H10" s="3"/>
    </row>
    <row r="11" spans="1:8" x14ac:dyDescent="0.2">
      <c r="A11"/>
      <c r="B11"/>
      <c r="C11"/>
      <c r="D11" s="7"/>
      <c r="E11"/>
      <c r="F11" s="3"/>
      <c r="G11" s="3"/>
      <c r="H11" s="3"/>
    </row>
    <row r="12" spans="1:8" ht="35.25" customHeight="1" x14ac:dyDescent="0.2">
      <c r="A12"/>
      <c r="B12"/>
      <c r="C12" s="70" t="s">
        <v>79</v>
      </c>
      <c r="D12" s="70"/>
      <c r="E12" s="70"/>
      <c r="F12" s="70"/>
      <c r="G12" s="70"/>
      <c r="H12" s="3"/>
    </row>
    <row r="13" spans="1:8" x14ac:dyDescent="0.2">
      <c r="A13"/>
      <c r="B13"/>
      <c r="C13"/>
      <c r="D13" s="8" t="s">
        <v>0</v>
      </c>
      <c r="E13"/>
      <c r="F13" s="3"/>
      <c r="G13" s="3"/>
      <c r="H13" s="3"/>
    </row>
    <row r="14" spans="1:8" x14ac:dyDescent="0.2">
      <c r="A14"/>
      <c r="B14"/>
      <c r="C14"/>
      <c r="D14"/>
      <c r="E14"/>
      <c r="F14"/>
      <c r="G14"/>
      <c r="H14" s="3"/>
    </row>
    <row r="15" spans="1:8" x14ac:dyDescent="0.2">
      <c r="A15" s="35"/>
      <c r="B15" s="36" t="s">
        <v>99</v>
      </c>
      <c r="C15" s="35"/>
      <c r="D15" s="37"/>
      <c r="E15" s="38"/>
      <c r="F15" s="38"/>
      <c r="G15" s="38"/>
      <c r="H15" s="38"/>
    </row>
    <row r="16" spans="1:8" ht="12.75" customHeight="1" x14ac:dyDescent="0.2">
      <c r="A16" s="78" t="s">
        <v>1</v>
      </c>
      <c r="B16" s="79" t="s">
        <v>7</v>
      </c>
      <c r="C16" s="79" t="s">
        <v>8</v>
      </c>
      <c r="D16" s="80" t="s">
        <v>10</v>
      </c>
      <c r="E16" s="80"/>
      <c r="F16" s="80"/>
      <c r="G16" s="80"/>
      <c r="H16" s="78" t="s">
        <v>11</v>
      </c>
    </row>
    <row r="17" spans="1:8" x14ac:dyDescent="0.2">
      <c r="A17" s="78"/>
      <c r="B17" s="79"/>
      <c r="C17" s="79"/>
      <c r="D17" s="78" t="s">
        <v>9</v>
      </c>
      <c r="E17" s="78" t="s">
        <v>2</v>
      </c>
      <c r="F17" s="78" t="s">
        <v>3</v>
      </c>
      <c r="G17" s="78" t="s">
        <v>4</v>
      </c>
      <c r="H17" s="78"/>
    </row>
    <row r="18" spans="1:8" x14ac:dyDescent="0.2">
      <c r="A18" s="78"/>
      <c r="B18" s="79"/>
      <c r="C18" s="79"/>
      <c r="D18" s="78"/>
      <c r="E18" s="78"/>
      <c r="F18" s="78"/>
      <c r="G18" s="78"/>
      <c r="H18" s="78"/>
    </row>
    <row r="19" spans="1:8" x14ac:dyDescent="0.2">
      <c r="A19" s="78"/>
      <c r="B19" s="79"/>
      <c r="C19" s="79"/>
      <c r="D19" s="78"/>
      <c r="E19" s="78"/>
      <c r="F19" s="78"/>
      <c r="G19" s="78"/>
      <c r="H19" s="78"/>
    </row>
    <row r="20" spans="1:8" x14ac:dyDescent="0.2">
      <c r="A20" s="9">
        <v>1</v>
      </c>
      <c r="B20" s="10">
        <v>2</v>
      </c>
      <c r="C20" s="10">
        <v>3</v>
      </c>
      <c r="D20" s="9">
        <v>4</v>
      </c>
      <c r="E20" s="9">
        <v>5</v>
      </c>
      <c r="F20" s="9">
        <v>6</v>
      </c>
      <c r="G20" s="9">
        <v>7</v>
      </c>
      <c r="H20" s="9">
        <v>8</v>
      </c>
    </row>
    <row r="21" spans="1:8" x14ac:dyDescent="0.2">
      <c r="A21" s="76" t="s">
        <v>12</v>
      </c>
      <c r="B21" s="77"/>
      <c r="C21" s="77"/>
      <c r="D21" s="77"/>
      <c r="E21" s="77"/>
      <c r="F21" s="77"/>
      <c r="G21" s="77"/>
      <c r="H21" s="77"/>
    </row>
    <row r="22" spans="1:8" ht="25.5" x14ac:dyDescent="0.2">
      <c r="A22" s="11">
        <v>1</v>
      </c>
      <c r="B22" s="12" t="s">
        <v>80</v>
      </c>
      <c r="C22" s="12" t="s">
        <v>13</v>
      </c>
      <c r="D22" s="13"/>
      <c r="E22" s="14">
        <v>85.787000000000006</v>
      </c>
      <c r="F22" s="14">
        <v>627.68600000000004</v>
      </c>
      <c r="G22" s="13"/>
      <c r="H22" s="14">
        <v>713.47299999999996</v>
      </c>
    </row>
    <row r="23" spans="1:8" ht="25.5" x14ac:dyDescent="0.2">
      <c r="A23" s="11">
        <v>2</v>
      </c>
      <c r="B23" s="12" t="s">
        <v>81</v>
      </c>
      <c r="C23" s="12" t="s">
        <v>14</v>
      </c>
      <c r="D23" s="13"/>
      <c r="E23" s="14">
        <v>36.423000000000002</v>
      </c>
      <c r="F23" s="14">
        <v>719.04300000000001</v>
      </c>
      <c r="G23" s="13"/>
      <c r="H23" s="14">
        <v>755.46600000000001</v>
      </c>
    </row>
    <row r="24" spans="1:8" ht="25.5" x14ac:dyDescent="0.2">
      <c r="A24" s="11">
        <v>3</v>
      </c>
      <c r="B24" s="12" t="s">
        <v>82</v>
      </c>
      <c r="C24" s="12" t="s">
        <v>15</v>
      </c>
      <c r="D24" s="13"/>
      <c r="E24" s="14">
        <v>6.266</v>
      </c>
      <c r="F24" s="14">
        <v>220.678</v>
      </c>
      <c r="G24" s="13"/>
      <c r="H24" s="14">
        <v>226.94399999999999</v>
      </c>
    </row>
    <row r="25" spans="1:8" x14ac:dyDescent="0.2">
      <c r="A25" s="11">
        <v>4</v>
      </c>
      <c r="B25" s="12" t="s">
        <v>83</v>
      </c>
      <c r="C25" s="12" t="s">
        <v>16</v>
      </c>
      <c r="D25" s="13"/>
      <c r="E25" s="14">
        <v>2.3050000000000002</v>
      </c>
      <c r="F25" s="14">
        <v>66.626999999999995</v>
      </c>
      <c r="G25" s="13"/>
      <c r="H25" s="14">
        <v>68.932000000000002</v>
      </c>
    </row>
    <row r="26" spans="1:8" ht="25.5" x14ac:dyDescent="0.2">
      <c r="A26" s="11">
        <v>5</v>
      </c>
      <c r="B26" s="12" t="s">
        <v>84</v>
      </c>
      <c r="C26" s="12" t="s">
        <v>17</v>
      </c>
      <c r="D26" s="13"/>
      <c r="E26" s="14">
        <v>65.977999999999994</v>
      </c>
      <c r="F26" s="14">
        <v>416.709</v>
      </c>
      <c r="G26" s="13"/>
      <c r="H26" s="14">
        <v>482.68700000000001</v>
      </c>
    </row>
    <row r="27" spans="1:8" ht="25.5" x14ac:dyDescent="0.2">
      <c r="A27" s="11">
        <v>6</v>
      </c>
      <c r="B27" s="12" t="s">
        <v>85</v>
      </c>
      <c r="C27" s="12" t="s">
        <v>18</v>
      </c>
      <c r="D27" s="13"/>
      <c r="E27" s="14">
        <v>4.4020000000000001</v>
      </c>
      <c r="F27" s="14">
        <v>177.24299999999999</v>
      </c>
      <c r="G27" s="13"/>
      <c r="H27" s="14">
        <v>181.64500000000001</v>
      </c>
    </row>
    <row r="28" spans="1:8" ht="25.5" x14ac:dyDescent="0.2">
      <c r="A28" s="11">
        <v>7</v>
      </c>
      <c r="B28" s="12" t="s">
        <v>86</v>
      </c>
      <c r="C28" s="12" t="s">
        <v>19</v>
      </c>
      <c r="D28" s="13"/>
      <c r="E28" s="14">
        <v>9.2880000000000003</v>
      </c>
      <c r="F28" s="14">
        <v>202.346</v>
      </c>
      <c r="G28" s="13"/>
      <c r="H28" s="14">
        <v>211.63399999999999</v>
      </c>
    </row>
    <row r="29" spans="1:8" ht="25.5" x14ac:dyDescent="0.2">
      <c r="A29" s="11">
        <v>8</v>
      </c>
      <c r="B29" s="12" t="s">
        <v>87</v>
      </c>
      <c r="C29" s="12" t="s">
        <v>20</v>
      </c>
      <c r="D29" s="13"/>
      <c r="E29" s="14">
        <v>8.3089999999999993</v>
      </c>
      <c r="F29" s="14">
        <v>177.24299999999999</v>
      </c>
      <c r="G29" s="13"/>
      <c r="H29" s="14">
        <v>185.55199999999999</v>
      </c>
    </row>
    <row r="30" spans="1:8" ht="25.5" x14ac:dyDescent="0.2">
      <c r="A30" s="11">
        <v>9</v>
      </c>
      <c r="B30" s="12" t="s">
        <v>88</v>
      </c>
      <c r="C30" s="12" t="s">
        <v>21</v>
      </c>
      <c r="D30" s="13"/>
      <c r="E30" s="14">
        <v>15.295999999999999</v>
      </c>
      <c r="F30" s="14">
        <v>254.01300000000001</v>
      </c>
      <c r="G30" s="13"/>
      <c r="H30" s="14">
        <v>269.30900000000003</v>
      </c>
    </row>
    <row r="31" spans="1:8" ht="25.5" x14ac:dyDescent="0.2">
      <c r="A31" s="11">
        <v>10</v>
      </c>
      <c r="B31" s="12" t="s">
        <v>89</v>
      </c>
      <c r="C31" s="12" t="s">
        <v>22</v>
      </c>
      <c r="D31" s="13"/>
      <c r="E31" s="14">
        <v>7.4109999999999996</v>
      </c>
      <c r="F31" s="14">
        <v>18.817</v>
      </c>
      <c r="G31" s="13"/>
      <c r="H31" s="14">
        <v>26.228000000000002</v>
      </c>
    </row>
    <row r="32" spans="1:8" ht="25.5" x14ac:dyDescent="0.2">
      <c r="A32" s="11">
        <v>11</v>
      </c>
      <c r="B32" s="12" t="s">
        <v>90</v>
      </c>
      <c r="C32" s="12" t="s">
        <v>23</v>
      </c>
      <c r="D32" s="13"/>
      <c r="E32" s="14">
        <v>9.8580000000000005</v>
      </c>
      <c r="F32" s="14">
        <v>200.87799999999999</v>
      </c>
      <c r="G32" s="13"/>
      <c r="H32" s="14">
        <v>210.73599999999999</v>
      </c>
    </row>
    <row r="33" spans="1:8" ht="25.5" x14ac:dyDescent="0.2">
      <c r="A33" s="11">
        <v>12</v>
      </c>
      <c r="B33" s="12" t="s">
        <v>91</v>
      </c>
      <c r="C33" s="12" t="s">
        <v>24</v>
      </c>
      <c r="D33" s="13"/>
      <c r="E33" s="14">
        <v>12.103</v>
      </c>
      <c r="F33" s="14">
        <v>236.51300000000001</v>
      </c>
      <c r="G33" s="13"/>
      <c r="H33" s="14">
        <v>248.61600000000001</v>
      </c>
    </row>
    <row r="34" spans="1:8" ht="25.5" x14ac:dyDescent="0.2">
      <c r="A34" s="11">
        <v>13</v>
      </c>
      <c r="B34" s="12" t="s">
        <v>92</v>
      </c>
      <c r="C34" s="12" t="s">
        <v>25</v>
      </c>
      <c r="D34" s="13"/>
      <c r="E34" s="14">
        <v>24.707999999999998</v>
      </c>
      <c r="F34" s="14">
        <v>367.995</v>
      </c>
      <c r="G34" s="13"/>
      <c r="H34" s="14">
        <v>392.70299999999997</v>
      </c>
    </row>
    <row r="35" spans="1:8" ht="25.5" x14ac:dyDescent="0.2">
      <c r="A35" s="11">
        <v>14</v>
      </c>
      <c r="B35" s="12" t="s">
        <v>93</v>
      </c>
      <c r="C35" s="12" t="s">
        <v>26</v>
      </c>
      <c r="D35" s="13"/>
      <c r="E35" s="14">
        <v>10.747</v>
      </c>
      <c r="F35" s="14">
        <v>202.227</v>
      </c>
      <c r="G35" s="13"/>
      <c r="H35" s="14">
        <v>212.97399999999999</v>
      </c>
    </row>
    <row r="36" spans="1:8" ht="25.5" x14ac:dyDescent="0.2">
      <c r="A36" s="11">
        <v>15</v>
      </c>
      <c r="B36" s="12" t="s">
        <v>94</v>
      </c>
      <c r="C36" s="12" t="s">
        <v>27</v>
      </c>
      <c r="D36" s="13"/>
      <c r="E36" s="17">
        <v>65.955259999999996</v>
      </c>
      <c r="F36" s="17">
        <v>1003.58114</v>
      </c>
      <c r="G36" s="18"/>
      <c r="H36" s="17">
        <v>1069.5364</v>
      </c>
    </row>
    <row r="37" spans="1:8" ht="27.95" customHeight="1" x14ac:dyDescent="0.2">
      <c r="A37" s="15"/>
      <c r="B37" s="74" t="s">
        <v>28</v>
      </c>
      <c r="C37" s="75"/>
      <c r="D37" s="13"/>
      <c r="E37" s="17">
        <f>SUM(E22:E36)</f>
        <v>364.83626000000004</v>
      </c>
      <c r="F37" s="17">
        <f>SUM(F22:F36)</f>
        <v>4891.5991399999994</v>
      </c>
      <c r="G37" s="18"/>
      <c r="H37" s="17">
        <f>SUM(H22:H36)</f>
        <v>5256.4354000000003</v>
      </c>
    </row>
    <row r="38" spans="1:8" x14ac:dyDescent="0.2">
      <c r="A38" s="76" t="s">
        <v>29</v>
      </c>
      <c r="B38" s="77"/>
      <c r="C38" s="77"/>
      <c r="D38" s="77"/>
      <c r="E38" s="77"/>
      <c r="F38" s="77"/>
      <c r="G38" s="77"/>
      <c r="H38" s="77"/>
    </row>
    <row r="39" spans="1:8" ht="38.25" x14ac:dyDescent="0.2">
      <c r="A39" s="11">
        <v>16</v>
      </c>
      <c r="B39" s="12" t="s">
        <v>30</v>
      </c>
      <c r="C39" s="12" t="s">
        <v>31</v>
      </c>
      <c r="D39" s="13"/>
      <c r="E39" s="17">
        <f>E37*0.0192</f>
        <v>7.0048561920000001</v>
      </c>
      <c r="F39" s="18"/>
      <c r="G39" s="18"/>
      <c r="H39" s="17">
        <v>7.0048599999999999</v>
      </c>
    </row>
    <row r="40" spans="1:8" ht="27.95" customHeight="1" x14ac:dyDescent="0.2">
      <c r="A40" s="15"/>
      <c r="B40" s="74" t="s">
        <v>32</v>
      </c>
      <c r="C40" s="75"/>
      <c r="D40" s="13"/>
      <c r="E40" s="17">
        <v>7.0048599999999999</v>
      </c>
      <c r="F40" s="18"/>
      <c r="G40" s="18"/>
      <c r="H40" s="17">
        <v>7.0048599999999999</v>
      </c>
    </row>
    <row r="41" spans="1:8" x14ac:dyDescent="0.2">
      <c r="A41" s="15"/>
      <c r="B41" s="74" t="s">
        <v>33</v>
      </c>
      <c r="C41" s="75"/>
      <c r="D41" s="13"/>
      <c r="E41" s="17">
        <f>E40+E37</f>
        <v>371.84112000000005</v>
      </c>
      <c r="F41" s="17">
        <f>F37</f>
        <v>4891.5991399999994</v>
      </c>
      <c r="G41" s="18"/>
      <c r="H41" s="17">
        <f>H40+H37</f>
        <v>5263.4402600000003</v>
      </c>
    </row>
    <row r="42" spans="1:8" x14ac:dyDescent="0.2">
      <c r="A42" s="76" t="s">
        <v>34</v>
      </c>
      <c r="B42" s="77"/>
      <c r="C42" s="77"/>
      <c r="D42" s="77"/>
      <c r="E42" s="77"/>
      <c r="F42" s="77"/>
      <c r="G42" s="77"/>
      <c r="H42" s="77"/>
    </row>
    <row r="43" spans="1:8" ht="38.25" x14ac:dyDescent="0.2">
      <c r="A43" s="11">
        <v>17</v>
      </c>
      <c r="B43" s="12" t="s">
        <v>35</v>
      </c>
      <c r="C43" s="12" t="s">
        <v>36</v>
      </c>
      <c r="D43" s="13"/>
      <c r="E43" s="17">
        <v>5.6891699999999998</v>
      </c>
      <c r="F43" s="18"/>
      <c r="G43" s="18"/>
      <c r="H43" s="17">
        <v>5.6891699999999998</v>
      </c>
    </row>
    <row r="44" spans="1:8" ht="51" x14ac:dyDescent="0.2">
      <c r="A44" s="11">
        <v>18</v>
      </c>
      <c r="B44" s="12" t="s">
        <v>37</v>
      </c>
      <c r="C44" s="12" t="s">
        <v>38</v>
      </c>
      <c r="D44" s="13"/>
      <c r="E44" s="18"/>
      <c r="F44" s="18"/>
      <c r="G44" s="17">
        <f>H41*0.01</f>
        <v>52.634402600000001</v>
      </c>
      <c r="H44" s="17">
        <v>52.634399999999999</v>
      </c>
    </row>
    <row r="45" spans="1:8" x14ac:dyDescent="0.2">
      <c r="A45" s="11">
        <v>19</v>
      </c>
      <c r="B45" s="16" t="s">
        <v>96</v>
      </c>
      <c r="C45" s="12" t="s">
        <v>39</v>
      </c>
      <c r="D45" s="13"/>
      <c r="E45" s="18"/>
      <c r="F45" s="18"/>
      <c r="G45" s="17">
        <v>7.36029</v>
      </c>
      <c r="H45" s="17">
        <v>7.36029</v>
      </c>
    </row>
    <row r="46" spans="1:8" ht="51" x14ac:dyDescent="0.2">
      <c r="A46" s="63">
        <f>A45+1</f>
        <v>20</v>
      </c>
      <c r="B46" s="64" t="s">
        <v>118</v>
      </c>
      <c r="C46" s="46" t="s">
        <v>119</v>
      </c>
      <c r="D46" s="65"/>
      <c r="E46" s="65"/>
      <c r="F46" s="65"/>
      <c r="G46" s="47">
        <f>ROUND(H41*0.0042,3)</f>
        <v>22.106000000000002</v>
      </c>
      <c r="H46" s="44">
        <f>D46+E46+F46+G46</f>
        <v>22.106000000000002</v>
      </c>
    </row>
    <row r="47" spans="1:8" x14ac:dyDescent="0.2">
      <c r="A47" s="11">
        <v>20</v>
      </c>
      <c r="B47" s="12" t="s">
        <v>95</v>
      </c>
      <c r="C47" s="12" t="s">
        <v>40</v>
      </c>
      <c r="D47" s="13"/>
      <c r="E47" s="18"/>
      <c r="F47" s="18"/>
      <c r="G47" s="17">
        <v>23.861999999999998</v>
      </c>
      <c r="H47" s="17">
        <v>23.861999999999998</v>
      </c>
    </row>
    <row r="48" spans="1:8" x14ac:dyDescent="0.2">
      <c r="A48" s="15"/>
      <c r="B48" s="74" t="s">
        <v>41</v>
      </c>
      <c r="C48" s="75"/>
      <c r="D48" s="13"/>
      <c r="E48" s="17">
        <v>5.6891699999999998</v>
      </c>
      <c r="F48" s="18"/>
      <c r="G48" s="17">
        <f>G47+G46+G44+G45</f>
        <v>105.96269260000001</v>
      </c>
      <c r="H48" s="17">
        <f>SUM(H43:H47)</f>
        <v>111.65186</v>
      </c>
    </row>
    <row r="49" spans="1:10" x14ac:dyDescent="0.2">
      <c r="A49" s="15"/>
      <c r="B49" s="74" t="s">
        <v>42</v>
      </c>
      <c r="C49" s="75"/>
      <c r="D49" s="13"/>
      <c r="E49" s="17">
        <f>E48+E41</f>
        <v>377.53029000000004</v>
      </c>
      <c r="F49" s="17">
        <v>4891.5991400000003</v>
      </c>
      <c r="G49" s="17">
        <f>G48</f>
        <v>105.96269260000001</v>
      </c>
      <c r="H49" s="17">
        <f>H48+H41</f>
        <v>5375.0921200000003</v>
      </c>
      <c r="J49" s="62"/>
    </row>
    <row r="50" spans="1:10" x14ac:dyDescent="0.2">
      <c r="A50" s="76" t="s">
        <v>43</v>
      </c>
      <c r="B50" s="77"/>
      <c r="C50" s="77"/>
      <c r="D50" s="77"/>
      <c r="E50" s="77"/>
      <c r="F50" s="77"/>
      <c r="G50" s="77"/>
      <c r="H50" s="77"/>
    </row>
    <row r="51" spans="1:10" x14ac:dyDescent="0.2">
      <c r="A51" s="11">
        <v>21</v>
      </c>
      <c r="B51" s="12" t="s">
        <v>44</v>
      </c>
      <c r="C51" s="12" t="s">
        <v>45</v>
      </c>
      <c r="D51" s="13"/>
      <c r="E51" s="18"/>
      <c r="F51" s="18"/>
      <c r="G51" s="17">
        <v>214.19300000000001</v>
      </c>
      <c r="H51" s="17">
        <v>214.19259</v>
      </c>
    </row>
    <row r="52" spans="1:10" ht="51" x14ac:dyDescent="0.2">
      <c r="A52" s="11">
        <v>22</v>
      </c>
      <c r="B52" s="12" t="s">
        <v>46</v>
      </c>
      <c r="C52" s="12" t="s">
        <v>47</v>
      </c>
      <c r="D52" s="13"/>
      <c r="E52" s="18"/>
      <c r="F52" s="18"/>
      <c r="G52" s="17">
        <v>62.651000000000003</v>
      </c>
      <c r="H52" s="17">
        <v>62.651330000000002</v>
      </c>
    </row>
    <row r="53" spans="1:10" ht="27.95" customHeight="1" x14ac:dyDescent="0.2">
      <c r="A53" s="15"/>
      <c r="B53" s="74" t="s">
        <v>48</v>
      </c>
      <c r="C53" s="75"/>
      <c r="D53" s="13"/>
      <c r="E53" s="18"/>
      <c r="F53" s="18"/>
      <c r="G53" s="17">
        <f>G52+G51</f>
        <v>276.84399999999999</v>
      </c>
      <c r="H53" s="17">
        <v>276.84392000000003</v>
      </c>
    </row>
    <row r="54" spans="1:10" x14ac:dyDescent="0.2">
      <c r="A54" s="15"/>
      <c r="B54" s="74" t="s">
        <v>49</v>
      </c>
      <c r="C54" s="75"/>
      <c r="D54" s="13"/>
      <c r="E54" s="17">
        <f>E49</f>
        <v>377.53029000000004</v>
      </c>
      <c r="F54" s="17">
        <f>F49</f>
        <v>4891.5991400000003</v>
      </c>
      <c r="G54" s="17">
        <f>G53+G49</f>
        <v>382.80669260000002</v>
      </c>
      <c r="H54" s="17">
        <f>H53+H49</f>
        <v>5651.9360400000005</v>
      </c>
    </row>
    <row r="55" spans="1:10" x14ac:dyDescent="0.2">
      <c r="A55" s="76" t="s">
        <v>50</v>
      </c>
      <c r="B55" s="77"/>
      <c r="C55" s="77"/>
      <c r="D55" s="77"/>
      <c r="E55" s="77"/>
      <c r="F55" s="77"/>
      <c r="G55" s="77"/>
      <c r="H55" s="77"/>
    </row>
    <row r="56" spans="1:10" ht="30.75" customHeight="1" x14ac:dyDescent="0.2">
      <c r="A56" s="11">
        <v>23</v>
      </c>
      <c r="B56" s="12" t="s">
        <v>51</v>
      </c>
      <c r="C56" s="12" t="s">
        <v>52</v>
      </c>
      <c r="D56" s="13"/>
      <c r="E56" s="17">
        <f>E54*0.01</f>
        <v>3.7753029000000002</v>
      </c>
      <c r="F56" s="17">
        <f>F54*0.01</f>
        <v>48.915991400000003</v>
      </c>
      <c r="G56" s="17">
        <f>G54*0.01</f>
        <v>3.8280669260000004</v>
      </c>
      <c r="H56" s="17">
        <f>H54*0.01</f>
        <v>56.519360400000004</v>
      </c>
    </row>
    <row r="57" spans="1:10" x14ac:dyDescent="0.2">
      <c r="A57" s="15"/>
      <c r="B57" s="74" t="s">
        <v>53</v>
      </c>
      <c r="C57" s="75"/>
      <c r="D57" s="13"/>
      <c r="E57" s="17">
        <v>3.7753000000000001</v>
      </c>
      <c r="F57" s="17">
        <v>48.915990000000001</v>
      </c>
      <c r="G57" s="17">
        <v>3.6070099999999998</v>
      </c>
      <c r="H57" s="17">
        <v>56.298299999999998</v>
      </c>
    </row>
    <row r="58" spans="1:10" x14ac:dyDescent="0.2">
      <c r="A58" s="15"/>
      <c r="B58" s="74" t="s">
        <v>54</v>
      </c>
      <c r="C58" s="75"/>
      <c r="D58" s="13"/>
      <c r="E58" s="17">
        <f>E57+E54</f>
        <v>381.30559000000005</v>
      </c>
      <c r="F58" s="17">
        <f>F57+F54</f>
        <v>4940.5151300000007</v>
      </c>
      <c r="G58" s="17">
        <f>G57+G54</f>
        <v>386.41370260000002</v>
      </c>
      <c r="H58" s="17">
        <f>H57+H54</f>
        <v>5708.2343400000009</v>
      </c>
    </row>
    <row r="59" spans="1:10" x14ac:dyDescent="0.2">
      <c r="A59" s="76" t="s">
        <v>55</v>
      </c>
      <c r="B59" s="77"/>
      <c r="C59" s="77"/>
      <c r="D59" s="77"/>
      <c r="E59" s="77"/>
      <c r="F59" s="77"/>
      <c r="G59" s="77"/>
      <c r="H59" s="77"/>
    </row>
    <row r="60" spans="1:10" ht="23.25" customHeight="1" x14ac:dyDescent="0.2">
      <c r="A60" s="11">
        <v>24</v>
      </c>
      <c r="B60" s="71" t="s">
        <v>117</v>
      </c>
      <c r="C60" s="12" t="s">
        <v>56</v>
      </c>
      <c r="D60" s="13"/>
      <c r="E60" s="17">
        <f>E58*5.98</f>
        <v>2280.2074282000003</v>
      </c>
      <c r="F60" s="18"/>
      <c r="G60" s="18"/>
      <c r="H60" s="17">
        <v>2280.2074299999999</v>
      </c>
    </row>
    <row r="61" spans="1:10" ht="13.5" customHeight="1" x14ac:dyDescent="0.2">
      <c r="A61" s="11">
        <v>25</v>
      </c>
      <c r="B61" s="72"/>
      <c r="C61" s="12" t="s">
        <v>57</v>
      </c>
      <c r="D61" s="13"/>
      <c r="E61" s="18"/>
      <c r="F61" s="17">
        <f>F58*3.94</f>
        <v>19465.629612200002</v>
      </c>
      <c r="G61" s="18"/>
      <c r="H61" s="17">
        <v>19465.62961</v>
      </c>
    </row>
    <row r="62" spans="1:10" x14ac:dyDescent="0.2">
      <c r="A62" s="11">
        <v>26</v>
      </c>
      <c r="B62" s="72"/>
      <c r="C62" s="12" t="s">
        <v>58</v>
      </c>
      <c r="D62" s="13"/>
      <c r="E62" s="18"/>
      <c r="F62" s="18"/>
      <c r="G62" s="17">
        <f>G47*1.01*10.79</f>
        <v>260.04568979999999</v>
      </c>
      <c r="H62" s="17">
        <f>G62</f>
        <v>260.04568979999999</v>
      </c>
    </row>
    <row r="63" spans="1:10" x14ac:dyDescent="0.2">
      <c r="A63" s="11">
        <v>27</v>
      </c>
      <c r="B63" s="72"/>
      <c r="C63" s="12" t="s">
        <v>59</v>
      </c>
      <c r="D63" s="13"/>
      <c r="E63" s="18"/>
      <c r="F63" s="18"/>
      <c r="G63" s="17">
        <f>G53*1.01*3.64</f>
        <v>1017.7892816</v>
      </c>
      <c r="H63" s="17">
        <f>G63</f>
        <v>1017.7892816</v>
      </c>
    </row>
    <row r="64" spans="1:10" x14ac:dyDescent="0.2">
      <c r="A64" s="11">
        <v>28</v>
      </c>
      <c r="B64" s="73"/>
      <c r="C64" s="12" t="s">
        <v>60</v>
      </c>
      <c r="D64" s="13"/>
      <c r="E64" s="18"/>
      <c r="F64" s="18"/>
      <c r="G64" s="17">
        <f>(G48-G47)*1.01*7.74</f>
        <v>641.8139543312401</v>
      </c>
      <c r="H64" s="17">
        <f>G64</f>
        <v>641.8139543312401</v>
      </c>
    </row>
    <row r="65" spans="1:8" ht="27.95" customHeight="1" x14ac:dyDescent="0.2">
      <c r="A65" s="15"/>
      <c r="B65" s="74" t="s">
        <v>61</v>
      </c>
      <c r="C65" s="75"/>
      <c r="D65" s="13"/>
      <c r="E65" s="17">
        <f>E60</f>
        <v>2280.2074282000003</v>
      </c>
      <c r="F65" s="17">
        <v>19465.62961</v>
      </c>
      <c r="G65" s="17">
        <f>G64+G63+G62</f>
        <v>1919.6489257312401</v>
      </c>
      <c r="H65" s="17">
        <f>SUM(H60:H64)</f>
        <v>23665.485965731237</v>
      </c>
    </row>
    <row r="66" spans="1:8" x14ac:dyDescent="0.2">
      <c r="A66" s="76" t="s">
        <v>62</v>
      </c>
      <c r="B66" s="77"/>
      <c r="C66" s="77"/>
      <c r="D66" s="77"/>
      <c r="E66" s="77"/>
      <c r="F66" s="77"/>
      <c r="G66" s="77"/>
      <c r="H66" s="77"/>
    </row>
    <row r="67" spans="1:8" ht="38.25" x14ac:dyDescent="0.2">
      <c r="A67" s="11">
        <v>29</v>
      </c>
      <c r="B67" s="12" t="s">
        <v>63</v>
      </c>
      <c r="C67" s="12" t="s">
        <v>64</v>
      </c>
      <c r="D67" s="13"/>
      <c r="E67" s="17">
        <f>E65*0.18</f>
        <v>410.43733707600006</v>
      </c>
      <c r="F67" s="17">
        <f>F65*0.18</f>
        <v>3503.8133297999998</v>
      </c>
      <c r="G67" s="17">
        <f>G65*0.18</f>
        <v>345.53680663162322</v>
      </c>
      <c r="H67" s="17">
        <f>H65*0.18</f>
        <v>4259.7874738316223</v>
      </c>
    </row>
    <row r="68" spans="1:8" x14ac:dyDescent="0.2">
      <c r="A68" s="15"/>
      <c r="B68" s="74" t="s">
        <v>65</v>
      </c>
      <c r="C68" s="75"/>
      <c r="D68" s="13"/>
      <c r="E68" s="17">
        <v>410.43734000000001</v>
      </c>
      <c r="F68" s="17">
        <v>3503.81333</v>
      </c>
      <c r="G68" s="17">
        <f>G67</f>
        <v>345.53680663162322</v>
      </c>
      <c r="H68" s="17">
        <v>4354.9250499999998</v>
      </c>
    </row>
    <row r="69" spans="1:8" x14ac:dyDescent="0.2">
      <c r="A69" s="11"/>
      <c r="B69" s="74" t="s">
        <v>66</v>
      </c>
      <c r="C69" s="75"/>
      <c r="D69" s="13"/>
      <c r="E69" s="17">
        <f>E68+E65</f>
        <v>2690.6447682000003</v>
      </c>
      <c r="F69" s="17">
        <f>F68+F65</f>
        <v>22969.442940000001</v>
      </c>
      <c r="G69" s="17">
        <f>G68+G65</f>
        <v>2265.1857323628633</v>
      </c>
      <c r="H69" s="17">
        <f>H68+H65</f>
        <v>28020.411015731239</v>
      </c>
    </row>
    <row r="72" spans="1:8" x14ac:dyDescent="0.2">
      <c r="A72" s="66" t="s">
        <v>67</v>
      </c>
      <c r="B72" s="67"/>
      <c r="C72" s="67"/>
      <c r="D72" s="67"/>
      <c r="E72" s="67"/>
      <c r="F72" s="67"/>
      <c r="G72" s="67"/>
      <c r="H72" s="67"/>
    </row>
    <row r="73" spans="1:8" x14ac:dyDescent="0.2">
      <c r="A73" s="68" t="s">
        <v>68</v>
      </c>
      <c r="B73" s="67"/>
      <c r="C73" s="67"/>
      <c r="D73" s="67"/>
      <c r="E73" s="67"/>
      <c r="F73" s="67"/>
      <c r="G73" s="67"/>
      <c r="H73" s="67"/>
    </row>
    <row r="75" spans="1:8" x14ac:dyDescent="0.2">
      <c r="A75" s="66" t="s">
        <v>69</v>
      </c>
      <c r="B75" s="67"/>
      <c r="C75" s="67"/>
      <c r="D75" s="67"/>
      <c r="E75" s="67"/>
      <c r="F75" s="67"/>
      <c r="G75" s="67"/>
      <c r="H75" s="67"/>
    </row>
    <row r="76" spans="1:8" x14ac:dyDescent="0.2">
      <c r="A76" s="68" t="s">
        <v>68</v>
      </c>
      <c r="B76" s="67"/>
      <c r="C76" s="67"/>
      <c r="D76" s="67"/>
      <c r="E76" s="67"/>
      <c r="F76" s="67"/>
      <c r="G76" s="67"/>
      <c r="H76" s="67"/>
    </row>
  </sheetData>
  <mergeCells count="37">
    <mergeCell ref="A21:H21"/>
    <mergeCell ref="B37:C37"/>
    <mergeCell ref="A38:H38"/>
    <mergeCell ref="B40:C40"/>
    <mergeCell ref="H16:H19"/>
    <mergeCell ref="A16:A19"/>
    <mergeCell ref="B16:B19"/>
    <mergeCell ref="C16:C19"/>
    <mergeCell ref="D17:D19"/>
    <mergeCell ref="D16:G16"/>
    <mergeCell ref="E17:E19"/>
    <mergeCell ref="F17:F19"/>
    <mergeCell ref="G17:G19"/>
    <mergeCell ref="B54:C54"/>
    <mergeCell ref="A55:H55"/>
    <mergeCell ref="B57:C57"/>
    <mergeCell ref="B58:C58"/>
    <mergeCell ref="B41:C41"/>
    <mergeCell ref="A42:H42"/>
    <mergeCell ref="B48:C48"/>
    <mergeCell ref="B49:C49"/>
    <mergeCell ref="A72:H72"/>
    <mergeCell ref="A73:H73"/>
    <mergeCell ref="A75:H75"/>
    <mergeCell ref="A76:H76"/>
    <mergeCell ref="F4:H4"/>
    <mergeCell ref="E5:H5"/>
    <mergeCell ref="E7:H7"/>
    <mergeCell ref="C12:G12"/>
    <mergeCell ref="B60:B64"/>
    <mergeCell ref="B69:C69"/>
    <mergeCell ref="A59:H59"/>
    <mergeCell ref="B65:C65"/>
    <mergeCell ref="A66:H66"/>
    <mergeCell ref="B68:C68"/>
    <mergeCell ref="A50:H50"/>
    <mergeCell ref="B53:C53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selection activeCell="G49" sqref="G49"/>
    </sheetView>
  </sheetViews>
  <sheetFormatPr defaultRowHeight="12.75" x14ac:dyDescent="0.2"/>
  <cols>
    <col min="1" max="1" width="5" style="1" customWidth="1"/>
    <col min="2" max="2" width="14.2851562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A1" s="19"/>
      <c r="B1"/>
      <c r="C1"/>
      <c r="D1" s="20"/>
      <c r="E1" s="20"/>
      <c r="F1" s="20"/>
      <c r="G1" s="20"/>
      <c r="H1" s="21" t="s">
        <v>5</v>
      </c>
    </row>
    <row r="2" spans="1:8" ht="15" x14ac:dyDescent="0.25">
      <c r="A2"/>
      <c r="B2"/>
      <c r="C2" s="22"/>
      <c r="D2" s="20"/>
      <c r="E2" s="23"/>
      <c r="F2" s="24"/>
      <c r="G2" s="23"/>
      <c r="H2" s="40" t="s">
        <v>70</v>
      </c>
    </row>
    <row r="3" spans="1:8" ht="14.25" x14ac:dyDescent="0.2">
      <c r="A3"/>
      <c r="B3"/>
      <c r="C3"/>
      <c r="D3" s="20"/>
      <c r="E3" s="26"/>
      <c r="F3" s="26"/>
      <c r="G3" s="40"/>
      <c r="H3" s="40" t="s">
        <v>71</v>
      </c>
    </row>
    <row r="4" spans="1:8" ht="14.25" x14ac:dyDescent="0.2">
      <c r="A4"/>
      <c r="B4" s="27" t="s">
        <v>72</v>
      </c>
      <c r="C4" s="28"/>
      <c r="D4" s="29"/>
      <c r="E4" s="40"/>
      <c r="F4" s="69" t="s">
        <v>73</v>
      </c>
      <c r="G4" s="69"/>
      <c r="H4" s="69"/>
    </row>
    <row r="5" spans="1:8" ht="14.25" x14ac:dyDescent="0.2">
      <c r="A5"/>
      <c r="B5" s="39">
        <f>H58</f>
        <v>5708.2343400000009</v>
      </c>
      <c r="C5" s="30" t="s">
        <v>98</v>
      </c>
      <c r="D5" s="20"/>
      <c r="E5" s="69" t="s">
        <v>75</v>
      </c>
      <c r="F5" s="69"/>
      <c r="G5" s="69"/>
      <c r="H5" s="69"/>
    </row>
    <row r="6" spans="1:8" ht="15" x14ac:dyDescent="0.25">
      <c r="A6"/>
      <c r="B6"/>
      <c r="C6"/>
      <c r="D6"/>
      <c r="E6" s="24"/>
      <c r="F6" s="24"/>
      <c r="G6" s="23"/>
      <c r="H6" s="23"/>
    </row>
    <row r="7" spans="1:8" ht="14.25" x14ac:dyDescent="0.2">
      <c r="A7"/>
      <c r="B7" s="31" t="s">
        <v>76</v>
      </c>
      <c r="C7" s="32"/>
      <c r="D7" s="20"/>
      <c r="E7" s="69" t="s">
        <v>77</v>
      </c>
      <c r="F7" s="69"/>
      <c r="G7" s="69"/>
      <c r="H7" s="69"/>
    </row>
    <row r="8" spans="1:8" x14ac:dyDescent="0.2">
      <c r="A8"/>
      <c r="B8" s="33">
        <v>306853.9142</v>
      </c>
      <c r="C8" s="34" t="s">
        <v>78</v>
      </c>
      <c r="D8"/>
      <c r="E8"/>
      <c r="F8"/>
      <c r="G8" s="20"/>
      <c r="H8" s="20"/>
    </row>
    <row r="9" spans="1:8" x14ac:dyDescent="0.2">
      <c r="A9"/>
      <c r="B9" s="33"/>
      <c r="C9" s="34"/>
      <c r="D9"/>
      <c r="E9"/>
      <c r="F9"/>
      <c r="G9" s="20"/>
      <c r="H9" s="20"/>
    </row>
    <row r="10" spans="1:8" x14ac:dyDescent="0.2">
      <c r="A10"/>
      <c r="B10"/>
      <c r="C10"/>
      <c r="D10" s="6" t="s">
        <v>6</v>
      </c>
      <c r="E10"/>
      <c r="F10" s="3"/>
      <c r="G10" s="3"/>
      <c r="H10" s="3"/>
    </row>
    <row r="11" spans="1:8" x14ac:dyDescent="0.2">
      <c r="A11"/>
      <c r="B11"/>
      <c r="C11"/>
      <c r="D11" s="7"/>
      <c r="E11"/>
      <c r="F11" s="3"/>
      <c r="G11" s="3"/>
      <c r="H11" s="3"/>
    </row>
    <row r="12" spans="1:8" ht="35.25" customHeight="1" x14ac:dyDescent="0.2">
      <c r="A12"/>
      <c r="B12"/>
      <c r="C12" s="70" t="s">
        <v>79</v>
      </c>
      <c r="D12" s="70"/>
      <c r="E12" s="70"/>
      <c r="F12" s="70"/>
      <c r="G12" s="70"/>
      <c r="H12" s="3"/>
    </row>
    <row r="13" spans="1:8" x14ac:dyDescent="0.2">
      <c r="A13"/>
      <c r="B13"/>
      <c r="C13"/>
      <c r="D13" s="8" t="s">
        <v>0</v>
      </c>
      <c r="E13"/>
      <c r="F13" s="3"/>
      <c r="G13" s="3"/>
      <c r="H13" s="3"/>
    </row>
    <row r="14" spans="1:8" x14ac:dyDescent="0.2">
      <c r="A14"/>
      <c r="B14"/>
      <c r="C14"/>
      <c r="D14"/>
      <c r="E14"/>
      <c r="F14"/>
      <c r="G14"/>
      <c r="H14" s="3"/>
    </row>
    <row r="15" spans="1:8" x14ac:dyDescent="0.2">
      <c r="A15" s="35"/>
      <c r="B15" s="36" t="s">
        <v>97</v>
      </c>
      <c r="C15" s="35"/>
      <c r="D15" s="37"/>
      <c r="E15" s="38"/>
      <c r="F15" s="38"/>
      <c r="G15" s="38"/>
      <c r="H15" s="38"/>
    </row>
    <row r="16" spans="1:8" ht="12.75" customHeight="1" x14ac:dyDescent="0.2">
      <c r="A16" s="78" t="s">
        <v>1</v>
      </c>
      <c r="B16" s="79" t="s">
        <v>7</v>
      </c>
      <c r="C16" s="79" t="s">
        <v>8</v>
      </c>
      <c r="D16" s="80" t="s">
        <v>10</v>
      </c>
      <c r="E16" s="80"/>
      <c r="F16" s="80"/>
      <c r="G16" s="80"/>
      <c r="H16" s="78" t="s">
        <v>11</v>
      </c>
    </row>
    <row r="17" spans="1:8" x14ac:dyDescent="0.2">
      <c r="A17" s="78"/>
      <c r="B17" s="79"/>
      <c r="C17" s="79"/>
      <c r="D17" s="78" t="s">
        <v>9</v>
      </c>
      <c r="E17" s="78" t="s">
        <v>2</v>
      </c>
      <c r="F17" s="78" t="s">
        <v>3</v>
      </c>
      <c r="G17" s="78" t="s">
        <v>4</v>
      </c>
      <c r="H17" s="78"/>
    </row>
    <row r="18" spans="1:8" x14ac:dyDescent="0.2">
      <c r="A18" s="78"/>
      <c r="B18" s="79"/>
      <c r="C18" s="79"/>
      <c r="D18" s="78"/>
      <c r="E18" s="78"/>
      <c r="F18" s="78"/>
      <c r="G18" s="78"/>
      <c r="H18" s="78"/>
    </row>
    <row r="19" spans="1:8" x14ac:dyDescent="0.2">
      <c r="A19" s="78"/>
      <c r="B19" s="79"/>
      <c r="C19" s="79"/>
      <c r="D19" s="78"/>
      <c r="E19" s="78"/>
      <c r="F19" s="78"/>
      <c r="G19" s="78"/>
      <c r="H19" s="78"/>
    </row>
    <row r="20" spans="1:8" x14ac:dyDescent="0.2">
      <c r="A20" s="9">
        <v>1</v>
      </c>
      <c r="B20" s="10">
        <v>2</v>
      </c>
      <c r="C20" s="10">
        <v>3</v>
      </c>
      <c r="D20" s="9">
        <v>4</v>
      </c>
      <c r="E20" s="9">
        <v>5</v>
      </c>
      <c r="F20" s="9">
        <v>6</v>
      </c>
      <c r="G20" s="9">
        <v>7</v>
      </c>
      <c r="H20" s="9">
        <v>8</v>
      </c>
    </row>
    <row r="21" spans="1:8" x14ac:dyDescent="0.2">
      <c r="A21" s="76" t="s">
        <v>12</v>
      </c>
      <c r="B21" s="77"/>
      <c r="C21" s="77"/>
      <c r="D21" s="77"/>
      <c r="E21" s="77"/>
      <c r="F21" s="77"/>
      <c r="G21" s="77"/>
      <c r="H21" s="77"/>
    </row>
    <row r="22" spans="1:8" ht="25.5" x14ac:dyDescent="0.2">
      <c r="A22" s="11">
        <v>1</v>
      </c>
      <c r="B22" s="12" t="s">
        <v>80</v>
      </c>
      <c r="C22" s="12" t="s">
        <v>13</v>
      </c>
      <c r="D22" s="13"/>
      <c r="E22" s="14">
        <v>85.787000000000006</v>
      </c>
      <c r="F22" s="14">
        <v>627.68600000000004</v>
      </c>
      <c r="G22" s="13"/>
      <c r="H22" s="14">
        <v>713.47299999999996</v>
      </c>
    </row>
    <row r="23" spans="1:8" ht="25.5" x14ac:dyDescent="0.2">
      <c r="A23" s="11">
        <v>2</v>
      </c>
      <c r="B23" s="12" t="s">
        <v>81</v>
      </c>
      <c r="C23" s="12" t="s">
        <v>14</v>
      </c>
      <c r="D23" s="13"/>
      <c r="E23" s="14">
        <v>36.423000000000002</v>
      </c>
      <c r="F23" s="14">
        <v>719.04300000000001</v>
      </c>
      <c r="G23" s="13"/>
      <c r="H23" s="14">
        <v>755.46600000000001</v>
      </c>
    </row>
    <row r="24" spans="1:8" ht="25.5" x14ac:dyDescent="0.2">
      <c r="A24" s="11">
        <v>3</v>
      </c>
      <c r="B24" s="12" t="s">
        <v>82</v>
      </c>
      <c r="C24" s="12" t="s">
        <v>15</v>
      </c>
      <c r="D24" s="13"/>
      <c r="E24" s="14">
        <v>6.266</v>
      </c>
      <c r="F24" s="14">
        <v>220.678</v>
      </c>
      <c r="G24" s="13"/>
      <c r="H24" s="14">
        <v>226.94399999999999</v>
      </c>
    </row>
    <row r="25" spans="1:8" x14ac:dyDescent="0.2">
      <c r="A25" s="11">
        <v>4</v>
      </c>
      <c r="B25" s="12" t="s">
        <v>83</v>
      </c>
      <c r="C25" s="12" t="s">
        <v>16</v>
      </c>
      <c r="D25" s="13"/>
      <c r="E25" s="14">
        <v>2.3050000000000002</v>
      </c>
      <c r="F25" s="14">
        <v>66.626999999999995</v>
      </c>
      <c r="G25" s="13"/>
      <c r="H25" s="14">
        <v>68.932000000000002</v>
      </c>
    </row>
    <row r="26" spans="1:8" ht="25.5" x14ac:dyDescent="0.2">
      <c r="A26" s="11">
        <v>5</v>
      </c>
      <c r="B26" s="12" t="s">
        <v>84</v>
      </c>
      <c r="C26" s="12" t="s">
        <v>17</v>
      </c>
      <c r="D26" s="13"/>
      <c r="E26" s="14">
        <v>65.977999999999994</v>
      </c>
      <c r="F26" s="14">
        <v>416.709</v>
      </c>
      <c r="G26" s="13"/>
      <c r="H26" s="14">
        <v>482.68700000000001</v>
      </c>
    </row>
    <row r="27" spans="1:8" ht="25.5" x14ac:dyDescent="0.2">
      <c r="A27" s="11">
        <v>6</v>
      </c>
      <c r="B27" s="12" t="s">
        <v>85</v>
      </c>
      <c r="C27" s="12" t="s">
        <v>18</v>
      </c>
      <c r="D27" s="13"/>
      <c r="E27" s="14">
        <v>4.4020000000000001</v>
      </c>
      <c r="F27" s="14">
        <v>177.24299999999999</v>
      </c>
      <c r="G27" s="13"/>
      <c r="H27" s="14">
        <v>181.64500000000001</v>
      </c>
    </row>
    <row r="28" spans="1:8" ht="25.5" x14ac:dyDescent="0.2">
      <c r="A28" s="11">
        <v>7</v>
      </c>
      <c r="B28" s="12" t="s">
        <v>86</v>
      </c>
      <c r="C28" s="12" t="s">
        <v>19</v>
      </c>
      <c r="D28" s="13"/>
      <c r="E28" s="14">
        <v>9.2880000000000003</v>
      </c>
      <c r="F28" s="14">
        <v>202.346</v>
      </c>
      <c r="G28" s="13"/>
      <c r="H28" s="14">
        <v>211.63399999999999</v>
      </c>
    </row>
    <row r="29" spans="1:8" ht="25.5" x14ac:dyDescent="0.2">
      <c r="A29" s="11">
        <v>8</v>
      </c>
      <c r="B29" s="12" t="s">
        <v>87</v>
      </c>
      <c r="C29" s="12" t="s">
        <v>20</v>
      </c>
      <c r="D29" s="13"/>
      <c r="E29" s="14">
        <v>8.3089999999999993</v>
      </c>
      <c r="F29" s="14">
        <v>177.24299999999999</v>
      </c>
      <c r="G29" s="13"/>
      <c r="H29" s="14">
        <v>185.55199999999999</v>
      </c>
    </row>
    <row r="30" spans="1:8" ht="25.5" x14ac:dyDescent="0.2">
      <c r="A30" s="11">
        <v>9</v>
      </c>
      <c r="B30" s="12" t="s">
        <v>88</v>
      </c>
      <c r="C30" s="12" t="s">
        <v>21</v>
      </c>
      <c r="D30" s="13"/>
      <c r="E30" s="14">
        <v>15.295999999999999</v>
      </c>
      <c r="F30" s="14">
        <v>254.01300000000001</v>
      </c>
      <c r="G30" s="13"/>
      <c r="H30" s="14">
        <v>269.30900000000003</v>
      </c>
    </row>
    <row r="31" spans="1:8" ht="25.5" x14ac:dyDescent="0.2">
      <c r="A31" s="11">
        <v>10</v>
      </c>
      <c r="B31" s="12" t="s">
        <v>89</v>
      </c>
      <c r="C31" s="12" t="s">
        <v>22</v>
      </c>
      <c r="D31" s="13"/>
      <c r="E31" s="14">
        <v>7.4109999999999996</v>
      </c>
      <c r="F31" s="14">
        <v>18.817</v>
      </c>
      <c r="G31" s="13"/>
      <c r="H31" s="14">
        <v>26.228000000000002</v>
      </c>
    </row>
    <row r="32" spans="1:8" ht="25.5" x14ac:dyDescent="0.2">
      <c r="A32" s="11">
        <v>11</v>
      </c>
      <c r="B32" s="12" t="s">
        <v>90</v>
      </c>
      <c r="C32" s="12" t="s">
        <v>23</v>
      </c>
      <c r="D32" s="13"/>
      <c r="E32" s="14">
        <v>9.8580000000000005</v>
      </c>
      <c r="F32" s="14">
        <v>200.87799999999999</v>
      </c>
      <c r="G32" s="13"/>
      <c r="H32" s="14">
        <v>210.73599999999999</v>
      </c>
    </row>
    <row r="33" spans="1:8" ht="25.5" x14ac:dyDescent="0.2">
      <c r="A33" s="11">
        <v>12</v>
      </c>
      <c r="B33" s="12" t="s">
        <v>91</v>
      </c>
      <c r="C33" s="12" t="s">
        <v>24</v>
      </c>
      <c r="D33" s="13"/>
      <c r="E33" s="14">
        <v>12.103</v>
      </c>
      <c r="F33" s="14">
        <v>236.51300000000001</v>
      </c>
      <c r="G33" s="13"/>
      <c r="H33" s="14">
        <v>248.61600000000001</v>
      </c>
    </row>
    <row r="34" spans="1:8" ht="25.5" x14ac:dyDescent="0.2">
      <c r="A34" s="11">
        <v>13</v>
      </c>
      <c r="B34" s="12" t="s">
        <v>92</v>
      </c>
      <c r="C34" s="12" t="s">
        <v>25</v>
      </c>
      <c r="D34" s="13"/>
      <c r="E34" s="14">
        <v>24.707999999999998</v>
      </c>
      <c r="F34" s="14">
        <v>367.995</v>
      </c>
      <c r="G34" s="13"/>
      <c r="H34" s="14">
        <v>392.70299999999997</v>
      </c>
    </row>
    <row r="35" spans="1:8" ht="25.5" x14ac:dyDescent="0.2">
      <c r="A35" s="11">
        <v>14</v>
      </c>
      <c r="B35" s="12" t="s">
        <v>93</v>
      </c>
      <c r="C35" s="12" t="s">
        <v>26</v>
      </c>
      <c r="D35" s="13"/>
      <c r="E35" s="14">
        <v>10.747</v>
      </c>
      <c r="F35" s="14">
        <v>202.227</v>
      </c>
      <c r="G35" s="13"/>
      <c r="H35" s="14">
        <v>212.97399999999999</v>
      </c>
    </row>
    <row r="36" spans="1:8" ht="25.5" x14ac:dyDescent="0.2">
      <c r="A36" s="11">
        <v>15</v>
      </c>
      <c r="B36" s="12" t="s">
        <v>94</v>
      </c>
      <c r="C36" s="12" t="s">
        <v>27</v>
      </c>
      <c r="D36" s="13"/>
      <c r="E36" s="17">
        <v>65.955259999999996</v>
      </c>
      <c r="F36" s="17">
        <v>1003.58114</v>
      </c>
      <c r="G36" s="18"/>
      <c r="H36" s="17">
        <v>1069.5364</v>
      </c>
    </row>
    <row r="37" spans="1:8" ht="27.95" customHeight="1" x14ac:dyDescent="0.2">
      <c r="A37" s="15"/>
      <c r="B37" s="74" t="s">
        <v>28</v>
      </c>
      <c r="C37" s="75"/>
      <c r="D37" s="13"/>
      <c r="E37" s="17">
        <f>SUM(E22:E36)</f>
        <v>364.83626000000004</v>
      </c>
      <c r="F37" s="17">
        <f>SUM(F22:F36)</f>
        <v>4891.5991399999994</v>
      </c>
      <c r="G37" s="18"/>
      <c r="H37" s="17">
        <f>SUM(H22:H36)</f>
        <v>5256.4354000000003</v>
      </c>
    </row>
    <row r="38" spans="1:8" x14ac:dyDescent="0.2">
      <c r="A38" s="76" t="s">
        <v>29</v>
      </c>
      <c r="B38" s="77"/>
      <c r="C38" s="77"/>
      <c r="D38" s="77"/>
      <c r="E38" s="77"/>
      <c r="F38" s="77"/>
      <c r="G38" s="77"/>
      <c r="H38" s="77"/>
    </row>
    <row r="39" spans="1:8" ht="38.25" x14ac:dyDescent="0.2">
      <c r="A39" s="11">
        <v>16</v>
      </c>
      <c r="B39" s="12" t="s">
        <v>30</v>
      </c>
      <c r="C39" s="12" t="s">
        <v>31</v>
      </c>
      <c r="D39" s="13"/>
      <c r="E39" s="17">
        <f>E37*0.0192</f>
        <v>7.0048561920000001</v>
      </c>
      <c r="F39" s="18"/>
      <c r="G39" s="18"/>
      <c r="H39" s="17">
        <v>7.0048599999999999</v>
      </c>
    </row>
    <row r="40" spans="1:8" ht="27.95" customHeight="1" x14ac:dyDescent="0.2">
      <c r="A40" s="15"/>
      <c r="B40" s="74" t="s">
        <v>32</v>
      </c>
      <c r="C40" s="75"/>
      <c r="D40" s="13"/>
      <c r="E40" s="17">
        <v>7.0048599999999999</v>
      </c>
      <c r="F40" s="18"/>
      <c r="G40" s="18"/>
      <c r="H40" s="17">
        <v>7.0048599999999999</v>
      </c>
    </row>
    <row r="41" spans="1:8" x14ac:dyDescent="0.2">
      <c r="A41" s="15"/>
      <c r="B41" s="74" t="s">
        <v>33</v>
      </c>
      <c r="C41" s="75"/>
      <c r="D41" s="13"/>
      <c r="E41" s="17">
        <f>E40+E37</f>
        <v>371.84112000000005</v>
      </c>
      <c r="F41" s="17">
        <f>F37</f>
        <v>4891.5991399999994</v>
      </c>
      <c r="G41" s="18"/>
      <c r="H41" s="17">
        <f>H40+H37</f>
        <v>5263.4402600000003</v>
      </c>
    </row>
    <row r="42" spans="1:8" x14ac:dyDescent="0.2">
      <c r="A42" s="76" t="s">
        <v>34</v>
      </c>
      <c r="B42" s="77"/>
      <c r="C42" s="77"/>
      <c r="D42" s="77"/>
      <c r="E42" s="77"/>
      <c r="F42" s="77"/>
      <c r="G42" s="77"/>
      <c r="H42" s="77"/>
    </row>
    <row r="43" spans="1:8" ht="38.25" x14ac:dyDescent="0.2">
      <c r="A43" s="11">
        <v>17</v>
      </c>
      <c r="B43" s="12" t="s">
        <v>35</v>
      </c>
      <c r="C43" s="12" t="s">
        <v>36</v>
      </c>
      <c r="D43" s="13"/>
      <c r="E43" s="17">
        <v>5.6891699999999998</v>
      </c>
      <c r="F43" s="18"/>
      <c r="G43" s="18"/>
      <c r="H43" s="17">
        <v>5.6891699999999998</v>
      </c>
    </row>
    <row r="44" spans="1:8" ht="51" x14ac:dyDescent="0.2">
      <c r="A44" s="11">
        <v>18</v>
      </c>
      <c r="B44" s="12" t="s">
        <v>37</v>
      </c>
      <c r="C44" s="12" t="s">
        <v>38</v>
      </c>
      <c r="D44" s="13"/>
      <c r="E44" s="18"/>
      <c r="F44" s="18"/>
      <c r="G44" s="17">
        <f>H41*0.01</f>
        <v>52.634402600000001</v>
      </c>
      <c r="H44" s="17">
        <v>52.634399999999999</v>
      </c>
    </row>
    <row r="45" spans="1:8" x14ac:dyDescent="0.2">
      <c r="A45" s="11">
        <v>19</v>
      </c>
      <c r="B45" s="16" t="s">
        <v>96</v>
      </c>
      <c r="C45" s="12" t="s">
        <v>39</v>
      </c>
      <c r="D45" s="13"/>
      <c r="E45" s="18"/>
      <c r="F45" s="18"/>
      <c r="G45" s="17">
        <v>7.36029</v>
      </c>
      <c r="H45" s="17">
        <v>7.36029</v>
      </c>
    </row>
    <row r="46" spans="1:8" ht="51" x14ac:dyDescent="0.2">
      <c r="A46" s="63">
        <f>A45+1</f>
        <v>20</v>
      </c>
      <c r="B46" s="64" t="s">
        <v>118</v>
      </c>
      <c r="C46" s="46" t="s">
        <v>119</v>
      </c>
      <c r="D46" s="65"/>
      <c r="E46" s="65"/>
      <c r="F46" s="65"/>
      <c r="G46" s="47">
        <f>ROUND(H41*0.0042,3)</f>
        <v>22.106000000000002</v>
      </c>
      <c r="H46" s="44">
        <f>D46+E46+F46+G46</f>
        <v>22.106000000000002</v>
      </c>
    </row>
    <row r="47" spans="1:8" x14ac:dyDescent="0.2">
      <c r="A47" s="11">
        <v>20</v>
      </c>
      <c r="B47" s="12" t="s">
        <v>95</v>
      </c>
      <c r="C47" s="12" t="s">
        <v>40</v>
      </c>
      <c r="D47" s="13"/>
      <c r="E47" s="18"/>
      <c r="F47" s="18"/>
      <c r="G47" s="17">
        <v>23.861999999999998</v>
      </c>
      <c r="H47" s="17">
        <v>23.861999999999998</v>
      </c>
    </row>
    <row r="48" spans="1:8" x14ac:dyDescent="0.2">
      <c r="A48" s="15"/>
      <c r="B48" s="74" t="s">
        <v>41</v>
      </c>
      <c r="C48" s="75"/>
      <c r="D48" s="13"/>
      <c r="E48" s="17">
        <v>5.6891699999999998</v>
      </c>
      <c r="F48" s="18"/>
      <c r="G48" s="17">
        <f>SUM(G44:G47)</f>
        <v>105.9626926</v>
      </c>
      <c r="H48" s="17">
        <f>SUM(H43:H47)</f>
        <v>111.65186</v>
      </c>
    </row>
    <row r="49" spans="1:10" x14ac:dyDescent="0.2">
      <c r="A49" s="15"/>
      <c r="B49" s="74" t="s">
        <v>42</v>
      </c>
      <c r="C49" s="75"/>
      <c r="D49" s="13"/>
      <c r="E49" s="17">
        <f>E48+E41</f>
        <v>377.53029000000004</v>
      </c>
      <c r="F49" s="17">
        <v>4891.5991400000003</v>
      </c>
      <c r="G49" s="17">
        <v>83.85669</v>
      </c>
      <c r="H49" s="17">
        <f>H48+H41</f>
        <v>5375.0921200000003</v>
      </c>
    </row>
    <row r="50" spans="1:10" x14ac:dyDescent="0.2">
      <c r="A50" s="76" t="s">
        <v>43</v>
      </c>
      <c r="B50" s="77"/>
      <c r="C50" s="77"/>
      <c r="D50" s="77"/>
      <c r="E50" s="77"/>
      <c r="F50" s="77"/>
      <c r="G50" s="77"/>
      <c r="H50" s="77"/>
    </row>
    <row r="51" spans="1:10" x14ac:dyDescent="0.2">
      <c r="A51" s="11">
        <v>21</v>
      </c>
      <c r="B51" s="12" t="s">
        <v>44</v>
      </c>
      <c r="C51" s="12" t="s">
        <v>45</v>
      </c>
      <c r="D51" s="13"/>
      <c r="E51" s="18"/>
      <c r="F51" s="18"/>
      <c r="G51" s="17">
        <v>214.19259</v>
      </c>
      <c r="H51" s="17">
        <v>214.19259</v>
      </c>
    </row>
    <row r="52" spans="1:10" ht="51" x14ac:dyDescent="0.2">
      <c r="A52" s="11">
        <v>22</v>
      </c>
      <c r="B52" s="12" t="s">
        <v>46</v>
      </c>
      <c r="C52" s="12" t="s">
        <v>47</v>
      </c>
      <c r="D52" s="13"/>
      <c r="E52" s="18"/>
      <c r="F52" s="18"/>
      <c r="G52" s="17">
        <v>62.651330000000002</v>
      </c>
      <c r="H52" s="17">
        <v>62.651330000000002</v>
      </c>
    </row>
    <row r="53" spans="1:10" ht="27.95" customHeight="1" x14ac:dyDescent="0.2">
      <c r="A53" s="15"/>
      <c r="B53" s="74" t="s">
        <v>48</v>
      </c>
      <c r="C53" s="75"/>
      <c r="D53" s="13"/>
      <c r="E53" s="18"/>
      <c r="F53" s="18"/>
      <c r="G53" s="17">
        <f>G52+G51</f>
        <v>276.84392000000003</v>
      </c>
      <c r="H53" s="17">
        <v>276.84392000000003</v>
      </c>
    </row>
    <row r="54" spans="1:10" x14ac:dyDescent="0.2">
      <c r="A54" s="15"/>
      <c r="B54" s="74" t="s">
        <v>49</v>
      </c>
      <c r="C54" s="75"/>
      <c r="D54" s="13"/>
      <c r="E54" s="17">
        <f>E49</f>
        <v>377.53029000000004</v>
      </c>
      <c r="F54" s="17">
        <f>F49</f>
        <v>4891.5991400000003</v>
      </c>
      <c r="G54" s="17">
        <f>G53+G49</f>
        <v>360.70061000000004</v>
      </c>
      <c r="H54" s="17">
        <f>H53+H49</f>
        <v>5651.9360400000005</v>
      </c>
      <c r="J54" s="62"/>
    </row>
    <row r="55" spans="1:10" x14ac:dyDescent="0.2">
      <c r="A55" s="76" t="s">
        <v>50</v>
      </c>
      <c r="B55" s="77"/>
      <c r="C55" s="77"/>
      <c r="D55" s="77"/>
      <c r="E55" s="77"/>
      <c r="F55" s="77"/>
      <c r="G55" s="77"/>
      <c r="H55" s="77"/>
    </row>
    <row r="56" spans="1:10" ht="30.75" customHeight="1" x14ac:dyDescent="0.2">
      <c r="A56" s="11">
        <v>23</v>
      </c>
      <c r="B56" s="12" t="s">
        <v>51</v>
      </c>
      <c r="C56" s="12" t="s">
        <v>52</v>
      </c>
      <c r="D56" s="13"/>
      <c r="E56" s="17">
        <f>E54*0.01</f>
        <v>3.7753029000000002</v>
      </c>
      <c r="F56" s="17">
        <f>F54*0.01</f>
        <v>48.915991400000003</v>
      </c>
      <c r="G56" s="17">
        <f>G54*0.01</f>
        <v>3.6070061000000004</v>
      </c>
      <c r="H56" s="17">
        <f>H54*0.01</f>
        <v>56.519360400000004</v>
      </c>
    </row>
    <row r="57" spans="1:10" x14ac:dyDescent="0.2">
      <c r="A57" s="15"/>
      <c r="B57" s="74" t="s">
        <v>53</v>
      </c>
      <c r="C57" s="75"/>
      <c r="D57" s="13"/>
      <c r="E57" s="17">
        <v>3.7753000000000001</v>
      </c>
      <c r="F57" s="17">
        <v>48.915990000000001</v>
      </c>
      <c r="G57" s="17">
        <v>3.6070099999999998</v>
      </c>
      <c r="H57" s="17">
        <v>56.298299999999998</v>
      </c>
    </row>
    <row r="58" spans="1:10" x14ac:dyDescent="0.2">
      <c r="A58" s="15"/>
      <c r="B58" s="74" t="s">
        <v>54</v>
      </c>
      <c r="C58" s="75"/>
      <c r="D58" s="13"/>
      <c r="E58" s="17">
        <f>E57+E54</f>
        <v>381.30559000000005</v>
      </c>
      <c r="F58" s="17">
        <f>F57+F54</f>
        <v>4940.5151300000007</v>
      </c>
      <c r="G58" s="17">
        <f>G57+G54</f>
        <v>364.30762000000004</v>
      </c>
      <c r="H58" s="17">
        <f>H57+H54</f>
        <v>5708.2343400000009</v>
      </c>
    </row>
    <row r="60" spans="1:10" x14ac:dyDescent="0.2">
      <c r="A60" s="66" t="s">
        <v>67</v>
      </c>
      <c r="B60" s="67"/>
      <c r="C60" s="67"/>
      <c r="D60" s="67"/>
      <c r="E60" s="67"/>
      <c r="F60" s="67"/>
      <c r="G60" s="67"/>
      <c r="H60" s="67"/>
    </row>
    <row r="61" spans="1:10" x14ac:dyDescent="0.2">
      <c r="A61" s="68" t="s">
        <v>68</v>
      </c>
      <c r="B61" s="67"/>
      <c r="C61" s="67"/>
      <c r="D61" s="67"/>
      <c r="E61" s="67"/>
      <c r="F61" s="67"/>
      <c r="G61" s="67"/>
      <c r="H61" s="67"/>
    </row>
    <row r="63" spans="1:10" x14ac:dyDescent="0.2">
      <c r="A63" s="66" t="s">
        <v>69</v>
      </c>
      <c r="B63" s="67"/>
      <c r="C63" s="67"/>
      <c r="D63" s="67"/>
      <c r="E63" s="67"/>
      <c r="F63" s="67"/>
      <c r="G63" s="67"/>
      <c r="H63" s="67"/>
    </row>
    <row r="64" spans="1:10" x14ac:dyDescent="0.2">
      <c r="A64" s="68" t="s">
        <v>68</v>
      </c>
      <c r="B64" s="67"/>
      <c r="C64" s="67"/>
      <c r="D64" s="67"/>
      <c r="E64" s="67"/>
      <c r="F64" s="67"/>
      <c r="G64" s="67"/>
      <c r="H64" s="67"/>
    </row>
  </sheetData>
  <mergeCells count="31">
    <mergeCell ref="F4:H4"/>
    <mergeCell ref="E5:H5"/>
    <mergeCell ref="E7:H7"/>
    <mergeCell ref="C12:G12"/>
    <mergeCell ref="A16:A19"/>
    <mergeCell ref="B16:B19"/>
    <mergeCell ref="C16:C19"/>
    <mergeCell ref="D16:G16"/>
    <mergeCell ref="H16:H19"/>
    <mergeCell ref="D17:D19"/>
    <mergeCell ref="A50:H50"/>
    <mergeCell ref="E17:E19"/>
    <mergeCell ref="F17:F19"/>
    <mergeCell ref="G17:G19"/>
    <mergeCell ref="A21:H21"/>
    <mergeCell ref="B37:C37"/>
    <mergeCell ref="A38:H38"/>
    <mergeCell ref="B40:C40"/>
    <mergeCell ref="B41:C41"/>
    <mergeCell ref="A42:H42"/>
    <mergeCell ref="B48:C48"/>
    <mergeCell ref="B49:C49"/>
    <mergeCell ref="A61:H61"/>
    <mergeCell ref="A63:H63"/>
    <mergeCell ref="A64:H64"/>
    <mergeCell ref="A60:H60"/>
    <mergeCell ref="B53:C53"/>
    <mergeCell ref="B54:C54"/>
    <mergeCell ref="A55:H55"/>
    <mergeCell ref="B57:C57"/>
    <mergeCell ref="B58:C5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A52" workbookViewId="0">
      <selection activeCell="J65" sqref="J65"/>
    </sheetView>
  </sheetViews>
  <sheetFormatPr defaultRowHeight="12.75" x14ac:dyDescent="0.2"/>
  <cols>
    <col min="1" max="1" width="5" style="1" customWidth="1"/>
    <col min="2" max="2" width="14.2851562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9" width="9.140625" style="4"/>
    <col min="10" max="10" width="9.5703125" style="4" bestFit="1" customWidth="1"/>
    <col min="11" max="16384" width="9.140625" style="4"/>
  </cols>
  <sheetData>
    <row r="1" spans="1:8" x14ac:dyDescent="0.2">
      <c r="A1" s="19"/>
      <c r="B1"/>
      <c r="C1"/>
      <c r="D1" s="20"/>
      <c r="E1" s="20"/>
      <c r="F1" s="20"/>
      <c r="G1" s="20"/>
      <c r="H1" s="21" t="s">
        <v>5</v>
      </c>
    </row>
    <row r="2" spans="1:8" ht="15" x14ac:dyDescent="0.25">
      <c r="A2"/>
      <c r="B2"/>
      <c r="C2" s="22"/>
      <c r="D2" s="20"/>
      <c r="E2" s="23"/>
      <c r="F2" s="24"/>
      <c r="G2" s="23"/>
      <c r="H2" s="40" t="s">
        <v>70</v>
      </c>
    </row>
    <row r="3" spans="1:8" ht="14.25" x14ac:dyDescent="0.2">
      <c r="A3"/>
      <c r="B3"/>
      <c r="C3"/>
      <c r="D3" s="20"/>
      <c r="E3" s="26"/>
      <c r="F3" s="26"/>
      <c r="G3" s="40"/>
      <c r="H3" s="40" t="s">
        <v>71</v>
      </c>
    </row>
    <row r="4" spans="1:8" ht="14.25" x14ac:dyDescent="0.2">
      <c r="A4"/>
      <c r="B4" s="27" t="s">
        <v>72</v>
      </c>
      <c r="C4" s="28"/>
      <c r="D4" s="29"/>
      <c r="E4" s="40"/>
      <c r="F4" s="69" t="s">
        <v>73</v>
      </c>
      <c r="G4" s="69"/>
      <c r="H4" s="69"/>
    </row>
    <row r="5" spans="1:8" ht="14.25" x14ac:dyDescent="0.2">
      <c r="A5"/>
      <c r="B5" s="39">
        <f>H69</f>
        <v>23185.860114943978</v>
      </c>
      <c r="C5" s="30" t="s">
        <v>74</v>
      </c>
      <c r="D5" s="20"/>
      <c r="E5" s="69" t="s">
        <v>75</v>
      </c>
      <c r="F5" s="69"/>
      <c r="G5" s="69"/>
      <c r="H5" s="69"/>
    </row>
    <row r="6" spans="1:8" ht="15" x14ac:dyDescent="0.25">
      <c r="A6"/>
      <c r="B6"/>
      <c r="C6"/>
      <c r="D6"/>
      <c r="E6" s="24"/>
      <c r="F6" s="24"/>
      <c r="G6" s="23"/>
      <c r="H6" s="23"/>
    </row>
    <row r="7" spans="1:8" ht="14.25" x14ac:dyDescent="0.2">
      <c r="A7"/>
      <c r="B7" s="31" t="s">
        <v>76</v>
      </c>
      <c r="C7" s="32"/>
      <c r="D7" s="20"/>
      <c r="E7" s="69" t="s">
        <v>77</v>
      </c>
      <c r="F7" s="69"/>
      <c r="G7" s="69"/>
      <c r="H7" s="69"/>
    </row>
    <row r="8" spans="1:8" x14ac:dyDescent="0.2">
      <c r="A8"/>
      <c r="B8" s="33">
        <v>306853.9142</v>
      </c>
      <c r="C8" s="34" t="s">
        <v>78</v>
      </c>
      <c r="D8"/>
      <c r="E8"/>
      <c r="F8"/>
      <c r="G8" s="20"/>
      <c r="H8" s="20"/>
    </row>
    <row r="9" spans="1:8" x14ac:dyDescent="0.2">
      <c r="A9"/>
      <c r="B9" s="33"/>
      <c r="C9" s="34"/>
      <c r="D9"/>
      <c r="E9"/>
      <c r="F9"/>
      <c r="G9" s="20"/>
      <c r="H9" s="20"/>
    </row>
    <row r="10" spans="1:8" x14ac:dyDescent="0.2">
      <c r="A10"/>
      <c r="B10"/>
      <c r="C10"/>
      <c r="D10" s="6" t="s">
        <v>6</v>
      </c>
      <c r="E10"/>
      <c r="F10" s="3"/>
      <c r="G10" s="3"/>
      <c r="H10" s="3"/>
    </row>
    <row r="11" spans="1:8" x14ac:dyDescent="0.2">
      <c r="A11"/>
      <c r="B11"/>
      <c r="C11"/>
      <c r="D11" s="7"/>
      <c r="E11"/>
      <c r="F11" s="3"/>
      <c r="G11" s="3"/>
      <c r="H11" s="3"/>
    </row>
    <row r="12" spans="1:8" ht="35.25" customHeight="1" x14ac:dyDescent="0.2">
      <c r="A12"/>
      <c r="B12"/>
      <c r="C12" s="70" t="s">
        <v>79</v>
      </c>
      <c r="D12" s="70"/>
      <c r="E12" s="70"/>
      <c r="F12" s="70"/>
      <c r="G12" s="70"/>
      <c r="H12" s="3"/>
    </row>
    <row r="13" spans="1:8" x14ac:dyDescent="0.2">
      <c r="A13"/>
      <c r="B13"/>
      <c r="C13"/>
      <c r="D13" s="8" t="s">
        <v>0</v>
      </c>
      <c r="E13"/>
      <c r="F13" s="3"/>
      <c r="G13" s="3"/>
      <c r="H13" s="3"/>
    </row>
    <row r="14" spans="1:8" x14ac:dyDescent="0.2">
      <c r="A14"/>
      <c r="B14"/>
      <c r="C14"/>
      <c r="D14"/>
      <c r="E14"/>
      <c r="F14"/>
      <c r="G14"/>
      <c r="H14" s="3"/>
    </row>
    <row r="15" spans="1:8" x14ac:dyDescent="0.2">
      <c r="A15" s="35"/>
      <c r="B15" s="36" t="s">
        <v>99</v>
      </c>
      <c r="C15" s="35"/>
      <c r="D15" s="37"/>
      <c r="E15" s="38"/>
      <c r="F15" s="38"/>
      <c r="G15" s="38"/>
      <c r="H15" s="38"/>
    </row>
    <row r="16" spans="1:8" ht="12.75" customHeight="1" x14ac:dyDescent="0.2">
      <c r="A16" s="78" t="s">
        <v>1</v>
      </c>
      <c r="B16" s="79" t="s">
        <v>7</v>
      </c>
      <c r="C16" s="79" t="s">
        <v>8</v>
      </c>
      <c r="D16" s="80" t="s">
        <v>10</v>
      </c>
      <c r="E16" s="80"/>
      <c r="F16" s="80"/>
      <c r="G16" s="80"/>
      <c r="H16" s="78" t="s">
        <v>11</v>
      </c>
    </row>
    <row r="17" spans="1:8" x14ac:dyDescent="0.2">
      <c r="A17" s="78"/>
      <c r="B17" s="79"/>
      <c r="C17" s="79"/>
      <c r="D17" s="78" t="s">
        <v>9</v>
      </c>
      <c r="E17" s="78" t="s">
        <v>2</v>
      </c>
      <c r="F17" s="78" t="s">
        <v>3</v>
      </c>
      <c r="G17" s="78" t="s">
        <v>4</v>
      </c>
      <c r="H17" s="78"/>
    </row>
    <row r="18" spans="1:8" x14ac:dyDescent="0.2">
      <c r="A18" s="78"/>
      <c r="B18" s="79"/>
      <c r="C18" s="79"/>
      <c r="D18" s="78"/>
      <c r="E18" s="78"/>
      <c r="F18" s="78"/>
      <c r="G18" s="78"/>
      <c r="H18" s="78"/>
    </row>
    <row r="19" spans="1:8" x14ac:dyDescent="0.2">
      <c r="A19" s="78"/>
      <c r="B19" s="79"/>
      <c r="C19" s="79"/>
      <c r="D19" s="78"/>
      <c r="E19" s="78"/>
      <c r="F19" s="78"/>
      <c r="G19" s="78"/>
      <c r="H19" s="78"/>
    </row>
    <row r="20" spans="1:8" x14ac:dyDescent="0.2">
      <c r="A20" s="9">
        <v>1</v>
      </c>
      <c r="B20" s="10">
        <v>2</v>
      </c>
      <c r="C20" s="10">
        <v>3</v>
      </c>
      <c r="D20" s="9">
        <v>4</v>
      </c>
      <c r="E20" s="9">
        <v>5</v>
      </c>
      <c r="F20" s="9">
        <v>6</v>
      </c>
      <c r="G20" s="9">
        <v>7</v>
      </c>
      <c r="H20" s="9">
        <v>8</v>
      </c>
    </row>
    <row r="21" spans="1:8" x14ac:dyDescent="0.2">
      <c r="A21" s="76" t="s">
        <v>12</v>
      </c>
      <c r="B21" s="77"/>
      <c r="C21" s="77"/>
      <c r="D21" s="77"/>
      <c r="E21" s="77"/>
      <c r="F21" s="77"/>
      <c r="G21" s="77"/>
      <c r="H21" s="77"/>
    </row>
    <row r="22" spans="1:8" ht="25.5" x14ac:dyDescent="0.2">
      <c r="A22" s="11">
        <v>1</v>
      </c>
      <c r="B22" s="12" t="s">
        <v>80</v>
      </c>
      <c r="C22" s="12" t="s">
        <v>13</v>
      </c>
      <c r="D22" s="13"/>
      <c r="E22" s="14">
        <v>85.787000000000006</v>
      </c>
      <c r="F22" s="14">
        <v>627.68600000000004</v>
      </c>
      <c r="G22" s="13"/>
      <c r="H22" s="14">
        <v>713.47299999999996</v>
      </c>
    </row>
    <row r="23" spans="1:8" ht="25.5" x14ac:dyDescent="0.2">
      <c r="A23" s="11">
        <v>2</v>
      </c>
      <c r="B23" s="12" t="s">
        <v>81</v>
      </c>
      <c r="C23" s="12" t="s">
        <v>14</v>
      </c>
      <c r="D23" s="13"/>
      <c r="E23" s="14">
        <v>36.423000000000002</v>
      </c>
      <c r="F23" s="14">
        <v>719.04300000000001</v>
      </c>
      <c r="G23" s="13"/>
      <c r="H23" s="14">
        <v>755.46600000000001</v>
      </c>
    </row>
    <row r="24" spans="1:8" ht="25.5" x14ac:dyDescent="0.2">
      <c r="A24" s="11">
        <v>3</v>
      </c>
      <c r="B24" s="12" t="s">
        <v>82</v>
      </c>
      <c r="C24" s="12" t="s">
        <v>15</v>
      </c>
      <c r="D24" s="13"/>
      <c r="E24" s="14">
        <v>6.266</v>
      </c>
      <c r="F24" s="14">
        <v>220.678</v>
      </c>
      <c r="G24" s="13"/>
      <c r="H24" s="14">
        <v>226.94399999999999</v>
      </c>
    </row>
    <row r="25" spans="1:8" x14ac:dyDescent="0.2">
      <c r="A25" s="11">
        <v>4</v>
      </c>
      <c r="B25" s="12" t="s">
        <v>83</v>
      </c>
      <c r="C25" s="12" t="s">
        <v>16</v>
      </c>
      <c r="D25" s="13"/>
      <c r="E25" s="14">
        <v>2.3050000000000002</v>
      </c>
      <c r="F25" s="14">
        <v>66.626999999999995</v>
      </c>
      <c r="G25" s="13"/>
      <c r="H25" s="14">
        <v>68.932000000000002</v>
      </c>
    </row>
    <row r="26" spans="1:8" ht="25.5" x14ac:dyDescent="0.2">
      <c r="A26" s="11">
        <v>5</v>
      </c>
      <c r="B26" s="12" t="s">
        <v>84</v>
      </c>
      <c r="C26" s="12" t="s">
        <v>17</v>
      </c>
      <c r="D26" s="13"/>
      <c r="E26" s="14">
        <v>65.977999999999994</v>
      </c>
      <c r="F26" s="14">
        <v>416.709</v>
      </c>
      <c r="G26" s="13"/>
      <c r="H26" s="14">
        <v>482.68700000000001</v>
      </c>
    </row>
    <row r="27" spans="1:8" ht="25.5" x14ac:dyDescent="0.2">
      <c r="A27" s="11">
        <v>6</v>
      </c>
      <c r="B27" s="12" t="s">
        <v>85</v>
      </c>
      <c r="C27" s="12" t="s">
        <v>18</v>
      </c>
      <c r="D27" s="13"/>
      <c r="E27" s="14">
        <v>4.4020000000000001</v>
      </c>
      <c r="F27" s="14">
        <v>177.24299999999999</v>
      </c>
      <c r="G27" s="13"/>
      <c r="H27" s="14">
        <v>181.64500000000001</v>
      </c>
    </row>
    <row r="28" spans="1:8" ht="25.5" x14ac:dyDescent="0.2">
      <c r="A28" s="11">
        <v>7</v>
      </c>
      <c r="B28" s="12" t="s">
        <v>86</v>
      </c>
      <c r="C28" s="12" t="s">
        <v>19</v>
      </c>
      <c r="D28" s="13"/>
      <c r="E28" s="14">
        <v>9.2880000000000003</v>
      </c>
      <c r="F28" s="14">
        <v>202.346</v>
      </c>
      <c r="G28" s="13"/>
      <c r="H28" s="14">
        <v>211.63399999999999</v>
      </c>
    </row>
    <row r="29" spans="1:8" ht="25.5" x14ac:dyDescent="0.2">
      <c r="A29" s="11">
        <v>8</v>
      </c>
      <c r="B29" s="12" t="s">
        <v>87</v>
      </c>
      <c r="C29" s="12" t="s">
        <v>20</v>
      </c>
      <c r="D29" s="13"/>
      <c r="E29" s="14">
        <v>8.3089999999999993</v>
      </c>
      <c r="F29" s="14">
        <v>177.24299999999999</v>
      </c>
      <c r="G29" s="13"/>
      <c r="H29" s="14">
        <v>185.55199999999999</v>
      </c>
    </row>
    <row r="30" spans="1:8" ht="25.5" x14ac:dyDescent="0.2">
      <c r="A30" s="11">
        <v>9</v>
      </c>
      <c r="B30" s="12" t="s">
        <v>88</v>
      </c>
      <c r="C30" s="12" t="s">
        <v>21</v>
      </c>
      <c r="D30" s="13"/>
      <c r="E30" s="14">
        <v>15.295999999999999</v>
      </c>
      <c r="F30" s="14">
        <v>254.01300000000001</v>
      </c>
      <c r="G30" s="13"/>
      <c r="H30" s="14">
        <v>269.30900000000003</v>
      </c>
    </row>
    <row r="31" spans="1:8" ht="25.5" x14ac:dyDescent="0.2">
      <c r="A31" s="11">
        <v>10</v>
      </c>
      <c r="B31" s="12" t="s">
        <v>89</v>
      </c>
      <c r="C31" s="12" t="s">
        <v>22</v>
      </c>
      <c r="D31" s="13"/>
      <c r="E31" s="14">
        <v>7.4109999999999996</v>
      </c>
      <c r="F31" s="14">
        <v>18.817</v>
      </c>
      <c r="G31" s="13"/>
      <c r="H31" s="14">
        <v>26.228000000000002</v>
      </c>
    </row>
    <row r="32" spans="1:8" ht="25.5" x14ac:dyDescent="0.2">
      <c r="A32" s="11">
        <v>11</v>
      </c>
      <c r="B32" s="12" t="s">
        <v>90</v>
      </c>
      <c r="C32" s="12" t="s">
        <v>23</v>
      </c>
      <c r="D32" s="13"/>
      <c r="E32" s="14">
        <v>9.8580000000000005</v>
      </c>
      <c r="F32" s="14">
        <v>200.87799999999999</v>
      </c>
      <c r="G32" s="13"/>
      <c r="H32" s="14">
        <v>210.73599999999999</v>
      </c>
    </row>
    <row r="33" spans="1:8" ht="25.5" x14ac:dyDescent="0.2">
      <c r="A33" s="11">
        <v>12</v>
      </c>
      <c r="B33" s="12" t="s">
        <v>91</v>
      </c>
      <c r="C33" s="12" t="s">
        <v>24</v>
      </c>
      <c r="D33" s="13"/>
      <c r="E33" s="14">
        <v>12.103</v>
      </c>
      <c r="F33" s="14">
        <v>236.51300000000001</v>
      </c>
      <c r="G33" s="13"/>
      <c r="H33" s="14">
        <v>248.61600000000001</v>
      </c>
    </row>
    <row r="34" spans="1:8" ht="25.5" x14ac:dyDescent="0.2">
      <c r="A34" s="11">
        <v>13</v>
      </c>
      <c r="B34" s="12" t="s">
        <v>92</v>
      </c>
      <c r="C34" s="12" t="s">
        <v>25</v>
      </c>
      <c r="D34" s="13"/>
      <c r="E34" s="14">
        <v>24.707999999999998</v>
      </c>
      <c r="F34" s="14">
        <v>367.995</v>
      </c>
      <c r="G34" s="13"/>
      <c r="H34" s="14">
        <v>392.70299999999997</v>
      </c>
    </row>
    <row r="35" spans="1:8" ht="25.5" x14ac:dyDescent="0.2">
      <c r="A35" s="11">
        <v>14</v>
      </c>
      <c r="B35" s="12" t="s">
        <v>93</v>
      </c>
      <c r="C35" s="12" t="s">
        <v>26</v>
      </c>
      <c r="D35" s="13"/>
      <c r="E35" s="14">
        <v>10.747</v>
      </c>
      <c r="F35" s="14">
        <v>202.227</v>
      </c>
      <c r="G35" s="13"/>
      <c r="H35" s="14">
        <v>212.97399999999999</v>
      </c>
    </row>
    <row r="36" spans="1:8" ht="25.5" x14ac:dyDescent="0.2">
      <c r="A36" s="11">
        <v>15</v>
      </c>
      <c r="B36" s="12" t="s">
        <v>94</v>
      </c>
      <c r="C36" s="12" t="s">
        <v>27</v>
      </c>
      <c r="D36" s="13"/>
      <c r="E36" s="17">
        <v>65.955259999999996</v>
      </c>
      <c r="F36" s="17">
        <v>1003.58114</v>
      </c>
      <c r="G36" s="18"/>
      <c r="H36" s="17">
        <v>1069.5364</v>
      </c>
    </row>
    <row r="37" spans="1:8" ht="27.95" customHeight="1" x14ac:dyDescent="0.2">
      <c r="A37" s="15"/>
      <c r="B37" s="74" t="s">
        <v>28</v>
      </c>
      <c r="C37" s="75"/>
      <c r="D37" s="13"/>
      <c r="E37" s="17">
        <f>SUM(E22:E36)</f>
        <v>364.83626000000004</v>
      </c>
      <c r="F37" s="17">
        <f>SUM(F22:F36)</f>
        <v>4891.5991399999994</v>
      </c>
      <c r="G37" s="18"/>
      <c r="H37" s="17">
        <f>SUM(H22:H36)</f>
        <v>5256.4354000000003</v>
      </c>
    </row>
    <row r="38" spans="1:8" x14ac:dyDescent="0.2">
      <c r="A38" s="76" t="s">
        <v>29</v>
      </c>
      <c r="B38" s="77"/>
      <c r="C38" s="77"/>
      <c r="D38" s="77"/>
      <c r="E38" s="77"/>
      <c r="F38" s="77"/>
      <c r="G38" s="77"/>
      <c r="H38" s="77"/>
    </row>
    <row r="39" spans="1:8" ht="38.25" x14ac:dyDescent="0.2">
      <c r="A39" s="11">
        <v>16</v>
      </c>
      <c r="B39" s="12" t="s">
        <v>30</v>
      </c>
      <c r="C39" s="12" t="s">
        <v>31</v>
      </c>
      <c r="D39" s="13"/>
      <c r="E39" s="17">
        <f>E37*0.0192</f>
        <v>7.0048561920000001</v>
      </c>
      <c r="F39" s="18"/>
      <c r="G39" s="18"/>
      <c r="H39" s="17">
        <v>7.0048599999999999</v>
      </c>
    </row>
    <row r="40" spans="1:8" ht="27.95" customHeight="1" x14ac:dyDescent="0.2">
      <c r="A40" s="15"/>
      <c r="B40" s="74" t="s">
        <v>32</v>
      </c>
      <c r="C40" s="75"/>
      <c r="D40" s="13"/>
      <c r="E40" s="17">
        <v>7.0048599999999999</v>
      </c>
      <c r="F40" s="18"/>
      <c r="G40" s="18"/>
      <c r="H40" s="17">
        <v>7.0048599999999999</v>
      </c>
    </row>
    <row r="41" spans="1:8" x14ac:dyDescent="0.2">
      <c r="A41" s="15"/>
      <c r="B41" s="74" t="s">
        <v>33</v>
      </c>
      <c r="C41" s="75"/>
      <c r="D41" s="13"/>
      <c r="E41" s="17">
        <f>E40+E37</f>
        <v>371.84112000000005</v>
      </c>
      <c r="F41" s="17">
        <f>F37</f>
        <v>4891.5991399999994</v>
      </c>
      <c r="G41" s="18"/>
      <c r="H41" s="17">
        <f>H40+H37</f>
        <v>5263.4402600000003</v>
      </c>
    </row>
    <row r="42" spans="1:8" x14ac:dyDescent="0.2">
      <c r="A42" s="76" t="s">
        <v>34</v>
      </c>
      <c r="B42" s="77"/>
      <c r="C42" s="77"/>
      <c r="D42" s="77"/>
      <c r="E42" s="77"/>
      <c r="F42" s="77"/>
      <c r="G42" s="77"/>
      <c r="H42" s="77"/>
    </row>
    <row r="43" spans="1:8" ht="38.25" x14ac:dyDescent="0.2">
      <c r="A43" s="11">
        <v>17</v>
      </c>
      <c r="B43" s="12" t="s">
        <v>35</v>
      </c>
      <c r="C43" s="12" t="s">
        <v>36</v>
      </c>
      <c r="D43" s="13"/>
      <c r="E43" s="17">
        <v>5.6891699999999998</v>
      </c>
      <c r="F43" s="18"/>
      <c r="G43" s="18"/>
      <c r="H43" s="17">
        <v>5.6891699999999998</v>
      </c>
    </row>
    <row r="44" spans="1:8" ht="51" x14ac:dyDescent="0.2">
      <c r="A44" s="11">
        <v>18</v>
      </c>
      <c r="B44" s="12" t="s">
        <v>37</v>
      </c>
      <c r="C44" s="12" t="s">
        <v>38</v>
      </c>
      <c r="D44" s="13"/>
      <c r="E44" s="18"/>
      <c r="F44" s="18"/>
      <c r="G44" s="17">
        <f>H41*0.01</f>
        <v>52.634402600000001</v>
      </c>
      <c r="H44" s="17">
        <v>52.634399999999999</v>
      </c>
    </row>
    <row r="45" spans="1:8" x14ac:dyDescent="0.2">
      <c r="A45" s="11">
        <v>19</v>
      </c>
      <c r="B45" s="16" t="s">
        <v>96</v>
      </c>
      <c r="C45" s="12" t="s">
        <v>39</v>
      </c>
      <c r="D45" s="13"/>
      <c r="E45" s="18"/>
      <c r="F45" s="18"/>
      <c r="G45" s="17">
        <v>7.36029</v>
      </c>
      <c r="H45" s="17">
        <v>7.36029</v>
      </c>
    </row>
    <row r="46" spans="1:8" ht="51" x14ac:dyDescent="0.2">
      <c r="A46" s="63">
        <f>A45+1</f>
        <v>20</v>
      </c>
      <c r="B46" s="64" t="s">
        <v>118</v>
      </c>
      <c r="C46" s="46" t="s">
        <v>119</v>
      </c>
      <c r="D46" s="65"/>
      <c r="E46" s="65"/>
      <c r="F46" s="65"/>
      <c r="G46" s="47">
        <f>ROUND(H41*0.0042,3)</f>
        <v>22.106000000000002</v>
      </c>
      <c r="H46" s="44">
        <f>D46+E46+F46+G46</f>
        <v>22.106000000000002</v>
      </c>
    </row>
    <row r="47" spans="1:8" x14ac:dyDescent="0.2">
      <c r="A47" s="11">
        <v>20</v>
      </c>
      <c r="B47" s="12" t="s">
        <v>95</v>
      </c>
      <c r="C47" s="12" t="s">
        <v>40</v>
      </c>
      <c r="D47" s="13"/>
      <c r="E47" s="18"/>
      <c r="F47" s="18"/>
      <c r="G47" s="17">
        <v>23.861999999999998</v>
      </c>
      <c r="H47" s="17">
        <v>23.861999999999998</v>
      </c>
    </row>
    <row r="48" spans="1:8" ht="12.75" customHeight="1" x14ac:dyDescent="0.2">
      <c r="A48" s="15"/>
      <c r="B48" s="81" t="s">
        <v>41</v>
      </c>
      <c r="C48" s="82"/>
      <c r="D48" s="13"/>
      <c r="E48" s="17">
        <v>5.6891699999999998</v>
      </c>
      <c r="F48" s="18"/>
      <c r="G48" s="17">
        <f>G44+G45+G46+G47</f>
        <v>105.9626926</v>
      </c>
      <c r="H48" s="17">
        <f>SUM(H43:H47)</f>
        <v>111.65186</v>
      </c>
    </row>
    <row r="49" spans="1:9" x14ac:dyDescent="0.2">
      <c r="A49" s="15"/>
      <c r="B49" s="74" t="s">
        <v>42</v>
      </c>
      <c r="C49" s="75"/>
      <c r="D49" s="13"/>
      <c r="E49" s="17">
        <f>E48+E41</f>
        <v>377.53029000000004</v>
      </c>
      <c r="F49" s="17">
        <v>4891.5991400000003</v>
      </c>
      <c r="G49" s="17">
        <f>G48</f>
        <v>105.9626926</v>
      </c>
      <c r="H49" s="17">
        <f>H48+H41</f>
        <v>5375.0921200000003</v>
      </c>
    </row>
    <row r="50" spans="1:9" x14ac:dyDescent="0.2">
      <c r="A50" s="76" t="s">
        <v>43</v>
      </c>
      <c r="B50" s="77"/>
      <c r="C50" s="77"/>
      <c r="D50" s="77"/>
      <c r="E50" s="77"/>
      <c r="F50" s="77"/>
      <c r="G50" s="77"/>
      <c r="H50" s="77"/>
    </row>
    <row r="51" spans="1:9" x14ac:dyDescent="0.2">
      <c r="A51" s="11">
        <v>21</v>
      </c>
      <c r="B51" s="12" t="s">
        <v>44</v>
      </c>
      <c r="C51" s="12" t="s">
        <v>45</v>
      </c>
      <c r="D51" s="13"/>
      <c r="E51" s="18"/>
      <c r="F51" s="18"/>
      <c r="G51" s="17">
        <v>214.19259</v>
      </c>
      <c r="H51" s="17">
        <v>214.19259</v>
      </c>
    </row>
    <row r="52" spans="1:9" ht="51" x14ac:dyDescent="0.2">
      <c r="A52" s="11">
        <v>22</v>
      </c>
      <c r="B52" s="12" t="s">
        <v>46</v>
      </c>
      <c r="C52" s="12" t="s">
        <v>47</v>
      </c>
      <c r="D52" s="13"/>
      <c r="E52" s="18"/>
      <c r="F52" s="18"/>
      <c r="G52" s="17">
        <v>62.651330000000002</v>
      </c>
      <c r="H52" s="17">
        <v>62.651330000000002</v>
      </c>
    </row>
    <row r="53" spans="1:9" ht="27.95" customHeight="1" x14ac:dyDescent="0.2">
      <c r="A53" s="15"/>
      <c r="B53" s="74" t="s">
        <v>48</v>
      </c>
      <c r="C53" s="75"/>
      <c r="D53" s="13"/>
      <c r="E53" s="18"/>
      <c r="F53" s="18"/>
      <c r="G53" s="17">
        <f>G52+G51</f>
        <v>276.84392000000003</v>
      </c>
      <c r="H53" s="17">
        <v>276.84392000000003</v>
      </c>
    </row>
    <row r="54" spans="1:9" x14ac:dyDescent="0.2">
      <c r="A54" s="15"/>
      <c r="B54" s="74" t="s">
        <v>49</v>
      </c>
      <c r="C54" s="75"/>
      <c r="D54" s="13"/>
      <c r="E54" s="17">
        <f>E49</f>
        <v>377.53029000000004</v>
      </c>
      <c r="F54" s="17">
        <f>F49</f>
        <v>4891.5991400000003</v>
      </c>
      <c r="G54" s="17">
        <f>G53+G49</f>
        <v>382.80661259999999</v>
      </c>
      <c r="H54" s="17">
        <f>H53+H49</f>
        <v>5651.9360400000005</v>
      </c>
    </row>
    <row r="55" spans="1:9" x14ac:dyDescent="0.2">
      <c r="A55" s="76" t="s">
        <v>50</v>
      </c>
      <c r="B55" s="77"/>
      <c r="C55" s="77"/>
      <c r="D55" s="77"/>
      <c r="E55" s="77"/>
      <c r="F55" s="77"/>
      <c r="G55" s="77"/>
      <c r="H55" s="77"/>
    </row>
    <row r="56" spans="1:9" ht="30.75" customHeight="1" x14ac:dyDescent="0.2">
      <c r="A56" s="11">
        <v>23</v>
      </c>
      <c r="B56" s="12" t="s">
        <v>51</v>
      </c>
      <c r="C56" s="12" t="s">
        <v>52</v>
      </c>
      <c r="D56" s="13"/>
      <c r="E56" s="17">
        <f>E54*0.01</f>
        <v>3.7753029000000002</v>
      </c>
      <c r="F56" s="17">
        <f>F54*0.01</f>
        <v>48.915991400000003</v>
      </c>
      <c r="G56" s="17">
        <f>G54*0.01</f>
        <v>3.828066126</v>
      </c>
      <c r="H56" s="17">
        <f>H54*0.01</f>
        <v>56.519360400000004</v>
      </c>
    </row>
    <row r="57" spans="1:9" x14ac:dyDescent="0.2">
      <c r="A57" s="15"/>
      <c r="B57" s="74" t="s">
        <v>53</v>
      </c>
      <c r="C57" s="75"/>
      <c r="D57" s="13"/>
      <c r="E57" s="17">
        <v>3.7753000000000001</v>
      </c>
      <c r="F57" s="17">
        <v>48.915990000000001</v>
      </c>
      <c r="G57" s="17">
        <v>3.6070099999999998</v>
      </c>
      <c r="H57" s="17">
        <v>56.298299999999998</v>
      </c>
    </row>
    <row r="58" spans="1:9" x14ac:dyDescent="0.2">
      <c r="A58" s="15"/>
      <c r="B58" s="74" t="s">
        <v>54</v>
      </c>
      <c r="C58" s="75"/>
      <c r="D58" s="13"/>
      <c r="E58" s="17">
        <f>E57+E54</f>
        <v>381.30559000000005</v>
      </c>
      <c r="F58" s="17">
        <f>F57+F54</f>
        <v>4940.5151300000007</v>
      </c>
      <c r="G58" s="17">
        <f>G57+G54</f>
        <v>386.4136226</v>
      </c>
      <c r="H58" s="17">
        <f>H57+H54</f>
        <v>5708.2343400000009</v>
      </c>
    </row>
    <row r="59" spans="1:9" ht="12.75" customHeight="1" x14ac:dyDescent="0.2">
      <c r="A59" s="41">
        <f>A54+1</f>
        <v>1</v>
      </c>
      <c r="B59" s="42" t="s">
        <v>100</v>
      </c>
      <c r="C59" s="43" t="s">
        <v>101</v>
      </c>
      <c r="D59" s="44">
        <f>ROUND((D26+D27)*1.025*1.0171*1.03*I59,3)</f>
        <v>0</v>
      </c>
      <c r="E59" s="44">
        <f>E58*I59</f>
        <v>1870.5149864725956</v>
      </c>
      <c r="F59" s="44"/>
      <c r="G59" s="44"/>
      <c r="H59" s="45">
        <f>D59+E59+F59+G59</f>
        <v>1870.5149864725956</v>
      </c>
      <c r="I59" s="4">
        <f>5.98/5.51*4.52</f>
        <v>4.905553539019964</v>
      </c>
    </row>
    <row r="60" spans="1:9" ht="23.25" hidden="1" customHeight="1" x14ac:dyDescent="0.2">
      <c r="A60" s="41"/>
      <c r="B60" s="42" t="s">
        <v>102</v>
      </c>
      <c r="C60" s="43" t="s">
        <v>103</v>
      </c>
      <c r="D60" s="44">
        <f>ROUND((D22+D23)*1.025*1.0171*1.03*I60,3)</f>
        <v>0</v>
      </c>
      <c r="E60" s="44">
        <f>ROUND((E22+E23)*1.025*1.0171*1.03*I60,3)</f>
        <v>0</v>
      </c>
      <c r="F60" s="44"/>
      <c r="G60" s="44"/>
      <c r="H60" s="45">
        <f t="shared" ref="H60:H61" si="0">D60+E60+F60+G60</f>
        <v>0</v>
      </c>
    </row>
    <row r="61" spans="1:9" ht="13.5" hidden="1" customHeight="1" x14ac:dyDescent="0.2">
      <c r="A61" s="41"/>
      <c r="B61" s="42" t="s">
        <v>104</v>
      </c>
      <c r="C61" s="43" t="s">
        <v>105</v>
      </c>
      <c r="D61" s="44">
        <f>ROUND((D24+D25)*1.025*1.0171*1.03*I61,3)</f>
        <v>0</v>
      </c>
      <c r="E61" s="44">
        <f>ROUND((E24+E25)*1.025*1.0171*1.03*I61,3)</f>
        <v>0</v>
      </c>
      <c r="F61" s="44"/>
      <c r="G61" s="44"/>
      <c r="H61" s="45">
        <f t="shared" si="0"/>
        <v>0</v>
      </c>
    </row>
    <row r="62" spans="1:9" x14ac:dyDescent="0.2">
      <c r="A62" s="41"/>
      <c r="B62" s="42" t="s">
        <v>106</v>
      </c>
      <c r="C62" s="46" t="s">
        <v>107</v>
      </c>
      <c r="D62" s="44"/>
      <c r="E62" s="44"/>
      <c r="F62" s="44">
        <f>F58*3.27</f>
        <v>16155.484475100002</v>
      </c>
      <c r="G62" s="47">
        <f>(G49-G47)*1.01*6.03</f>
        <v>500.01784814178001</v>
      </c>
      <c r="H62" s="45">
        <f>D62+E62+F62+G62</f>
        <v>16655.502323241781</v>
      </c>
    </row>
    <row r="63" spans="1:9" x14ac:dyDescent="0.2">
      <c r="A63" s="41"/>
      <c r="B63" s="42" t="s">
        <v>108</v>
      </c>
      <c r="C63" s="48" t="s">
        <v>109</v>
      </c>
      <c r="D63" s="49"/>
      <c r="E63" s="49"/>
      <c r="F63" s="49"/>
      <c r="G63" s="44">
        <f>G47*8.16*1.01</f>
        <v>196.66105920000001</v>
      </c>
      <c r="H63" s="45">
        <f>D63+E63+F63+G63</f>
        <v>196.66105920000001</v>
      </c>
    </row>
    <row r="64" spans="1:9" x14ac:dyDescent="0.2">
      <c r="A64" s="41"/>
      <c r="B64" s="50" t="s">
        <v>110</v>
      </c>
      <c r="C64" s="48" t="s">
        <v>111</v>
      </c>
      <c r="D64" s="51"/>
      <c r="E64" s="51"/>
      <c r="F64" s="51"/>
      <c r="G64" s="51">
        <f>G53*3.313*1.01</f>
        <v>926.35574602960014</v>
      </c>
      <c r="H64" s="51">
        <f>G64</f>
        <v>926.35574602960014</v>
      </c>
    </row>
    <row r="65" spans="1:10" ht="18" customHeight="1" x14ac:dyDescent="0.2">
      <c r="A65" s="52" t="s">
        <v>112</v>
      </c>
      <c r="B65" s="53"/>
      <c r="C65" s="53"/>
      <c r="D65" s="53"/>
      <c r="E65" s="53"/>
      <c r="F65" s="53"/>
      <c r="G65" s="53"/>
      <c r="H65" s="54"/>
      <c r="J65" s="4" t="s">
        <v>120</v>
      </c>
    </row>
    <row r="66" spans="1:10" ht="12.75" customHeight="1" x14ac:dyDescent="0.2">
      <c r="A66" s="41"/>
      <c r="B66" s="50"/>
      <c r="C66" s="55" t="s">
        <v>113</v>
      </c>
      <c r="D66" s="56">
        <f>SUM(D59:D64)</f>
        <v>0</v>
      </c>
      <c r="E66" s="56">
        <f>E59</f>
        <v>1870.5149864725956</v>
      </c>
      <c r="F66" s="56">
        <f>F62</f>
        <v>16155.484475100002</v>
      </c>
      <c r="G66" s="56">
        <f>G62+G63+G64</f>
        <v>1623.03465337138</v>
      </c>
      <c r="H66" s="57">
        <f>H59+H62+H63+H64</f>
        <v>19649.034114943977</v>
      </c>
    </row>
    <row r="67" spans="1:10" x14ac:dyDescent="0.2">
      <c r="A67" s="41"/>
      <c r="B67" s="58"/>
      <c r="C67" s="48"/>
      <c r="D67" s="59"/>
      <c r="E67" s="59"/>
      <c r="F67" s="59"/>
      <c r="G67" s="59"/>
      <c r="H67" s="60"/>
    </row>
    <row r="68" spans="1:10" ht="12.75" customHeight="1" x14ac:dyDescent="0.2">
      <c r="A68" s="41">
        <f>A59+1</f>
        <v>2</v>
      </c>
      <c r="B68" s="61" t="s">
        <v>114</v>
      </c>
      <c r="C68" s="48" t="s">
        <v>115</v>
      </c>
      <c r="D68" s="51">
        <f>ROUND(D66*0.18,3)</f>
        <v>0</v>
      </c>
      <c r="E68" s="51">
        <f t="shared" ref="E68:G68" si="1">ROUND(E66*0.18,3)</f>
        <v>336.69299999999998</v>
      </c>
      <c r="F68" s="51">
        <f t="shared" si="1"/>
        <v>2907.9870000000001</v>
      </c>
      <c r="G68" s="51">
        <f t="shared" si="1"/>
        <v>292.14600000000002</v>
      </c>
      <c r="H68" s="51">
        <f>ROUND((SUM(H59:H64))*0.18,3)</f>
        <v>3536.826</v>
      </c>
    </row>
    <row r="69" spans="1:10" ht="12.75" customHeight="1" x14ac:dyDescent="0.2">
      <c r="A69" s="41"/>
      <c r="B69" s="50"/>
      <c r="C69" s="55" t="s">
        <v>116</v>
      </c>
      <c r="D69" s="56">
        <f>D66+D68</f>
        <v>0</v>
      </c>
      <c r="E69" s="56">
        <f>E66+E68</f>
        <v>2207.2079864725956</v>
      </c>
      <c r="F69" s="56">
        <f t="shared" ref="F69:G69" si="2">F66+F68</f>
        <v>19063.471475100003</v>
      </c>
      <c r="G69" s="56">
        <f t="shared" si="2"/>
        <v>1915.18065337138</v>
      </c>
      <c r="H69" s="57">
        <f>H66+H68</f>
        <v>23185.860114943978</v>
      </c>
      <c r="J69" s="62"/>
    </row>
    <row r="72" spans="1:10" x14ac:dyDescent="0.2">
      <c r="A72" s="66" t="s">
        <v>67</v>
      </c>
      <c r="B72" s="67"/>
      <c r="C72" s="67"/>
      <c r="D72" s="67"/>
      <c r="E72" s="67"/>
      <c r="F72" s="67"/>
      <c r="G72" s="67"/>
      <c r="H72" s="67"/>
    </row>
    <row r="73" spans="1:10" x14ac:dyDescent="0.2">
      <c r="A73" s="68" t="s">
        <v>68</v>
      </c>
      <c r="B73" s="67"/>
      <c r="C73" s="67"/>
      <c r="D73" s="67"/>
      <c r="E73" s="67"/>
      <c r="F73" s="67"/>
      <c r="G73" s="67"/>
      <c r="H73" s="67"/>
    </row>
    <row r="75" spans="1:10" x14ac:dyDescent="0.2">
      <c r="A75" s="66" t="s">
        <v>69</v>
      </c>
      <c r="B75" s="67"/>
      <c r="C75" s="67"/>
      <c r="D75" s="67"/>
      <c r="E75" s="67"/>
      <c r="F75" s="67"/>
      <c r="G75" s="67"/>
      <c r="H75" s="67"/>
    </row>
    <row r="76" spans="1:10" x14ac:dyDescent="0.2">
      <c r="A76" s="68" t="s">
        <v>68</v>
      </c>
      <c r="B76" s="67"/>
      <c r="C76" s="67"/>
      <c r="D76" s="67"/>
      <c r="E76" s="67"/>
      <c r="F76" s="67"/>
      <c r="G76" s="67"/>
      <c r="H76" s="67"/>
    </row>
  </sheetData>
  <mergeCells count="31">
    <mergeCell ref="F4:H4"/>
    <mergeCell ref="E5:H5"/>
    <mergeCell ref="E7:H7"/>
    <mergeCell ref="C12:G12"/>
    <mergeCell ref="A16:A19"/>
    <mergeCell ref="B16:B19"/>
    <mergeCell ref="C16:C19"/>
    <mergeCell ref="D16:G16"/>
    <mergeCell ref="H16:H19"/>
    <mergeCell ref="D17:D19"/>
    <mergeCell ref="A50:H50"/>
    <mergeCell ref="E17:E19"/>
    <mergeCell ref="F17:F19"/>
    <mergeCell ref="G17:G19"/>
    <mergeCell ref="A21:H21"/>
    <mergeCell ref="B37:C37"/>
    <mergeCell ref="A38:H38"/>
    <mergeCell ref="B40:C40"/>
    <mergeCell ref="B41:C41"/>
    <mergeCell ref="A42:H42"/>
    <mergeCell ref="B48:C48"/>
    <mergeCell ref="B49:C49"/>
    <mergeCell ref="A73:H73"/>
    <mergeCell ref="A75:H75"/>
    <mergeCell ref="A76:H76"/>
    <mergeCell ref="A72:H72"/>
    <mergeCell ref="B53:C53"/>
    <mergeCell ref="B54:C54"/>
    <mergeCell ref="A55:H55"/>
    <mergeCell ref="B57:C57"/>
    <mergeCell ref="B58:C5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Сводный сметный расчет</vt:lpstr>
      <vt:lpstr>2000</vt:lpstr>
      <vt:lpstr>2010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korshunova</dc:creator>
  <cp:lastModifiedBy>Египко Марина Николаевна</cp:lastModifiedBy>
  <cp:lastPrinted>2014-03-04T12:48:45Z</cp:lastPrinted>
  <dcterms:created xsi:type="dcterms:W3CDTF">2002-03-25T05:35:56Z</dcterms:created>
  <dcterms:modified xsi:type="dcterms:W3CDTF">2014-03-04T12:50:19Z</dcterms:modified>
</cp:coreProperties>
</file>