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1340" windowHeight="9255"/>
  </bookViews>
  <sheets>
    <sheet name="Сводный сметный расчет" sheetId="1" r:id="rId1"/>
  </sheets>
  <definedNames>
    <definedName name="_xlnm.Print_Titles" localSheetId="0">'Сводный сметный расчет'!$25:$25</definedName>
    <definedName name="_xlnm.Print_Area" localSheetId="0">'Сводный сметный расчет'!$A$1:$H$66</definedName>
  </definedNames>
  <calcPr calcId="145621"/>
</workbook>
</file>

<file path=xl/calcChain.xml><?xml version="1.0" encoding="utf-8"?>
<calcChain xmlns="http://schemas.openxmlformats.org/spreadsheetml/2006/main">
  <c r="H39" i="1" l="1"/>
  <c r="H36" i="1"/>
  <c r="H27" i="1"/>
  <c r="E34" i="1"/>
  <c r="D34" i="1"/>
  <c r="D37" i="1" s="1"/>
  <c r="D40" i="1" s="1"/>
  <c r="H34" i="1" l="1"/>
  <c r="H48" i="1"/>
  <c r="G49" i="1"/>
  <c r="F49" i="1"/>
  <c r="E49" i="1"/>
  <c r="H49" i="1" l="1"/>
  <c r="I48" i="1"/>
  <c r="D45" i="1"/>
  <c r="D46" i="1" s="1"/>
  <c r="D50" i="1" s="1"/>
  <c r="H44" i="1"/>
  <c r="I44" i="1" s="1"/>
  <c r="G34" i="1"/>
  <c r="G37" i="1" s="1"/>
  <c r="G40" i="1" s="1"/>
  <c r="F34" i="1"/>
  <c r="F37" i="1" s="1"/>
  <c r="F40" i="1" s="1"/>
  <c r="E37" i="1"/>
  <c r="E40" i="1" s="1"/>
  <c r="I43" i="1" l="1"/>
  <c r="I50" i="1" s="1"/>
  <c r="F45" i="1"/>
  <c r="F46" i="1" s="1"/>
  <c r="F50" i="1" s="1"/>
  <c r="E42" i="1"/>
  <c r="H37" i="1"/>
  <c r="H40" i="1" s="1"/>
  <c r="F53" i="1" l="1"/>
  <c r="F54" i="1" s="1"/>
  <c r="F56" i="1" s="1"/>
  <c r="F57" i="1" s="1"/>
  <c r="F58" i="1" s="1"/>
  <c r="F59" i="1" s="1"/>
  <c r="E45" i="1"/>
  <c r="E46" i="1" s="1"/>
  <c r="H42" i="1"/>
  <c r="G43" i="1"/>
  <c r="G45" i="1" s="1"/>
  <c r="G46" i="1" s="1"/>
  <c r="G50" i="1" s="1"/>
  <c r="D53" i="1"/>
  <c r="D54" i="1" s="1"/>
  <c r="D56" i="1" s="1"/>
  <c r="E50" i="1"/>
  <c r="H43" i="1" l="1"/>
  <c r="I54" i="1"/>
  <c r="H45" i="1"/>
  <c r="H46" i="1" s="1"/>
  <c r="H50" i="1" s="1"/>
  <c r="E52" i="1"/>
  <c r="E53" i="1" s="1"/>
  <c r="E54" i="1" s="1"/>
  <c r="E56" i="1" s="1"/>
  <c r="D57" i="1"/>
  <c r="D58" i="1" s="1"/>
  <c r="G56" i="1" l="1"/>
  <c r="G57" i="1" s="1"/>
  <c r="H52" i="1"/>
  <c r="H53" i="1" s="1"/>
  <c r="H54" i="1" s="1"/>
  <c r="E57" i="1"/>
  <c r="D59" i="1"/>
  <c r="G53" i="1"/>
  <c r="G54" i="1" s="1"/>
  <c r="G58" i="1" l="1"/>
  <c r="G59" i="1" s="1"/>
  <c r="H56" i="1"/>
  <c r="H57" i="1" s="1"/>
  <c r="E58" i="1"/>
  <c r="E59" i="1" s="1"/>
  <c r="H58" i="1" l="1"/>
  <c r="H59" i="1" s="1"/>
  <c r="D6" i="1" s="1"/>
</calcChain>
</file>

<file path=xl/sharedStrings.xml><?xml version="1.0" encoding="utf-8"?>
<sst xmlns="http://schemas.openxmlformats.org/spreadsheetml/2006/main" count="60" uniqueCount="59">
  <si>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</si>
  <si>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</si>
  <si>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</si>
  <si>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</si>
  <si>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</si>
  <si>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</si>
  <si>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</si>
  <si>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</si>
  <si>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</si>
  <si>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</si>
  <si>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</si>
  <si>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 xml:space="preserve">В том числе возвратных сумм </t>
  </si>
  <si>
    <t>строитель-
ных работ</t>
  </si>
  <si>
    <t>"Утвержден" «    »________________2013 г.</t>
  </si>
  <si>
    <t>«    »________________2013 г.</t>
  </si>
  <si>
    <t>Сметная стоимость, тыс. руб.</t>
  </si>
  <si>
    <t>Общая сметная стоимость, тыс. руб.</t>
  </si>
  <si>
    <t>Итого по Главе 2</t>
  </si>
  <si>
    <t>Итого по Главе 7</t>
  </si>
  <si>
    <t>Итого по Главам 1-7</t>
  </si>
  <si>
    <t>Итого по Главе 8</t>
  </si>
  <si>
    <t>Итого по Главам 1-8</t>
  </si>
  <si>
    <t>ГСН-81-05-02-2007</t>
  </si>
  <si>
    <t>МДС 81-35.2004</t>
  </si>
  <si>
    <t>Страхование - 1%</t>
  </si>
  <si>
    <t>9-1</t>
  </si>
  <si>
    <t>Пусконаладочные работы</t>
  </si>
  <si>
    <t>Итого по Главе 9</t>
  </si>
  <si>
    <t>Итого по Главам 1-9</t>
  </si>
  <si>
    <t>Итого по Главе 12</t>
  </si>
  <si>
    <t>Итого по Главам 1-12</t>
  </si>
  <si>
    <t>Непредвиденные затраты</t>
  </si>
  <si>
    <t>МДС 81-35.2004 п.4.96</t>
  </si>
  <si>
    <t>Итого Непредвиденные затраты</t>
  </si>
  <si>
    <t>МДС 81-35.2004 п.4.100</t>
  </si>
  <si>
    <t>НДС - 18%</t>
  </si>
  <si>
    <t>(должность, подпись, расшифровка)</t>
  </si>
  <si>
    <t xml:space="preserve">Всего по сводному расчету с НДС </t>
  </si>
  <si>
    <t xml:space="preserve">Сводный сметный расчет в сумме </t>
  </si>
  <si>
    <t>тыс.руб.</t>
  </si>
  <si>
    <t>СВОДНЫЙ СМЕТНЫЙ РАСЧЕТ СТОИМОСТИ СТРОИТЕЛЬСТВА  48-440.2</t>
  </si>
  <si>
    <t>Итого стоимость в базисных ценах 2001 года</t>
  </si>
  <si>
    <t>Составил: ___________________________</t>
  </si>
  <si>
    <t>Проверил: ___________________________</t>
  </si>
  <si>
    <t>Вынос участка ВЛ-6кВ с территории выделенного под строительство автосалона, расположенного по адресу: г. Тамбов, ул. Мичуринская, 148</t>
  </si>
  <si>
    <t>Производство работ в зимнее время - 2,1%</t>
  </si>
  <si>
    <t>Непредвиденные затраты - 3%</t>
  </si>
  <si>
    <t>Глава 1. Основные объекты строительства</t>
  </si>
  <si>
    <t>1-1</t>
  </si>
  <si>
    <t>Глава 2. Благоустройство и озеленение территории</t>
  </si>
  <si>
    <t>Глава 3. Временные здания и сооружения</t>
  </si>
  <si>
    <t>Глава 4. Прочие работы и затраты</t>
  </si>
  <si>
    <t>Глава 5. Проектные и изыскательские работы</t>
  </si>
  <si>
    <t>Пересчет в текущие цены 1 кв. 2014г.</t>
  </si>
  <si>
    <t>Письмо Минрегион РФ №3085-ЕС/08 от 28.02.2014г.</t>
  </si>
  <si>
    <t xml:space="preserve"> Ксмр (ТЕР)=4,27; Оборудование- 3,94</t>
  </si>
  <si>
    <t>Составлена в ценах по состоянию на 2001г/ с учетом индекса пересчета в текущие цены  I квартала 2014 г.</t>
  </si>
  <si>
    <t>ВЛ-6кВ (0,25км)</t>
  </si>
  <si>
    <t>Итого  в текущих ценах 1 кв. 2014г.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</si>
</sst>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 wrapText="1"/>
    </xf>
    <xf numFmtId="49" fontId="1" fillId="0" borderId="2" xfId="0" quotePrefix="1" applyNumberFormat="1" applyFont="1" applyBorder="1" applyAlignment="1">
      <alignment horizontal="left" vertical="top" wrapText="1"/>
    </xf>
    <xf numFmtId="2" fontId="1" fillId="0" borderId="0" xfId="0" applyNumberFormat="1" applyFont="1"/>
    <xf numFmtId="0" fontId="2" fillId="0" borderId="2" xfId="0" applyFont="1" applyBorder="1" applyAlignment="1">
      <alignment horizontal="center" vertical="top" wrapText="1"/>
    </xf>
    <xf numFmtId="49" fontId="2" fillId="0" borderId="2" xfId="0" quotePrefix="1" applyNumberFormat="1" applyFont="1" applyBorder="1" applyAlignment="1">
      <alignment horizontal="left" vertical="top" wrapText="1"/>
    </xf>
    <xf numFmtId="49" fontId="1" fillId="0" borderId="0" xfId="0" quotePrefix="1" applyNumberFormat="1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left" vertical="top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right" vertical="top"/>
    </xf>
    <xf numFmtId="0" fontId="2" fillId="0" borderId="2" xfId="0" applyFont="1" applyFill="1" applyBorder="1" applyAlignment="1">
      <alignment horizontal="right" vertical="top" wrapText="1"/>
    </xf>
    <xf numFmtId="0" fontId="2" fillId="0" borderId="4" xfId="0" applyFont="1" applyFill="1" applyBorder="1" applyAlignment="1">
      <alignment vertical="top" wrapText="1"/>
    </xf>
    <xf numFmtId="49" fontId="1" fillId="0" borderId="5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left" vertical="top"/>
    </xf>
    <xf numFmtId="2" fontId="2" fillId="0" borderId="2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2" fontId="2" fillId="0" borderId="2" xfId="0" applyNumberFormat="1" applyFont="1" applyBorder="1" applyAlignment="1">
      <alignment horizontal="right" vertical="top" wrapText="1"/>
    </xf>
    <xf numFmtId="0" fontId="1" fillId="0" borderId="0" xfId="0" applyFont="1" applyFill="1"/>
    <xf numFmtId="49" fontId="1" fillId="0" borderId="2" xfId="0" quotePrefix="1" applyNumberFormat="1" applyFont="1" applyFill="1" applyBorder="1" applyAlignment="1">
      <alignment horizontal="left" vertical="top" wrapText="1"/>
    </xf>
    <xf numFmtId="49" fontId="1" fillId="0" borderId="5" xfId="0" quotePrefix="1" applyNumberFormat="1" applyFont="1" applyFill="1" applyBorder="1" applyAlignment="1">
      <alignment horizontal="left" vertical="top" wrapText="1"/>
    </xf>
    <xf numFmtId="49" fontId="2" fillId="0" borderId="2" xfId="0" quotePrefix="1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2" xfId="0" quotePrefix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quotePrefix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0" xfId="0" quotePrefix="1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66"/>
  <sheetViews>
    <sheetView showGridLines="0" tabSelected="1" zoomScaleNormal="100" workbookViewId="0"/>
  </sheetViews>
  <sheetFormatPr defaultColWidth="9.140625"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8" customWidth="1"/>
    <col min="5" max="5" width="13" style="8" customWidth="1"/>
    <col min="6" max="6" width="13.42578125" style="8" customWidth="1"/>
    <col min="7" max="7" width="12.5703125" style="8" customWidth="1"/>
    <col min="8" max="8" width="13.42578125" style="8" customWidth="1"/>
    <col min="9" max="16384" width="9.140625" style="5"/>
  </cols>
  <sheetData>
    <row r="1" spans="1:8" x14ac:dyDescent="0.2">
      <c r="D1" s="3"/>
      <c r="E1" s="3"/>
      <c r="F1" s="3"/>
      <c r="G1" s="3"/>
      <c r="H1" s="4" t="s">
        <v>5</v>
      </c>
    </row>
    <row r="2" spans="1:8" x14ac:dyDescent="0.2">
      <c r="B2" s="2" t="s">
        <v>6</v>
      </c>
      <c r="C2" s="13"/>
      <c r="D2" s="6"/>
      <c r="E2" s="6"/>
      <c r="F2" s="6"/>
      <c r="G2" s="6"/>
      <c r="H2" s="3"/>
    </row>
    <row r="3" spans="1:8" x14ac:dyDescent="0.2">
      <c r="D3" s="7" t="s">
        <v>7</v>
      </c>
      <c r="F3" s="3"/>
      <c r="G3" s="3"/>
      <c r="H3" s="3"/>
    </row>
    <row r="4" spans="1:8" x14ac:dyDescent="0.2">
      <c r="B4" s="2" t="s">
        <v>13</v>
      </c>
      <c r="C4" s="14"/>
      <c r="D4" s="3"/>
      <c r="E4" s="7"/>
      <c r="F4" s="3"/>
      <c r="G4" s="3"/>
      <c r="H4" s="3"/>
    </row>
    <row r="5" spans="1:8" x14ac:dyDescent="0.2">
      <c r="D5" s="3"/>
      <c r="E5" s="7"/>
      <c r="F5" s="3"/>
      <c r="G5" s="3"/>
      <c r="H5" s="3"/>
    </row>
    <row r="6" spans="1:8" x14ac:dyDescent="0.2">
      <c r="B6" s="30" t="s">
        <v>38</v>
      </c>
      <c r="D6" s="31">
        <f>H59</f>
        <v>336.81</v>
      </c>
      <c r="E6" s="31" t="s">
        <v>39</v>
      </c>
      <c r="F6" s="3"/>
      <c r="G6" s="3"/>
      <c r="H6" s="3"/>
    </row>
    <row r="7" spans="1:8" x14ac:dyDescent="0.2">
      <c r="B7" s="2" t="s">
        <v>11</v>
      </c>
      <c r="D7" s="3"/>
      <c r="E7" s="3"/>
      <c r="F7" s="3"/>
      <c r="G7" s="3"/>
      <c r="H7" s="3"/>
    </row>
    <row r="8" spans="1:8" x14ac:dyDescent="0.2">
      <c r="C8" s="13"/>
      <c r="D8" s="6"/>
      <c r="E8" s="9"/>
      <c r="F8" s="6"/>
      <c r="G8" s="6"/>
      <c r="H8" s="3"/>
    </row>
    <row r="9" spans="1:8" x14ac:dyDescent="0.2">
      <c r="D9" s="7" t="s">
        <v>8</v>
      </c>
      <c r="F9" s="3"/>
      <c r="G9" s="3"/>
      <c r="H9" s="3"/>
    </row>
    <row r="10" spans="1:8" x14ac:dyDescent="0.2">
      <c r="D10" s="3"/>
      <c r="E10" s="7"/>
      <c r="F10" s="3"/>
      <c r="G10" s="3"/>
      <c r="H10" s="3"/>
    </row>
    <row r="11" spans="1:8" x14ac:dyDescent="0.2">
      <c r="B11" s="2" t="s">
        <v>14</v>
      </c>
      <c r="H11" s="3"/>
    </row>
    <row r="12" spans="1:8" x14ac:dyDescent="0.2">
      <c r="G12" s="3"/>
      <c r="H12" s="3"/>
    </row>
    <row r="13" spans="1:8" x14ac:dyDescent="0.2">
      <c r="D13" s="10" t="s">
        <v>40</v>
      </c>
      <c r="F13" s="3"/>
      <c r="G13" s="3"/>
      <c r="H13" s="3"/>
    </row>
    <row r="14" spans="1:8" x14ac:dyDescent="0.2">
      <c r="D14" s="11"/>
      <c r="F14" s="3"/>
      <c r="G14" s="3"/>
      <c r="H14" s="3"/>
    </row>
    <row r="15" spans="1:8" ht="31.5" customHeight="1" x14ac:dyDescent="0.2">
      <c r="A15" s="66" t="s">
        <v>44</v>
      </c>
      <c r="B15" s="66"/>
      <c r="C15" s="66"/>
      <c r="D15" s="66"/>
      <c r="E15" s="66"/>
      <c r="F15" s="66"/>
      <c r="G15" s="66"/>
      <c r="H15" s="66"/>
    </row>
    <row r="16" spans="1:8" x14ac:dyDescent="0.2">
      <c r="D16" s="12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30" t="s">
        <v>56</v>
      </c>
      <c r="D18" s="11"/>
      <c r="E18" s="3"/>
      <c r="F18" s="3"/>
      <c r="G18" s="3"/>
      <c r="H18" s="3"/>
    </row>
    <row r="19" spans="1:8" x14ac:dyDescent="0.2">
      <c r="D19" s="11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67" t="s">
        <v>1</v>
      </c>
      <c r="B21" s="68" t="s">
        <v>9</v>
      </c>
      <c r="C21" s="68" t="s">
        <v>10</v>
      </c>
      <c r="D21" s="69" t="s">
        <v>15</v>
      </c>
      <c r="E21" s="69"/>
      <c r="F21" s="69"/>
      <c r="G21" s="69"/>
      <c r="H21" s="67" t="s">
        <v>16</v>
      </c>
    </row>
    <row r="22" spans="1:8" x14ac:dyDescent="0.2">
      <c r="A22" s="67"/>
      <c r="B22" s="68"/>
      <c r="C22" s="68"/>
      <c r="D22" s="67" t="s">
        <v>12</v>
      </c>
      <c r="E22" s="67" t="s">
        <v>2</v>
      </c>
      <c r="F22" s="67" t="s">
        <v>3</v>
      </c>
      <c r="G22" s="67" t="s">
        <v>4</v>
      </c>
      <c r="H22" s="67"/>
    </row>
    <row r="23" spans="1:8" x14ac:dyDescent="0.2">
      <c r="A23" s="67"/>
      <c r="B23" s="68"/>
      <c r="C23" s="68"/>
      <c r="D23" s="67"/>
      <c r="E23" s="67"/>
      <c r="F23" s="67"/>
      <c r="G23" s="67"/>
      <c r="H23" s="67"/>
    </row>
    <row r="24" spans="1:8" x14ac:dyDescent="0.2">
      <c r="A24" s="67"/>
      <c r="B24" s="68"/>
      <c r="C24" s="68"/>
      <c r="D24" s="67"/>
      <c r="E24" s="67"/>
      <c r="F24" s="67"/>
      <c r="G24" s="67"/>
      <c r="H24" s="67"/>
    </row>
    <row r="25" spans="1:8" x14ac:dyDescent="0.2">
      <c r="A25" s="15">
        <v>1</v>
      </c>
      <c r="B25" s="16">
        <v>2</v>
      </c>
      <c r="C25" s="16">
        <v>3</v>
      </c>
      <c r="D25" s="15">
        <v>4</v>
      </c>
      <c r="E25" s="15">
        <v>5</v>
      </c>
      <c r="F25" s="15">
        <v>6</v>
      </c>
      <c r="G25" s="15">
        <v>7</v>
      </c>
      <c r="H25" s="15">
        <v>8</v>
      </c>
    </row>
    <row r="26" spans="1:8" x14ac:dyDescent="0.2">
      <c r="A26" s="58" t="s">
        <v>47</v>
      </c>
      <c r="B26" s="59"/>
      <c r="C26" s="59"/>
      <c r="D26" s="60"/>
      <c r="E26" s="60"/>
      <c r="F26" s="60"/>
      <c r="G26" s="60"/>
      <c r="H26" s="60"/>
    </row>
    <row r="27" spans="1:8" x14ac:dyDescent="0.2">
      <c r="A27" s="17">
        <v>1</v>
      </c>
      <c r="B27" s="26" t="s">
        <v>48</v>
      </c>
      <c r="C27" s="26" t="s">
        <v>57</v>
      </c>
      <c r="D27" s="19">
        <v>64.31</v>
      </c>
      <c r="E27" s="20">
        <v>0</v>
      </c>
      <c r="F27" s="20">
        <v>2.0299999999999998</v>
      </c>
      <c r="G27" s="19"/>
      <c r="H27" s="20">
        <f>SUM(D27:E27:G27)</f>
        <v>66.34</v>
      </c>
    </row>
    <row r="28" spans="1:8" ht="15" customHeight="1" x14ac:dyDescent="0.2">
      <c r="A28" s="17"/>
      <c r="B28" s="49"/>
      <c r="C28" s="49"/>
      <c r="D28" s="19"/>
      <c r="E28" s="20"/>
      <c r="F28" s="20"/>
      <c r="G28" s="19"/>
      <c r="H28" s="20"/>
    </row>
    <row r="29" spans="1:8" hidden="1" x14ac:dyDescent="0.2">
      <c r="A29" s="17"/>
      <c r="B29" s="50"/>
      <c r="C29" s="50"/>
      <c r="D29" s="19"/>
      <c r="E29" s="20"/>
      <c r="F29" s="20"/>
      <c r="G29" s="19"/>
      <c r="H29" s="20"/>
    </row>
    <row r="30" spans="1:8" hidden="1" x14ac:dyDescent="0.2">
      <c r="A30" s="17"/>
      <c r="B30" s="50"/>
      <c r="C30" s="50"/>
      <c r="D30" s="19"/>
      <c r="E30" s="20"/>
      <c r="F30" s="20"/>
      <c r="G30" s="19"/>
      <c r="H30" s="20"/>
    </row>
    <row r="31" spans="1:8" hidden="1" x14ac:dyDescent="0.2">
      <c r="A31" s="17"/>
      <c r="B31" s="50"/>
      <c r="C31" s="50"/>
      <c r="D31" s="19"/>
      <c r="E31" s="20"/>
      <c r="F31" s="20"/>
      <c r="G31" s="19"/>
      <c r="H31" s="20"/>
    </row>
    <row r="32" spans="1:8" hidden="1" x14ac:dyDescent="0.2">
      <c r="A32" s="17"/>
      <c r="B32" s="50"/>
      <c r="C32" s="50"/>
      <c r="D32" s="19"/>
      <c r="E32" s="20"/>
      <c r="F32" s="20"/>
      <c r="G32" s="19"/>
      <c r="H32" s="20"/>
    </row>
    <row r="33" spans="1:9" hidden="1" x14ac:dyDescent="0.2">
      <c r="A33" s="17"/>
      <c r="B33" s="50"/>
      <c r="C33" s="50"/>
      <c r="D33" s="19"/>
      <c r="E33" s="20"/>
      <c r="F33" s="20"/>
      <c r="G33" s="19"/>
      <c r="H33" s="20"/>
    </row>
    <row r="34" spans="1:9" x14ac:dyDescent="0.2">
      <c r="A34" s="21"/>
      <c r="B34" s="22"/>
      <c r="C34" s="18" t="s">
        <v>17</v>
      </c>
      <c r="D34" s="19">
        <f>D27+D28+D29+D30+D31+D32+D33</f>
        <v>64.31</v>
      </c>
      <c r="E34" s="20">
        <f>E27+E28+E29+E30+E31+E32+E33</f>
        <v>0</v>
      </c>
      <c r="F34" s="20">
        <f>SUM(F27:F30)</f>
        <v>2.0299999999999998</v>
      </c>
      <c r="G34" s="20">
        <f>SUM(G27:G30)</f>
        <v>0</v>
      </c>
      <c r="H34" s="20">
        <f>H27+H28+H29+H30+H31+H32+H33</f>
        <v>66.34</v>
      </c>
    </row>
    <row r="35" spans="1:9" x14ac:dyDescent="0.2">
      <c r="A35" s="58" t="s">
        <v>49</v>
      </c>
      <c r="B35" s="59"/>
      <c r="C35" s="59"/>
      <c r="D35" s="60"/>
      <c r="E35" s="60"/>
      <c r="F35" s="60"/>
      <c r="G35" s="60"/>
      <c r="H35" s="60"/>
    </row>
    <row r="36" spans="1:9" x14ac:dyDescent="0.2">
      <c r="A36" s="21"/>
      <c r="B36" s="22"/>
      <c r="C36" s="18" t="s">
        <v>18</v>
      </c>
      <c r="D36" s="19">
        <v>0</v>
      </c>
      <c r="E36" s="19">
        <v>0</v>
      </c>
      <c r="F36" s="19">
        <v>0</v>
      </c>
      <c r="G36" s="19">
        <v>0</v>
      </c>
      <c r="H36" s="19">
        <f>SUM(E36:G36)</f>
        <v>0</v>
      </c>
    </row>
    <row r="37" spans="1:9" x14ac:dyDescent="0.2">
      <c r="A37" s="21"/>
      <c r="B37" s="22"/>
      <c r="C37" s="18" t="s">
        <v>19</v>
      </c>
      <c r="D37" s="19">
        <f>D34</f>
        <v>64.31</v>
      </c>
      <c r="E37" s="20">
        <f>E34+E36</f>
        <v>0</v>
      </c>
      <c r="F37" s="20">
        <f t="shared" ref="F37:H37" si="0">F34+F36</f>
        <v>2.0299999999999998</v>
      </c>
      <c r="G37" s="20">
        <f t="shared" si="0"/>
        <v>0</v>
      </c>
      <c r="H37" s="20">
        <f t="shared" si="0"/>
        <v>66.34</v>
      </c>
    </row>
    <row r="38" spans="1:9" x14ac:dyDescent="0.2">
      <c r="A38" s="58" t="s">
        <v>50</v>
      </c>
      <c r="B38" s="59"/>
      <c r="C38" s="59"/>
      <c r="D38" s="60"/>
      <c r="E38" s="60"/>
      <c r="F38" s="60"/>
      <c r="G38" s="60"/>
      <c r="H38" s="60"/>
    </row>
    <row r="39" spans="1:9" x14ac:dyDescent="0.2">
      <c r="A39" s="21"/>
      <c r="B39" s="22"/>
      <c r="C39" s="18" t="s">
        <v>20</v>
      </c>
      <c r="D39" s="19">
        <v>0</v>
      </c>
      <c r="E39" s="19">
        <v>0</v>
      </c>
      <c r="F39" s="19">
        <v>0</v>
      </c>
      <c r="G39" s="19">
        <v>0</v>
      </c>
      <c r="H39" s="19">
        <f>SUM(D39:G39)</f>
        <v>0</v>
      </c>
    </row>
    <row r="40" spans="1:9" x14ac:dyDescent="0.2">
      <c r="A40" s="21"/>
      <c r="B40" s="22"/>
      <c r="C40" s="18" t="s">
        <v>21</v>
      </c>
      <c r="D40" s="19">
        <f>D37+D39</f>
        <v>64.31</v>
      </c>
      <c r="E40" s="20">
        <f>E37+E39</f>
        <v>0</v>
      </c>
      <c r="F40" s="20">
        <f t="shared" ref="F40:H40" si="1">F37+F39</f>
        <v>2.0299999999999998</v>
      </c>
      <c r="G40" s="20">
        <f t="shared" si="1"/>
        <v>0</v>
      </c>
      <c r="H40" s="20">
        <f t="shared" si="1"/>
        <v>66.34</v>
      </c>
    </row>
    <row r="41" spans="1:9" x14ac:dyDescent="0.2">
      <c r="A41" s="58" t="s">
        <v>51</v>
      </c>
      <c r="B41" s="59"/>
      <c r="C41" s="59"/>
      <c r="D41" s="60"/>
      <c r="E41" s="60"/>
      <c r="F41" s="60"/>
      <c r="G41" s="60"/>
      <c r="H41" s="60"/>
    </row>
    <row r="42" spans="1:9" x14ac:dyDescent="0.2">
      <c r="A42" s="17"/>
      <c r="B42" s="18" t="s">
        <v>22</v>
      </c>
      <c r="C42" s="26" t="s">
        <v>45</v>
      </c>
      <c r="D42" s="19">
        <v>0</v>
      </c>
      <c r="E42" s="20">
        <f>ROUND(E40*2.1%,2)</f>
        <v>0</v>
      </c>
      <c r="F42" s="19"/>
      <c r="G42" s="19"/>
      <c r="H42" s="20">
        <f>SUM(D42:E42:G42)</f>
        <v>0</v>
      </c>
    </row>
    <row r="43" spans="1:9" x14ac:dyDescent="0.2">
      <c r="A43" s="17">
        <v>2</v>
      </c>
      <c r="B43" s="18" t="s">
        <v>23</v>
      </c>
      <c r="C43" s="18" t="s">
        <v>24</v>
      </c>
      <c r="D43" s="19"/>
      <c r="E43" s="19"/>
      <c r="F43" s="19"/>
      <c r="G43" s="20">
        <f>ROUND(H40*1%,2)</f>
        <v>0.66</v>
      </c>
      <c r="H43" s="20">
        <f>SUM(E43:G43)</f>
        <v>0.66</v>
      </c>
      <c r="I43" s="5">
        <f>ROUND(((D40+E40)*4.27+F40*3.94)*1%,2)</f>
        <v>2.83</v>
      </c>
    </row>
    <row r="44" spans="1:9" x14ac:dyDescent="0.2">
      <c r="A44" s="17"/>
      <c r="B44" s="18" t="s">
        <v>25</v>
      </c>
      <c r="C44" s="18" t="s">
        <v>26</v>
      </c>
      <c r="D44" s="19"/>
      <c r="E44" s="19"/>
      <c r="F44" s="19"/>
      <c r="G44" s="20">
        <v>0</v>
      </c>
      <c r="H44" s="20">
        <f>SUM(G44)</f>
        <v>0</v>
      </c>
      <c r="I44" s="5">
        <f>ROUND(H44*12.34,2)</f>
        <v>0</v>
      </c>
    </row>
    <row r="45" spans="1:9" x14ac:dyDescent="0.2">
      <c r="A45" s="21"/>
      <c r="B45" s="22"/>
      <c r="C45" s="18" t="s">
        <v>27</v>
      </c>
      <c r="D45" s="19">
        <f>D42</f>
        <v>0</v>
      </c>
      <c r="E45" s="20">
        <f>SUM(E42:E44)</f>
        <v>0</v>
      </c>
      <c r="F45" s="20">
        <f t="shared" ref="F45" si="2">SUM(F42:F44)</f>
        <v>0</v>
      </c>
      <c r="G45" s="20">
        <f>SUM(G42:G44)</f>
        <v>0.66</v>
      </c>
      <c r="H45" s="20">
        <f>SUM(H42:H44)</f>
        <v>0.66</v>
      </c>
    </row>
    <row r="46" spans="1:9" x14ac:dyDescent="0.2">
      <c r="A46" s="21"/>
      <c r="B46" s="22"/>
      <c r="C46" s="18" t="s">
        <v>28</v>
      </c>
      <c r="D46" s="19">
        <f>D40+D45</f>
        <v>64.31</v>
      </c>
      <c r="E46" s="20">
        <f>E40+E45</f>
        <v>0</v>
      </c>
      <c r="F46" s="20">
        <f t="shared" ref="F46:G46" si="3">F40+F45</f>
        <v>2.0299999999999998</v>
      </c>
      <c r="G46" s="20">
        <f t="shared" si="3"/>
        <v>0.66</v>
      </c>
      <c r="H46" s="20">
        <f>H40+H45</f>
        <v>67</v>
      </c>
    </row>
    <row r="47" spans="1:9" s="52" customFormat="1" x14ac:dyDescent="0.2">
      <c r="A47" s="61" t="s">
        <v>52</v>
      </c>
      <c r="B47" s="62"/>
      <c r="C47" s="62"/>
      <c r="D47" s="63"/>
      <c r="E47" s="63"/>
      <c r="F47" s="63"/>
      <c r="G47" s="63"/>
      <c r="H47" s="63"/>
    </row>
    <row r="48" spans="1:9" s="52" customFormat="1" x14ac:dyDescent="0.2">
      <c r="A48" s="41"/>
      <c r="B48" s="42"/>
      <c r="C48" s="53"/>
      <c r="D48" s="43"/>
      <c r="E48" s="43"/>
      <c r="F48" s="43"/>
      <c r="G48" s="44">
        <v>0</v>
      </c>
      <c r="H48" s="44">
        <f>SUM(E48:G48)</f>
        <v>0</v>
      </c>
      <c r="I48" s="52">
        <f>H48*3.64</f>
        <v>0</v>
      </c>
    </row>
    <row r="49" spans="1:9" s="52" customFormat="1" x14ac:dyDescent="0.2">
      <c r="A49" s="46"/>
      <c r="B49" s="47"/>
      <c r="C49" s="42" t="s">
        <v>29</v>
      </c>
      <c r="D49" s="43">
        <v>0</v>
      </c>
      <c r="E49" s="43">
        <f>SUM(E48)</f>
        <v>0</v>
      </c>
      <c r="F49" s="43">
        <f t="shared" ref="F49:H49" si="4">SUM(F48)</f>
        <v>0</v>
      </c>
      <c r="G49" s="43">
        <f t="shared" si="4"/>
        <v>0</v>
      </c>
      <c r="H49" s="43">
        <f t="shared" si="4"/>
        <v>0</v>
      </c>
    </row>
    <row r="50" spans="1:9" s="52" customFormat="1" x14ac:dyDescent="0.2">
      <c r="A50" s="46">
        <v>3</v>
      </c>
      <c r="B50" s="47"/>
      <c r="C50" s="42" t="s">
        <v>30</v>
      </c>
      <c r="D50" s="43">
        <f>D46</f>
        <v>64.31</v>
      </c>
      <c r="E50" s="44">
        <f>E46+E49</f>
        <v>0</v>
      </c>
      <c r="F50" s="44">
        <f t="shared" ref="F50:H50" si="5">F46+F49</f>
        <v>2.0299999999999998</v>
      </c>
      <c r="G50" s="44">
        <f t="shared" si="5"/>
        <v>0.66</v>
      </c>
      <c r="H50" s="44">
        <f t="shared" si="5"/>
        <v>67</v>
      </c>
      <c r="I50" s="52">
        <f>I43+I44+I48</f>
        <v>2.83</v>
      </c>
    </row>
    <row r="51" spans="1:9" x14ac:dyDescent="0.2">
      <c r="A51" s="64" t="s">
        <v>31</v>
      </c>
      <c r="B51" s="59"/>
      <c r="C51" s="59"/>
      <c r="D51" s="60"/>
      <c r="E51" s="60"/>
      <c r="F51" s="60"/>
      <c r="G51" s="60"/>
      <c r="H51" s="60"/>
    </row>
    <row r="52" spans="1:9" ht="25.5" x14ac:dyDescent="0.2">
      <c r="A52" s="17">
        <v>4</v>
      </c>
      <c r="B52" s="18" t="s">
        <v>32</v>
      </c>
      <c r="C52" s="26" t="s">
        <v>46</v>
      </c>
      <c r="D52" s="19">
        <v>0</v>
      </c>
      <c r="E52" s="20">
        <f>ROUND(E50*3%,2)</f>
        <v>0</v>
      </c>
      <c r="F52" s="20">
        <v>0</v>
      </c>
      <c r="G52" s="20">
        <v>0</v>
      </c>
      <c r="H52" s="20">
        <f>SUM(D52:E52:G52)</f>
        <v>0</v>
      </c>
      <c r="I52" s="27">
        <v>0</v>
      </c>
    </row>
    <row r="53" spans="1:9" x14ac:dyDescent="0.2">
      <c r="A53" s="21"/>
      <c r="B53" s="22"/>
      <c r="C53" s="18" t="s">
        <v>33</v>
      </c>
      <c r="D53" s="19">
        <f>D52</f>
        <v>0</v>
      </c>
      <c r="E53" s="20">
        <f>SUM(E52)</f>
        <v>0</v>
      </c>
      <c r="F53" s="20">
        <f t="shared" ref="F53:G53" si="6">SUM(F52)</f>
        <v>0</v>
      </c>
      <c r="G53" s="20">
        <f t="shared" si="6"/>
        <v>0</v>
      </c>
      <c r="H53" s="20">
        <f>SUM(H52)</f>
        <v>0</v>
      </c>
    </row>
    <row r="54" spans="1:9" x14ac:dyDescent="0.2">
      <c r="A54" s="32"/>
      <c r="B54" s="33"/>
      <c r="C54" s="34" t="s">
        <v>41</v>
      </c>
      <c r="D54" s="35">
        <f>D50+D53</f>
        <v>64.31</v>
      </c>
      <c r="E54" s="36">
        <f>E50+E53</f>
        <v>0</v>
      </c>
      <c r="F54" s="36">
        <f>F50+F53</f>
        <v>2.0299999999999998</v>
      </c>
      <c r="G54" s="36">
        <f>G50+G53</f>
        <v>0.66</v>
      </c>
      <c r="H54" s="36">
        <f>H50+H53</f>
        <v>67</v>
      </c>
      <c r="I54" s="27">
        <f>I50+I52</f>
        <v>2.83</v>
      </c>
    </row>
    <row r="55" spans="1:9" ht="12.75" customHeight="1" x14ac:dyDescent="0.2">
      <c r="A55" s="37"/>
      <c r="B55" s="38"/>
      <c r="C55" s="54" t="s">
        <v>53</v>
      </c>
      <c r="D55" s="39"/>
      <c r="E55" s="39"/>
      <c r="F55" s="39"/>
      <c r="G55" s="39"/>
      <c r="H55" s="40"/>
    </row>
    <row r="56" spans="1:9" ht="38.25" x14ac:dyDescent="0.2">
      <c r="A56" s="41">
        <v>5</v>
      </c>
      <c r="B56" s="53" t="s">
        <v>54</v>
      </c>
      <c r="C56" s="53" t="s">
        <v>55</v>
      </c>
      <c r="D56" s="43">
        <f>ROUND(D54*4.27,2)</f>
        <v>274.60000000000002</v>
      </c>
      <c r="E56" s="44">
        <f>ROUND(E54*6.33,2)</f>
        <v>0</v>
      </c>
      <c r="F56" s="44">
        <f>ROUND(F54*3.94,2)</f>
        <v>8</v>
      </c>
      <c r="G56" s="45">
        <f>I54</f>
        <v>2.83</v>
      </c>
      <c r="H56" s="45">
        <f>SUM(D56:E56:G56)</f>
        <v>285.43</v>
      </c>
    </row>
    <row r="57" spans="1:9" x14ac:dyDescent="0.2">
      <c r="A57" s="46"/>
      <c r="B57" s="47"/>
      <c r="C57" s="55" t="s">
        <v>58</v>
      </c>
      <c r="D57" s="35">
        <f>D56</f>
        <v>274.60000000000002</v>
      </c>
      <c r="E57" s="36">
        <f>SUM(E56)</f>
        <v>0</v>
      </c>
      <c r="F57" s="36">
        <f t="shared" ref="F57:H57" si="7">SUM(F56)</f>
        <v>8</v>
      </c>
      <c r="G57" s="36">
        <f t="shared" si="7"/>
        <v>2.83</v>
      </c>
      <c r="H57" s="48">
        <f t="shared" si="7"/>
        <v>285.43</v>
      </c>
    </row>
    <row r="58" spans="1:9" ht="25.5" x14ac:dyDescent="0.2">
      <c r="A58" s="17">
        <v>6</v>
      </c>
      <c r="B58" s="18" t="s">
        <v>34</v>
      </c>
      <c r="C58" s="18" t="s">
        <v>35</v>
      </c>
      <c r="D58" s="19">
        <f>ROUND(D57*18%,2)</f>
        <v>49.43</v>
      </c>
      <c r="E58" s="20">
        <f>ROUND(E57*18%,2)</f>
        <v>0</v>
      </c>
      <c r="F58" s="20">
        <f>ROUND(F57*18%,2)</f>
        <v>1.44</v>
      </c>
      <c r="G58" s="20">
        <f>ROUND(G57*18%,2)</f>
        <v>0.51</v>
      </c>
      <c r="H58" s="20">
        <f>ROUND(H57*18%,2)</f>
        <v>51.38</v>
      </c>
    </row>
    <row r="59" spans="1:9" x14ac:dyDescent="0.2">
      <c r="A59" s="28">
        <v>7</v>
      </c>
      <c r="B59" s="23"/>
      <c r="C59" s="29" t="s">
        <v>37</v>
      </c>
      <c r="D59" s="24">
        <f>SUM(D57:D58)</f>
        <v>324.03000000000003</v>
      </c>
      <c r="E59" s="25">
        <f>SUM(E57:E58)</f>
        <v>0</v>
      </c>
      <c r="F59" s="25">
        <f>SUM(F57:F58)</f>
        <v>9.44</v>
      </c>
      <c r="G59" s="25">
        <f>SUM(G57:G58)</f>
        <v>3.34</v>
      </c>
      <c r="H59" s="51">
        <f>SUM(H57:H58)</f>
        <v>336.81</v>
      </c>
    </row>
    <row r="62" spans="1:9" x14ac:dyDescent="0.2">
      <c r="A62" s="65" t="s">
        <v>42</v>
      </c>
      <c r="B62" s="57"/>
      <c r="C62" s="57"/>
      <c r="D62" s="57"/>
      <c r="E62" s="57"/>
      <c r="F62" s="57"/>
      <c r="G62" s="57"/>
      <c r="H62" s="57"/>
    </row>
    <row r="63" spans="1:9" x14ac:dyDescent="0.2">
      <c r="A63" s="56" t="s">
        <v>36</v>
      </c>
      <c r="B63" s="57"/>
      <c r="C63" s="57"/>
      <c r="D63" s="57"/>
      <c r="E63" s="57"/>
      <c r="F63" s="57"/>
      <c r="G63" s="57"/>
      <c r="H63" s="57"/>
    </row>
    <row r="65" spans="1:8" x14ac:dyDescent="0.2">
      <c r="A65" s="65" t="s">
        <v>43</v>
      </c>
      <c r="B65" s="57"/>
      <c r="C65" s="57"/>
      <c r="D65" s="57"/>
      <c r="E65" s="57"/>
      <c r="F65" s="57"/>
      <c r="G65" s="57"/>
      <c r="H65" s="57"/>
    </row>
    <row r="66" spans="1:8" x14ac:dyDescent="0.2">
      <c r="A66" s="56" t="s">
        <v>36</v>
      </c>
      <c r="B66" s="57"/>
      <c r="C66" s="57"/>
      <c r="D66" s="57"/>
      <c r="E66" s="57"/>
      <c r="F66" s="57"/>
      <c r="G66" s="57"/>
      <c r="H66" s="57"/>
    </row>
  </sheetData>
  <mergeCells count="20">
    <mergeCell ref="A15:H15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A66:H66"/>
    <mergeCell ref="A26:H26"/>
    <mergeCell ref="A35:H35"/>
    <mergeCell ref="A38:H38"/>
    <mergeCell ref="A41:H41"/>
    <mergeCell ref="A47:H47"/>
    <mergeCell ref="A51:H51"/>
    <mergeCell ref="A62:H62"/>
    <mergeCell ref="A63:H63"/>
    <mergeCell ref="A65:H65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 сметный расчет</vt:lpstr>
      <vt:lpstr>'Сводный сметный расчет'!Заголовки_для_печати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Дробышева Марина Дмитриевна</cp:lastModifiedBy>
  <cp:lastPrinted>2013-11-12T06:46:42Z</cp:lastPrinted>
  <dcterms:created xsi:type="dcterms:W3CDTF">2002-03-25T05:35:56Z</dcterms:created>
  <dcterms:modified xsi:type="dcterms:W3CDTF">2014-06-18T11:10:15Z</dcterms:modified>
</cp:coreProperties>
</file>