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 tabRatio="151" firstSheet="5" activeTab="5"/>
  </bookViews>
  <sheets>
    <sheet name="31_лот_льготники" sheetId="3" r:id="rId1"/>
    <sheet name="31_лот_(льготники) (3)" sheetId="5" r:id="rId2"/>
    <sheet name="31_лот_(льготники)" sheetId="2" r:id="rId3"/>
    <sheet name="31_лот_льготники СЭС." sheetId="4" r:id="rId4"/>
    <sheet name="31_лот_льготники ЦЭС южный" sheetId="7" r:id="rId5"/>
    <sheet name="31_лот_льготники ЦЭС северный" sheetId="8" r:id="rId6"/>
    <sheet name="31_лот_льгот. ВЭС,ЗЭС,ЮЭС" sheetId="9" r:id="rId7"/>
  </sheets>
  <definedNames>
    <definedName name="_xlnm._FilterDatabase" localSheetId="2" hidden="1">'31_лот_(льготники)'!$A$2:$AV$89</definedName>
    <definedName name="_xlnm._FilterDatabase" localSheetId="1" hidden="1">'31_лот_(льготники) (3)'!$A$2:$BM$84</definedName>
    <definedName name="_xlnm._FilterDatabase" localSheetId="6" hidden="1">'31_лот_льгот. ВЭС,ЗЭС,ЮЭС'!$A$5:$L$72</definedName>
    <definedName name="_xlnm._FilterDatabase" localSheetId="0" hidden="1">'31_лот_льготники'!$A$2:$BM$84</definedName>
    <definedName name="_xlnm._FilterDatabase" localSheetId="3" hidden="1">'31_лот_льготники СЭС.'!$A$5:$L$72</definedName>
    <definedName name="_xlnm._FilterDatabase" localSheetId="5" hidden="1">'31_лот_льготники ЦЭС северный'!$A$5:$L$72</definedName>
    <definedName name="_xlnm._FilterDatabase" localSheetId="4" hidden="1">'31_лот_льготники ЦЭС южный'!$A$5:$L$72</definedName>
    <definedName name="_xlnm.Print_Titles" localSheetId="2">'31_лот_(льготники)'!$2:$2</definedName>
    <definedName name="_xlnm.Print_Titles" localSheetId="1">'31_лот_(льготники) (3)'!$2:$2</definedName>
    <definedName name="_xlnm.Print_Titles" localSheetId="0">'31_лот_льготники'!$2:$2</definedName>
    <definedName name="_xlnm.Print_Area" localSheetId="2">'31_лот_(льготники)'!$A$1:$AV$52</definedName>
    <definedName name="_xlnm.Print_Area" localSheetId="1">'31_лот_(льготники) (3)'!$A$1:$BM$85</definedName>
    <definedName name="_xlnm.Print_Area" localSheetId="0">'31_лот_льготники'!$A$1:$BM$85</definedName>
  </definedNames>
  <calcPr calcId="145621"/>
</workbook>
</file>

<file path=xl/calcChain.xml><?xml version="1.0" encoding="utf-8"?>
<calcChain xmlns="http://schemas.openxmlformats.org/spreadsheetml/2006/main">
  <c r="L72" i="9" l="1"/>
  <c r="L71" i="9"/>
  <c r="L62" i="9"/>
  <c r="L60" i="9"/>
  <c r="L59" i="9"/>
  <c r="L50" i="9"/>
  <c r="L49" i="9"/>
  <c r="L48" i="9"/>
  <c r="L47" i="9"/>
  <c r="L46" i="9"/>
  <c r="L71" i="8"/>
  <c r="L70" i="8"/>
  <c r="L69" i="8"/>
  <c r="L68" i="8"/>
  <c r="L67" i="8"/>
  <c r="L65" i="8"/>
  <c r="L59" i="8"/>
  <c r="L45" i="8"/>
  <c r="L43" i="8"/>
  <c r="L42" i="8"/>
  <c r="L40" i="8"/>
  <c r="L39" i="8"/>
  <c r="L38" i="8"/>
  <c r="L37" i="8"/>
  <c r="L32" i="8"/>
  <c r="L29" i="8"/>
  <c r="L14" i="8"/>
  <c r="L13" i="8"/>
  <c r="L12" i="8"/>
  <c r="L11" i="8"/>
  <c r="L10" i="8"/>
  <c r="L9" i="8"/>
  <c r="L8" i="8"/>
  <c r="L7" i="8"/>
  <c r="L6" i="8"/>
  <c r="G5" i="9"/>
  <c r="H5" i="9"/>
  <c r="J5" i="9"/>
  <c r="K5" i="9"/>
  <c r="F5" i="9"/>
  <c r="L70" i="9"/>
  <c r="L64" i="9"/>
  <c r="L61" i="9"/>
  <c r="L58" i="9"/>
  <c r="L53" i="9"/>
  <c r="I48" i="9"/>
  <c r="I5" i="9" s="1"/>
  <c r="L45" i="9"/>
  <c r="L42" i="9"/>
  <c r="I31" i="9"/>
  <c r="L31" i="9" s="1"/>
  <c r="L29" i="9"/>
  <c r="L27" i="9"/>
  <c r="I26" i="9"/>
  <c r="L26" i="9" s="1"/>
  <c r="L23" i="9"/>
  <c r="L22" i="9"/>
  <c r="L21" i="9"/>
  <c r="I20" i="9"/>
  <c r="L20" i="9" s="1"/>
  <c r="I19" i="9"/>
  <c r="L19" i="9" s="1"/>
  <c r="L18" i="9"/>
  <c r="L17" i="9"/>
  <c r="L16" i="9"/>
  <c r="L5" i="9" l="1"/>
  <c r="L72" i="8"/>
  <c r="L66" i="8"/>
  <c r="L63" i="8"/>
  <c r="L60" i="8"/>
  <c r="L55" i="8"/>
  <c r="L50" i="8"/>
  <c r="L5" i="8" s="1"/>
  <c r="I50" i="8"/>
  <c r="L47" i="8"/>
  <c r="L44" i="8"/>
  <c r="I33" i="8"/>
  <c r="L33" i="8" s="1"/>
  <c r="L30" i="8"/>
  <c r="L28" i="8"/>
  <c r="I26" i="8"/>
  <c r="L26" i="8" s="1"/>
  <c r="L23" i="8"/>
  <c r="L22" i="8"/>
  <c r="L21" i="8"/>
  <c r="I20" i="8"/>
  <c r="L20" i="8" s="1"/>
  <c r="I19" i="8"/>
  <c r="L19" i="8" s="1"/>
  <c r="L18" i="8"/>
  <c r="L17" i="8"/>
  <c r="L16" i="8"/>
  <c r="K5" i="8"/>
  <c r="J5" i="8"/>
  <c r="I5" i="8"/>
  <c r="H5" i="8"/>
  <c r="G5" i="8"/>
  <c r="F5" i="8"/>
  <c r="G5" i="7"/>
  <c r="H5" i="7"/>
  <c r="J5" i="7"/>
  <c r="K5" i="7"/>
  <c r="F5" i="7"/>
  <c r="L72" i="7" l="1"/>
  <c r="L66" i="7"/>
  <c r="L63" i="7"/>
  <c r="L60" i="7"/>
  <c r="L55" i="7"/>
  <c r="L47" i="7"/>
  <c r="L44" i="7"/>
  <c r="L30" i="7"/>
  <c r="L28" i="7"/>
  <c r="L23" i="7"/>
  <c r="L22" i="7"/>
  <c r="L21" i="7"/>
  <c r="L18" i="7"/>
  <c r="L17" i="7"/>
  <c r="L16" i="7"/>
  <c r="I50" i="7"/>
  <c r="L50" i="7" s="1"/>
  <c r="I33" i="7"/>
  <c r="L33" i="7" s="1"/>
  <c r="I26" i="7"/>
  <c r="L26" i="7" s="1"/>
  <c r="I20" i="7"/>
  <c r="L20" i="7" s="1"/>
  <c r="I19" i="7"/>
  <c r="G5" i="4"/>
  <c r="H5" i="4"/>
  <c r="J5" i="4"/>
  <c r="K5" i="4"/>
  <c r="F5" i="4"/>
  <c r="I12" i="4"/>
  <c r="L12" i="4" s="1"/>
  <c r="I11" i="4"/>
  <c r="L11" i="4" s="1"/>
  <c r="L19" i="7" l="1"/>
  <c r="I5" i="7"/>
  <c r="L5" i="7"/>
  <c r="I25" i="4"/>
  <c r="L25" i="4" s="1"/>
  <c r="BJ86" i="5" l="1"/>
  <c r="BI86" i="5"/>
  <c r="BH86" i="5"/>
  <c r="BG86" i="5"/>
  <c r="BE86" i="5"/>
  <c r="BD86" i="5"/>
  <c r="BC86" i="5"/>
  <c r="BB86" i="5"/>
  <c r="AZ86" i="5"/>
  <c r="AY86" i="5"/>
  <c r="AW86" i="5"/>
  <c r="AV86" i="5"/>
  <c r="AU86" i="5"/>
  <c r="AT86" i="5"/>
  <c r="AS86" i="5"/>
  <c r="AR86" i="5"/>
  <c r="AP86" i="5"/>
  <c r="AN86" i="5"/>
  <c r="AM86" i="5"/>
  <c r="AL86" i="5"/>
  <c r="AK86" i="5"/>
  <c r="AJ86" i="5"/>
  <c r="AI86" i="5"/>
  <c r="AH86" i="5"/>
  <c r="AF86" i="5"/>
  <c r="AE86" i="5"/>
  <c r="AD86" i="5"/>
  <c r="AC86" i="5"/>
  <c r="AA86" i="5"/>
  <c r="Z86" i="5"/>
  <c r="X86" i="5"/>
  <c r="W86" i="5"/>
  <c r="V86" i="5"/>
  <c r="U86" i="5"/>
  <c r="T86" i="5"/>
  <c r="S86" i="5"/>
  <c r="R86" i="5"/>
  <c r="BN85" i="5"/>
  <c r="K84" i="5"/>
  <c r="J84" i="5"/>
  <c r="BN83" i="5"/>
  <c r="Q83" i="5"/>
  <c r="J83" i="5"/>
  <c r="BN82" i="5"/>
  <c r="Q82" i="5"/>
  <c r="Q81" i="5"/>
  <c r="BN81" i="5" s="1"/>
  <c r="J81" i="5"/>
  <c r="K80" i="5"/>
  <c r="J80" i="5"/>
  <c r="BA79" i="5"/>
  <c r="AQ79" i="5"/>
  <c r="AO79" i="5"/>
  <c r="AG79" i="5"/>
  <c r="AB79" i="5"/>
  <c r="O79" i="5"/>
  <c r="K79" i="5"/>
  <c r="BA78" i="5"/>
  <c r="P78" i="5"/>
  <c r="K78" i="5"/>
  <c r="J78" i="5"/>
  <c r="BK77" i="5"/>
  <c r="BA77" i="5"/>
  <c r="J77" i="5"/>
  <c r="K77" i="5" s="1"/>
  <c r="BN76" i="5"/>
  <c r="BK75" i="5"/>
  <c r="BA75" i="5"/>
  <c r="J75" i="5"/>
  <c r="K75" i="5" s="1"/>
  <c r="BA74" i="5"/>
  <c r="BK74" i="5" s="1"/>
  <c r="J74" i="5"/>
  <c r="K74" i="5" s="1"/>
  <c r="BA73" i="5"/>
  <c r="BK73" i="5" s="1"/>
  <c r="K73" i="5"/>
  <c r="J73" i="5"/>
  <c r="BK72" i="5"/>
  <c r="BA72" i="5"/>
  <c r="J72" i="5"/>
  <c r="K72" i="5" s="1"/>
  <c r="BA71" i="5"/>
  <c r="BK71" i="5" s="1"/>
  <c r="P71" i="5"/>
  <c r="J71" i="5"/>
  <c r="K71" i="5" s="1"/>
  <c r="L71" i="5" s="1"/>
  <c r="P70" i="5"/>
  <c r="J70" i="5"/>
  <c r="K70" i="5" s="1"/>
  <c r="BN69" i="5"/>
  <c r="Q69" i="5"/>
  <c r="J69" i="5"/>
  <c r="Q68" i="5"/>
  <c r="BN68" i="5" s="1"/>
  <c r="BN67" i="5"/>
  <c r="Q67" i="5"/>
  <c r="J67" i="5"/>
  <c r="K66" i="5"/>
  <c r="J66" i="5"/>
  <c r="BA65" i="5"/>
  <c r="AQ65" i="5"/>
  <c r="AQ86" i="5" s="1"/>
  <c r="AO65" i="5"/>
  <c r="AG65" i="5"/>
  <c r="AB65" i="5"/>
  <c r="BK65" i="5" s="1"/>
  <c r="O65" i="5"/>
  <c r="BN64" i="5"/>
  <c r="J63" i="5"/>
  <c r="K63" i="5" s="1"/>
  <c r="BN62" i="5"/>
  <c r="Q62" i="5"/>
  <c r="J62" i="5"/>
  <c r="Q61" i="5"/>
  <c r="BN61" i="5" s="1"/>
  <c r="Q60" i="5"/>
  <c r="BN60" i="5" s="1"/>
  <c r="J60" i="5"/>
  <c r="L59" i="5"/>
  <c r="J59" i="5"/>
  <c r="K59" i="5" s="1"/>
  <c r="BA58" i="5"/>
  <c r="BK58" i="5" s="1"/>
  <c r="AQ58" i="5"/>
  <c r="AO58" i="5"/>
  <c r="AG58" i="5"/>
  <c r="AB58" i="5"/>
  <c r="O58" i="5"/>
  <c r="BN57" i="5"/>
  <c r="BK57" i="5"/>
  <c r="BK56" i="5"/>
  <c r="BA56" i="5"/>
  <c r="J56" i="5"/>
  <c r="K56" i="5" s="1"/>
  <c r="BA55" i="5"/>
  <c r="BK55" i="5" s="1"/>
  <c r="J55" i="5"/>
  <c r="K55" i="5" s="1"/>
  <c r="BK54" i="5"/>
  <c r="BA54" i="5"/>
  <c r="K54" i="5"/>
  <c r="J54" i="5"/>
  <c r="BA53" i="5"/>
  <c r="BK53" i="5" s="1"/>
  <c r="J53" i="5"/>
  <c r="K53" i="5" s="1"/>
  <c r="BA52" i="5"/>
  <c r="BK52" i="5" s="1"/>
  <c r="P52" i="5"/>
  <c r="M52" i="5"/>
  <c r="L52" i="5"/>
  <c r="K52" i="5"/>
  <c r="J52" i="5"/>
  <c r="BK51" i="5"/>
  <c r="BA51" i="5"/>
  <c r="P51" i="5"/>
  <c r="L51" i="5"/>
  <c r="M51" i="5" s="1"/>
  <c r="J51" i="5"/>
  <c r="K51" i="5" s="1"/>
  <c r="P50" i="5"/>
  <c r="K50" i="5"/>
  <c r="L50" i="5" s="1"/>
  <c r="J50" i="5"/>
  <c r="Q49" i="5"/>
  <c r="BN49" i="5" s="1"/>
  <c r="J49" i="5"/>
  <c r="Q48" i="5"/>
  <c r="BN48" i="5" s="1"/>
  <c r="BN47" i="5"/>
  <c r="Q47" i="5"/>
  <c r="J47" i="5"/>
  <c r="M46" i="5"/>
  <c r="J46" i="5"/>
  <c r="K46" i="5" s="1"/>
  <c r="BA45" i="5"/>
  <c r="AQ45" i="5"/>
  <c r="AO45" i="5"/>
  <c r="AG45" i="5"/>
  <c r="AB45" i="5"/>
  <c r="BK45" i="5" s="1"/>
  <c r="O45" i="5"/>
  <c r="K45" i="5"/>
  <c r="BA44" i="5"/>
  <c r="BK44" i="5" s="1"/>
  <c r="J44" i="5"/>
  <c r="K44" i="5" s="1"/>
  <c r="BK43" i="5"/>
  <c r="BA43" i="5"/>
  <c r="K43" i="5"/>
  <c r="L43" i="5" s="1"/>
  <c r="J43" i="5"/>
  <c r="BA42" i="5"/>
  <c r="BK42" i="5" s="1"/>
  <c r="K42" i="5"/>
  <c r="J42" i="5"/>
  <c r="BN41" i="5"/>
  <c r="BK40" i="5"/>
  <c r="BA40" i="5"/>
  <c r="J40" i="5"/>
  <c r="K40" i="5" s="1"/>
  <c r="BA39" i="5"/>
  <c r="BK39" i="5" s="1"/>
  <c r="P39" i="5"/>
  <c r="J39" i="5"/>
  <c r="K39" i="5" s="1"/>
  <c r="L39" i="5" s="1"/>
  <c r="BA38" i="5"/>
  <c r="BK38" i="5" s="1"/>
  <c r="K38" i="5"/>
  <c r="J38" i="5"/>
  <c r="P37" i="5"/>
  <c r="M37" i="5" s="1"/>
  <c r="Q37" i="5" s="1"/>
  <c r="BN37" i="5" s="1"/>
  <c r="J37" i="5"/>
  <c r="K37" i="5" s="1"/>
  <c r="L37" i="5" s="1"/>
  <c r="Q36" i="5"/>
  <c r="BN36" i="5" s="1"/>
  <c r="J36" i="5"/>
  <c r="BN35" i="5"/>
  <c r="Q35" i="5"/>
  <c r="Q34" i="5"/>
  <c r="BN34" i="5" s="1"/>
  <c r="J34" i="5"/>
  <c r="J33" i="5"/>
  <c r="K33" i="5" s="1"/>
  <c r="L33" i="5" s="1"/>
  <c r="BA32" i="5"/>
  <c r="AO32" i="5"/>
  <c r="AG32" i="5"/>
  <c r="Y32" i="5"/>
  <c r="O32" i="5"/>
  <c r="BK31" i="5"/>
  <c r="BA31" i="5"/>
  <c r="P31" i="5"/>
  <c r="J31" i="5"/>
  <c r="K31" i="5" s="1"/>
  <c r="BA30" i="5"/>
  <c r="BK30" i="5" s="1"/>
  <c r="J30" i="5"/>
  <c r="K30" i="5" s="1"/>
  <c r="P30" i="5" s="1"/>
  <c r="BA29" i="5"/>
  <c r="BK29" i="5" s="1"/>
  <c r="P29" i="5"/>
  <c r="K29" i="5"/>
  <c r="J29" i="5"/>
  <c r="BK28" i="5"/>
  <c r="BA28" i="5"/>
  <c r="J28" i="5"/>
  <c r="K28" i="5" s="1"/>
  <c r="BA27" i="5"/>
  <c r="BK27" i="5" s="1"/>
  <c r="P27" i="5"/>
  <c r="M27" i="5"/>
  <c r="J27" i="5"/>
  <c r="K27" i="5" s="1"/>
  <c r="L27" i="5" s="1"/>
  <c r="BA26" i="5"/>
  <c r="BK26" i="5" s="1"/>
  <c r="K26" i="5"/>
  <c r="J26" i="5"/>
  <c r="P25" i="5"/>
  <c r="P23" i="5" s="1"/>
  <c r="J25" i="5"/>
  <c r="K25" i="5" s="1"/>
  <c r="Q24" i="5"/>
  <c r="BA23" i="5"/>
  <c r="BK23" i="5" s="1"/>
  <c r="AX23" i="5"/>
  <c r="AX86" i="5" s="1"/>
  <c r="O23" i="5"/>
  <c r="P22" i="5"/>
  <c r="J22" i="5"/>
  <c r="K22" i="5" s="1"/>
  <c r="BN21" i="5"/>
  <c r="Q21" i="5"/>
  <c r="J21" i="5"/>
  <c r="BN20" i="5"/>
  <c r="Q20" i="5"/>
  <c r="Q19" i="5"/>
  <c r="BN19" i="5" s="1"/>
  <c r="J19" i="5"/>
  <c r="J18" i="5"/>
  <c r="K18" i="5" s="1"/>
  <c r="BA17" i="5"/>
  <c r="BK17" i="5" s="1"/>
  <c r="AB17" i="5"/>
  <c r="O17" i="5"/>
  <c r="BA16" i="5"/>
  <c r="BK16" i="5" s="1"/>
  <c r="K16" i="5"/>
  <c r="J16" i="5"/>
  <c r="BN15" i="5"/>
  <c r="BN14" i="5"/>
  <c r="BA13" i="5"/>
  <c r="BK13" i="5" s="1"/>
  <c r="K13" i="5"/>
  <c r="J13" i="5"/>
  <c r="BA12" i="5"/>
  <c r="BK12" i="5" s="1"/>
  <c r="K12" i="5"/>
  <c r="J12" i="5"/>
  <c r="BA11" i="5"/>
  <c r="BK11" i="5" s="1"/>
  <c r="J11" i="5"/>
  <c r="K11" i="5" s="1"/>
  <c r="BN10" i="5"/>
  <c r="BK9" i="5"/>
  <c r="BN9" i="5" s="1"/>
  <c r="Q9" i="5"/>
  <c r="BN8" i="5"/>
  <c r="BA7" i="5"/>
  <c r="BK7" i="5" s="1"/>
  <c r="K7" i="5"/>
  <c r="J7" i="5"/>
  <c r="BA6" i="5"/>
  <c r="BK6" i="5" s="1"/>
  <c r="K6" i="5"/>
  <c r="J6" i="5"/>
  <c r="BA5" i="5"/>
  <c r="BK5" i="5" s="1"/>
  <c r="K5" i="5"/>
  <c r="J5" i="5"/>
  <c r="BA4" i="5"/>
  <c r="BK4" i="5" s="1"/>
  <c r="K4" i="5"/>
  <c r="J4" i="5"/>
  <c r="BK3" i="5"/>
  <c r="BF3" i="5"/>
  <c r="BF86" i="5" s="1"/>
  <c r="J3" i="5"/>
  <c r="K3" i="5" s="1"/>
  <c r="P3" i="5" s="1"/>
  <c r="M7" i="5" l="1"/>
  <c r="M44" i="5"/>
  <c r="Q33" i="5"/>
  <c r="L32" i="5"/>
  <c r="P11" i="5"/>
  <c r="L11" i="5"/>
  <c r="M11" i="5" s="1"/>
  <c r="P26" i="5"/>
  <c r="M26" i="5" s="1"/>
  <c r="P4" i="5"/>
  <c r="M4" i="5"/>
  <c r="L13" i="5"/>
  <c r="P13" i="5"/>
  <c r="L58" i="5"/>
  <c r="P75" i="5"/>
  <c r="L75" i="5"/>
  <c r="M75" i="5" s="1"/>
  <c r="P5" i="5"/>
  <c r="M5" i="5"/>
  <c r="P40" i="5"/>
  <c r="M40" i="5"/>
  <c r="P77" i="5"/>
  <c r="L77" i="5"/>
  <c r="P84" i="5"/>
  <c r="L84" i="5"/>
  <c r="L5" i="5"/>
  <c r="L29" i="5"/>
  <c r="L31" i="5"/>
  <c r="M31" i="5" s="1"/>
  <c r="L38" i="5"/>
  <c r="P38" i="5"/>
  <c r="L40" i="5"/>
  <c r="P46" i="5"/>
  <c r="P45" i="5" s="1"/>
  <c r="L46" i="5"/>
  <c r="P74" i="5"/>
  <c r="L74" i="5"/>
  <c r="AB86" i="5"/>
  <c r="BK79" i="5"/>
  <c r="P53" i="5"/>
  <c r="M53" i="5"/>
  <c r="L53" i="5"/>
  <c r="L63" i="5"/>
  <c r="P63" i="5"/>
  <c r="M63" i="5"/>
  <c r="P72" i="5"/>
  <c r="L72" i="5"/>
  <c r="M72" i="5" s="1"/>
  <c r="L26" i="5"/>
  <c r="L4" i="5"/>
  <c r="P18" i="5"/>
  <c r="P17" i="5" s="1"/>
  <c r="M18" i="5"/>
  <c r="M17" i="5" s="1"/>
  <c r="L18" i="5"/>
  <c r="K17" i="5"/>
  <c r="M6" i="5"/>
  <c r="P6" i="5"/>
  <c r="BN24" i="5"/>
  <c r="L30" i="5"/>
  <c r="M30" i="5" s="1"/>
  <c r="K32" i="5"/>
  <c r="P56" i="5"/>
  <c r="L3" i="5"/>
  <c r="L6" i="5"/>
  <c r="L22" i="5"/>
  <c r="M22" i="5"/>
  <c r="L25" i="5"/>
  <c r="K23" i="5"/>
  <c r="M25" i="5"/>
  <c r="M23" i="5" s="1"/>
  <c r="Q27" i="5"/>
  <c r="BN27" i="5" s="1"/>
  <c r="Q52" i="5"/>
  <c r="P54" i="5"/>
  <c r="L54" i="5"/>
  <c r="L56" i="5"/>
  <c r="BA86" i="5"/>
  <c r="L7" i="5"/>
  <c r="P7" i="5"/>
  <c r="P16" i="5"/>
  <c r="L16" i="5"/>
  <c r="M45" i="5"/>
  <c r="L55" i="5"/>
  <c r="P55" i="5"/>
  <c r="M55" i="5" s="1"/>
  <c r="L28" i="5"/>
  <c r="P43" i="5"/>
  <c r="M43" i="5" s="1"/>
  <c r="Q43" i="5" s="1"/>
  <c r="BN43" i="5" s="1"/>
  <c r="M13" i="5"/>
  <c r="P28" i="5"/>
  <c r="P33" i="5"/>
  <c r="P32" i="5" s="1"/>
  <c r="M33" i="5"/>
  <c r="M32" i="5" s="1"/>
  <c r="M50" i="5"/>
  <c r="Q50" i="5" s="1"/>
  <c r="BN50" i="5" s="1"/>
  <c r="K65" i="5"/>
  <c r="K86" i="5" s="1"/>
  <c r="P66" i="5"/>
  <c r="P65" i="5" s="1"/>
  <c r="M66" i="5"/>
  <c r="L66" i="5"/>
  <c r="M3" i="5"/>
  <c r="P12" i="5"/>
  <c r="L12" i="5"/>
  <c r="P42" i="5"/>
  <c r="L42" i="5"/>
  <c r="L44" i="5"/>
  <c r="P44" i="5"/>
  <c r="Q51" i="5"/>
  <c r="BN51" i="5" s="1"/>
  <c r="P73" i="5"/>
  <c r="L73" i="5"/>
  <c r="L80" i="5"/>
  <c r="P80" i="5"/>
  <c r="M80" i="5"/>
  <c r="O86" i="5"/>
  <c r="AG86" i="5"/>
  <c r="BK32" i="5"/>
  <c r="BK86" i="5" s="1"/>
  <c r="Y86" i="5"/>
  <c r="M71" i="5"/>
  <c r="Q71" i="5" s="1"/>
  <c r="BN71" i="5" s="1"/>
  <c r="L78" i="5"/>
  <c r="L70" i="5"/>
  <c r="M70" i="5" s="1"/>
  <c r="AO86" i="5"/>
  <c r="M39" i="5"/>
  <c r="Q39" i="5" s="1"/>
  <c r="BN39" i="5" s="1"/>
  <c r="BN52" i="5"/>
  <c r="P59" i="5"/>
  <c r="P58" i="5" s="1"/>
  <c r="M59" i="5"/>
  <c r="M58" i="5" s="1"/>
  <c r="K58" i="5"/>
  <c r="BK78" i="5"/>
  <c r="BN86" i="5" l="1"/>
  <c r="L45" i="5"/>
  <c r="Q46" i="5"/>
  <c r="M78" i="5"/>
  <c r="Q78" i="5" s="1"/>
  <c r="BN78" i="5" s="1"/>
  <c r="Q59" i="5"/>
  <c r="Q73" i="5"/>
  <c r="BN73" i="5" s="1"/>
  <c r="M65" i="5"/>
  <c r="Q6" i="5"/>
  <c r="BN6" i="5" s="1"/>
  <c r="Q26" i="5"/>
  <c r="BN26" i="5" s="1"/>
  <c r="Q63" i="5"/>
  <c r="BN63" i="5" s="1"/>
  <c r="Q38" i="5"/>
  <c r="BN38" i="5" s="1"/>
  <c r="M73" i="5"/>
  <c r="Q55" i="5"/>
  <c r="BN55" i="5" s="1"/>
  <c r="Q3" i="5"/>
  <c r="BN3" i="5" s="1"/>
  <c r="Q53" i="5"/>
  <c r="BN53" i="5" s="1"/>
  <c r="M38" i="5"/>
  <c r="Q13" i="5"/>
  <c r="BN13" i="5" s="1"/>
  <c r="Q70" i="5"/>
  <c r="BN70" i="5" s="1"/>
  <c r="Q12" i="5"/>
  <c r="BN12" i="5" s="1"/>
  <c r="Q31" i="5"/>
  <c r="BN31" i="5" s="1"/>
  <c r="M56" i="5"/>
  <c r="Q56" i="5" s="1"/>
  <c r="BN56" i="5" s="1"/>
  <c r="Q72" i="5"/>
  <c r="BN72" i="5" s="1"/>
  <c r="BN33" i="5"/>
  <c r="Q32" i="5"/>
  <c r="BN32" i="5" s="1"/>
  <c r="M12" i="5"/>
  <c r="Q18" i="5"/>
  <c r="L17" i="5"/>
  <c r="M79" i="5"/>
  <c r="Q44" i="5"/>
  <c r="BN44" i="5" s="1"/>
  <c r="L23" i="5"/>
  <c r="Q25" i="5"/>
  <c r="M29" i="5"/>
  <c r="Q29" i="5" s="1"/>
  <c r="BN29" i="5" s="1"/>
  <c r="P79" i="5"/>
  <c r="P86" i="5" s="1"/>
  <c r="M54" i="5"/>
  <c r="Q54" i="5" s="1"/>
  <c r="BN54" i="5" s="1"/>
  <c r="Q30" i="5"/>
  <c r="BN30" i="5" s="1"/>
  <c r="M74" i="5"/>
  <c r="Q74" i="5" s="1"/>
  <c r="BN74" i="5" s="1"/>
  <c r="Q40" i="5"/>
  <c r="BN40" i="5" s="1"/>
  <c r="M77" i="5"/>
  <c r="Q77" i="5" s="1"/>
  <c r="BN77" i="5" s="1"/>
  <c r="Q75" i="5"/>
  <c r="BN75" i="5" s="1"/>
  <c r="M16" i="5"/>
  <c r="Q16" i="5" s="1"/>
  <c r="BN16" i="5" s="1"/>
  <c r="M84" i="5"/>
  <c r="Q84" i="5" s="1"/>
  <c r="BN84" i="5" s="1"/>
  <c r="Q80" i="5"/>
  <c r="L79" i="5"/>
  <c r="M42" i="5"/>
  <c r="Q42" i="5" s="1"/>
  <c r="BN42" i="5" s="1"/>
  <c r="Q66" i="5"/>
  <c r="L65" i="5"/>
  <c r="M28" i="5"/>
  <c r="Q28" i="5" s="1"/>
  <c r="BN28" i="5" s="1"/>
  <c r="Q7" i="5"/>
  <c r="BN7" i="5" s="1"/>
  <c r="Q22" i="5"/>
  <c r="BN22" i="5" s="1"/>
  <c r="Q4" i="5"/>
  <c r="BN4" i="5" s="1"/>
  <c r="Q5" i="5"/>
  <c r="BN5" i="5" s="1"/>
  <c r="Q11" i="5"/>
  <c r="BN11" i="5" s="1"/>
  <c r="L86" i="5" l="1"/>
  <c r="BN80" i="5"/>
  <c r="Q79" i="5"/>
  <c r="BN25" i="5"/>
  <c r="Q23" i="5"/>
  <c r="BN23" i="5" s="1"/>
  <c r="BN46" i="5"/>
  <c r="Q45" i="5"/>
  <c r="BN45" i="5" s="1"/>
  <c r="M86" i="5"/>
  <c r="Q58" i="5"/>
  <c r="BN58" i="5" s="1"/>
  <c r="BN59" i="5"/>
  <c r="Q65" i="5"/>
  <c r="BN65" i="5" s="1"/>
  <c r="BN66" i="5"/>
  <c r="BN18" i="5"/>
  <c r="Q17" i="5"/>
  <c r="BN17" i="5" s="1"/>
  <c r="Q86" i="5" l="1"/>
  <c r="BN79" i="5"/>
  <c r="I46" i="4" l="1"/>
  <c r="L46" i="4" s="1"/>
  <c r="I68" i="4"/>
  <c r="L68" i="4" s="1"/>
  <c r="I32" i="4"/>
  <c r="L32" i="4" s="1"/>
  <c r="I18" i="4"/>
  <c r="R86" i="3"/>
  <c r="S86" i="3"/>
  <c r="T86" i="3"/>
  <c r="U86" i="3"/>
  <c r="V86" i="3"/>
  <c r="W86" i="3"/>
  <c r="X86" i="3"/>
  <c r="Z86" i="3"/>
  <c r="AA86" i="3"/>
  <c r="AC86" i="3"/>
  <c r="AD86" i="3"/>
  <c r="AE86" i="3"/>
  <c r="AF86" i="3"/>
  <c r="AH86" i="3"/>
  <c r="AI86" i="3"/>
  <c r="AJ86" i="3"/>
  <c r="AK86" i="3"/>
  <c r="AL86" i="3"/>
  <c r="AM86" i="3"/>
  <c r="AN86" i="3"/>
  <c r="AP86" i="3"/>
  <c r="AR86" i="3"/>
  <c r="AS86" i="3"/>
  <c r="AT86" i="3"/>
  <c r="AU86" i="3"/>
  <c r="AV86" i="3"/>
  <c r="AW86" i="3"/>
  <c r="AY86" i="3"/>
  <c r="AZ86" i="3"/>
  <c r="BB86" i="3"/>
  <c r="BC86" i="3"/>
  <c r="BD86" i="3"/>
  <c r="BE86" i="3"/>
  <c r="BG86" i="3"/>
  <c r="BH86" i="3"/>
  <c r="BI86" i="3"/>
  <c r="BJ86" i="3"/>
  <c r="BN85" i="3"/>
  <c r="BK57" i="3"/>
  <c r="O79" i="3"/>
  <c r="O23" i="3"/>
  <c r="BN8" i="3"/>
  <c r="BN10" i="3"/>
  <c r="BN14" i="3"/>
  <c r="BN15" i="3"/>
  <c r="BN41" i="3"/>
  <c r="BN57" i="3"/>
  <c r="BN64" i="3"/>
  <c r="BN76" i="3"/>
  <c r="AX23" i="3"/>
  <c r="AX86" i="3" s="1"/>
  <c r="BA23" i="3"/>
  <c r="Q24" i="3"/>
  <c r="AB79" i="3"/>
  <c r="AG79" i="3"/>
  <c r="AO79" i="3"/>
  <c r="AQ79" i="3"/>
  <c r="BA79" i="3"/>
  <c r="BA78" i="3"/>
  <c r="BK78" i="3" s="1"/>
  <c r="BA77" i="3"/>
  <c r="BK77" i="3" s="1"/>
  <c r="BA75" i="3"/>
  <c r="BK75" i="3" s="1"/>
  <c r="BA73" i="3"/>
  <c r="BK73" i="3" s="1"/>
  <c r="BA74" i="3"/>
  <c r="BK74" i="3" s="1"/>
  <c r="BA72" i="3"/>
  <c r="BK72" i="3" s="1"/>
  <c r="BA71" i="3"/>
  <c r="BK71" i="3" s="1"/>
  <c r="BA65" i="3"/>
  <c r="AQ65" i="3"/>
  <c r="AO65" i="3"/>
  <c r="AG65" i="3"/>
  <c r="AB65" i="3"/>
  <c r="AB58" i="3"/>
  <c r="AG58" i="3"/>
  <c r="AO58" i="3"/>
  <c r="AQ58" i="3"/>
  <c r="BA58" i="3"/>
  <c r="BA52" i="3"/>
  <c r="BK52" i="3" s="1"/>
  <c r="BA53" i="3"/>
  <c r="BK53" i="3" s="1"/>
  <c r="BA54" i="3"/>
  <c r="BK54" i="3" s="1"/>
  <c r="BA55" i="3"/>
  <c r="BK55" i="3" s="1"/>
  <c r="BA56" i="3"/>
  <c r="BK56" i="3" s="1"/>
  <c r="BA51" i="3"/>
  <c r="BK51" i="3" s="1"/>
  <c r="AB45" i="3"/>
  <c r="AG45" i="3"/>
  <c r="AO45" i="3"/>
  <c r="AQ45" i="3"/>
  <c r="BA45" i="3"/>
  <c r="BA43" i="3"/>
  <c r="BK43" i="3" s="1"/>
  <c r="BA44" i="3"/>
  <c r="BK44" i="3" s="1"/>
  <c r="BA42" i="3"/>
  <c r="BK42" i="3" s="1"/>
  <c r="BA40" i="3"/>
  <c r="BK40" i="3" s="1"/>
  <c r="BA39" i="3"/>
  <c r="BK39" i="3" s="1"/>
  <c r="BA38" i="3"/>
  <c r="BK38" i="3" s="1"/>
  <c r="Y32" i="3"/>
  <c r="AG32" i="3"/>
  <c r="AO32" i="3"/>
  <c r="BA27" i="3"/>
  <c r="BK27" i="3" s="1"/>
  <c r="BA28" i="3"/>
  <c r="BK28" i="3" s="1"/>
  <c r="BA29" i="3"/>
  <c r="BK29" i="3" s="1"/>
  <c r="BA30" i="3"/>
  <c r="BK30" i="3" s="1"/>
  <c r="BA31" i="3"/>
  <c r="BK31" i="3" s="1"/>
  <c r="BA32" i="3"/>
  <c r="BA26" i="3"/>
  <c r="BK26" i="3" s="1"/>
  <c r="BK9" i="3"/>
  <c r="BF3" i="3"/>
  <c r="BK3" i="3" s="1"/>
  <c r="BA17" i="3"/>
  <c r="AB17" i="3"/>
  <c r="BA16" i="3"/>
  <c r="BK16" i="3" s="1"/>
  <c r="BA12" i="3"/>
  <c r="BK12" i="3" s="1"/>
  <c r="BA13" i="3"/>
  <c r="BK13" i="3" s="1"/>
  <c r="BA11" i="3"/>
  <c r="BK11" i="3" s="1"/>
  <c r="BA7" i="3"/>
  <c r="BK7" i="3" s="1"/>
  <c r="BA6" i="3"/>
  <c r="BK6" i="3" s="1"/>
  <c r="BA5" i="3"/>
  <c r="BK5" i="3" s="1"/>
  <c r="BA4" i="3"/>
  <c r="BK4" i="3" s="1"/>
  <c r="L18" i="4" l="1"/>
  <c r="L5" i="4" s="1"/>
  <c r="I5" i="4"/>
  <c r="AQ86" i="3"/>
  <c r="AO86" i="3"/>
  <c r="BF86" i="3"/>
  <c r="BK17" i="3"/>
  <c r="BK45" i="3"/>
  <c r="BA86" i="3"/>
  <c r="AG86" i="3"/>
  <c r="AB86" i="3"/>
  <c r="BK65" i="3"/>
  <c r="BK79" i="3"/>
  <c r="BK32" i="3"/>
  <c r="BK58" i="3"/>
  <c r="BK23" i="3"/>
  <c r="Y86" i="3"/>
  <c r="BN24" i="3"/>
  <c r="BK86" i="3" l="1"/>
  <c r="Q83" i="3"/>
  <c r="BN83" i="3" s="1"/>
  <c r="Q82" i="3"/>
  <c r="BN82" i="3" s="1"/>
  <c r="Q81" i="3"/>
  <c r="BN81" i="3" s="1"/>
  <c r="J84" i="3"/>
  <c r="K84" i="3" s="1"/>
  <c r="P84" i="3" s="1"/>
  <c r="J83" i="3"/>
  <c r="J81" i="3"/>
  <c r="J80" i="3"/>
  <c r="K80" i="3" s="1"/>
  <c r="J78" i="3"/>
  <c r="K78" i="3" s="1"/>
  <c r="P78" i="3" s="1"/>
  <c r="J77" i="3"/>
  <c r="K77" i="3" s="1"/>
  <c r="P77" i="3" s="1"/>
  <c r="J75" i="3"/>
  <c r="K75" i="3" s="1"/>
  <c r="P75" i="3" s="1"/>
  <c r="J74" i="3"/>
  <c r="K74" i="3" s="1"/>
  <c r="P74" i="3" s="1"/>
  <c r="J73" i="3"/>
  <c r="K73" i="3" s="1"/>
  <c r="P73" i="3" s="1"/>
  <c r="J72" i="3"/>
  <c r="K72" i="3" s="1"/>
  <c r="P72" i="3" s="1"/>
  <c r="J71" i="3"/>
  <c r="K71" i="3" s="1"/>
  <c r="P71" i="3" s="1"/>
  <c r="O65" i="3"/>
  <c r="J70" i="3"/>
  <c r="K70" i="3" s="1"/>
  <c r="P70" i="3" s="1"/>
  <c r="J69" i="3"/>
  <c r="J67" i="3"/>
  <c r="J66" i="3"/>
  <c r="Q69" i="3"/>
  <c r="BN69" i="3" s="1"/>
  <c r="Q68" i="3"/>
  <c r="BN68" i="3" s="1"/>
  <c r="Q67" i="3"/>
  <c r="BN67" i="3" s="1"/>
  <c r="K66" i="3"/>
  <c r="M66" i="3" s="1"/>
  <c r="O58" i="3"/>
  <c r="Q61" i="3"/>
  <c r="BN61" i="3" s="1"/>
  <c r="Q62" i="3"/>
  <c r="BN62" i="3" s="1"/>
  <c r="Q60" i="3"/>
  <c r="BN60" i="3" s="1"/>
  <c r="J63" i="3"/>
  <c r="K63" i="3" s="1"/>
  <c r="P63" i="3" s="1"/>
  <c r="J62" i="3"/>
  <c r="J60" i="3"/>
  <c r="J59" i="3"/>
  <c r="K59" i="3" s="1"/>
  <c r="J56" i="3"/>
  <c r="K56" i="3" s="1"/>
  <c r="P56" i="3" s="1"/>
  <c r="J55" i="3"/>
  <c r="K55" i="3" s="1"/>
  <c r="P55" i="3" s="1"/>
  <c r="J54" i="3"/>
  <c r="K54" i="3" s="1"/>
  <c r="P54" i="3" s="1"/>
  <c r="J53" i="3"/>
  <c r="K53" i="3" s="1"/>
  <c r="P53" i="3" s="1"/>
  <c r="J52" i="3"/>
  <c r="K52" i="3" s="1"/>
  <c r="P52" i="3" s="1"/>
  <c r="J51" i="3"/>
  <c r="K51" i="3" s="1"/>
  <c r="P51" i="3" s="1"/>
  <c r="Q49" i="3"/>
  <c r="BN49" i="3" s="1"/>
  <c r="O45" i="3"/>
  <c r="Q48" i="3"/>
  <c r="BN48" i="3" s="1"/>
  <c r="Q47" i="3"/>
  <c r="BN47" i="3" s="1"/>
  <c r="J50" i="3"/>
  <c r="K50" i="3" s="1"/>
  <c r="P50" i="3" s="1"/>
  <c r="J49" i="3"/>
  <c r="J47" i="3"/>
  <c r="J46" i="3"/>
  <c r="K46" i="3" s="1"/>
  <c r="J44" i="3"/>
  <c r="K44" i="3" s="1"/>
  <c r="P44" i="3" s="1"/>
  <c r="J43" i="3"/>
  <c r="K43" i="3" s="1"/>
  <c r="P43" i="3" s="1"/>
  <c r="J42" i="3"/>
  <c r="K42" i="3" s="1"/>
  <c r="P42" i="3" s="1"/>
  <c r="J40" i="3"/>
  <c r="K40" i="3" s="1"/>
  <c r="L40" i="3" s="1"/>
  <c r="J39" i="3"/>
  <c r="K39" i="3" s="1"/>
  <c r="P39" i="3" s="1"/>
  <c r="J38" i="3"/>
  <c r="K38" i="3" s="1"/>
  <c r="P38" i="3" s="1"/>
  <c r="O32" i="3"/>
  <c r="Q34" i="3"/>
  <c r="BN34" i="3" s="1"/>
  <c r="Q36" i="3"/>
  <c r="BN36" i="3" s="1"/>
  <c r="Q35" i="3"/>
  <c r="BN35" i="3" s="1"/>
  <c r="J37" i="3"/>
  <c r="K37" i="3" s="1"/>
  <c r="P37" i="3" s="1"/>
  <c r="J36" i="3"/>
  <c r="J34" i="3"/>
  <c r="J33" i="3"/>
  <c r="K33" i="3" s="1"/>
  <c r="J31" i="3"/>
  <c r="K31" i="3" s="1"/>
  <c r="P31" i="3" s="1"/>
  <c r="J30" i="3"/>
  <c r="K30" i="3" s="1"/>
  <c r="P30" i="3" s="1"/>
  <c r="J29" i="3"/>
  <c r="K29" i="3" s="1"/>
  <c r="P29" i="3" s="1"/>
  <c r="J28" i="3"/>
  <c r="K28" i="3" s="1"/>
  <c r="P28" i="3" s="1"/>
  <c r="J27" i="3"/>
  <c r="K27" i="3" s="1"/>
  <c r="P27" i="3" s="1"/>
  <c r="J26" i="3"/>
  <c r="K26" i="3" s="1"/>
  <c r="P26" i="3" s="1"/>
  <c r="J25" i="3"/>
  <c r="K25" i="3" s="1"/>
  <c r="O17" i="3"/>
  <c r="J22" i="3"/>
  <c r="K22" i="3" s="1"/>
  <c r="P22" i="3" s="1"/>
  <c r="Q21" i="3"/>
  <c r="BN21" i="3" s="1"/>
  <c r="O86" i="3" l="1"/>
  <c r="P80" i="3"/>
  <c r="P79" i="3" s="1"/>
  <c r="K79" i="3"/>
  <c r="M59" i="3"/>
  <c r="L59" i="3"/>
  <c r="K58" i="3"/>
  <c r="K65" i="3"/>
  <c r="P25" i="3"/>
  <c r="P23" i="3" s="1"/>
  <c r="K23" i="3"/>
  <c r="M80" i="3"/>
  <c r="L80" i="3"/>
  <c r="L84" i="3"/>
  <c r="L78" i="3"/>
  <c r="M78" i="3" s="1"/>
  <c r="L77" i="3"/>
  <c r="M77" i="3" s="1"/>
  <c r="L75" i="3"/>
  <c r="M75" i="3" s="1"/>
  <c r="L74" i="3"/>
  <c r="M74" i="3" s="1"/>
  <c r="L73" i="3"/>
  <c r="M73" i="3" s="1"/>
  <c r="L72" i="3"/>
  <c r="M72" i="3" s="1"/>
  <c r="L71" i="3"/>
  <c r="M71" i="3" s="1"/>
  <c r="L66" i="3"/>
  <c r="L70" i="3"/>
  <c r="M70" i="3" s="1"/>
  <c r="P66" i="3"/>
  <c r="P65" i="3" s="1"/>
  <c r="L63" i="3"/>
  <c r="M63" i="3" s="1"/>
  <c r="P59" i="3"/>
  <c r="P58" i="3" s="1"/>
  <c r="L56" i="3"/>
  <c r="M56" i="3" s="1"/>
  <c r="P46" i="3"/>
  <c r="P45" i="3" s="1"/>
  <c r="K45" i="3"/>
  <c r="L55" i="3"/>
  <c r="M55" i="3" s="1"/>
  <c r="L54" i="3"/>
  <c r="M54" i="3" s="1"/>
  <c r="L53" i="3"/>
  <c r="M53" i="3" s="1"/>
  <c r="L52" i="3"/>
  <c r="M52" i="3" s="1"/>
  <c r="L51" i="3"/>
  <c r="M51" i="3" s="1"/>
  <c r="M46" i="3"/>
  <c r="L46" i="3"/>
  <c r="L50" i="3"/>
  <c r="M50" i="3" s="1"/>
  <c r="P33" i="3"/>
  <c r="P32" i="3" s="1"/>
  <c r="K32" i="3"/>
  <c r="L44" i="3"/>
  <c r="M44" i="3" s="1"/>
  <c r="L43" i="3"/>
  <c r="M43" i="3" s="1"/>
  <c r="L42" i="3"/>
  <c r="M42" i="3" s="1"/>
  <c r="P40" i="3"/>
  <c r="M40" i="3" s="1"/>
  <c r="Q40" i="3" s="1"/>
  <c r="BN40" i="3" s="1"/>
  <c r="L39" i="3"/>
  <c r="M39" i="3" s="1"/>
  <c r="L38" i="3"/>
  <c r="M38" i="3" s="1"/>
  <c r="L33" i="3"/>
  <c r="L37" i="3"/>
  <c r="M37" i="3" s="1"/>
  <c r="L31" i="3"/>
  <c r="M31" i="3" s="1"/>
  <c r="L30" i="3"/>
  <c r="M30" i="3" s="1"/>
  <c r="L29" i="3"/>
  <c r="M29" i="3" s="1"/>
  <c r="L28" i="3"/>
  <c r="M28" i="3" s="1"/>
  <c r="L27" i="3"/>
  <c r="M27" i="3" s="1"/>
  <c r="L26" i="3"/>
  <c r="M26" i="3" s="1"/>
  <c r="L25" i="3"/>
  <c r="L22" i="3"/>
  <c r="M22" i="3" s="1"/>
  <c r="Q59" i="3" l="1"/>
  <c r="Q80" i="3"/>
  <c r="L79" i="3"/>
  <c r="L65" i="3"/>
  <c r="M79" i="3"/>
  <c r="M25" i="3"/>
  <c r="M23" i="3" s="1"/>
  <c r="L23" i="3"/>
  <c r="M58" i="3"/>
  <c r="BN59" i="3"/>
  <c r="L58" i="3"/>
  <c r="M84" i="3"/>
  <c r="Q84" i="3" s="1"/>
  <c r="BN84" i="3" s="1"/>
  <c r="Q70" i="3"/>
  <c r="M65" i="3"/>
  <c r="Q78" i="3"/>
  <c r="BN78" i="3" s="1"/>
  <c r="Q77" i="3"/>
  <c r="BN77" i="3" s="1"/>
  <c r="Q75" i="3"/>
  <c r="BN75" i="3" s="1"/>
  <c r="Q74" i="3"/>
  <c r="BN74" i="3" s="1"/>
  <c r="Q73" i="3"/>
  <c r="BN73" i="3" s="1"/>
  <c r="Q72" i="3"/>
  <c r="BN72" i="3" s="1"/>
  <c r="Q71" i="3"/>
  <c r="BN71" i="3" s="1"/>
  <c r="Q66" i="3"/>
  <c r="BN66" i="3" s="1"/>
  <c r="Q63" i="3"/>
  <c r="BN63" i="3" s="1"/>
  <c r="Q56" i="3"/>
  <c r="BN56" i="3" s="1"/>
  <c r="M45" i="3"/>
  <c r="L32" i="3"/>
  <c r="Q55" i="3"/>
  <c r="BN55" i="3" s="1"/>
  <c r="Q54" i="3"/>
  <c r="BN54" i="3" s="1"/>
  <c r="Q53" i="3"/>
  <c r="BN53" i="3" s="1"/>
  <c r="Q52" i="3"/>
  <c r="BN52" i="3" s="1"/>
  <c r="Q51" i="3"/>
  <c r="BN51" i="3" s="1"/>
  <c r="Q46" i="3"/>
  <c r="BN46" i="3" s="1"/>
  <c r="L45" i="3"/>
  <c r="Q50" i="3"/>
  <c r="BN50" i="3" s="1"/>
  <c r="M33" i="3"/>
  <c r="M32" i="3" s="1"/>
  <c r="Q44" i="3"/>
  <c r="BN44" i="3" s="1"/>
  <c r="Q43" i="3"/>
  <c r="BN43" i="3" s="1"/>
  <c r="Q42" i="3"/>
  <c r="BN42" i="3" s="1"/>
  <c r="Q39" i="3"/>
  <c r="BN39" i="3" s="1"/>
  <c r="Q38" i="3"/>
  <c r="BN38" i="3" s="1"/>
  <c r="Q37" i="3"/>
  <c r="BN37" i="3" s="1"/>
  <c r="Q31" i="3"/>
  <c r="BN31" i="3" s="1"/>
  <c r="Q30" i="3"/>
  <c r="BN30" i="3" s="1"/>
  <c r="Q29" i="3"/>
  <c r="BN29" i="3" s="1"/>
  <c r="Q28" i="3"/>
  <c r="BN28" i="3" s="1"/>
  <c r="Q27" i="3"/>
  <c r="BN27" i="3" s="1"/>
  <c r="Q26" i="3"/>
  <c r="BN26" i="3" s="1"/>
  <c r="Q22" i="3"/>
  <c r="BN22" i="3" s="1"/>
  <c r="Q25" i="3" l="1"/>
  <c r="Q33" i="3"/>
  <c r="BN33" i="3" s="1"/>
  <c r="BN80" i="3"/>
  <c r="Q79" i="3"/>
  <c r="Q58" i="3"/>
  <c r="BN58" i="3" s="1"/>
  <c r="BN25" i="3"/>
  <c r="Q23" i="3"/>
  <c r="BN23" i="3" s="1"/>
  <c r="Q65" i="3"/>
  <c r="BN65" i="3" s="1"/>
  <c r="BN70" i="3"/>
  <c r="Q45" i="3"/>
  <c r="BN45" i="3" s="1"/>
  <c r="Q32" i="3"/>
  <c r="BN32" i="3" s="1"/>
  <c r="BN79" i="3" l="1"/>
  <c r="J21" i="3"/>
  <c r="Q20" i="3"/>
  <c r="BN20" i="3" s="1"/>
  <c r="Q19" i="3"/>
  <c r="BN19" i="3" s="1"/>
  <c r="J19" i="3"/>
  <c r="J18" i="3"/>
  <c r="K18" i="3" s="1"/>
  <c r="J16" i="3"/>
  <c r="K16" i="3" s="1"/>
  <c r="J13" i="3"/>
  <c r="K13" i="3" s="1"/>
  <c r="P13" i="3" s="1"/>
  <c r="J12" i="3"/>
  <c r="K12" i="3" s="1"/>
  <c r="P12" i="3" s="1"/>
  <c r="J11" i="3"/>
  <c r="K11" i="3" s="1"/>
  <c r="P11" i="3" s="1"/>
  <c r="Q9" i="3"/>
  <c r="BN9" i="3" s="1"/>
  <c r="J7" i="3"/>
  <c r="K7" i="3" s="1"/>
  <c r="P7" i="3" s="1"/>
  <c r="J6" i="3"/>
  <c r="K6" i="3" s="1"/>
  <c r="P6" i="3" s="1"/>
  <c r="J5" i="3"/>
  <c r="K5" i="3" s="1"/>
  <c r="P5" i="3" s="1"/>
  <c r="J4" i="3"/>
  <c r="K4" i="3" s="1"/>
  <c r="P4" i="3" s="1"/>
  <c r="J3" i="3"/>
  <c r="K3" i="3" s="1"/>
  <c r="P16" i="3" l="1"/>
  <c r="L16" i="3"/>
  <c r="M16" i="3" s="1"/>
  <c r="Q16" i="3" s="1"/>
  <c r="BN16" i="3" s="1"/>
  <c r="P3" i="3"/>
  <c r="L3" i="3"/>
  <c r="M3" i="3" s="1"/>
  <c r="Q3" i="3" s="1"/>
  <c r="BN3" i="3" s="1"/>
  <c r="P18" i="3"/>
  <c r="P17" i="3" s="1"/>
  <c r="P86" i="3" s="1"/>
  <c r="K17" i="3"/>
  <c r="K86" i="3" s="1"/>
  <c r="BN86" i="3" s="1"/>
  <c r="M18" i="3"/>
  <c r="M17" i="3" s="1"/>
  <c r="L18" i="3"/>
  <c r="L13" i="3"/>
  <c r="M13" i="3" s="1"/>
  <c r="L12" i="3"/>
  <c r="M12" i="3" s="1"/>
  <c r="L11" i="3"/>
  <c r="M11" i="3" s="1"/>
  <c r="L7" i="3"/>
  <c r="M7" i="3" s="1"/>
  <c r="L6" i="3"/>
  <c r="M6" i="3" s="1"/>
  <c r="L5" i="3"/>
  <c r="M5" i="3" s="1"/>
  <c r="L4" i="3"/>
  <c r="M4" i="3" s="1"/>
  <c r="M86" i="3" l="1"/>
  <c r="Q18" i="3"/>
  <c r="L17" i="3"/>
  <c r="L86" i="3" s="1"/>
  <c r="Q13" i="3"/>
  <c r="BN13" i="3" s="1"/>
  <c r="Q12" i="3"/>
  <c r="BN12" i="3" s="1"/>
  <c r="Q11" i="3"/>
  <c r="BN11" i="3" s="1"/>
  <c r="Q7" i="3"/>
  <c r="BN7" i="3" s="1"/>
  <c r="Q6" i="3"/>
  <c r="BN6" i="3" s="1"/>
  <c r="Q5" i="3"/>
  <c r="BN5" i="3" s="1"/>
  <c r="Q4" i="3"/>
  <c r="BN4" i="3" s="1"/>
  <c r="Q17" i="3" l="1"/>
  <c r="BN18" i="3"/>
  <c r="BN17" i="3" l="1"/>
  <c r="Q86" i="3"/>
</calcChain>
</file>

<file path=xl/sharedStrings.xml><?xml version="1.0" encoding="utf-8"?>
<sst xmlns="http://schemas.openxmlformats.org/spreadsheetml/2006/main" count="2518" uniqueCount="407">
  <si>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</si>
  <si>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</si>
  <si>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</si>
  <si>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</si>
  <si>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</si>
  <si>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</si>
  <si>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</si>
  <si>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</si>
  <si>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</si>
  <si>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</si>
  <si>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</si>
  <si>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</si>
  <si>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</si>
  <si>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</si>
  <si>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</si>
  <si>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</si>
  <si>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</si>
  <si>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</si>
  <si>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</si>
  <si>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</si>
  <si>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</si>
  <si>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</si>
  <si>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</si>
  <si>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</si>
  <si>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</si>
  <si>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</si>
  <si>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</si>
  <si>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</si>
  <si>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Монтаж учёта в ТП 10 (6)/0,4 кВ</t>
  </si>
  <si>
    <t>ЛРЭС</t>
  </si>
  <si>
    <t>КуРЭС</t>
  </si>
  <si>
    <t>МРЭС</t>
  </si>
  <si>
    <t>О.РЭС</t>
  </si>
  <si>
    <t>Курская обл., Железногорский р-н,Разветьевский сельсовет</t>
  </si>
  <si>
    <t>Лот № 31 ЛЬГОТНИКИ</t>
  </si>
  <si>
    <t>В-2484/1071-ОРЗТП/2014</t>
  </si>
  <si>
    <t>З-2074/1061-ОРЗТП/2014</t>
  </si>
  <si>
    <t>З-2088/1057-ОРЗТП/2014</t>
  </si>
  <si>
    <t>З-2092/1065-ОРЗТП/2014</t>
  </si>
  <si>
    <t>З-2097/1076-ОРЗТП/2014</t>
  </si>
  <si>
    <t>С-2066/0999-ОРЗТП/2014</t>
  </si>
  <si>
    <t>С-2068/1004-ОРЗТП/2014</t>
  </si>
  <si>
    <t>С-2079/1011-ОРЗТП/2014</t>
  </si>
  <si>
    <t>С-2089/1003-ОРЗТП/2014</t>
  </si>
  <si>
    <t>С-2096/1005-ОРЗТП/2014</t>
  </si>
  <si>
    <t>С-2103/1030-ОРЗТП/2014</t>
  </si>
  <si>
    <t>С-2104/1001-ОРЗТП/2014</t>
  </si>
  <si>
    <t>С-2105/1059-ОРЗТП/2014</t>
  </si>
  <si>
    <t>С-2109/1058-ОРЗТП/2014</t>
  </si>
  <si>
    <t>С-2112/1000-ОРЗТП/2014</t>
  </si>
  <si>
    <t>С-2122/1006-ОРзтП/2014</t>
  </si>
  <si>
    <t>С-2125/1063-ОРЗТП/2014</t>
  </si>
  <si>
    <t>С-2126/1002-ОРЗТП/2014</t>
  </si>
  <si>
    <t>Ц-7736/1019-ОРЗТП/2014</t>
  </si>
  <si>
    <t>Ц-7834/1079-ОРЗТП/2014</t>
  </si>
  <si>
    <t>Ц-8045/1092-ОРЗТП/2014</t>
  </si>
  <si>
    <t>Ц-8097/1091-ОРЗТП/2014</t>
  </si>
  <si>
    <t>Ц-8118/1031-ОРЗТП/2014</t>
  </si>
  <si>
    <t>Ц-8149/1089-ОРЗТП/2014</t>
  </si>
  <si>
    <t>Ц-8179/1025-ОРЗТП/2014</t>
  </si>
  <si>
    <t>Ц-8191/1027-ОРЗТП/2014</t>
  </si>
  <si>
    <t>Ц-8199/1016-ОРЗТП/2014</t>
  </si>
  <si>
    <t>Ц-8223/1022-ОРЗТП/2014</t>
  </si>
  <si>
    <t>Ц-8224/1020-ОРЗТП/2014</t>
  </si>
  <si>
    <t>Ц-8238/1018-ОРЗТП/2014</t>
  </si>
  <si>
    <t>Ц-8257/1068-ОРЗТП/2014</t>
  </si>
  <si>
    <t>Ц-8258/1069-ОРЗТП/2014</t>
  </si>
  <si>
    <t>Ц-8289/1028-ОРЗТП/2014</t>
  </si>
  <si>
    <t>Ц-8290/1024-ОРЗТП/2014</t>
  </si>
  <si>
    <t>Ц-8301/1086-ОРЗТП/2014</t>
  </si>
  <si>
    <t>Ц-8308/1021-ОРЗТП/2014</t>
  </si>
  <si>
    <t>Ц-8333/1017-ОРЗТП/2014</t>
  </si>
  <si>
    <t>Ц-8343/1026-ОРЗТП/2014</t>
  </si>
  <si>
    <t>Ц-8348/1082-ОРЗТП/2014</t>
  </si>
  <si>
    <t>Ц-8368/1093-ОРЗТП/2014</t>
  </si>
  <si>
    <t>Ц-8402/1015-ОРЗТП/2014</t>
  </si>
  <si>
    <t>Ц-8403/1100-ОРЗТП/2014</t>
  </si>
  <si>
    <t>Ц-8407/1090-ОРЗТП/2014</t>
  </si>
  <si>
    <t>Ц-8415/1094-ОРЗТП/2014</t>
  </si>
  <si>
    <t>Ц-8420/1102-ОРЗТП/2014</t>
  </si>
  <si>
    <t>Ц-8422/1081-ОРЗТП/2014</t>
  </si>
  <si>
    <t>Ц-8426/1101-ОРЗТП/2014</t>
  </si>
  <si>
    <t>Ю-2385/1096-ОРЗТП/2014</t>
  </si>
  <si>
    <t>40884158</t>
  </si>
  <si>
    <t>40887373</t>
  </si>
  <si>
    <t>40892708</t>
  </si>
  <si>
    <t>40892727</t>
  </si>
  <si>
    <t>40893860</t>
  </si>
  <si>
    <t>40882426</t>
  </si>
  <si>
    <t>40882488</t>
  </si>
  <si>
    <t>40884509</t>
  </si>
  <si>
    <t>40887944</t>
  </si>
  <si>
    <t>40889358</t>
  </si>
  <si>
    <t>40890519</t>
  </si>
  <si>
    <t>40890605</t>
  </si>
  <si>
    <t>40890627</t>
  </si>
  <si>
    <t>40891222</t>
  </si>
  <si>
    <t>40891157</t>
  </si>
  <si>
    <t>40892603</t>
  </si>
  <si>
    <t>40892588</t>
  </si>
  <si>
    <t>40892570</t>
  </si>
  <si>
    <t>40862734</t>
  </si>
  <si>
    <t>40891879</t>
  </si>
  <si>
    <t>40881074</t>
  </si>
  <si>
    <t>40885848</t>
  </si>
  <si>
    <t>40886651</t>
  </si>
  <si>
    <t>40886239</t>
  </si>
  <si>
    <t>40887438</t>
  </si>
  <si>
    <t>40888371</t>
  </si>
  <si>
    <t>40890133</t>
  </si>
  <si>
    <t>40889005</t>
  </si>
  <si>
    <t>40888993</t>
  </si>
  <si>
    <t>40888791</t>
  </si>
  <si>
    <t>40889752</t>
  </si>
  <si>
    <t>40890022</t>
  </si>
  <si>
    <t>40890616</t>
  </si>
  <si>
    <t>40889786</t>
  </si>
  <si>
    <t>40892648</t>
  </si>
  <si>
    <t>40892657</t>
  </si>
  <si>
    <t>40893205</t>
  </si>
  <si>
    <t>40893217</t>
  </si>
  <si>
    <t>40893792</t>
  </si>
  <si>
    <t>40897295</t>
  </si>
  <si>
    <t>40896638</t>
  </si>
  <si>
    <t>40896675</t>
  </si>
  <si>
    <t>40896763</t>
  </si>
  <si>
    <t>40897168</t>
  </si>
  <si>
    <t>40898341</t>
  </si>
  <si>
    <t>40897198</t>
  </si>
  <si>
    <t>40898396</t>
  </si>
  <si>
    <t>40891058</t>
  </si>
  <si>
    <t>Романов Юрий Васильевич</t>
  </si>
  <si>
    <t>Овсянникова Любовь Васильевна</t>
  </si>
  <si>
    <t>КФХ Асеева Яна Викторовна.</t>
  </si>
  <si>
    <t>ИП Рязанцев Эдуард Викторович.</t>
  </si>
  <si>
    <t>Згарданов Евгений Александрович</t>
  </si>
  <si>
    <t>Сычевский Сергей Владимирович</t>
  </si>
  <si>
    <t>Савичев Алексей Викторович</t>
  </si>
  <si>
    <t>Быканов Александр Васильевич</t>
  </si>
  <si>
    <t>Иванов Евгений Игоревич</t>
  </si>
  <si>
    <t>Майкова Галина Ивановна</t>
  </si>
  <si>
    <t>Баранников Сергей Александрович</t>
  </si>
  <si>
    <t>Шмырев Анатолий Иванович</t>
  </si>
  <si>
    <t>Федоров Николай Григорьевич</t>
  </si>
  <si>
    <t>Серов Владимир Иванович</t>
  </si>
  <si>
    <t>Девятко Евгений Владимирович</t>
  </si>
  <si>
    <t>Ругаев Игорь Петрович</t>
  </si>
  <si>
    <t>Токарев Иван Павлович</t>
  </si>
  <si>
    <t>Тупикова Юлия Владимировна</t>
  </si>
  <si>
    <t>Поважук Евгения Валентиновна</t>
  </si>
  <si>
    <t>Евглевский Владимир Васильевич</t>
  </si>
  <si>
    <t>Коптев Игорь Вячеславович</t>
  </si>
  <si>
    <t>Потапова Галина Викторовна</t>
  </si>
  <si>
    <t>Ладейщикова Светлана Николаевна</t>
  </si>
  <si>
    <t>Косинов Евгений Николаевич</t>
  </si>
  <si>
    <t>Щигорев Геннадий Гаврилович</t>
  </si>
  <si>
    <t>Попов Владимир Сергеевич</t>
  </si>
  <si>
    <t>Шевелев Александр Алексеевич</t>
  </si>
  <si>
    <t>Денисова Александра Дмитриевна</t>
  </si>
  <si>
    <t>Пушина Валентина Романовна</t>
  </si>
  <si>
    <t>Сергеев Сергей Васильевич</t>
  </si>
  <si>
    <t>Худокормов Сергей Геннадьевич</t>
  </si>
  <si>
    <t>Амелина Евгения Михайловна</t>
  </si>
  <si>
    <t>Хорольская Нина Михайловна</t>
  </si>
  <si>
    <t>Шестиперов Олег Владимирович</t>
  </si>
  <si>
    <t>Прониченко Иван Васильевич</t>
  </si>
  <si>
    <t>Федяев Иван Федорович</t>
  </si>
  <si>
    <t>Забелин Василий Николаевич</t>
  </si>
  <si>
    <t>Веревкин Александр Сергеевич</t>
  </si>
  <si>
    <t>Романчев Владимир Анатольевич</t>
  </si>
  <si>
    <t>Разиньков Игорь Николаевич</t>
  </si>
  <si>
    <t>Иванов Владимир Борисович</t>
  </si>
  <si>
    <t>Сухочев Алексей Леонидович</t>
  </si>
  <si>
    <t>Сотникова Зоя Сергеевна</t>
  </si>
  <si>
    <t>Псарева Татьяна Васильевна</t>
  </si>
  <si>
    <t>Бондарева Алевтина Николаевна</t>
  </si>
  <si>
    <t>Горяйнова Лариса Васильевна</t>
  </si>
  <si>
    <t>Лобанов Леонид Владимирович</t>
  </si>
  <si>
    <t>Салтанов Олег Сергеевич</t>
  </si>
  <si>
    <t>МаРЭС</t>
  </si>
  <si>
    <t>ОРЭС</t>
  </si>
  <si>
    <t>Курская обл., Мантуровский р-он, Ястребовский с/с, д.Александровка, ул. Сиреневая, 5б</t>
  </si>
  <si>
    <t>Курская обл., Курчатовский р-он, Дружненский с/с, снт. "Автомобилист", уч. 141</t>
  </si>
  <si>
    <t>Курская область, Льговский район, с. Кром-Быки.</t>
  </si>
  <si>
    <t>Курская область,Льговский район,д.Эммануйловка.</t>
  </si>
  <si>
    <t>Курская область, г.Льгов, ул. Красноармейская, д.25, кв.2.</t>
  </si>
  <si>
    <t>Курская обл.,  Железногорский р-н,Разветьевский сельсовет</t>
  </si>
  <si>
    <t>Курская обл., Железногорский р-н, с/с Разветьевский,с. Разветье,квартал " Заозерье"</t>
  </si>
  <si>
    <t>Курская обл., Железногорский р-н,с/с Разветьевский,с. Разветье,квартал " Заозерье"</t>
  </si>
  <si>
    <t>Курская обл.,  Железногорский р-н,с. Разветье,ул. Школьная 39,</t>
  </si>
  <si>
    <t>Курская обл., Железногорский р-н,с. Разветье,квартал "Заозерье</t>
  </si>
  <si>
    <t>Курская обл., Железногорский р-н, с. Михайловка,п. Лоски,уч. 547</t>
  </si>
  <si>
    <t>Курская обл., Железногорский р-н,с. Разветье,ул. Молодежная,участок №15</t>
  </si>
  <si>
    <t>Курская обл., Железногорский р-н, с. Разветье,ул. Молодежная № 21</t>
  </si>
  <si>
    <t>Курская обл., Железногорский р-н,с. Разветье,квартал "Заозерье"</t>
  </si>
  <si>
    <t>Курская обл., Железногорский р-н,д. Остапово, в количестве 15 кВт.</t>
  </si>
  <si>
    <t>Курская обл., ,г. Железногорскиц р-н,с/о"Горняк", зона "Ивановские", № 460</t>
  </si>
  <si>
    <t>Курская обл., Железногорский р-н,с. Разветье,квартол "Заозерье", кад. 127</t>
  </si>
  <si>
    <t>Курская обл., Курский р-н, Клюквинский с/с, д.Долгое, кад.№ 46:11:071004:71</t>
  </si>
  <si>
    <t>Курская область, Октябрьский район, с. Дьяконово, ул.Победы, кад.№46:17:040801:71</t>
  </si>
  <si>
    <t>Курская обл., Курский р-н, Рышковский с/с, СНТ "Взлет", уч. №144.</t>
  </si>
  <si>
    <t>Курская обл.,</t>
  </si>
  <si>
    <t>Курская область, Курский район, Новопоселеновский сельсовет, д. Кукуевка, кад. номер: 46:11:121203:1284</t>
  </si>
  <si>
    <t>Курская область, Курский район, Нижнемедведицкий сельсовет, с/т «Росинка», участок №1300, кад.№46:11:111101:623</t>
  </si>
  <si>
    <t>Курская область, Курский район, Пашковский сельсовет, с/т «Фестивальное», участок №75, кад. № 46:11:142001:88</t>
  </si>
  <si>
    <t>Курская область, Курский район, Щетинский сельсовет, снт «Приморское», участок №413, кад.№46:11:211401:533</t>
  </si>
  <si>
    <t>Курская область, Курский район, Пашковский сельсовет, д. Овсянниково, кад.№46:11:141601:266</t>
  </si>
  <si>
    <t>Курская область, Курский район, Камышинский сельсовет, с/т «Рассвет 2», уч. 862, кад.№ 46:11:061202:60</t>
  </si>
  <si>
    <t>Курская область, Курский район, Камышинский сельсовет, с/т «Рассвет 2», уч. 853</t>
  </si>
  <si>
    <t>Курская область, Курский район, Клюквинский сельсовет, д. Долгое, кад. № 46:11:071004:84</t>
  </si>
  <si>
    <t>Курская обл., Курский р-н, Нижнемедведицкий с/с, д. Татаренкова, д.53, кад. 46:11:111805:0027</t>
  </si>
  <si>
    <t>Курская обл., Курский р-н, Новопоселеновский с/с, д. Кукуевка, кад. 46:11:121203:972</t>
  </si>
  <si>
    <t>Курская область, г. Курск, с/т «Вишенка», уч.№17</t>
  </si>
  <si>
    <t>Курская обл., Курский район, Пашковский с/с, с/т «Соловушка», участок №640, кад. 46:11:141801:230</t>
  </si>
  <si>
    <t>Курская обл., Курский р-н, Щетинский с/с, с/т «Химфарм», уч. №Г 179, кад.№46:11:211601:1120</t>
  </si>
  <si>
    <t>Курская область, Курский район, Моковский сельсовет, с/т «Сосновый бор», уч. № 316, кад.№46:11:090901:0185</t>
  </si>
  <si>
    <t>Курская обл., Моковский с/с, с/т "Сосновый бор", уч.157</t>
  </si>
  <si>
    <t>Курская область, Медвенский район, п. Медвенка,                            ул. Колхозная, кад. № 46:15:010101:1160</t>
  </si>
  <si>
    <t>Курская область, Курский район, Моковский сельсовет, с/т «Сосновый бор», уч. № 39, кад.№46:11:090901:190</t>
  </si>
  <si>
    <t>Курская обл., Курский район, Ноздрачевский сельсовет, СОДНТ «Ромашка», уч. № 475, кад.№: 46:11:130801:36</t>
  </si>
  <si>
    <t>Курская область, Курский район, Нижнемедведицкий сельсовет, д. Татаренкова, ул. Яблоневая, дом №4</t>
  </si>
  <si>
    <t>Курская обл., Курский р-н, Щетинский с/с, с/т «Приморское», уч. №38, кад. 46:11:211401:1398</t>
  </si>
  <si>
    <t>Курская область, Курский район, Камышинский сельсовет, с/т «Рассвет - 2», уч. № 220, кад.№: 46:11:061201:152</t>
  </si>
  <si>
    <t>Курская обл., Курский р-н, Щетинский с/с, с/т «Приморское», уч. № 106/194, кад.№46:11:211401:948</t>
  </si>
  <si>
    <t>Курская область, Курский район, Щетинский сельсовет, снт «Приморское», участок № 428, кад.№: 46:11:211401:264</t>
  </si>
  <si>
    <t>Курская область, г. Курск, с/т «Знание», уч. № 131, кад.№: 46:29:103187:44</t>
  </si>
  <si>
    <t>Курская обл., Курский р-н, Щетинский с/с, снт "Приморское", уч.870</t>
  </si>
  <si>
    <t>Курская область, Обоянский р-он, п. Пригородный, кад. 46:16:091010:1097</t>
  </si>
  <si>
    <t>31 строительство отпайки от опоры №27 ВЛ-0,4 кВ №2 до границы земельного участка заявителя протяженностью 0,4 км (марку и сечение провода, протяженность уточнить при проектировании).</t>
  </si>
  <si>
    <t>31 строительство ВЛ-0,4 кВ от ТП-10/0,4 кВ №472/250 до границ земельного участка заявителя протяженностью 0,23 км (точку врезки, марку и сечение провода, протяженность уточнить при проектировании).</t>
  </si>
  <si>
    <t>31 строительство ВЛ-0,4 кВ от ТП-10/0,4 кВ №1206-01/40 до границ земельного участка заявителя протяженностью 0,17 км (точку врезки, марку и сечение провода, протяженность уточнить при проектировании)</t>
  </si>
  <si>
    <t>31 строительство ответвления протяженностью 0,07 км от опоры № 17 существующей ВЛ-0,4 кВ № 1 (инв. № 27004606-00)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</si>
  <si>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протяженностью  0,17 км от ТП-10/0,4 кВ 715/63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</si>
  <si>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</si>
  <si>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 протяженностью 0,09 км от ТП-10/0,4 кВ № 238/63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</si>
  <si>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</si>
  <si>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</si>
  <si>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</si>
  <si>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31 строительство ответвления протяженностью 0,25 км от опоры существующей ВЛ-0,4 кВ № 2                                 (инв. № 303150753600)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</si>
  <si>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31 строительство ответвления протяженностью 0,17 км от опоры существующей ВЛ-0,4 кВ № 1 до границы земельного участка заявителя с увеличением протяженности существующей                  ВЛ-0,4 кВ (марку и сечение провода, протяженность уточнить при проектировании) – в том числе 0,17 км по техническим условиям С-2126.</t>
  </si>
  <si>
    <t>31 строительство ответвления 0,12км от опоры №3 ВЛ-0,4кВ №1 до границы земельного участка заявителя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</si>
  <si>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</si>
  <si>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31 строительство ВЛ-0,4 кВ протяженностью 0,27 км от проектируемой ТП-10/0,4 кВ до границы земельного участка заявителя (марку и сечение провода, протяженность утончить при проектировании).</t>
  </si>
  <si>
    <t>31 строительство ВЛ-0,4 кВ от ТП-10/0,4 кВ №668 до границы земельного участка заявителя протяженностью 0,35 км (марку и сечение провода, протяженность уточнить при проектировании).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</si>
  <si>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0,04 км (марку и сечение провода, протяженность уточнить при проектировании)</t>
  </si>
  <si>
    <t>31 строительство ВЛ-0,4 кВ  от ТП-10/0,4 кВ №585 до границы земельного участка заявителя протяженностью 0,16 км (марку и сечение провода, протяженность уточнить при проектировании).</t>
  </si>
  <si>
    <t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</si>
  <si>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опоры №14 ВЛ-0,4 кВ №1 до границы земельного участка заявителя протяженностью 0,07 км (марку и сечение провода, протяженность определить при проектировании)</t>
  </si>
  <si>
    <t>31 строительство участка ВЛ-0,4 кВ от проектируемой (по ТУ Ц-7660) ВЛ-0,4 кВ до границы земельного участка заявителя протяженностью 0,03 км (точку врезки, марку и сечение провода, протяженность уточнить при проектировании).</t>
  </si>
  <si>
    <t>31 строительство отпайки от опоры №5-8 ВЛ-0,4 кВ  №1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</si>
  <si>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31 строительство ответвления протяженностью 0,07 км от опоры существующей ВЛ-0,4 кВ № 1 до границы земельного участка заявителя с увеличением протяженности существующей               ВЛ-0,4 кВ (марку и сечение провода, протяженность уточнить при проектировании).</t>
  </si>
  <si>
    <t>31 строительство ВЛ-0,4 кВ протяженностью 0,09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</si>
  <si>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ВЛ-0,4 кВ №2 (точку врезки уточнить при проектировании) до границы земельного участка заявителя протяженностью 0,06 км (марку и сечение провода, протяженность определить при проектировании)</t>
  </si>
  <si>
    <t>31 строительство ответвления протяженностью 0,085 км от опоры существующей ВЛ-0,4 кВ № 4 до границы земельного участка заявителя (марку и сечение провода, протяженность уточнить при проектировании) – в том числе 0,085 км по техническим условиям Ц-8191</t>
  </si>
  <si>
    <t>31 строительство ВЛ-0,4 кВ протяженностью 0,36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0,19 км по техническим условиям Ц-8403</t>
  </si>
  <si>
    <t>31 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</si>
  <si>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реконструкция ВЛ-0,4 кВ № 2 в части монтажа дополнительного провода на участке протяженностью 0,6 км по трассе  (14 пролетов)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</si>
  <si>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0,12 км от опоры существующей ВЛ-10 кВ № 20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</si>
  <si>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ТП-10/0,4 кВ № 411/16 в части замены силового трансформатора на трансформатор большей (63 кВА) мощности (тип и мощность трансформатора и объем реконструкции уточнить при проектировании) – за счет средств тарифа на передачу электроэнергии</t>
  </si>
  <si>
    <t>Строительство новых линий электропередачи: строительство ответвления протяженностью 0,1 км от опоры № 34 существующей ВЛ-10 кВ № 243.04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Строительство новых подстанций: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 Реконструкция объектов электросетевого хозяйства: переключение участка существующей ВЛ-0,4 кВ № 2 от ТП-10/0,4 кВ № 397 ВЛ-10 кВ № 243.13 с опоры № 10 по опору № 21 на питание от ВЛ-0,4 кВ, строящейся в соответствии с п. 10.1 настоящих технических условий.</t>
  </si>
  <si>
    <t>по ТУ Ц-7566</t>
  </si>
  <si>
    <t>строительство ответвления протяженностью 0,08 км от опоры существующей ВЛ-10 кВ № 4121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25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</t>
  </si>
  <si>
    <t xml:space="preserve">31 - </t>
  </si>
  <si>
    <r>
      <t xml:space="preserve"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</si>
  <si>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</t>
    </r>
    <r>
      <rPr>
        <b/>
        <sz val="14"/>
        <rFont val="Arial Cyr"/>
        <charset val="204"/>
      </rPr>
      <t xml:space="preserve"> С-1707 (Лот № 20 СЭС) </t>
    </r>
    <r>
      <rPr>
        <sz val="14"/>
        <rFont val="Arial Cyr"/>
        <charset val="204"/>
      </rPr>
      <t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</t>
    </r>
  </si>
  <si>
    <r>
      <t xml:space="preserve">31 строительство ВЛ-0,4 кВ протяженностью 0,45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0,45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</si>
  <si>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 </t>
    </r>
    <r>
      <rPr>
        <b/>
        <sz val="14"/>
        <rFont val="Arial Cyr"/>
        <charset val="204"/>
      </rPr>
      <t xml:space="preserve">С-1707 (Лот № 20 СЭС) </t>
    </r>
    <r>
      <rPr>
        <sz val="14"/>
        <rFont val="Arial Cyr"/>
        <charset val="204"/>
      </rPr>
      <t xml:space="preserve"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по техническим условиям </t>
    </r>
    <r>
      <rPr>
        <b/>
        <sz val="14"/>
        <rFont val="Arial Cyr"/>
        <charset val="204"/>
      </rPr>
      <t>С-2064 (Лот № 23-24 аналог. Льготники СЭС).</t>
    </r>
  </si>
  <si>
    <r>
      <t xml:space="preserve">31 строительство ВЛ-0,4 кВ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4"/>
        <rFont val="Arial Cyr"/>
        <charset val="204"/>
      </rPr>
      <t>С-1661 (Лот 20/1 СЭС)</t>
    </r>
  </si>
  <si>
    <r>
      <t xml:space="preserve">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С-1661 (Лот № 20/1 СЭС).</t>
    </r>
  </si>
  <si>
    <r>
      <t xml:space="preserve">31 строительство ответвления протяженностью 0,3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 – в том числе 0,3 км по техническим условиям </t>
    </r>
    <r>
      <rPr>
        <b/>
        <sz val="14"/>
        <rFont val="Arial Cyr"/>
        <charset val="204"/>
      </rPr>
      <t>С-2046 (Лот № 30 Льготники)</t>
    </r>
  </si>
  <si>
    <r>
      <t xml:space="preserve">31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</t>
    </r>
    <r>
      <rPr>
        <b/>
        <sz val="14"/>
        <rFont val="Arial Cyr"/>
        <charset val="204"/>
      </rPr>
      <t>С-2038 (Лот № 30 Льготники)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</si>
  <si>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>, с учетом технических условий С-2038 (Лот № 30 Льготники), С-2105, С-2106, С-2107, С-2109, С-2113.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</si>
  <si>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С-2026, с учетом технических условий С-2038, С-2105, С-2106, С-2107, С-2109, С-2113.</t>
    </r>
  </si>
  <si>
    <r>
      <t xml:space="preserve"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Ц-7654 (Лот № 26 Льготники), Ц-7697 (Договор не подписан)/.</t>
    </r>
  </si>
  <si>
    <r>
      <t xml:space="preserve">Строительство новых линий электропередачи: 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электроэнергии; Строительство новых подстанций: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электроэнергии.</t>
    </r>
  </si>
  <si>
    <r>
      <t xml:space="preserve">31 строительство ВЛ-0,4 кВ от ТП-10/0,4 кВ №660 до ГЗУ заявителя протяженностью 0,3 км. - в том числе 0,18 км. По ТУ </t>
    </r>
    <r>
      <rPr>
        <b/>
        <sz val="14"/>
        <rFont val="Arial Cyr"/>
        <charset val="204"/>
      </rPr>
      <t>Ц-7698 (Лот № 26 Льготники).</t>
    </r>
  </si>
  <si>
    <r>
      <t xml:space="preserve">строительство ответвления протяженностью 0,67 км от опоры существующей ВЛ-10 кВ № 412.16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 xml:space="preserve">– за счет средств тарифа на передачу электроэнергии;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>– за счет средств тарифа на передачу электроэнергии.</t>
    </r>
  </si>
  <si>
    <r>
      <t xml:space="preserve">31 строительство ВЛ-0,4 кВ от ТП-10/0,4 кВ №689 до границы земельного участка заявителя протяженностью 0,38 км (марку и сечение провода, протяженность уточнить при проектировании) - /в т.ч. 0,21 км по техническим условиям </t>
    </r>
    <r>
      <rPr>
        <b/>
        <sz val="14"/>
        <rFont val="Arial Cyr"/>
        <charset val="204"/>
      </rPr>
      <t>Ц-6040 (Лот № 17 ЦЭС-1), Ц-8189 (Лот № 30 Льготники).</t>
    </r>
  </si>
  <si>
    <r>
      <t xml:space="preserve">31 строительство ВЛ-0,4 кВ протяженностью 0,23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Ц-7751 (Лот № 27 Льготники).</t>
    </r>
  </si>
  <si>
    <t>по ТУ Ц-6901 (Лот № 23 Льготники ЦЭС-1)</t>
  </si>
  <si>
    <r>
      <t xml:space="preserve">31 строительство ВЛ-0,4 кВ протяженностью 0,17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0,17 км по техническим условиям </t>
    </r>
    <r>
      <rPr>
        <b/>
        <sz val="14"/>
        <rFont val="Arial Cyr"/>
        <charset val="204"/>
      </rPr>
      <t>Ц-7894 (Договор ТП не подписан).</t>
    </r>
  </si>
  <si>
    <r>
      <t xml:space="preserve">строительство ответвления протяженностью 0,03 км от опоры № 22 ВЛ-10 кВ № 176.209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Ц-8237 (Договор ТП не подписан)</t>
    </r>
    <r>
      <rPr>
        <sz val="14"/>
        <rFont val="Arial Cyr"/>
        <charset val="204"/>
      </rPr>
      <t xml:space="preserve">/;                     строительство ТП-10/0,4 кВ с силовым трансформатором мощностью 63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электроэнергии- /аналогично техническим условиям </t>
    </r>
    <r>
      <rPr>
        <b/>
        <sz val="14"/>
        <rFont val="Arial Cyr"/>
        <charset val="204"/>
      </rPr>
      <t>Ц-8237 (Договор ТП не подписан)/.</t>
    </r>
  </si>
  <si>
    <r>
      <t xml:space="preserve">31 строительство ВЛ-0,4 кВ протяженностью 0,45 км от проектируемой (по ТУ Ц-6950 и Ц-6951) ТП-10/0,4 кВ  до границ земельного участка заявителя (марку и сечение провода, протяженность определить при проектировании) - /в т.ч. 0,4 км по техническим условиям </t>
    </r>
    <r>
      <rPr>
        <b/>
        <sz val="14"/>
        <rFont val="Arial Cyr"/>
        <charset val="204"/>
      </rPr>
      <t>Ц-7577 (Лот № 25 Льготники ВЭС,ЗЭС,ЦЭС,ЮЭС).</t>
    </r>
  </si>
  <si>
    <t>по ТУ Ц-6950 (Лот № 22 Льготник ЦЭС)</t>
  </si>
  <si>
    <r>
      <t xml:space="preserve">31 строительство ВЛ-0,4 кВ протяженностью 0,19 км от проектируемой </t>
    </r>
    <r>
      <rPr>
        <b/>
        <sz val="14"/>
        <rFont val="Arial Cyr"/>
        <charset val="204"/>
      </rPr>
      <t xml:space="preserve">(по ТУ Ц-7623 (Лот № 26 Льготники), Ц-7659 (Лот № 26 Льготники)) </t>
    </r>
    <r>
      <rPr>
        <sz val="14"/>
        <rFont val="Arial Cyr"/>
        <charset val="204"/>
      </rPr>
      <t>ТП-10/0,4 кВ до границы земельного участка заявителя (точку врезки, марку и сечение провода, протяженность определить при проектировании).</t>
    </r>
  </si>
  <si>
    <t>по ТУ Ц-7623 (Лот № 26 Льготники), Ц-7659 (Лот № 26 Льготники)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</si>
  <si>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</si>
  <si>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0,13 км с увеличением протяженности существующей ВЛ-0,4 кВ (марку и сечение провода, протяженность уточнить при проектировании) – в том числе 0,13 км по техническим условиям </t>
    </r>
    <r>
      <rPr>
        <b/>
        <sz val="14"/>
        <rFont val="Arial Cyr"/>
        <charset val="204"/>
      </rPr>
      <t>Ц-6967 (Лот № 21 ЦЭС-2)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</si>
  <si>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0,05 км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</t>
    </r>
    <r>
      <rPr>
        <b/>
        <sz val="14"/>
        <rFont val="Arial Cyr"/>
        <charset val="204"/>
      </rPr>
      <t>Ц-7067 (Лот № 22 Льготник ЦЭС)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</si>
  <si>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ЦЭС), Ц-7058 (Лот № 22 Льготник ЦЭС)</t>
    </r>
  </si>
  <si>
    <r>
      <t xml:space="preserve">31 строительство ответвления протяженностью 0,1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</t>
    </r>
    <r>
      <rPr>
        <b/>
        <sz val="14"/>
        <rFont val="Arial Cyr"/>
        <charset val="204"/>
      </rPr>
      <t>Ц-6655 (Лот № 20 ЦЭС-2), Ц-7513 (Лот № 20 аналог. ЦЭС-2)</t>
    </r>
  </si>
  <si>
    <r>
      <t xml:space="preserve">31 Строительство новых линий электропередачи: строительство ответвления  протяженностью 0,5 км от опоры строящегося в рамках договора </t>
    </r>
    <r>
      <rPr>
        <b/>
        <sz val="14"/>
        <rFont val="Arial Cyr"/>
        <charset val="204"/>
      </rPr>
      <t xml:space="preserve">Ц-5584 (Лот № 22 НЕ льготники ЦЭС) </t>
    </r>
    <r>
      <rPr>
        <sz val="14"/>
        <rFont val="Arial Cyr"/>
        <charset val="204"/>
      </rPr>
      <t>участка существующей ВЛ-10 кВ № 117.10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ТП-10/0,4 кВ с силовым трансформатором мощностью 63 кВА (тип и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  </r>
  </si>
  <si>
    <r>
      <t xml:space="preserve">31 строительство ВЛ-0,4 кВ протяженностью 0,31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0,15 км по техническим условиям </t>
    </r>
    <r>
      <rPr>
        <b/>
        <sz val="14"/>
        <rFont val="Arial Cyr"/>
        <charset val="204"/>
      </rPr>
      <t>Ц-8245 (Лот № 30 Льготники)</t>
    </r>
  </si>
  <si>
    <r>
      <t xml:space="preserve">31 строительство ответвления протяженностью 0,06 км от опоры существующей ВЛ-0,4 кВ №1 (точку врезки уточнить при проектировании) до границ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0,06 км по техническим условиям </t>
    </r>
    <r>
      <rPr>
        <b/>
        <sz val="14"/>
        <rFont val="Arial Cyr"/>
        <charset val="204"/>
      </rPr>
      <t>Ц-7507 (Договор ТП не подписан)</t>
    </r>
  </si>
  <si>
    <r>
      <t xml:space="preserve">31 строительство ВЛ-0,4 кВ протяженностью 0,37 км от ТП-10/0,4 кВ № 676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0,37 км по техническим условиям </t>
    </r>
    <r>
      <rPr>
        <b/>
        <sz val="14"/>
        <rFont val="Arial Cyr"/>
        <charset val="204"/>
      </rPr>
      <t>Ц-8058 (Лот № 30 Льготники)</t>
    </r>
  </si>
  <si>
    <t>Реконструкция ВЛ-0,4 кВ с монтажем 2-х дополнительных проводов, км</t>
  </si>
  <si>
    <t>Реконструкция ВЛ-0,4 кВ с монтажем 4-х дополнительных проводов, км</t>
  </si>
  <si>
    <t>Реконструкция ВЛ-0,4 кВ с монтажем дополнительного провода, км</t>
  </si>
  <si>
    <t>Реконструкция ВЛ-0,4 кВ со строительством ВЛИ-0,4 кВ, км</t>
  </si>
  <si>
    <t>Строительство ВЛИ-0,4 кВ, км</t>
  </si>
  <si>
    <t>Объем работ включен в С-1707 (Лот № 20 СЭС); С-1820 (Лот № 23-24 Льготники СЭС)</t>
  </si>
  <si>
    <t>Объем работ включен в С-1661 (Лот 20/1 СЭС)</t>
  </si>
  <si>
    <t>Объем строительства включен в С-2046 (Лот № 30 Льготники)</t>
  </si>
  <si>
    <t>Объем строительства включен в С-2026 (Лот № 29 Льготники СЭС); С-2038 (Лот № 30 Льготники)</t>
  </si>
  <si>
    <t>Остальной объем строительства включен в С-2026 (Лот № 29 Льготники СЭС)</t>
  </si>
  <si>
    <t>СТП 63 кВА</t>
  </si>
  <si>
    <t>Замена тр-ра 16 кВА на тр-ор 63 кВА (с заменой автоматических выключателей,предохранителей,ТТ)</t>
  </si>
  <si>
    <t>Остальной объем строительства включен в Ц-7655, Ц-7629, Ц-7654 (Лот № 26 Льготники)</t>
  </si>
  <si>
    <t>Остальной объем строительства включен в Ц-7698 (Лот № 26 Льготники)</t>
  </si>
  <si>
    <t xml:space="preserve"> </t>
  </si>
  <si>
    <t>Остальной объем строительства включен в Ц-6040 (Лот № 17 ЦЭС-1), Ц-8189 (Лот № 30 Льготники)</t>
  </si>
  <si>
    <t>Объем строительства включен в Ц -8191 (Лот 31 льготники)</t>
  </si>
  <si>
    <t>Остальной объем строительства включен в Ц-7751 (Лот № 27 Льготники)</t>
  </si>
  <si>
    <t>Остальной объем строительства включен в Ц-7577 (Лот № 25 Льготники ВЭС,ЗЭС,ЦЭС,ЮЭС)</t>
  </si>
  <si>
    <t>Остальной объем строительства включен в Ц-6956 (Лот № 23-24 Льготники ЦЭС)</t>
  </si>
  <si>
    <t>Объем строительства включен в Ц-6967 (Лот № 21 ЦЭС-2); Ц-6956 (Лот № 23-24 Льготники ЦЭС)</t>
  </si>
  <si>
    <t>Объем строительства включен в Ц-6956 (Лот № 23-24 Льготники ЦЭС), Ц-7058 (Лот № 22 Льготник ЦЭС); Ц-7067 (Лот № 22 Льготник ЦЭС)</t>
  </si>
  <si>
    <t>Остальной объем строительства включен в Ц-6655 (Лот № 20 ЦЭС-2), Ц-7513 (Лот № 20 аналог. ЦЭС-2)</t>
  </si>
  <si>
    <t>Остальной объем строительства включен в Ц-8245 (Лот № 30 Льготники)</t>
  </si>
  <si>
    <t>Остальной объем строительства включен в Ц-8403 (Лот № 31 льготники)</t>
  </si>
  <si>
    <t>Объем строительства включен в Ц-8058 (Лот № 30 Льготники)</t>
  </si>
  <si>
    <t>160 кВА
(демонтаж ТП 40 кВА)</t>
  </si>
  <si>
    <t>100 кВА</t>
  </si>
  <si>
    <t>Ц-8401/1103-ОРЗТП/2014 от 16.05.2014г.</t>
  </si>
  <si>
    <t>Кайдалова Инесса Эдуардовна</t>
  </si>
  <si>
    <t>Курская область, Курский р-н, Моковский с/с, с/т "Сосновый бор", уч. № 83</t>
  </si>
  <si>
    <t>строительство ответвления протяженностью 0,12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</si>
  <si>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Ц-6956 (Лот 23 Льготники (ЦЭС)</t>
    </r>
    <r>
      <rPr>
        <sz val="14"/>
        <rFont val="Arial Cyr"/>
        <charset val="204"/>
      </rPr>
      <t>/.</t>
    </r>
  </si>
  <si>
    <t>Остальной объем строительства включен в Ц-6956 (Лот 23 Льготники (ЦЭС)</t>
  </si>
  <si>
    <t>Ц-8435</t>
  </si>
  <si>
    <t>Царьков Александр Федорович</t>
  </si>
  <si>
    <t>Курская область, Курский р-н, Моковский с/с, с/т "Сосновый бор", уч. № 52</t>
  </si>
  <si>
    <r>
      <t xml:space="preserve">строительство ответвления протяженностью 0,35 км от опоры существующей ВЛ-0,4 кВ № 1 до границы земельного участка заявителя с увеличением протяженности существующей               ВЛ-0,4 кВ(марку и сечение провода, протяженность уточнить при проектировании) – в том числе 0,33 км по техническим условиям </t>
    </r>
    <r>
      <rPr>
        <b/>
        <sz val="14"/>
        <rFont val="Arial Cyr"/>
        <charset val="204"/>
      </rPr>
      <t>Ц-8002 (Лот 29 Льготники (ЦЭС Южная часть)</t>
    </r>
    <r>
      <rPr>
        <sz val="14"/>
        <rFont val="Arial Cyr"/>
        <charset val="204"/>
      </rPr>
      <t>.</t>
    </r>
  </si>
  <si>
    <t>Остальной объем строительства включен в Ц-8002 (Лот 29 Льготники (ЦЭС Южная часть); Ц-6956 (Лот 23 Льготники (ЦЭС)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</si>
  <si>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</si>
  <si>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</si>
  <si>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</si>
  <si>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</si>
  <si>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</si>
  <si>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</si>
  <si>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</si>
  <si>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</si>
  <si>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ТП-160 кВА</t>
  </si>
  <si>
    <t xml:space="preserve">Монтаж ТП 10 (6)/0,4 кВ </t>
  </si>
  <si>
    <t>СТП-63 кВА</t>
  </si>
  <si>
    <t>Строительство ВЛЗ-10 (6) кВ, монтаж разъединителя 10 (6) кВ, Монтаж ТП 10 (6)/0,4 кВ, Монтаж учёта в ТП 10 (6)/0,4 кВ, Строительство ВЛИ-0,4 кВ, км</t>
  </si>
  <si>
    <t>Реконструкция ТП 10 (6)/0,4 кВ, Строительство ВЛИ-0,4 кВ, км</t>
  </si>
  <si>
    <t>Строительство ВЛ-10 (6) кВ, монтаж разъединителя 10 (6) кВ, Монтаж ТП 10 (6)/0,4 кВ, Монтаж учёта в ТП 10 (6)/0,4 кВ, Строительство ВЛИ-0,4 кВ, км</t>
  </si>
  <si>
    <t>Строительство ВЛИ-0,4</t>
  </si>
  <si>
    <t>Строительство ВЛИ-0,5</t>
  </si>
  <si>
    <t>Строительство ВЛИ-0,6</t>
  </si>
  <si>
    <t>Строительство ВЛИ-0,7</t>
  </si>
  <si>
    <t>Строительство ВЛИ-0,8</t>
  </si>
  <si>
    <t>Строительство ВЛЗ-10 (6) кВ, монтаж разъединителя 10 (6) кВ, Монтаж ТП 10 (6)/0,4 кВ,  Строительство ВЛИ-0,4 кВ, км</t>
  </si>
  <si>
    <t>Монтаж учёта в ТП 10 (6)/0,4 к</t>
  </si>
  <si>
    <t>Строительство ВЛЗ-10 (6) кВ, монтаж разъединителя 10 (6) кВ, Монтаж ТП 10 (6)/0,4 кВ, Строительство ВЛИ-0,4 кВ, км</t>
  </si>
  <si>
    <t>ИПР код</t>
  </si>
  <si>
    <t>ТПиР/НС</t>
  </si>
  <si>
    <t>Тип Объекта</t>
  </si>
  <si>
    <t>ПНР</t>
  </si>
  <si>
    <t>НСиР</t>
  </si>
  <si>
    <t>ВЛЭП</t>
  </si>
  <si>
    <t>0040884158</t>
  </si>
  <si>
    <t>0040887373</t>
  </si>
  <si>
    <t>0040892708</t>
  </si>
  <si>
    <t>0040892727</t>
  </si>
  <si>
    <t>0040893860</t>
  </si>
  <si>
    <t>0040882488</t>
  </si>
  <si>
    <t>0040887944</t>
  </si>
  <si>
    <t>0040889358</t>
  </si>
  <si>
    <t>0040890519</t>
  </si>
  <si>
    <t>0040891222</t>
  </si>
  <si>
    <t>0040891157</t>
  </si>
  <si>
    <t>0040892603</t>
  </si>
  <si>
    <t>0040892588</t>
  </si>
  <si>
    <t>0040892570</t>
  </si>
  <si>
    <t>0040862734</t>
  </si>
  <si>
    <t>0040891879</t>
  </si>
  <si>
    <t>0040881074</t>
  </si>
  <si>
    <t>0040885848</t>
  </si>
  <si>
    <t>0040886651</t>
  </si>
  <si>
    <t>0040886239</t>
  </si>
  <si>
    <t>0040887438</t>
  </si>
  <si>
    <t>0040888371</t>
  </si>
  <si>
    <t>0040890133</t>
  </si>
  <si>
    <t>0040889005</t>
  </si>
  <si>
    <t>0040888993</t>
  </si>
  <si>
    <t>0040888791</t>
  </si>
  <si>
    <t>0040889752</t>
  </si>
  <si>
    <t>0040890022</t>
  </si>
  <si>
    <t>0040890616</t>
  </si>
  <si>
    <t>0040889786</t>
  </si>
  <si>
    <t>0040892648</t>
  </si>
  <si>
    <t>0040892657</t>
  </si>
  <si>
    <t>0040893217</t>
  </si>
  <si>
    <t>0040897295</t>
  </si>
  <si>
    <t>0040896638</t>
  </si>
  <si>
    <t>0040896675</t>
  </si>
  <si>
    <t>0040898396</t>
  </si>
  <si>
    <t>0040896763</t>
  </si>
  <si>
    <t>0040897168</t>
  </si>
  <si>
    <t>0040896652</t>
  </si>
  <si>
    <t>0040899363</t>
  </si>
  <si>
    <t>0040891058</t>
  </si>
  <si>
    <t>ТПиР</t>
  </si>
  <si>
    <t>Монтаж разъединителя 10 (6) кВ</t>
  </si>
  <si>
    <t>Лот 31 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</si>
</sst>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0"/>
      <name val="Arial Cyr"/>
      <charset val="204"/>
    </font>
    <font>
      <sz val="14"/>
      <color theme="1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2" fillId="4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4" fontId="1" fillId="4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/>
    <xf numFmtId="0" fontId="1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7" fillId="3" borderId="0" xfId="0" applyNumberFormat="1" applyFont="1" applyFill="1"/>
    <xf numFmtId="14" fontId="17" fillId="2" borderId="0" xfId="0" applyNumberFormat="1" applyFont="1" applyFill="1"/>
    <xf numFmtId="0" fontId="17" fillId="2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164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ill>
        <patternFill patternType="none">
          <fgColor indexed="64"/>
          <bgColor indexed="65"/>
        </patternFill>
      </fill>
    </dxf>
    <dxf>
      <fill>
        <patternFill patternType="solid">
          <fgColor rgb="FF8DB4E2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N86"/>
  <sheetViews>
    <sheetView zoomScale="50" zoomScaleNormal="50" zoomScaleSheetLayoutView="50" workbookViewId="0">
      <pane ySplit="2" topLeftCell="A11" activePane="bottomLeft" state="frozen"/>
      <selection pane="bottomLeft" activeCell="Q17" sqref="Q17"/>
    </sheetView>
  </sheetViews>
  <sheetFormatPr defaultColWidth="18.7109375" defaultRowHeight="21" x14ac:dyDescent="0.35"/>
  <cols>
    <col min="1" max="6" width="18.7109375" style="18"/>
    <col min="7" max="17" width="18.7109375" style="12"/>
    <col min="18" max="18" width="18.7109375" style="66"/>
    <col min="19" max="25" width="18.7109375" style="5"/>
    <col min="26" max="62" width="18.7109375" style="3"/>
    <col min="63" max="63" width="18.7109375" style="23"/>
    <col min="64" max="64" width="18.7109375" style="15"/>
    <col min="65" max="65" width="18.7109375" style="3"/>
    <col min="66" max="16384" width="18.7109375" style="5"/>
  </cols>
  <sheetData>
    <row r="1" spans="1:66" ht="23.25" x14ac:dyDescent="0.35">
      <c r="C1" s="20" t="s">
        <v>34</v>
      </c>
    </row>
    <row r="2" spans="1:66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/>
      <c r="O2" s="1" t="s">
        <v>339</v>
      </c>
      <c r="P2" s="1" t="s">
        <v>340</v>
      </c>
      <c r="Q2" s="1" t="s">
        <v>341</v>
      </c>
      <c r="R2" s="67" t="s">
        <v>4</v>
      </c>
      <c r="S2" s="1"/>
      <c r="T2" s="1" t="s">
        <v>20</v>
      </c>
      <c r="U2" s="1" t="s">
        <v>5</v>
      </c>
      <c r="V2" s="8"/>
      <c r="W2" s="1" t="s">
        <v>6</v>
      </c>
      <c r="X2" s="1"/>
      <c r="Y2" s="1"/>
      <c r="Z2" s="2" t="s">
        <v>7</v>
      </c>
      <c r="AA2" s="2"/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28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299</v>
      </c>
      <c r="AZ2" s="2"/>
      <c r="BA2" s="2"/>
      <c r="BB2" s="2" t="s">
        <v>298</v>
      </c>
      <c r="BC2" s="2"/>
      <c r="BD2" s="2" t="s">
        <v>297</v>
      </c>
      <c r="BE2" s="2"/>
      <c r="BF2" s="2"/>
      <c r="BG2" s="2" t="s">
        <v>295</v>
      </c>
      <c r="BH2" s="10"/>
      <c r="BI2" s="2" t="s">
        <v>296</v>
      </c>
      <c r="BJ2" s="9"/>
      <c r="BK2" s="24" t="s">
        <v>19</v>
      </c>
      <c r="BL2" s="13" t="s">
        <v>18</v>
      </c>
      <c r="BM2" s="2" t="s">
        <v>16</v>
      </c>
    </row>
    <row r="3" spans="1:66" s="42" customFormat="1" ht="120" hidden="1" customHeight="1" x14ac:dyDescent="0.25">
      <c r="A3" s="37" t="s">
        <v>35</v>
      </c>
      <c r="B3" s="38" t="s">
        <v>83</v>
      </c>
      <c r="C3" s="39">
        <v>466.1</v>
      </c>
      <c r="D3" s="38" t="s">
        <v>131</v>
      </c>
      <c r="E3" s="38" t="s">
        <v>179</v>
      </c>
      <c r="F3" s="38" t="s">
        <v>181</v>
      </c>
      <c r="G3" s="27" t="s">
        <v>262</v>
      </c>
      <c r="H3" s="27" t="s">
        <v>256</v>
      </c>
      <c r="I3" s="26" t="s">
        <v>297</v>
      </c>
      <c r="J3" s="29">
        <f>BD3</f>
        <v>0.6</v>
      </c>
      <c r="K3" s="28">
        <f>J3*135.6</f>
        <v>81.36</v>
      </c>
      <c r="L3" s="28">
        <f>K3*0.08</f>
        <v>6.5087999999999999</v>
      </c>
      <c r="M3" s="28">
        <f>K3-L3-P3</f>
        <v>73.224000000000004</v>
      </c>
      <c r="N3" s="28"/>
      <c r="O3" s="28">
        <v>0</v>
      </c>
      <c r="P3" s="28">
        <f>K3*0.02</f>
        <v>1.6272</v>
      </c>
      <c r="Q3" s="29">
        <f t="shared" ref="Q3:Q4" si="0">L3+M3+O3+P3</f>
        <v>81.36</v>
      </c>
      <c r="R3" s="68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>
        <v>0.6</v>
      </c>
      <c r="BE3" s="40"/>
      <c r="BF3" s="40">
        <f>BD3*135.6</f>
        <v>81.36</v>
      </c>
      <c r="BG3" s="40"/>
      <c r="BH3" s="40"/>
      <c r="BI3" s="40"/>
      <c r="BJ3" s="40"/>
      <c r="BK3" s="25">
        <f>BF3</f>
        <v>81.36</v>
      </c>
      <c r="BL3" s="41">
        <v>41950</v>
      </c>
      <c r="BM3" s="40"/>
      <c r="BN3" s="72">
        <f>BK3-Q3</f>
        <v>0</v>
      </c>
    </row>
    <row r="4" spans="1:66" s="42" customFormat="1" ht="120" hidden="1" customHeight="1" x14ac:dyDescent="0.25">
      <c r="A4" s="37" t="s">
        <v>36</v>
      </c>
      <c r="B4" s="38" t="s">
        <v>84</v>
      </c>
      <c r="C4" s="39">
        <v>466.1</v>
      </c>
      <c r="D4" s="38" t="s">
        <v>132</v>
      </c>
      <c r="E4" s="38" t="s">
        <v>30</v>
      </c>
      <c r="F4" s="38" t="s">
        <v>182</v>
      </c>
      <c r="G4" s="27" t="s">
        <v>228</v>
      </c>
      <c r="H4" s="27" t="s">
        <v>24</v>
      </c>
      <c r="I4" s="26" t="s">
        <v>299</v>
      </c>
      <c r="J4" s="29">
        <f>AY4</f>
        <v>0.4</v>
      </c>
      <c r="K4" s="29">
        <f>J4*930</f>
        <v>372</v>
      </c>
      <c r="L4" s="29">
        <f>K4*0.08</f>
        <v>29.76</v>
      </c>
      <c r="M4" s="29">
        <f>K4-L4-P4</f>
        <v>316.2</v>
      </c>
      <c r="N4" s="29"/>
      <c r="O4" s="29">
        <v>0</v>
      </c>
      <c r="P4" s="29">
        <f>K4*0.07</f>
        <v>26.040000000000003</v>
      </c>
      <c r="Q4" s="29">
        <f t="shared" si="0"/>
        <v>372</v>
      </c>
      <c r="R4" s="68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>
        <v>0.4</v>
      </c>
      <c r="AZ4" s="40"/>
      <c r="BA4" s="40">
        <f>AY4*930</f>
        <v>372</v>
      </c>
      <c r="BB4" s="40"/>
      <c r="BC4" s="40"/>
      <c r="BD4" s="40"/>
      <c r="BE4" s="40"/>
      <c r="BF4" s="40"/>
      <c r="BG4" s="40"/>
      <c r="BH4" s="40"/>
      <c r="BI4" s="40"/>
      <c r="BJ4" s="40"/>
      <c r="BK4" s="25">
        <f>BA4</f>
        <v>372</v>
      </c>
      <c r="BL4" s="41">
        <v>41894</v>
      </c>
      <c r="BM4" s="40"/>
      <c r="BN4" s="72">
        <f>BK4-Q4</f>
        <v>0</v>
      </c>
    </row>
    <row r="5" spans="1:66" s="42" customFormat="1" ht="120" hidden="1" customHeight="1" x14ac:dyDescent="0.25">
      <c r="A5" s="37" t="s">
        <v>37</v>
      </c>
      <c r="B5" s="38" t="s">
        <v>85</v>
      </c>
      <c r="C5" s="39">
        <v>466.1</v>
      </c>
      <c r="D5" s="38" t="s">
        <v>133</v>
      </c>
      <c r="E5" s="38" t="s">
        <v>29</v>
      </c>
      <c r="F5" s="38" t="s">
        <v>183</v>
      </c>
      <c r="G5" s="27" t="s">
        <v>229</v>
      </c>
      <c r="H5" s="27" t="s">
        <v>24</v>
      </c>
      <c r="I5" s="26" t="s">
        <v>299</v>
      </c>
      <c r="J5" s="29">
        <f>AY5</f>
        <v>0.23</v>
      </c>
      <c r="K5" s="29">
        <f>J5*930</f>
        <v>213.9</v>
      </c>
      <c r="L5" s="29">
        <f>K5*0.08</f>
        <v>17.112000000000002</v>
      </c>
      <c r="M5" s="29">
        <f>K5-L5-P5</f>
        <v>181.815</v>
      </c>
      <c r="N5" s="29"/>
      <c r="O5" s="29">
        <v>0</v>
      </c>
      <c r="P5" s="29">
        <f>K5*0.07</f>
        <v>14.973000000000003</v>
      </c>
      <c r="Q5" s="29">
        <f t="shared" ref="Q5" si="1">L5+M5+O5+P5</f>
        <v>213.9</v>
      </c>
      <c r="R5" s="68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>
        <v>0.23</v>
      </c>
      <c r="AZ5" s="40"/>
      <c r="BA5" s="40">
        <f>AY5*930</f>
        <v>213.9</v>
      </c>
      <c r="BB5" s="40"/>
      <c r="BC5" s="40"/>
      <c r="BD5" s="40"/>
      <c r="BE5" s="40"/>
      <c r="BF5" s="40"/>
      <c r="BG5" s="40"/>
      <c r="BH5" s="40"/>
      <c r="BI5" s="40"/>
      <c r="BJ5" s="40"/>
      <c r="BK5" s="25">
        <f t="shared" ref="BK5:BK7" si="2">BA5</f>
        <v>213.9</v>
      </c>
      <c r="BL5" s="41">
        <v>41889</v>
      </c>
      <c r="BM5" s="40"/>
      <c r="BN5" s="72">
        <f t="shared" ref="BN5:BN68" si="3">BK5-Q5</f>
        <v>0</v>
      </c>
    </row>
    <row r="6" spans="1:66" s="42" customFormat="1" ht="120" hidden="1" customHeight="1" x14ac:dyDescent="0.25">
      <c r="A6" s="37" t="s">
        <v>38</v>
      </c>
      <c r="B6" s="38" t="s">
        <v>86</v>
      </c>
      <c r="C6" s="39">
        <v>466.1</v>
      </c>
      <c r="D6" s="38" t="s">
        <v>134</v>
      </c>
      <c r="E6" s="38" t="s">
        <v>29</v>
      </c>
      <c r="F6" s="38" t="s">
        <v>184</v>
      </c>
      <c r="G6" s="27" t="s">
        <v>230</v>
      </c>
      <c r="H6" s="27" t="s">
        <v>24</v>
      </c>
      <c r="I6" s="27" t="s">
        <v>299</v>
      </c>
      <c r="J6" s="29">
        <f>AY6</f>
        <v>0.17</v>
      </c>
      <c r="K6" s="29">
        <f>J6*930</f>
        <v>158.10000000000002</v>
      </c>
      <c r="L6" s="29">
        <f>K6*0.08</f>
        <v>12.648000000000001</v>
      </c>
      <c r="M6" s="29">
        <f>K6-L6-P6</f>
        <v>134.38500000000002</v>
      </c>
      <c r="N6" s="29"/>
      <c r="O6" s="29">
        <v>0</v>
      </c>
      <c r="P6" s="29">
        <f>K6*0.07</f>
        <v>11.067000000000002</v>
      </c>
      <c r="Q6" s="29">
        <f t="shared" ref="Q6" si="4">L6+M6+O6+P6</f>
        <v>158.10000000000002</v>
      </c>
      <c r="R6" s="68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>
        <v>0.17</v>
      </c>
      <c r="AZ6" s="40"/>
      <c r="BA6" s="40">
        <f>AY6*930</f>
        <v>158.10000000000002</v>
      </c>
      <c r="BB6" s="40"/>
      <c r="BC6" s="40"/>
      <c r="BD6" s="40"/>
      <c r="BE6" s="40"/>
      <c r="BF6" s="40"/>
      <c r="BG6" s="40"/>
      <c r="BH6" s="40"/>
      <c r="BI6" s="40"/>
      <c r="BJ6" s="40"/>
      <c r="BK6" s="25">
        <f t="shared" si="2"/>
        <v>158.10000000000002</v>
      </c>
      <c r="BL6" s="41">
        <v>41894</v>
      </c>
      <c r="BM6" s="40"/>
      <c r="BN6" s="72">
        <f t="shared" si="3"/>
        <v>0</v>
      </c>
    </row>
    <row r="7" spans="1:66" s="42" customFormat="1" ht="120" hidden="1" customHeight="1" x14ac:dyDescent="0.25">
      <c r="A7" s="37" t="s">
        <v>39</v>
      </c>
      <c r="B7" s="38" t="s">
        <v>87</v>
      </c>
      <c r="C7" s="39">
        <v>466.1</v>
      </c>
      <c r="D7" s="38" t="s">
        <v>135</v>
      </c>
      <c r="E7" s="38" t="s">
        <v>29</v>
      </c>
      <c r="F7" s="38" t="s">
        <v>185</v>
      </c>
      <c r="G7" s="27" t="s">
        <v>231</v>
      </c>
      <c r="H7" s="27" t="s">
        <v>24</v>
      </c>
      <c r="I7" s="27" t="s">
        <v>299</v>
      </c>
      <c r="J7" s="29">
        <f>AY7</f>
        <v>7.0000000000000007E-2</v>
      </c>
      <c r="K7" s="29">
        <f>J7*930</f>
        <v>65.100000000000009</v>
      </c>
      <c r="L7" s="29">
        <f>K7*0.08</f>
        <v>5.2080000000000011</v>
      </c>
      <c r="M7" s="29">
        <f>K7-L7-P7</f>
        <v>55.335000000000008</v>
      </c>
      <c r="N7" s="29"/>
      <c r="O7" s="29">
        <v>0</v>
      </c>
      <c r="P7" s="29">
        <f>K7*0.07</f>
        <v>4.5570000000000013</v>
      </c>
      <c r="Q7" s="29">
        <f t="shared" ref="Q7" si="5">L7+M7+O7+P7</f>
        <v>65.100000000000009</v>
      </c>
      <c r="R7" s="68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>
        <v>7.0000000000000007E-2</v>
      </c>
      <c r="AZ7" s="40"/>
      <c r="BA7" s="40">
        <f>AY7*930</f>
        <v>65.100000000000009</v>
      </c>
      <c r="BB7" s="40"/>
      <c r="BC7" s="40"/>
      <c r="BD7" s="40"/>
      <c r="BE7" s="40"/>
      <c r="BF7" s="40"/>
      <c r="BG7" s="40"/>
      <c r="BH7" s="40"/>
      <c r="BI7" s="40"/>
      <c r="BJ7" s="40"/>
      <c r="BK7" s="25">
        <f t="shared" si="2"/>
        <v>65.100000000000009</v>
      </c>
      <c r="BL7" s="41">
        <v>41896</v>
      </c>
      <c r="BM7" s="40"/>
      <c r="BN7" s="72">
        <f t="shared" si="3"/>
        <v>0</v>
      </c>
    </row>
    <row r="8" spans="1:66" s="4" customFormat="1" ht="237.75" hidden="1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11"/>
      <c r="J8" s="35"/>
      <c r="K8" s="34"/>
      <c r="L8" s="34"/>
      <c r="M8" s="34"/>
      <c r="N8" s="34"/>
      <c r="O8" s="34"/>
      <c r="P8" s="34"/>
      <c r="Q8" s="35"/>
      <c r="R8" s="6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25"/>
      <c r="BL8" s="14">
        <v>41949</v>
      </c>
      <c r="BM8" s="6" t="s">
        <v>300</v>
      </c>
      <c r="BN8" s="72">
        <f t="shared" si="3"/>
        <v>0</v>
      </c>
    </row>
    <row r="9" spans="1:66" s="42" customFormat="1" ht="236.25" customHeight="1" x14ac:dyDescent="0.25">
      <c r="A9" s="37" t="s">
        <v>41</v>
      </c>
      <c r="B9" s="38" t="s">
        <v>89</v>
      </c>
      <c r="C9" s="39">
        <v>466.1</v>
      </c>
      <c r="D9" s="38" t="s">
        <v>137</v>
      </c>
      <c r="E9" s="38" t="s">
        <v>22</v>
      </c>
      <c r="F9" s="38" t="s">
        <v>186</v>
      </c>
      <c r="G9" s="27" t="s">
        <v>265</v>
      </c>
      <c r="H9" s="27" t="s">
        <v>266</v>
      </c>
      <c r="I9" s="27" t="s">
        <v>343</v>
      </c>
      <c r="J9" s="29" t="s">
        <v>342</v>
      </c>
      <c r="K9" s="29">
        <v>388.00700000000001</v>
      </c>
      <c r="L9" s="29">
        <v>11.254</v>
      </c>
      <c r="M9" s="29">
        <v>41.695</v>
      </c>
      <c r="N9" s="29"/>
      <c r="O9" s="29">
        <v>329.94799999999998</v>
      </c>
      <c r="P9" s="29">
        <v>5.1100000000000003</v>
      </c>
      <c r="Q9" s="29">
        <f>L9+M9+O9+P9</f>
        <v>388.00700000000001</v>
      </c>
      <c r="R9" s="6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 t="s">
        <v>321</v>
      </c>
      <c r="AO9" s="40">
        <v>388.00700000000001</v>
      </c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25">
        <f>AO9</f>
        <v>388.00700000000001</v>
      </c>
      <c r="BL9" s="41">
        <v>41949</v>
      </c>
      <c r="BM9" s="40"/>
      <c r="BN9" s="72">
        <f t="shared" si="3"/>
        <v>0</v>
      </c>
    </row>
    <row r="10" spans="1:66" s="4" customFormat="1" ht="120" hidden="1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11"/>
      <c r="J10" s="11"/>
      <c r="K10" s="35"/>
      <c r="L10" s="35"/>
      <c r="M10" s="35"/>
      <c r="N10" s="35"/>
      <c r="O10" s="35"/>
      <c r="P10" s="35"/>
      <c r="Q10" s="35"/>
      <c r="R10" s="68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25"/>
      <c r="BL10" s="14">
        <v>41951</v>
      </c>
      <c r="BM10" s="6" t="s">
        <v>301</v>
      </c>
      <c r="BN10" s="72">
        <f t="shared" si="3"/>
        <v>0</v>
      </c>
    </row>
    <row r="11" spans="1:66" s="42" customFormat="1" ht="120" customHeight="1" x14ac:dyDescent="0.25">
      <c r="A11" s="37" t="s">
        <v>43</v>
      </c>
      <c r="B11" s="38">
        <v>40887944</v>
      </c>
      <c r="C11" s="39">
        <v>466.1</v>
      </c>
      <c r="D11" s="38" t="s">
        <v>139</v>
      </c>
      <c r="E11" s="38" t="s">
        <v>22</v>
      </c>
      <c r="F11" s="38" t="s">
        <v>188</v>
      </c>
      <c r="G11" s="27" t="s">
        <v>232</v>
      </c>
      <c r="H11" s="27" t="s">
        <v>24</v>
      </c>
      <c r="I11" s="31" t="s">
        <v>299</v>
      </c>
      <c r="J11" s="32">
        <f>AY11</f>
        <v>0.17</v>
      </c>
      <c r="K11" s="29">
        <f>J11*930</f>
        <v>158.10000000000002</v>
      </c>
      <c r="L11" s="29">
        <f>K11*0.08</f>
        <v>12.648000000000001</v>
      </c>
      <c r="M11" s="29">
        <f>K11-L11-P11</f>
        <v>134.38500000000002</v>
      </c>
      <c r="N11" s="29"/>
      <c r="O11" s="29">
        <v>0</v>
      </c>
      <c r="P11" s="29">
        <f>K11*0.07</f>
        <v>11.067000000000002</v>
      </c>
      <c r="Q11" s="29">
        <f t="shared" ref="Q11" si="6">L11+M11+O11+P11</f>
        <v>158.10000000000002</v>
      </c>
      <c r="R11" s="6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>
        <v>0.17</v>
      </c>
      <c r="AZ11" s="40"/>
      <c r="BA11" s="40">
        <f>AY11*930</f>
        <v>158.10000000000002</v>
      </c>
      <c r="BB11" s="40"/>
      <c r="BC11" s="40"/>
      <c r="BD11" s="40"/>
      <c r="BE11" s="40"/>
      <c r="BF11" s="40"/>
      <c r="BG11" s="40"/>
      <c r="BH11" s="40"/>
      <c r="BI11" s="40"/>
      <c r="BJ11" s="40"/>
      <c r="BK11" s="25">
        <f>BA11</f>
        <v>158.10000000000002</v>
      </c>
      <c r="BL11" s="41">
        <v>41888</v>
      </c>
      <c r="BM11" s="40"/>
      <c r="BN11" s="72">
        <f t="shared" si="3"/>
        <v>0</v>
      </c>
    </row>
    <row r="12" spans="1:66" s="42" customFormat="1" ht="120" customHeight="1" x14ac:dyDescent="0.25">
      <c r="A12" s="37" t="s">
        <v>44</v>
      </c>
      <c r="B12" s="38" t="s">
        <v>92</v>
      </c>
      <c r="C12" s="39">
        <v>466.1</v>
      </c>
      <c r="D12" s="38" t="s">
        <v>140</v>
      </c>
      <c r="E12" s="38" t="s">
        <v>22</v>
      </c>
      <c r="F12" s="38" t="s">
        <v>189</v>
      </c>
      <c r="G12" s="27" t="s">
        <v>233</v>
      </c>
      <c r="H12" s="27" t="s">
        <v>24</v>
      </c>
      <c r="I12" s="29" t="s">
        <v>299</v>
      </c>
      <c r="J12" s="29">
        <f>AY12</f>
        <v>0.03</v>
      </c>
      <c r="K12" s="29">
        <f>J12*930</f>
        <v>27.9</v>
      </c>
      <c r="L12" s="29">
        <f>K12*0.08</f>
        <v>2.2319999999999998</v>
      </c>
      <c r="M12" s="29">
        <f>K12-L12-P12</f>
        <v>23.715</v>
      </c>
      <c r="N12" s="29"/>
      <c r="O12" s="29">
        <v>0</v>
      </c>
      <c r="P12" s="29">
        <f>K12*0.07</f>
        <v>1.9530000000000001</v>
      </c>
      <c r="Q12" s="29">
        <f t="shared" ref="Q12" si="7">L12+M12+O12+P12</f>
        <v>27.9</v>
      </c>
      <c r="R12" s="6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>
        <v>0.03</v>
      </c>
      <c r="AZ12" s="40"/>
      <c r="BA12" s="40">
        <f t="shared" ref="BA12:BA13" si="8">AY12*930</f>
        <v>27.9</v>
      </c>
      <c r="BB12" s="40"/>
      <c r="BC12" s="40"/>
      <c r="BD12" s="40"/>
      <c r="BE12" s="40"/>
      <c r="BF12" s="40"/>
      <c r="BG12" s="40"/>
      <c r="BH12" s="40"/>
      <c r="BI12" s="40"/>
      <c r="BJ12" s="40"/>
      <c r="BK12" s="25">
        <f t="shared" ref="BK12:BK13" si="9">BA12</f>
        <v>27.9</v>
      </c>
      <c r="BL12" s="41">
        <v>41889</v>
      </c>
      <c r="BM12" s="40"/>
      <c r="BN12" s="72">
        <f t="shared" si="3"/>
        <v>0</v>
      </c>
    </row>
    <row r="13" spans="1:66" s="42" customFormat="1" ht="120" customHeight="1" x14ac:dyDescent="0.25">
      <c r="A13" s="37" t="s">
        <v>45</v>
      </c>
      <c r="B13" s="38" t="s">
        <v>93</v>
      </c>
      <c r="C13" s="39">
        <v>466.1</v>
      </c>
      <c r="D13" s="38" t="s">
        <v>141</v>
      </c>
      <c r="E13" s="38" t="s">
        <v>22</v>
      </c>
      <c r="F13" s="38" t="s">
        <v>190</v>
      </c>
      <c r="G13" s="27" t="s">
        <v>234</v>
      </c>
      <c r="H13" s="27" t="s">
        <v>24</v>
      </c>
      <c r="I13" s="29" t="s">
        <v>299</v>
      </c>
      <c r="J13" s="29">
        <f>AY13</f>
        <v>0.09</v>
      </c>
      <c r="K13" s="29">
        <f>J13*930</f>
        <v>83.7</v>
      </c>
      <c r="L13" s="29">
        <f>K13*0.08</f>
        <v>6.6960000000000006</v>
      </c>
      <c r="M13" s="29">
        <f>K13-L13-P13</f>
        <v>71.14500000000001</v>
      </c>
      <c r="N13" s="29"/>
      <c r="O13" s="29">
        <v>0</v>
      </c>
      <c r="P13" s="29">
        <f>K13*0.07</f>
        <v>5.8590000000000009</v>
      </c>
      <c r="Q13" s="29">
        <f t="shared" ref="Q13" si="10">L13+M13+O13+P13</f>
        <v>83.7</v>
      </c>
      <c r="R13" s="6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>
        <v>0.09</v>
      </c>
      <c r="AZ13" s="40"/>
      <c r="BA13" s="40">
        <f t="shared" si="8"/>
        <v>83.7</v>
      </c>
      <c r="BB13" s="40"/>
      <c r="BC13" s="40"/>
      <c r="BD13" s="40"/>
      <c r="BE13" s="40"/>
      <c r="BF13" s="40"/>
      <c r="BG13" s="40"/>
      <c r="BH13" s="40"/>
      <c r="BI13" s="40"/>
      <c r="BJ13" s="40"/>
      <c r="BK13" s="25">
        <f t="shared" si="9"/>
        <v>83.7</v>
      </c>
      <c r="BL13" s="41">
        <v>41888</v>
      </c>
      <c r="BM13" s="40"/>
      <c r="BN13" s="72">
        <f t="shared" si="3"/>
        <v>0</v>
      </c>
    </row>
    <row r="14" spans="1:66" s="4" customFormat="1" ht="120" hidden="1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35"/>
      <c r="J14" s="35"/>
      <c r="K14" s="35"/>
      <c r="L14" s="35"/>
      <c r="M14" s="35"/>
      <c r="N14" s="35"/>
      <c r="O14" s="35"/>
      <c r="P14" s="35"/>
      <c r="Q14" s="35"/>
      <c r="R14" s="6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25"/>
      <c r="BL14" s="14">
        <v>41888</v>
      </c>
      <c r="BM14" s="6" t="s">
        <v>302</v>
      </c>
      <c r="BN14" s="72">
        <f t="shared" si="3"/>
        <v>0</v>
      </c>
    </row>
    <row r="15" spans="1:66" s="4" customFormat="1" ht="231" hidden="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11"/>
      <c r="J15" s="11"/>
      <c r="K15" s="35"/>
      <c r="L15" s="35"/>
      <c r="M15" s="35"/>
      <c r="N15" s="35"/>
      <c r="O15" s="35"/>
      <c r="P15" s="35"/>
      <c r="Q15" s="35"/>
      <c r="R15" s="68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25"/>
      <c r="BL15" s="14">
        <v>41955</v>
      </c>
      <c r="BM15" s="6" t="s">
        <v>303</v>
      </c>
      <c r="BN15" s="72">
        <f t="shared" si="3"/>
        <v>0</v>
      </c>
    </row>
    <row r="16" spans="1:66" s="42" customFormat="1" ht="206.25" customHeight="1" x14ac:dyDescent="0.25">
      <c r="A16" s="37" t="s">
        <v>48</v>
      </c>
      <c r="B16" s="38" t="s">
        <v>96</v>
      </c>
      <c r="C16" s="39">
        <v>466.1</v>
      </c>
      <c r="D16" s="38" t="s">
        <v>144</v>
      </c>
      <c r="E16" s="38" t="s">
        <v>22</v>
      </c>
      <c r="F16" s="38" t="s">
        <v>193</v>
      </c>
      <c r="G16" s="27" t="s">
        <v>235</v>
      </c>
      <c r="H16" s="27" t="s">
        <v>272</v>
      </c>
      <c r="I16" s="26" t="s">
        <v>299</v>
      </c>
      <c r="J16" s="29">
        <f>AY16</f>
        <v>0.25</v>
      </c>
      <c r="K16" s="29">
        <f>J16*930</f>
        <v>232.5</v>
      </c>
      <c r="L16" s="29">
        <f>K16*0.08</f>
        <v>18.600000000000001</v>
      </c>
      <c r="M16" s="29">
        <f>K16-L16-P16</f>
        <v>197.625</v>
      </c>
      <c r="N16" s="29"/>
      <c r="O16" s="29">
        <v>0</v>
      </c>
      <c r="P16" s="29">
        <f>K16*0.07</f>
        <v>16.275000000000002</v>
      </c>
      <c r="Q16" s="29">
        <f t="shared" ref="Q16" si="11">L16+M16+O16+P16</f>
        <v>232.5</v>
      </c>
      <c r="R16" s="6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>
        <v>0.25</v>
      </c>
      <c r="AZ16" s="40"/>
      <c r="BA16" s="40">
        <f>AY16*930</f>
        <v>232.5</v>
      </c>
      <c r="BB16" s="40"/>
      <c r="BC16" s="40"/>
      <c r="BD16" s="40"/>
      <c r="BE16" s="40"/>
      <c r="BF16" s="40"/>
      <c r="BG16" s="40"/>
      <c r="BH16" s="40"/>
      <c r="BI16" s="40"/>
      <c r="BJ16" s="40"/>
      <c r="BK16" s="25">
        <f>BA16</f>
        <v>232.5</v>
      </c>
      <c r="BL16" s="41">
        <v>41956</v>
      </c>
      <c r="BM16" s="40" t="s">
        <v>304</v>
      </c>
      <c r="BN16" s="72">
        <f t="shared" si="3"/>
        <v>0</v>
      </c>
    </row>
    <row r="17" spans="1:66" s="42" customFormat="1" ht="189" customHeight="1" x14ac:dyDescent="0.25">
      <c r="A17" s="37" t="s">
        <v>49</v>
      </c>
      <c r="B17" s="38" t="s">
        <v>97</v>
      </c>
      <c r="C17" s="39">
        <v>466.1</v>
      </c>
      <c r="D17" s="38" t="s">
        <v>145</v>
      </c>
      <c r="E17" s="38" t="s">
        <v>22</v>
      </c>
      <c r="F17" s="38" t="s">
        <v>194</v>
      </c>
      <c r="G17" s="27" t="s">
        <v>236</v>
      </c>
      <c r="H17" s="27" t="s">
        <v>257</v>
      </c>
      <c r="I17" s="26" t="s">
        <v>345</v>
      </c>
      <c r="J17" s="27"/>
      <c r="K17" s="29">
        <f>K18+K19+K20+K21+K22</f>
        <v>437.3</v>
      </c>
      <c r="L17" s="29">
        <f t="shared" ref="L17:Q17" si="12">L18+L19+L20+L21+L22</f>
        <v>26.213999999999999</v>
      </c>
      <c r="M17" s="29">
        <f t="shared" si="12"/>
        <v>218.37000000000003</v>
      </c>
      <c r="N17" s="29"/>
      <c r="O17" s="29">
        <f t="shared" si="12"/>
        <v>182.47000000000003</v>
      </c>
      <c r="P17" s="29">
        <f t="shared" si="12"/>
        <v>10.246</v>
      </c>
      <c r="Q17" s="29">
        <f t="shared" si="12"/>
        <v>437.3</v>
      </c>
      <c r="R17" s="68"/>
      <c r="S17" s="40"/>
      <c r="T17" s="40"/>
      <c r="U17" s="40"/>
      <c r="V17" s="40"/>
      <c r="W17" s="40"/>
      <c r="X17" s="40"/>
      <c r="Y17" s="40"/>
      <c r="Z17" s="40">
        <v>0.12</v>
      </c>
      <c r="AA17" s="40"/>
      <c r="AB17" s="40">
        <f>Z17*1100</f>
        <v>132</v>
      </c>
      <c r="AC17" s="40"/>
      <c r="AD17" s="40"/>
      <c r="AE17" s="40">
        <v>1</v>
      </c>
      <c r="AF17" s="40"/>
      <c r="AG17" s="40">
        <v>53.34</v>
      </c>
      <c r="AH17" s="40"/>
      <c r="AI17" s="40"/>
      <c r="AJ17" s="40"/>
      <c r="AK17" s="40"/>
      <c r="AL17" s="40"/>
      <c r="AM17" s="40"/>
      <c r="AN17" s="40" t="s">
        <v>305</v>
      </c>
      <c r="AO17" s="40">
        <v>183.66</v>
      </c>
      <c r="AP17" s="40">
        <v>1</v>
      </c>
      <c r="AQ17" s="40">
        <v>12.5</v>
      </c>
      <c r="AR17" s="40"/>
      <c r="AS17" s="40"/>
      <c r="AT17" s="40"/>
      <c r="AU17" s="40"/>
      <c r="AV17" s="40"/>
      <c r="AW17" s="40"/>
      <c r="AX17" s="40"/>
      <c r="AY17" s="40">
        <v>0.06</v>
      </c>
      <c r="AZ17" s="40"/>
      <c r="BA17" s="40">
        <f>AY17*930</f>
        <v>55.8</v>
      </c>
      <c r="BB17" s="40"/>
      <c r="BC17" s="40"/>
      <c r="BD17" s="40"/>
      <c r="BE17" s="40"/>
      <c r="BF17" s="40"/>
      <c r="BG17" s="40"/>
      <c r="BH17" s="40"/>
      <c r="BI17" s="40"/>
      <c r="BJ17" s="40"/>
      <c r="BK17" s="25">
        <f>AB17+AG17+AO17+AQ17+BA17</f>
        <v>437.3</v>
      </c>
      <c r="BL17" s="41">
        <v>41949</v>
      </c>
      <c r="BM17" s="40"/>
      <c r="BN17" s="72">
        <f t="shared" si="3"/>
        <v>0</v>
      </c>
    </row>
    <row r="18" spans="1:66" s="4" customFormat="1" ht="39.950000000000003" hidden="1" customHeight="1" x14ac:dyDescent="0.25">
      <c r="A18" s="16"/>
      <c r="B18" s="17"/>
      <c r="C18" s="19"/>
      <c r="D18" s="17"/>
      <c r="E18" s="17"/>
      <c r="F18" s="17"/>
      <c r="G18" s="11"/>
      <c r="H18" s="11"/>
      <c r="I18" s="33" t="s">
        <v>7</v>
      </c>
      <c r="J18" s="35">
        <f>Z17</f>
        <v>0.12</v>
      </c>
      <c r="K18" s="30">
        <f>J18*1100</f>
        <v>132</v>
      </c>
      <c r="L18" s="30">
        <f>K18*0.08</f>
        <v>10.56</v>
      </c>
      <c r="M18" s="30">
        <f>K18*0.89</f>
        <v>117.48</v>
      </c>
      <c r="N18" s="30"/>
      <c r="O18" s="30">
        <v>0</v>
      </c>
      <c r="P18" s="30">
        <f>K18*0.03</f>
        <v>3.96</v>
      </c>
      <c r="Q18" s="30">
        <f>L18+M18+O18+P18</f>
        <v>132</v>
      </c>
      <c r="R18" s="6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25"/>
      <c r="BL18" s="14"/>
      <c r="BM18" s="6"/>
      <c r="BN18" s="72">
        <f t="shared" si="3"/>
        <v>-132</v>
      </c>
    </row>
    <row r="19" spans="1:66" s="4" customFormat="1" ht="39.950000000000003" hidden="1" customHeight="1" x14ac:dyDescent="0.25">
      <c r="A19" s="16"/>
      <c r="B19" s="17"/>
      <c r="C19" s="19"/>
      <c r="D19" s="17"/>
      <c r="E19" s="17"/>
      <c r="F19" s="17"/>
      <c r="G19" s="11"/>
      <c r="H19" s="11"/>
      <c r="I19" s="33" t="s">
        <v>9</v>
      </c>
      <c r="J19" s="35">
        <f>AE17</f>
        <v>1</v>
      </c>
      <c r="K19" s="30">
        <v>53.34</v>
      </c>
      <c r="L19" s="30">
        <v>3.91</v>
      </c>
      <c r="M19" s="30">
        <v>10.51</v>
      </c>
      <c r="N19" s="30"/>
      <c r="O19" s="30">
        <v>38.39</v>
      </c>
      <c r="P19" s="30">
        <v>0.53</v>
      </c>
      <c r="Q19" s="30">
        <f t="shared" ref="Q19" si="13">L19+M19+O19+P19</f>
        <v>53.34</v>
      </c>
      <c r="R19" s="68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25"/>
      <c r="BL19" s="14"/>
      <c r="BM19" s="6"/>
      <c r="BN19" s="72">
        <f t="shared" si="3"/>
        <v>-53.34</v>
      </c>
    </row>
    <row r="20" spans="1:66" s="4" customFormat="1" ht="39.950000000000003" hidden="1" customHeight="1" x14ac:dyDescent="0.25">
      <c r="A20" s="16"/>
      <c r="B20" s="17"/>
      <c r="C20" s="19"/>
      <c r="D20" s="17"/>
      <c r="E20" s="17"/>
      <c r="F20" s="17"/>
      <c r="G20" s="11"/>
      <c r="H20" s="11"/>
      <c r="I20" s="33" t="s">
        <v>12</v>
      </c>
      <c r="J20" s="11" t="s">
        <v>344</v>
      </c>
      <c r="K20" s="30">
        <v>183.66</v>
      </c>
      <c r="L20" s="30">
        <v>6.53</v>
      </c>
      <c r="M20" s="30">
        <v>41.42</v>
      </c>
      <c r="N20" s="30"/>
      <c r="O20" s="30">
        <v>133.96</v>
      </c>
      <c r="P20" s="30">
        <v>1.75</v>
      </c>
      <c r="Q20" s="30">
        <f>L20+M20+O20+P20</f>
        <v>183.66000000000003</v>
      </c>
      <c r="R20" s="68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25"/>
      <c r="BL20" s="14"/>
      <c r="BM20" s="6"/>
      <c r="BN20" s="72">
        <f t="shared" si="3"/>
        <v>-183.66000000000003</v>
      </c>
    </row>
    <row r="21" spans="1:66" s="4" customFormat="1" ht="39.950000000000003" hidden="1" customHeight="1" x14ac:dyDescent="0.25">
      <c r="A21" s="16"/>
      <c r="B21" s="17"/>
      <c r="C21" s="19"/>
      <c r="D21" s="17"/>
      <c r="E21" s="17"/>
      <c r="F21" s="17"/>
      <c r="G21" s="11"/>
      <c r="H21" s="11"/>
      <c r="I21" s="33" t="s">
        <v>28</v>
      </c>
      <c r="J21" s="35">
        <f>AP17</f>
        <v>1</v>
      </c>
      <c r="K21" s="30">
        <v>12.5</v>
      </c>
      <c r="L21" s="30">
        <v>0.75</v>
      </c>
      <c r="M21" s="30">
        <v>1.53</v>
      </c>
      <c r="N21" s="30"/>
      <c r="O21" s="30">
        <v>10.119999999999999</v>
      </c>
      <c r="P21" s="30">
        <v>0.1</v>
      </c>
      <c r="Q21" s="30">
        <f t="shared" ref="Q21:Q22" si="14">L21+M21+O21+P21</f>
        <v>12.499999999999998</v>
      </c>
      <c r="R21" s="68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25"/>
      <c r="BL21" s="14"/>
      <c r="BM21" s="6"/>
      <c r="BN21" s="72">
        <f t="shared" si="3"/>
        <v>-12.499999999999998</v>
      </c>
    </row>
    <row r="22" spans="1:66" s="4" customFormat="1" ht="39.950000000000003" hidden="1" customHeight="1" x14ac:dyDescent="0.25">
      <c r="A22" s="16"/>
      <c r="B22" s="17"/>
      <c r="C22" s="19"/>
      <c r="D22" s="17"/>
      <c r="E22" s="17"/>
      <c r="F22" s="17"/>
      <c r="G22" s="11"/>
      <c r="H22" s="11"/>
      <c r="I22" s="33" t="s">
        <v>299</v>
      </c>
      <c r="J22" s="35">
        <f>AY17</f>
        <v>0.06</v>
      </c>
      <c r="K22" s="30">
        <f>J22*930</f>
        <v>55.8</v>
      </c>
      <c r="L22" s="30">
        <f>K22*0.08</f>
        <v>4.4639999999999995</v>
      </c>
      <c r="M22" s="30">
        <f>K22-L22-P22</f>
        <v>47.43</v>
      </c>
      <c r="N22" s="30"/>
      <c r="O22" s="30">
        <v>0</v>
      </c>
      <c r="P22" s="30">
        <f>K22*0.07</f>
        <v>3.9060000000000001</v>
      </c>
      <c r="Q22" s="30">
        <f t="shared" si="14"/>
        <v>55.8</v>
      </c>
      <c r="R22" s="68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25"/>
      <c r="BL22" s="14"/>
      <c r="BM22" s="6"/>
      <c r="BN22" s="72">
        <f t="shared" si="3"/>
        <v>-55.8</v>
      </c>
    </row>
    <row r="23" spans="1:66" s="42" customFormat="1" ht="152.25" customHeight="1" x14ac:dyDescent="0.25">
      <c r="A23" s="37" t="s">
        <v>50</v>
      </c>
      <c r="B23" s="38" t="s">
        <v>98</v>
      </c>
      <c r="C23" s="39">
        <v>466.1</v>
      </c>
      <c r="D23" s="38" t="s">
        <v>146</v>
      </c>
      <c r="E23" s="38" t="s">
        <v>22</v>
      </c>
      <c r="F23" s="38" t="s">
        <v>195</v>
      </c>
      <c r="G23" s="27" t="s">
        <v>237</v>
      </c>
      <c r="H23" s="27" t="s">
        <v>258</v>
      </c>
      <c r="I23" s="27" t="s">
        <v>346</v>
      </c>
      <c r="J23" s="29"/>
      <c r="K23" s="29">
        <f>K24+K25</f>
        <v>158.48000000000002</v>
      </c>
      <c r="L23" s="29">
        <f t="shared" ref="L23:Q23" si="15">L24+L25</f>
        <v>8.1219999999999999</v>
      </c>
      <c r="M23" s="29">
        <f t="shared" si="15"/>
        <v>59.795000000000002</v>
      </c>
      <c r="N23" s="29"/>
      <c r="O23" s="29">
        <f t="shared" si="15"/>
        <v>87.09</v>
      </c>
      <c r="P23" s="29">
        <f t="shared" si="15"/>
        <v>3.4729999999999999</v>
      </c>
      <c r="Q23" s="29">
        <f t="shared" si="15"/>
        <v>158.48000000000002</v>
      </c>
      <c r="R23" s="6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 t="s">
        <v>306</v>
      </c>
      <c r="AW23" s="40"/>
      <c r="AX23" s="40">
        <f>K24</f>
        <v>130.58000000000001</v>
      </c>
      <c r="AY23" s="40">
        <v>0.03</v>
      </c>
      <c r="AZ23" s="40"/>
      <c r="BA23" s="40">
        <f>AY23*930</f>
        <v>27.9</v>
      </c>
      <c r="BB23" s="40"/>
      <c r="BC23" s="40"/>
      <c r="BD23" s="40"/>
      <c r="BE23" s="40"/>
      <c r="BF23" s="40"/>
      <c r="BG23" s="40"/>
      <c r="BH23" s="40"/>
      <c r="BI23" s="40"/>
      <c r="BJ23" s="40"/>
      <c r="BK23" s="25">
        <f>AX23+BA23</f>
        <v>158.48000000000002</v>
      </c>
      <c r="BL23" s="41">
        <v>41950</v>
      </c>
      <c r="BM23" s="40"/>
      <c r="BN23" s="72">
        <f t="shared" si="3"/>
        <v>0</v>
      </c>
    </row>
    <row r="24" spans="1:66" s="4" customFormat="1" ht="119.25" hidden="1" customHeight="1" x14ac:dyDescent="0.25">
      <c r="A24" s="16"/>
      <c r="B24" s="17"/>
      <c r="C24" s="19"/>
      <c r="D24" s="17"/>
      <c r="E24" s="17"/>
      <c r="F24" s="17"/>
      <c r="G24" s="11"/>
      <c r="H24" s="11"/>
      <c r="I24" s="11" t="s">
        <v>15</v>
      </c>
      <c r="J24" s="35" t="s">
        <v>306</v>
      </c>
      <c r="K24" s="35">
        <v>130.58000000000001</v>
      </c>
      <c r="L24" s="35">
        <v>5.89</v>
      </c>
      <c r="M24" s="35">
        <v>36.08</v>
      </c>
      <c r="N24" s="35"/>
      <c r="O24" s="35">
        <v>87.09</v>
      </c>
      <c r="P24" s="35">
        <v>1.52</v>
      </c>
      <c r="Q24" s="35">
        <f>L24+M24+O24+P24</f>
        <v>130.58000000000001</v>
      </c>
      <c r="R24" s="71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14"/>
      <c r="BM24" s="6"/>
      <c r="BN24" s="72">
        <f t="shared" si="3"/>
        <v>-130.58000000000001</v>
      </c>
    </row>
    <row r="25" spans="1:66" s="4" customFormat="1" ht="39.950000000000003" hidden="1" customHeight="1" x14ac:dyDescent="0.25">
      <c r="A25" s="16"/>
      <c r="B25" s="17"/>
      <c r="C25" s="19"/>
      <c r="D25" s="17"/>
      <c r="E25" s="17"/>
      <c r="F25" s="17"/>
      <c r="G25" s="11"/>
      <c r="H25" s="11"/>
      <c r="I25" s="11" t="s">
        <v>299</v>
      </c>
      <c r="J25" s="35">
        <f>AY23</f>
        <v>0.03</v>
      </c>
      <c r="K25" s="35">
        <f t="shared" ref="K25:K31" si="16">J25*930</f>
        <v>27.9</v>
      </c>
      <c r="L25" s="35">
        <f t="shared" ref="L25:L31" si="17">K25*0.08</f>
        <v>2.2319999999999998</v>
      </c>
      <c r="M25" s="35">
        <f t="shared" ref="M25:M31" si="18">K25-L25-P25</f>
        <v>23.715</v>
      </c>
      <c r="N25" s="35"/>
      <c r="O25" s="35">
        <v>0</v>
      </c>
      <c r="P25" s="35">
        <f t="shared" ref="P25:P31" si="19">K25*0.07</f>
        <v>1.9530000000000001</v>
      </c>
      <c r="Q25" s="35">
        <f t="shared" ref="Q25" si="20">L25+M25+O25+P25</f>
        <v>27.9</v>
      </c>
      <c r="R25" s="7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14"/>
      <c r="BM25" s="6"/>
      <c r="BN25" s="72">
        <f t="shared" si="3"/>
        <v>-27.9</v>
      </c>
    </row>
    <row r="26" spans="1:66" s="42" customFormat="1" ht="120" customHeight="1" x14ac:dyDescent="0.25">
      <c r="A26" s="37" t="s">
        <v>51</v>
      </c>
      <c r="B26" s="38" t="s">
        <v>99</v>
      </c>
      <c r="C26" s="39">
        <v>466.1</v>
      </c>
      <c r="D26" s="38" t="s">
        <v>147</v>
      </c>
      <c r="E26" s="38" t="s">
        <v>22</v>
      </c>
      <c r="F26" s="38" t="s">
        <v>196</v>
      </c>
      <c r="G26" s="27" t="s">
        <v>238</v>
      </c>
      <c r="H26" s="27" t="s">
        <v>24</v>
      </c>
      <c r="I26" s="27" t="s">
        <v>299</v>
      </c>
      <c r="J26" s="29">
        <f t="shared" ref="J26:J31" si="21">AY26</f>
        <v>0.25</v>
      </c>
      <c r="K26" s="29">
        <f t="shared" si="16"/>
        <v>232.5</v>
      </c>
      <c r="L26" s="29">
        <f t="shared" si="17"/>
        <v>18.600000000000001</v>
      </c>
      <c r="M26" s="29">
        <f t="shared" si="18"/>
        <v>197.625</v>
      </c>
      <c r="N26" s="29"/>
      <c r="O26" s="29">
        <v>0</v>
      </c>
      <c r="P26" s="29">
        <f t="shared" si="19"/>
        <v>16.275000000000002</v>
      </c>
      <c r="Q26" s="29">
        <f t="shared" ref="Q26" si="22">L26+M26+O26+P26</f>
        <v>232.5</v>
      </c>
      <c r="R26" s="6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>
        <v>0.25</v>
      </c>
      <c r="AZ26" s="40"/>
      <c r="BA26" s="40">
        <f>AY26*930</f>
        <v>232.5</v>
      </c>
      <c r="BB26" s="40"/>
      <c r="BC26" s="40"/>
      <c r="BD26" s="40"/>
      <c r="BE26" s="40"/>
      <c r="BF26" s="40"/>
      <c r="BG26" s="40"/>
      <c r="BH26" s="40"/>
      <c r="BI26" s="40"/>
      <c r="BJ26" s="40"/>
      <c r="BK26" s="25">
        <f t="shared" ref="BK26:BK31" si="23">BA26</f>
        <v>232.5</v>
      </c>
      <c r="BL26" s="41">
        <v>41895</v>
      </c>
      <c r="BM26" s="40"/>
      <c r="BN26" s="72">
        <f t="shared" si="3"/>
        <v>0</v>
      </c>
    </row>
    <row r="27" spans="1:66" s="42" customFormat="1" ht="120" customHeight="1" x14ac:dyDescent="0.25">
      <c r="A27" s="37" t="s">
        <v>52</v>
      </c>
      <c r="B27" s="38" t="s">
        <v>100</v>
      </c>
      <c r="C27" s="39">
        <v>466.1</v>
      </c>
      <c r="D27" s="38" t="s">
        <v>148</v>
      </c>
      <c r="E27" s="38" t="s">
        <v>22</v>
      </c>
      <c r="F27" s="38" t="s">
        <v>197</v>
      </c>
      <c r="G27" s="27" t="s">
        <v>239</v>
      </c>
      <c r="H27" s="27" t="s">
        <v>24</v>
      </c>
      <c r="I27" s="27" t="s">
        <v>299</v>
      </c>
      <c r="J27" s="29">
        <f t="shared" si="21"/>
        <v>0.17</v>
      </c>
      <c r="K27" s="29">
        <f t="shared" si="16"/>
        <v>158.10000000000002</v>
      </c>
      <c r="L27" s="29">
        <f t="shared" si="17"/>
        <v>12.648000000000001</v>
      </c>
      <c r="M27" s="29">
        <f t="shared" si="18"/>
        <v>134.38500000000002</v>
      </c>
      <c r="N27" s="29"/>
      <c r="O27" s="29">
        <v>0</v>
      </c>
      <c r="P27" s="29">
        <f t="shared" si="19"/>
        <v>11.067000000000002</v>
      </c>
      <c r="Q27" s="29">
        <f t="shared" ref="Q27" si="24">L27+M27+O27+P27</f>
        <v>158.10000000000002</v>
      </c>
      <c r="R27" s="6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>
        <v>0.17</v>
      </c>
      <c r="AZ27" s="40"/>
      <c r="BA27" s="40">
        <f t="shared" ref="BA27:BA32" si="25">AY27*930</f>
        <v>158.10000000000002</v>
      </c>
      <c r="BB27" s="40"/>
      <c r="BC27" s="40"/>
      <c r="BD27" s="40"/>
      <c r="BE27" s="40"/>
      <c r="BF27" s="40"/>
      <c r="BG27" s="40"/>
      <c r="BH27" s="40"/>
      <c r="BI27" s="40"/>
      <c r="BJ27" s="40"/>
      <c r="BK27" s="25">
        <f t="shared" si="23"/>
        <v>158.10000000000002</v>
      </c>
      <c r="BL27" s="41">
        <v>41888</v>
      </c>
      <c r="BM27" s="40"/>
      <c r="BN27" s="72">
        <f t="shared" si="3"/>
        <v>0</v>
      </c>
    </row>
    <row r="28" spans="1:66" s="42" customFormat="1" ht="220.5" hidden="1" customHeight="1" x14ac:dyDescent="0.25">
      <c r="A28" s="37" t="s">
        <v>53</v>
      </c>
      <c r="B28" s="38" t="s">
        <v>101</v>
      </c>
      <c r="C28" s="39">
        <v>466.1</v>
      </c>
      <c r="D28" s="38" t="s">
        <v>149</v>
      </c>
      <c r="E28" s="38" t="s">
        <v>26</v>
      </c>
      <c r="F28" s="38" t="s">
        <v>198</v>
      </c>
      <c r="G28" s="27" t="s">
        <v>273</v>
      </c>
      <c r="H28" s="27" t="s">
        <v>274</v>
      </c>
      <c r="I28" s="27" t="s">
        <v>299</v>
      </c>
      <c r="J28" s="29">
        <f t="shared" si="21"/>
        <v>0.4</v>
      </c>
      <c r="K28" s="29">
        <f t="shared" si="16"/>
        <v>372</v>
      </c>
      <c r="L28" s="29">
        <f t="shared" si="17"/>
        <v>29.76</v>
      </c>
      <c r="M28" s="29">
        <f t="shared" si="18"/>
        <v>316.2</v>
      </c>
      <c r="N28" s="29"/>
      <c r="O28" s="29">
        <v>0</v>
      </c>
      <c r="P28" s="29">
        <f t="shared" si="19"/>
        <v>26.040000000000003</v>
      </c>
      <c r="Q28" s="29">
        <f t="shared" ref="Q28" si="26">L28+M28+O28+P28</f>
        <v>372</v>
      </c>
      <c r="R28" s="6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>
        <v>0.4</v>
      </c>
      <c r="AZ28" s="40"/>
      <c r="BA28" s="40">
        <f t="shared" si="25"/>
        <v>372</v>
      </c>
      <c r="BB28" s="40"/>
      <c r="BC28" s="40"/>
      <c r="BD28" s="40"/>
      <c r="BE28" s="40"/>
      <c r="BF28" s="40"/>
      <c r="BG28" s="40"/>
      <c r="BH28" s="40"/>
      <c r="BI28" s="40"/>
      <c r="BJ28" s="40"/>
      <c r="BK28" s="25">
        <f t="shared" si="23"/>
        <v>372</v>
      </c>
      <c r="BL28" s="41">
        <v>41949</v>
      </c>
      <c r="BM28" s="40" t="s">
        <v>307</v>
      </c>
      <c r="BN28" s="72">
        <f t="shared" si="3"/>
        <v>0</v>
      </c>
    </row>
    <row r="29" spans="1:66" s="42" customFormat="1" ht="120" hidden="1" customHeight="1" x14ac:dyDescent="0.25">
      <c r="A29" s="37" t="s">
        <v>54</v>
      </c>
      <c r="B29" s="38" t="s">
        <v>102</v>
      </c>
      <c r="C29" s="39">
        <v>466.1</v>
      </c>
      <c r="D29" s="38" t="s">
        <v>150</v>
      </c>
      <c r="E29" s="38" t="s">
        <v>180</v>
      </c>
      <c r="F29" s="38" t="s">
        <v>199</v>
      </c>
      <c r="G29" s="27" t="s">
        <v>240</v>
      </c>
      <c r="H29" s="27" t="s">
        <v>24</v>
      </c>
      <c r="I29" s="27" t="s">
        <v>299</v>
      </c>
      <c r="J29" s="32">
        <f t="shared" si="21"/>
        <v>0.12</v>
      </c>
      <c r="K29" s="29">
        <f t="shared" si="16"/>
        <v>111.6</v>
      </c>
      <c r="L29" s="29">
        <f t="shared" si="17"/>
        <v>8.927999999999999</v>
      </c>
      <c r="M29" s="29">
        <f t="shared" si="18"/>
        <v>94.86</v>
      </c>
      <c r="N29" s="29"/>
      <c r="O29" s="29">
        <v>0</v>
      </c>
      <c r="P29" s="29">
        <f t="shared" si="19"/>
        <v>7.8120000000000003</v>
      </c>
      <c r="Q29" s="29">
        <f t="shared" ref="Q29" si="27">L29+M29+O29+P29</f>
        <v>111.6</v>
      </c>
      <c r="R29" s="6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>
        <v>0.12</v>
      </c>
      <c r="AZ29" s="40"/>
      <c r="BA29" s="40">
        <f t="shared" si="25"/>
        <v>111.6</v>
      </c>
      <c r="BB29" s="40"/>
      <c r="BC29" s="40"/>
      <c r="BD29" s="40"/>
      <c r="BE29" s="40"/>
      <c r="BF29" s="40"/>
      <c r="BG29" s="40"/>
      <c r="BH29" s="40"/>
      <c r="BI29" s="40"/>
      <c r="BJ29" s="40"/>
      <c r="BK29" s="25">
        <f t="shared" si="23"/>
        <v>111.6</v>
      </c>
      <c r="BL29" s="41">
        <v>41896</v>
      </c>
      <c r="BM29" s="40"/>
      <c r="BN29" s="72">
        <f t="shared" si="3"/>
        <v>0</v>
      </c>
    </row>
    <row r="30" spans="1:66" s="42" customFormat="1" ht="252" hidden="1" x14ac:dyDescent="0.25">
      <c r="A30" s="37" t="s">
        <v>55</v>
      </c>
      <c r="B30" s="38" t="s">
        <v>103</v>
      </c>
      <c r="C30" s="39">
        <v>466.1</v>
      </c>
      <c r="D30" s="38" t="s">
        <v>151</v>
      </c>
      <c r="E30" s="38" t="s">
        <v>23</v>
      </c>
      <c r="F30" s="38" t="s">
        <v>200</v>
      </c>
      <c r="G30" s="27" t="s">
        <v>275</v>
      </c>
      <c r="H30" s="27" t="s">
        <v>24</v>
      </c>
      <c r="I30" s="27" t="s">
        <v>299</v>
      </c>
      <c r="J30" s="32">
        <f t="shared" si="21"/>
        <v>0.12</v>
      </c>
      <c r="K30" s="29">
        <f t="shared" si="16"/>
        <v>111.6</v>
      </c>
      <c r="L30" s="29">
        <f t="shared" si="17"/>
        <v>8.927999999999999</v>
      </c>
      <c r="M30" s="29">
        <f t="shared" si="18"/>
        <v>94.86</v>
      </c>
      <c r="N30" s="29"/>
      <c r="O30" s="29">
        <v>0</v>
      </c>
      <c r="P30" s="29">
        <f t="shared" si="19"/>
        <v>7.8120000000000003</v>
      </c>
      <c r="Q30" s="29">
        <f t="shared" ref="Q30:Q31" si="28">L30+M30+O30+P30</f>
        <v>111.6</v>
      </c>
      <c r="R30" s="6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>
        <v>0.12</v>
      </c>
      <c r="AZ30" s="40"/>
      <c r="BA30" s="40">
        <f t="shared" si="25"/>
        <v>111.6</v>
      </c>
      <c r="BB30" s="40"/>
      <c r="BC30" s="40"/>
      <c r="BD30" s="40"/>
      <c r="BE30" s="40"/>
      <c r="BF30" s="40"/>
      <c r="BG30" s="40"/>
      <c r="BH30" s="40"/>
      <c r="BI30" s="40"/>
      <c r="BJ30" s="40"/>
      <c r="BK30" s="25">
        <f t="shared" si="23"/>
        <v>111.6</v>
      </c>
      <c r="BL30" s="41">
        <v>41895</v>
      </c>
      <c r="BM30" s="40" t="s">
        <v>308</v>
      </c>
      <c r="BN30" s="72">
        <f t="shared" si="3"/>
        <v>0</v>
      </c>
    </row>
    <row r="31" spans="1:66" s="42" customFormat="1" ht="120" hidden="1" customHeight="1" x14ac:dyDescent="0.25">
      <c r="A31" s="37" t="s">
        <v>56</v>
      </c>
      <c r="B31" s="38" t="s">
        <v>104</v>
      </c>
      <c r="C31" s="39">
        <v>466.1</v>
      </c>
      <c r="D31" s="38" t="s">
        <v>152</v>
      </c>
      <c r="E31" s="38" t="s">
        <v>23</v>
      </c>
      <c r="F31" s="38" t="s">
        <v>201</v>
      </c>
      <c r="G31" s="27" t="s">
        <v>241</v>
      </c>
      <c r="H31" s="27" t="s">
        <v>24</v>
      </c>
      <c r="I31" s="27" t="s">
        <v>299</v>
      </c>
      <c r="J31" s="32">
        <f t="shared" si="21"/>
        <v>0.1</v>
      </c>
      <c r="K31" s="29">
        <f t="shared" si="16"/>
        <v>93</v>
      </c>
      <c r="L31" s="29">
        <f t="shared" si="17"/>
        <v>7.44</v>
      </c>
      <c r="M31" s="29">
        <f t="shared" si="18"/>
        <v>79.05</v>
      </c>
      <c r="N31" s="29"/>
      <c r="O31" s="29">
        <v>0</v>
      </c>
      <c r="P31" s="29">
        <f t="shared" si="19"/>
        <v>6.5100000000000007</v>
      </c>
      <c r="Q31" s="29">
        <f t="shared" si="28"/>
        <v>93</v>
      </c>
      <c r="R31" s="6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>
        <v>0.1</v>
      </c>
      <c r="AZ31" s="40"/>
      <c r="BA31" s="40">
        <f t="shared" si="25"/>
        <v>93</v>
      </c>
      <c r="BB31" s="40"/>
      <c r="BC31" s="40"/>
      <c r="BD31" s="40"/>
      <c r="BE31" s="40"/>
      <c r="BF31" s="40"/>
      <c r="BG31" s="40"/>
      <c r="BH31" s="40"/>
      <c r="BI31" s="40"/>
      <c r="BJ31" s="40"/>
      <c r="BK31" s="25">
        <f t="shared" si="23"/>
        <v>93</v>
      </c>
      <c r="BL31" s="41">
        <v>41895</v>
      </c>
      <c r="BM31" s="40"/>
      <c r="BN31" s="72">
        <f t="shared" si="3"/>
        <v>0</v>
      </c>
    </row>
    <row r="32" spans="1:66" s="42" customFormat="1" ht="201" hidden="1" customHeight="1" x14ac:dyDescent="0.25">
      <c r="A32" s="37" t="s">
        <v>57</v>
      </c>
      <c r="B32" s="38" t="s">
        <v>105</v>
      </c>
      <c r="C32" s="39">
        <v>466.1</v>
      </c>
      <c r="D32" s="38" t="s">
        <v>153</v>
      </c>
      <c r="E32" s="38" t="s">
        <v>23</v>
      </c>
      <c r="F32" s="38" t="s">
        <v>202</v>
      </c>
      <c r="G32" s="27" t="s">
        <v>242</v>
      </c>
      <c r="H32" s="27" t="s">
        <v>276</v>
      </c>
      <c r="I32" s="31" t="s">
        <v>347</v>
      </c>
      <c r="J32" s="32"/>
      <c r="K32" s="29">
        <f>K33+K34+K35+K36+K37</f>
        <v>1057.0684999999999</v>
      </c>
      <c r="L32" s="29">
        <f t="shared" ref="L32:Q32" si="29">L33+L34+L35+L36+L37</f>
        <v>75.795479999999998</v>
      </c>
      <c r="M32" s="29">
        <f t="shared" si="29"/>
        <v>756.58727999999996</v>
      </c>
      <c r="N32" s="29"/>
      <c r="O32" s="29">
        <f t="shared" si="29"/>
        <v>182.47000000000003</v>
      </c>
      <c r="P32" s="29">
        <f t="shared" si="29"/>
        <v>42.215740000000004</v>
      </c>
      <c r="Q32" s="29">
        <f t="shared" si="29"/>
        <v>1057.0684999999999</v>
      </c>
      <c r="R32" s="68"/>
      <c r="S32" s="40"/>
      <c r="T32" s="40"/>
      <c r="U32" s="40"/>
      <c r="V32" s="40"/>
      <c r="W32" s="40">
        <v>0.67</v>
      </c>
      <c r="X32" s="40"/>
      <c r="Y32" s="40">
        <f>W32*830.55</f>
        <v>556.46849999999995</v>
      </c>
      <c r="Z32" s="40"/>
      <c r="AA32" s="40"/>
      <c r="AB32" s="40"/>
      <c r="AC32" s="40"/>
      <c r="AD32" s="40"/>
      <c r="AE32" s="40">
        <v>1</v>
      </c>
      <c r="AF32" s="40"/>
      <c r="AG32" s="40">
        <f>K34</f>
        <v>53.34</v>
      </c>
      <c r="AH32" s="40"/>
      <c r="AI32" s="40"/>
      <c r="AJ32" s="40"/>
      <c r="AK32" s="40"/>
      <c r="AL32" s="40"/>
      <c r="AM32" s="40"/>
      <c r="AN32" s="40" t="s">
        <v>305</v>
      </c>
      <c r="AO32" s="40">
        <f>K35</f>
        <v>183.66</v>
      </c>
      <c r="AP32" s="40">
        <v>1</v>
      </c>
      <c r="AQ32" s="40">
        <v>12.5</v>
      </c>
      <c r="AR32" s="40"/>
      <c r="AS32" s="40"/>
      <c r="AT32" s="40"/>
      <c r="AU32" s="40"/>
      <c r="AV32" s="40"/>
      <c r="AW32" s="40"/>
      <c r="AX32" s="40"/>
      <c r="AY32" s="40">
        <v>0.27</v>
      </c>
      <c r="AZ32" s="40"/>
      <c r="BA32" s="40">
        <f t="shared" si="25"/>
        <v>251.10000000000002</v>
      </c>
      <c r="BB32" s="40"/>
      <c r="BC32" s="40"/>
      <c r="BD32" s="40"/>
      <c r="BE32" s="40"/>
      <c r="BF32" s="40"/>
      <c r="BG32" s="40"/>
      <c r="BH32" s="40"/>
      <c r="BI32" s="40"/>
      <c r="BJ32" s="40"/>
      <c r="BK32" s="25">
        <f>Y32+AG32+AO32+AQ32+BA32</f>
        <v>1057.0684999999999</v>
      </c>
      <c r="BL32" s="41">
        <v>41949</v>
      </c>
      <c r="BM32" s="40"/>
      <c r="BN32" s="72">
        <f t="shared" si="3"/>
        <v>0</v>
      </c>
    </row>
    <row r="33" spans="1:66" s="4" customFormat="1" ht="37.5" hidden="1" customHeight="1" x14ac:dyDescent="0.25">
      <c r="A33" s="16"/>
      <c r="B33" s="17"/>
      <c r="C33" s="19"/>
      <c r="D33" s="17"/>
      <c r="E33" s="17"/>
      <c r="F33" s="17"/>
      <c r="G33" s="11"/>
      <c r="H33" s="11"/>
      <c r="I33" s="44" t="s">
        <v>6</v>
      </c>
      <c r="J33" s="43">
        <f>W32</f>
        <v>0.67</v>
      </c>
      <c r="K33" s="30">
        <f>J33*830.55</f>
        <v>556.46849999999995</v>
      </c>
      <c r="L33" s="30">
        <f>K33*0.08</f>
        <v>44.517479999999999</v>
      </c>
      <c r="M33" s="30">
        <f>K33-L33-P33</f>
        <v>489.69227999999998</v>
      </c>
      <c r="N33" s="30"/>
      <c r="O33" s="30">
        <v>0</v>
      </c>
      <c r="P33" s="30">
        <f>K33*0.04</f>
        <v>22.25874</v>
      </c>
      <c r="Q33" s="30">
        <f t="shared" ref="Q33" si="30">L33+M33+O33+P33</f>
        <v>556.46849999999995</v>
      </c>
      <c r="R33" s="68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25"/>
      <c r="BL33" s="14"/>
      <c r="BM33" s="6"/>
      <c r="BN33" s="72">
        <f t="shared" si="3"/>
        <v>-556.46849999999995</v>
      </c>
    </row>
    <row r="34" spans="1:66" s="4" customFormat="1" ht="45" hidden="1" customHeight="1" x14ac:dyDescent="0.25">
      <c r="A34" s="16"/>
      <c r="B34" s="17"/>
      <c r="C34" s="19"/>
      <c r="D34" s="17"/>
      <c r="E34" s="17"/>
      <c r="F34" s="17"/>
      <c r="G34" s="11"/>
      <c r="H34" s="11"/>
      <c r="I34" s="44" t="s">
        <v>9</v>
      </c>
      <c r="J34" s="43">
        <f>AE32</f>
        <v>1</v>
      </c>
      <c r="K34" s="30">
        <v>53.34</v>
      </c>
      <c r="L34" s="30">
        <v>3.91</v>
      </c>
      <c r="M34" s="30">
        <v>10.51</v>
      </c>
      <c r="N34" s="30"/>
      <c r="O34" s="30">
        <v>38.39</v>
      </c>
      <c r="P34" s="30">
        <v>0.53</v>
      </c>
      <c r="Q34" s="30">
        <f t="shared" ref="Q34" si="31">L34+M34+O34+P34</f>
        <v>53.34</v>
      </c>
      <c r="R34" s="68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25"/>
      <c r="BL34" s="14"/>
      <c r="BM34" s="6"/>
      <c r="BN34" s="72">
        <f t="shared" si="3"/>
        <v>-53.34</v>
      </c>
    </row>
    <row r="35" spans="1:66" s="4" customFormat="1" ht="31.5" hidden="1" customHeight="1" x14ac:dyDescent="0.25">
      <c r="A35" s="16"/>
      <c r="B35" s="17"/>
      <c r="C35" s="19"/>
      <c r="D35" s="17"/>
      <c r="E35" s="17"/>
      <c r="F35" s="17"/>
      <c r="G35" s="11"/>
      <c r="H35" s="11"/>
      <c r="I35" s="44" t="s">
        <v>12</v>
      </c>
      <c r="J35" s="43" t="s">
        <v>305</v>
      </c>
      <c r="K35" s="30">
        <v>183.66</v>
      </c>
      <c r="L35" s="30">
        <v>6.53</v>
      </c>
      <c r="M35" s="30">
        <v>41.42</v>
      </c>
      <c r="N35" s="30"/>
      <c r="O35" s="30">
        <v>133.96</v>
      </c>
      <c r="P35" s="30">
        <v>1.75</v>
      </c>
      <c r="Q35" s="30">
        <f>L35+M35+O35+P35</f>
        <v>183.66000000000003</v>
      </c>
      <c r="R35" s="6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25"/>
      <c r="BL35" s="14"/>
      <c r="BM35" s="6"/>
      <c r="BN35" s="72">
        <f t="shared" si="3"/>
        <v>-183.66000000000003</v>
      </c>
    </row>
    <row r="36" spans="1:66" s="4" customFormat="1" ht="31.5" hidden="1" customHeight="1" x14ac:dyDescent="0.25">
      <c r="A36" s="16"/>
      <c r="B36" s="17"/>
      <c r="C36" s="19"/>
      <c r="D36" s="17"/>
      <c r="E36" s="17"/>
      <c r="F36" s="17"/>
      <c r="G36" s="11"/>
      <c r="H36" s="11"/>
      <c r="I36" s="44" t="s">
        <v>28</v>
      </c>
      <c r="J36" s="43">
        <f>AP32</f>
        <v>1</v>
      </c>
      <c r="K36" s="30">
        <v>12.5</v>
      </c>
      <c r="L36" s="30">
        <v>0.75</v>
      </c>
      <c r="M36" s="30">
        <v>1.53</v>
      </c>
      <c r="N36" s="30"/>
      <c r="O36" s="30">
        <v>10.119999999999999</v>
      </c>
      <c r="P36" s="30">
        <v>0.1</v>
      </c>
      <c r="Q36" s="30">
        <f t="shared" ref="Q36" si="32">L36+M36+O36+P36</f>
        <v>12.499999999999998</v>
      </c>
      <c r="R36" s="68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25"/>
      <c r="BL36" s="14"/>
      <c r="BM36" s="6"/>
      <c r="BN36" s="72">
        <f t="shared" si="3"/>
        <v>-12.499999999999998</v>
      </c>
    </row>
    <row r="37" spans="1:66" s="4" customFormat="1" ht="34.5" hidden="1" customHeight="1" x14ac:dyDescent="0.25">
      <c r="A37" s="16"/>
      <c r="B37" s="17"/>
      <c r="C37" s="19"/>
      <c r="D37" s="17"/>
      <c r="E37" s="17"/>
      <c r="F37" s="17"/>
      <c r="G37" s="11"/>
      <c r="H37" s="11"/>
      <c r="I37" s="44" t="s">
        <v>299</v>
      </c>
      <c r="J37" s="43">
        <f>AY32</f>
        <v>0.27</v>
      </c>
      <c r="K37" s="45">
        <f>J37*930</f>
        <v>251.10000000000002</v>
      </c>
      <c r="L37" s="45">
        <f>K37*0.08</f>
        <v>20.088000000000001</v>
      </c>
      <c r="M37" s="45">
        <f>K37-L37-P37</f>
        <v>213.43500000000003</v>
      </c>
      <c r="N37" s="45"/>
      <c r="O37" s="45">
        <v>0</v>
      </c>
      <c r="P37" s="45">
        <f>K37*0.07</f>
        <v>17.577000000000002</v>
      </c>
      <c r="Q37" s="45">
        <f t="shared" ref="Q37:Q38" si="33">L37+M37+O37+P37</f>
        <v>251.10000000000002</v>
      </c>
      <c r="R37" s="68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25"/>
      <c r="BL37" s="14"/>
      <c r="BM37" s="6"/>
      <c r="BN37" s="72">
        <f t="shared" si="3"/>
        <v>-251.10000000000002</v>
      </c>
    </row>
    <row r="38" spans="1:66" s="42" customFormat="1" ht="182.25" hidden="1" customHeight="1" x14ac:dyDescent="0.25">
      <c r="A38" s="37" t="s">
        <v>58</v>
      </c>
      <c r="B38" s="38" t="s">
        <v>106</v>
      </c>
      <c r="C38" s="39">
        <v>466.1</v>
      </c>
      <c r="D38" s="38" t="s">
        <v>154</v>
      </c>
      <c r="E38" s="38" t="s">
        <v>23</v>
      </c>
      <c r="F38" s="38" t="s">
        <v>203</v>
      </c>
      <c r="G38" s="27" t="s">
        <v>243</v>
      </c>
      <c r="H38" s="27" t="s">
        <v>24</v>
      </c>
      <c r="I38" s="31" t="s">
        <v>348</v>
      </c>
      <c r="J38" s="32">
        <f>AY38</f>
        <v>0.35</v>
      </c>
      <c r="K38" s="29">
        <f>J38*930</f>
        <v>325.5</v>
      </c>
      <c r="L38" s="29">
        <f>K38*0.08</f>
        <v>26.04</v>
      </c>
      <c r="M38" s="29">
        <f>K38-L38-P38</f>
        <v>276.67499999999995</v>
      </c>
      <c r="N38" s="29"/>
      <c r="O38" s="29">
        <v>0</v>
      </c>
      <c r="P38" s="29">
        <f>K38*0.07</f>
        <v>22.785000000000004</v>
      </c>
      <c r="Q38" s="29">
        <f t="shared" si="33"/>
        <v>325.5</v>
      </c>
      <c r="R38" s="6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>
        <v>0.35</v>
      </c>
      <c r="AZ38" s="40"/>
      <c r="BA38" s="40">
        <f>AY38*930</f>
        <v>325.5</v>
      </c>
      <c r="BB38" s="40"/>
      <c r="BC38" s="40"/>
      <c r="BD38" s="40"/>
      <c r="BE38" s="40"/>
      <c r="BF38" s="40"/>
      <c r="BG38" s="40"/>
      <c r="BH38" s="40"/>
      <c r="BI38" s="40"/>
      <c r="BJ38" s="40"/>
      <c r="BK38" s="25">
        <f>BA38</f>
        <v>325.5</v>
      </c>
      <c r="BL38" s="41">
        <v>41890</v>
      </c>
      <c r="BM38" s="40"/>
      <c r="BN38" s="72">
        <f t="shared" si="3"/>
        <v>0</v>
      </c>
    </row>
    <row r="39" spans="1:66" s="42" customFormat="1" ht="142.5" hidden="1" customHeight="1" x14ac:dyDescent="0.25">
      <c r="A39" s="37" t="s">
        <v>59</v>
      </c>
      <c r="B39" s="38" t="s">
        <v>107</v>
      </c>
      <c r="C39" s="39">
        <v>466.1</v>
      </c>
      <c r="D39" s="38" t="s">
        <v>155</v>
      </c>
      <c r="E39" s="38" t="s">
        <v>23</v>
      </c>
      <c r="F39" s="38" t="s">
        <v>204</v>
      </c>
      <c r="G39" s="27" t="s">
        <v>244</v>
      </c>
      <c r="H39" s="27" t="s">
        <v>24</v>
      </c>
      <c r="I39" s="31" t="s">
        <v>349</v>
      </c>
      <c r="J39" s="32">
        <f>AY39</f>
        <v>0.04</v>
      </c>
      <c r="K39" s="29">
        <f>J39*930</f>
        <v>37.200000000000003</v>
      </c>
      <c r="L39" s="29">
        <f>K39*0.08</f>
        <v>2.9760000000000004</v>
      </c>
      <c r="M39" s="29">
        <f>K39-L39-P39</f>
        <v>31.620000000000005</v>
      </c>
      <c r="N39" s="29"/>
      <c r="O39" s="29">
        <v>0</v>
      </c>
      <c r="P39" s="29">
        <f>K39*0.07</f>
        <v>2.6040000000000005</v>
      </c>
      <c r="Q39" s="29">
        <f t="shared" ref="Q39" si="34">L39+M39+O39+P39</f>
        <v>37.200000000000003</v>
      </c>
      <c r="R39" s="6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>
        <v>0.04</v>
      </c>
      <c r="AZ39" s="40"/>
      <c r="BA39" s="40">
        <f>AY39*930</f>
        <v>37.200000000000003</v>
      </c>
      <c r="BB39" s="40"/>
      <c r="BC39" s="40"/>
      <c r="BD39" s="40"/>
      <c r="BE39" s="40"/>
      <c r="BF39" s="40"/>
      <c r="BG39" s="40"/>
      <c r="BH39" s="40"/>
      <c r="BI39" s="40"/>
      <c r="BJ39" s="40"/>
      <c r="BK39" s="25">
        <f>BA39</f>
        <v>37.200000000000003</v>
      </c>
      <c r="BL39" s="41">
        <v>41887</v>
      </c>
      <c r="BM39" s="40"/>
      <c r="BN39" s="72">
        <f t="shared" si="3"/>
        <v>0</v>
      </c>
    </row>
    <row r="40" spans="1:66" s="42" customFormat="1" ht="409.5" hidden="1" x14ac:dyDescent="0.25">
      <c r="A40" s="37" t="s">
        <v>60</v>
      </c>
      <c r="B40" s="38" t="s">
        <v>108</v>
      </c>
      <c r="C40" s="39">
        <v>466.1</v>
      </c>
      <c r="D40" s="38" t="s">
        <v>156</v>
      </c>
      <c r="E40" s="38" t="s">
        <v>23</v>
      </c>
      <c r="F40" s="38" t="s">
        <v>205</v>
      </c>
      <c r="G40" s="27" t="s">
        <v>277</v>
      </c>
      <c r="H40" s="27" t="s">
        <v>24</v>
      </c>
      <c r="I40" s="31" t="s">
        <v>350</v>
      </c>
      <c r="J40" s="29">
        <f>AY40</f>
        <v>0.17</v>
      </c>
      <c r="K40" s="29">
        <f>J40*930</f>
        <v>158.10000000000002</v>
      </c>
      <c r="L40" s="29">
        <f>K40*0.08</f>
        <v>12.648000000000001</v>
      </c>
      <c r="M40" s="29">
        <f>K40-L40-P40</f>
        <v>134.38500000000002</v>
      </c>
      <c r="N40" s="29"/>
      <c r="O40" s="29">
        <v>0</v>
      </c>
      <c r="P40" s="29">
        <f>K40*0.07</f>
        <v>11.067000000000002</v>
      </c>
      <c r="Q40" s="29">
        <f t="shared" ref="Q40" si="35">L40+M40+O40+P40</f>
        <v>158.10000000000002</v>
      </c>
      <c r="R40" s="6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>
        <v>0.17</v>
      </c>
      <c r="AZ40" s="40"/>
      <c r="BA40" s="40">
        <f>AY40*930</f>
        <v>158.10000000000002</v>
      </c>
      <c r="BB40" s="40"/>
      <c r="BC40" s="40"/>
      <c r="BD40" s="40"/>
      <c r="BE40" s="40"/>
      <c r="BF40" s="40"/>
      <c r="BG40" s="40"/>
      <c r="BH40" s="40"/>
      <c r="BI40" s="40"/>
      <c r="BJ40" s="40"/>
      <c r="BK40" s="25">
        <f>BA40</f>
        <v>158.10000000000002</v>
      </c>
      <c r="BL40" s="41">
        <v>41890</v>
      </c>
      <c r="BM40" s="40" t="s">
        <v>310</v>
      </c>
      <c r="BN40" s="72">
        <f t="shared" si="3"/>
        <v>0</v>
      </c>
    </row>
    <row r="41" spans="1:66" s="4" customFormat="1" ht="120" hidden="1" customHeight="1" x14ac:dyDescent="0.25">
      <c r="A41" s="16" t="s">
        <v>79</v>
      </c>
      <c r="B41" s="17" t="s">
        <v>127</v>
      </c>
      <c r="C41" s="19">
        <v>466.1</v>
      </c>
      <c r="D41" s="17" t="s">
        <v>175</v>
      </c>
      <c r="E41" s="17" t="s">
        <v>23</v>
      </c>
      <c r="F41" s="17" t="s">
        <v>224</v>
      </c>
      <c r="G41" s="11" t="s">
        <v>253</v>
      </c>
      <c r="H41" s="11" t="s">
        <v>24</v>
      </c>
      <c r="I41" s="11"/>
      <c r="J41" s="11"/>
      <c r="K41" s="35"/>
      <c r="L41" s="35"/>
      <c r="M41" s="35"/>
      <c r="N41" s="35"/>
      <c r="O41" s="35"/>
      <c r="P41" s="35"/>
      <c r="Q41" s="35"/>
      <c r="R41" s="68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25"/>
      <c r="BL41" s="14">
        <v>41897</v>
      </c>
      <c r="BM41" s="6" t="s">
        <v>311</v>
      </c>
      <c r="BN41" s="72">
        <f t="shared" si="3"/>
        <v>0</v>
      </c>
    </row>
    <row r="42" spans="1:66" s="42" customFormat="1" ht="140.25" hidden="1" customHeight="1" x14ac:dyDescent="0.25">
      <c r="A42" s="37" t="s">
        <v>61</v>
      </c>
      <c r="B42" s="38" t="s">
        <v>109</v>
      </c>
      <c r="C42" s="39">
        <v>466.1</v>
      </c>
      <c r="D42" s="38" t="s">
        <v>157</v>
      </c>
      <c r="E42" s="38" t="s">
        <v>23</v>
      </c>
      <c r="F42" s="38" t="s">
        <v>206</v>
      </c>
      <c r="G42" s="27" t="s">
        <v>245</v>
      </c>
      <c r="H42" s="27" t="s">
        <v>24</v>
      </c>
      <c r="I42" s="31" t="s">
        <v>350</v>
      </c>
      <c r="J42" s="29">
        <f>AY42</f>
        <v>0.16</v>
      </c>
      <c r="K42" s="29">
        <f>J42*930</f>
        <v>148.80000000000001</v>
      </c>
      <c r="L42" s="29">
        <f>K42*0.08</f>
        <v>11.904000000000002</v>
      </c>
      <c r="M42" s="29">
        <f>K42-L42-P42</f>
        <v>126.48000000000002</v>
      </c>
      <c r="N42" s="29"/>
      <c r="O42" s="29">
        <v>0</v>
      </c>
      <c r="P42" s="29">
        <f>K42*0.07</f>
        <v>10.416000000000002</v>
      </c>
      <c r="Q42" s="29">
        <f t="shared" ref="Q42" si="36">L42+M42+O42+P42</f>
        <v>148.80000000000001</v>
      </c>
      <c r="R42" s="6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>
        <v>0.16</v>
      </c>
      <c r="AZ42" s="40"/>
      <c r="BA42" s="40">
        <f>AY42*930</f>
        <v>148.80000000000001</v>
      </c>
      <c r="BB42" s="40"/>
      <c r="BC42" s="40"/>
      <c r="BD42" s="40"/>
      <c r="BE42" s="40"/>
      <c r="BF42" s="40"/>
      <c r="BG42" s="40"/>
      <c r="BH42" s="40"/>
      <c r="BI42" s="40"/>
      <c r="BJ42" s="40"/>
      <c r="BK42" s="25">
        <f>BA42</f>
        <v>148.80000000000001</v>
      </c>
      <c r="BL42" s="41">
        <v>41889</v>
      </c>
      <c r="BM42" s="40"/>
      <c r="BN42" s="72">
        <f t="shared" si="3"/>
        <v>0</v>
      </c>
    </row>
    <row r="43" spans="1:66" s="42" customFormat="1" ht="167.25" hidden="1" customHeight="1" x14ac:dyDescent="0.25">
      <c r="A43" s="37" t="s">
        <v>62</v>
      </c>
      <c r="B43" s="38" t="s">
        <v>110</v>
      </c>
      <c r="C43" s="39">
        <v>466.1</v>
      </c>
      <c r="D43" s="38" t="s">
        <v>158</v>
      </c>
      <c r="E43" s="38" t="s">
        <v>23</v>
      </c>
      <c r="F43" s="38" t="s">
        <v>207</v>
      </c>
      <c r="G43" s="27" t="s">
        <v>278</v>
      </c>
      <c r="H43" s="46" t="s">
        <v>279</v>
      </c>
      <c r="I43" s="31" t="s">
        <v>351</v>
      </c>
      <c r="J43" s="32">
        <f>AY43</f>
        <v>0.08</v>
      </c>
      <c r="K43" s="29">
        <f>J43*930</f>
        <v>74.400000000000006</v>
      </c>
      <c r="L43" s="29">
        <f>K43*0.08</f>
        <v>5.9520000000000008</v>
      </c>
      <c r="M43" s="29">
        <f>K43-L43-P43</f>
        <v>63.240000000000009</v>
      </c>
      <c r="N43" s="29"/>
      <c r="O43" s="29">
        <v>0</v>
      </c>
      <c r="P43" s="29">
        <f>K43*0.07</f>
        <v>5.2080000000000011</v>
      </c>
      <c r="Q43" s="29">
        <f t="shared" ref="Q43:Q44" si="37">L43+M43+O43+P43</f>
        <v>74.400000000000006</v>
      </c>
      <c r="R43" s="6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>
        <v>0.08</v>
      </c>
      <c r="AZ43" s="40"/>
      <c r="BA43" s="40">
        <f t="shared" ref="BA43:BA44" si="38">AY43*930</f>
        <v>74.400000000000006</v>
      </c>
      <c r="BB43" s="40"/>
      <c r="BC43" s="40"/>
      <c r="BD43" s="40"/>
      <c r="BE43" s="40"/>
      <c r="BF43" s="40"/>
      <c r="BG43" s="40"/>
      <c r="BH43" s="40"/>
      <c r="BI43" s="40"/>
      <c r="BJ43" s="40"/>
      <c r="BK43" s="25">
        <f t="shared" ref="BK43:BK44" si="39">BA43</f>
        <v>74.400000000000006</v>
      </c>
      <c r="BL43" s="41">
        <v>41949</v>
      </c>
      <c r="BM43" s="40" t="s">
        <v>312</v>
      </c>
      <c r="BN43" s="72">
        <f t="shared" si="3"/>
        <v>0</v>
      </c>
    </row>
    <row r="44" spans="1:66" s="42" customFormat="1" ht="127.5" hidden="1" customHeight="1" x14ac:dyDescent="0.25">
      <c r="A44" s="37" t="s">
        <v>63</v>
      </c>
      <c r="B44" s="38" t="s">
        <v>111</v>
      </c>
      <c r="C44" s="39">
        <v>466.1</v>
      </c>
      <c r="D44" s="38" t="s">
        <v>159</v>
      </c>
      <c r="E44" s="38" t="s">
        <v>23</v>
      </c>
      <c r="F44" s="38" t="s">
        <v>208</v>
      </c>
      <c r="G44" s="27" t="s">
        <v>280</v>
      </c>
      <c r="H44" s="46" t="s">
        <v>279</v>
      </c>
      <c r="I44" s="31" t="s">
        <v>352</v>
      </c>
      <c r="J44" s="32">
        <f>AY44</f>
        <v>0.17</v>
      </c>
      <c r="K44" s="29">
        <f>J44*930</f>
        <v>158.10000000000002</v>
      </c>
      <c r="L44" s="29">
        <f>K44*0.08</f>
        <v>12.648000000000001</v>
      </c>
      <c r="M44" s="29">
        <f>K44-L44-P44</f>
        <v>134.38500000000002</v>
      </c>
      <c r="N44" s="29"/>
      <c r="O44" s="29">
        <v>0</v>
      </c>
      <c r="P44" s="29">
        <f>K44*0.07</f>
        <v>11.067000000000002</v>
      </c>
      <c r="Q44" s="29">
        <f t="shared" si="37"/>
        <v>158.10000000000002</v>
      </c>
      <c r="R44" s="6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>
        <v>0.17</v>
      </c>
      <c r="AZ44" s="40"/>
      <c r="BA44" s="40">
        <f t="shared" si="38"/>
        <v>158.10000000000002</v>
      </c>
      <c r="BB44" s="40"/>
      <c r="BC44" s="40"/>
      <c r="BD44" s="40"/>
      <c r="BE44" s="40"/>
      <c r="BF44" s="40"/>
      <c r="BG44" s="40"/>
      <c r="BH44" s="40"/>
      <c r="BI44" s="40"/>
      <c r="BJ44" s="40"/>
      <c r="BK44" s="25">
        <f t="shared" si="39"/>
        <v>158.10000000000002</v>
      </c>
      <c r="BL44" s="41">
        <v>41949</v>
      </c>
      <c r="BM44" s="40"/>
      <c r="BN44" s="72">
        <f t="shared" si="3"/>
        <v>0</v>
      </c>
    </row>
    <row r="45" spans="1:66" s="42" customFormat="1" ht="207.75" hidden="1" customHeight="1" x14ac:dyDescent="0.25">
      <c r="A45" s="37" t="s">
        <v>64</v>
      </c>
      <c r="B45" s="38" t="s">
        <v>112</v>
      </c>
      <c r="C45" s="39">
        <v>466.1</v>
      </c>
      <c r="D45" s="38" t="s">
        <v>160</v>
      </c>
      <c r="E45" s="38" t="s">
        <v>26</v>
      </c>
      <c r="F45" s="38" t="s">
        <v>209</v>
      </c>
      <c r="G45" s="27" t="s">
        <v>246</v>
      </c>
      <c r="H45" s="27" t="s">
        <v>281</v>
      </c>
      <c r="I45" s="31" t="s">
        <v>345</v>
      </c>
      <c r="J45" s="32"/>
      <c r="K45" s="29">
        <f>K46+K47+K48+K49+K50</f>
        <v>579.66700000000003</v>
      </c>
      <c r="L45" s="29">
        <f t="shared" ref="L45:Q45" si="40">L46+L47+L48+L49+L50</f>
        <v>31.262</v>
      </c>
      <c r="M45" s="29">
        <f t="shared" si="40"/>
        <v>241.20499999999998</v>
      </c>
      <c r="N45" s="29"/>
      <c r="O45" s="29">
        <f t="shared" si="40"/>
        <v>287.95</v>
      </c>
      <c r="P45" s="29">
        <f t="shared" si="40"/>
        <v>19.25</v>
      </c>
      <c r="Q45" s="29">
        <f t="shared" si="40"/>
        <v>579.66700000000003</v>
      </c>
      <c r="R45" s="68"/>
      <c r="S45" s="40"/>
      <c r="T45" s="40"/>
      <c r="U45" s="40"/>
      <c r="V45" s="40"/>
      <c r="X45" s="40"/>
      <c r="Y45" s="40"/>
      <c r="Z45" s="40">
        <v>0.03</v>
      </c>
      <c r="AA45" s="40"/>
      <c r="AB45" s="40">
        <f>Z45*1100</f>
        <v>33</v>
      </c>
      <c r="AC45" s="40"/>
      <c r="AD45" s="40"/>
      <c r="AE45" s="40">
        <v>1</v>
      </c>
      <c r="AF45" s="40"/>
      <c r="AG45" s="40">
        <f>K47</f>
        <v>53.34</v>
      </c>
      <c r="AH45" s="40"/>
      <c r="AI45" s="40"/>
      <c r="AJ45" s="40"/>
      <c r="AK45" s="40"/>
      <c r="AL45" s="40"/>
      <c r="AM45" s="40"/>
      <c r="AN45" s="40" t="s">
        <v>322</v>
      </c>
      <c r="AO45" s="40">
        <f>K48</f>
        <v>294.827</v>
      </c>
      <c r="AP45" s="40">
        <v>1</v>
      </c>
      <c r="AQ45" s="40">
        <f>K49</f>
        <v>12.5</v>
      </c>
      <c r="AR45" s="40"/>
      <c r="AS45" s="40"/>
      <c r="AT45" s="40"/>
      <c r="AU45" s="40"/>
      <c r="AV45" s="40"/>
      <c r="AW45" s="40"/>
      <c r="AX45" s="40"/>
      <c r="AY45" s="40">
        <v>0.2</v>
      </c>
      <c r="AZ45" s="40"/>
      <c r="BA45" s="40">
        <f>AY45*930</f>
        <v>186</v>
      </c>
      <c r="BB45" s="40"/>
      <c r="BC45" s="40"/>
      <c r="BD45" s="40"/>
      <c r="BE45" s="40"/>
      <c r="BF45" s="40"/>
      <c r="BG45" s="40"/>
      <c r="BH45" s="40"/>
      <c r="BI45" s="40"/>
      <c r="BJ45" s="40"/>
      <c r="BK45" s="25">
        <f>AB45+AG45+AO45+AQ45+BA45</f>
        <v>579.66700000000003</v>
      </c>
      <c r="BL45" s="41">
        <v>41949</v>
      </c>
      <c r="BM45" s="40"/>
      <c r="BN45" s="72">
        <f t="shared" si="3"/>
        <v>0</v>
      </c>
    </row>
    <row r="46" spans="1:66" s="4" customFormat="1" ht="35.25" hidden="1" customHeight="1" x14ac:dyDescent="0.25">
      <c r="A46" s="16"/>
      <c r="B46" s="17"/>
      <c r="C46" s="19"/>
      <c r="D46" s="17"/>
      <c r="E46" s="17"/>
      <c r="F46" s="17"/>
      <c r="G46" s="11"/>
      <c r="H46" s="11"/>
      <c r="I46" s="44" t="s">
        <v>7</v>
      </c>
      <c r="J46" s="43">
        <f>Z45</f>
        <v>0.03</v>
      </c>
      <c r="K46" s="30">
        <f>J46*1100</f>
        <v>33</v>
      </c>
      <c r="L46" s="30">
        <f>K46*0.08</f>
        <v>2.64</v>
      </c>
      <c r="M46" s="30">
        <f>K46*0.89</f>
        <v>29.37</v>
      </c>
      <c r="N46" s="30"/>
      <c r="O46" s="30">
        <v>0</v>
      </c>
      <c r="P46" s="30">
        <f>K46*0.03</f>
        <v>0.99</v>
      </c>
      <c r="Q46" s="30">
        <f>L46+M46+O46+P46</f>
        <v>33</v>
      </c>
      <c r="R46" s="68"/>
      <c r="S46" s="6"/>
      <c r="T46" s="6"/>
      <c r="U46" s="6"/>
      <c r="V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25"/>
      <c r="BL46" s="14"/>
      <c r="BM46" s="6"/>
      <c r="BN46" s="72">
        <f t="shared" si="3"/>
        <v>-33</v>
      </c>
    </row>
    <row r="47" spans="1:66" s="4" customFormat="1" ht="35.25" hidden="1" customHeight="1" x14ac:dyDescent="0.25">
      <c r="A47" s="16"/>
      <c r="B47" s="17"/>
      <c r="C47" s="19"/>
      <c r="D47" s="17"/>
      <c r="E47" s="17"/>
      <c r="F47" s="17"/>
      <c r="G47" s="11"/>
      <c r="H47" s="11"/>
      <c r="I47" s="44" t="s">
        <v>9</v>
      </c>
      <c r="J47" s="43">
        <f>AE45</f>
        <v>1</v>
      </c>
      <c r="K47" s="30">
        <v>53.34</v>
      </c>
      <c r="L47" s="30">
        <v>3.91</v>
      </c>
      <c r="M47" s="30">
        <v>10.51</v>
      </c>
      <c r="N47" s="30"/>
      <c r="O47" s="30">
        <v>38.39</v>
      </c>
      <c r="P47" s="30">
        <v>0.53</v>
      </c>
      <c r="Q47" s="30">
        <f t="shared" ref="Q47:Q49" si="41">L47+M47+O47+P47</f>
        <v>53.34</v>
      </c>
      <c r="R47" s="68"/>
      <c r="S47" s="6"/>
      <c r="T47" s="6"/>
      <c r="U47" s="6"/>
      <c r="V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25"/>
      <c r="BL47" s="14"/>
      <c r="BM47" s="6"/>
      <c r="BN47" s="72">
        <f t="shared" si="3"/>
        <v>-53.34</v>
      </c>
    </row>
    <row r="48" spans="1:66" s="4" customFormat="1" ht="35.25" hidden="1" customHeight="1" x14ac:dyDescent="0.25">
      <c r="A48" s="16"/>
      <c r="B48" s="17"/>
      <c r="C48" s="19"/>
      <c r="D48" s="17"/>
      <c r="E48" s="17"/>
      <c r="F48" s="17"/>
      <c r="G48" s="11"/>
      <c r="H48" s="11"/>
      <c r="I48" s="44" t="s">
        <v>12</v>
      </c>
      <c r="J48" s="43" t="s">
        <v>322</v>
      </c>
      <c r="K48" s="35">
        <v>294.827</v>
      </c>
      <c r="L48" s="35">
        <v>9.0820000000000007</v>
      </c>
      <c r="M48" s="35">
        <v>41.695</v>
      </c>
      <c r="N48" s="35"/>
      <c r="O48" s="35">
        <v>239.44</v>
      </c>
      <c r="P48" s="35">
        <v>4.6100000000000003</v>
      </c>
      <c r="Q48" s="30">
        <f t="shared" si="41"/>
        <v>294.827</v>
      </c>
      <c r="R48" s="68"/>
      <c r="S48" s="6"/>
      <c r="T48" s="6"/>
      <c r="U48" s="6"/>
      <c r="V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25"/>
      <c r="BL48" s="14"/>
      <c r="BM48" s="6"/>
      <c r="BN48" s="72">
        <f t="shared" si="3"/>
        <v>-294.827</v>
      </c>
    </row>
    <row r="49" spans="1:66" s="4" customFormat="1" ht="35.25" hidden="1" customHeight="1" x14ac:dyDescent="0.25">
      <c r="A49" s="16"/>
      <c r="B49" s="17"/>
      <c r="C49" s="19"/>
      <c r="D49" s="17"/>
      <c r="E49" s="17"/>
      <c r="F49" s="17"/>
      <c r="G49" s="11"/>
      <c r="H49" s="11"/>
      <c r="I49" s="44" t="s">
        <v>28</v>
      </c>
      <c r="J49" s="43">
        <f>AP45</f>
        <v>1</v>
      </c>
      <c r="K49" s="30">
        <v>12.5</v>
      </c>
      <c r="L49" s="30">
        <v>0.75</v>
      </c>
      <c r="M49" s="30">
        <v>1.53</v>
      </c>
      <c r="N49" s="30"/>
      <c r="O49" s="30">
        <v>10.119999999999999</v>
      </c>
      <c r="P49" s="30">
        <v>0.1</v>
      </c>
      <c r="Q49" s="30">
        <f t="shared" si="41"/>
        <v>12.499999999999998</v>
      </c>
      <c r="R49" s="68"/>
      <c r="S49" s="6"/>
      <c r="T49" s="6"/>
      <c r="U49" s="6"/>
      <c r="V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25"/>
      <c r="BL49" s="14"/>
      <c r="BM49" s="6"/>
      <c r="BN49" s="72">
        <f t="shared" si="3"/>
        <v>-12.499999999999998</v>
      </c>
    </row>
    <row r="50" spans="1:66" s="4" customFormat="1" ht="35.25" hidden="1" customHeight="1" x14ac:dyDescent="0.25">
      <c r="A50" s="16"/>
      <c r="B50" s="17"/>
      <c r="C50" s="19"/>
      <c r="D50" s="17"/>
      <c r="E50" s="17"/>
      <c r="F50" s="17"/>
      <c r="G50" s="11"/>
      <c r="H50" s="11"/>
      <c r="I50" s="44" t="s">
        <v>299</v>
      </c>
      <c r="J50" s="43">
        <f>AY45</f>
        <v>0.2</v>
      </c>
      <c r="K50" s="30">
        <f t="shared" ref="K50:K56" si="42">J50*930</f>
        <v>186</v>
      </c>
      <c r="L50" s="30">
        <f t="shared" ref="L50:L56" si="43">K50*0.08</f>
        <v>14.88</v>
      </c>
      <c r="M50" s="30">
        <f t="shared" ref="M50:M56" si="44">K50-L50-P50</f>
        <v>158.1</v>
      </c>
      <c r="N50" s="30"/>
      <c r="O50" s="30">
        <v>0</v>
      </c>
      <c r="P50" s="30">
        <f t="shared" ref="P50:P56" si="45">K50*0.07</f>
        <v>13.020000000000001</v>
      </c>
      <c r="Q50" s="30">
        <f t="shared" ref="Q50" si="46">L50+M50+O50+P50</f>
        <v>186</v>
      </c>
      <c r="R50" s="68"/>
      <c r="S50" s="6"/>
      <c r="T50" s="6"/>
      <c r="U50" s="6"/>
      <c r="V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25"/>
      <c r="BL50" s="14"/>
      <c r="BM50" s="6"/>
      <c r="BN50" s="72">
        <f t="shared" si="3"/>
        <v>-186</v>
      </c>
    </row>
    <row r="51" spans="1:66" s="42" customFormat="1" ht="120" hidden="1" customHeight="1" x14ac:dyDescent="0.25">
      <c r="A51" s="37" t="s">
        <v>65</v>
      </c>
      <c r="B51" s="38" t="s">
        <v>113</v>
      </c>
      <c r="C51" s="39">
        <v>466.1</v>
      </c>
      <c r="D51" s="38" t="s">
        <v>161</v>
      </c>
      <c r="E51" s="38" t="s">
        <v>23</v>
      </c>
      <c r="F51" s="38" t="s">
        <v>210</v>
      </c>
      <c r="G51" s="27" t="s">
        <v>247</v>
      </c>
      <c r="H51" s="27" t="s">
        <v>24</v>
      </c>
      <c r="I51" s="31" t="s">
        <v>299</v>
      </c>
      <c r="J51" s="32">
        <f t="shared" ref="J51:J56" si="47">AY51</f>
        <v>7.0000000000000007E-2</v>
      </c>
      <c r="K51" s="29">
        <f t="shared" si="42"/>
        <v>65.100000000000009</v>
      </c>
      <c r="L51" s="29">
        <f t="shared" si="43"/>
        <v>5.2080000000000011</v>
      </c>
      <c r="M51" s="29">
        <f t="shared" si="44"/>
        <v>55.335000000000008</v>
      </c>
      <c r="N51" s="29"/>
      <c r="O51" s="29">
        <v>0</v>
      </c>
      <c r="P51" s="29">
        <f t="shared" si="45"/>
        <v>4.5570000000000013</v>
      </c>
      <c r="Q51" s="29">
        <f t="shared" ref="Q51" si="48">L51+M51+O51+P51</f>
        <v>65.100000000000009</v>
      </c>
      <c r="R51" s="6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>
        <v>7.0000000000000007E-2</v>
      </c>
      <c r="AZ51" s="40"/>
      <c r="BA51" s="40">
        <f>AY51*930</f>
        <v>65.100000000000009</v>
      </c>
      <c r="BB51" s="40"/>
      <c r="BC51" s="40"/>
      <c r="BD51" s="40"/>
      <c r="BE51" s="40"/>
      <c r="BF51" s="40"/>
      <c r="BG51" s="40"/>
      <c r="BH51" s="40"/>
      <c r="BI51" s="40"/>
      <c r="BJ51" s="40"/>
      <c r="BK51" s="25">
        <f>BA51</f>
        <v>65.100000000000009</v>
      </c>
      <c r="BL51" s="41">
        <v>41890</v>
      </c>
      <c r="BM51" s="40"/>
      <c r="BN51" s="72">
        <f t="shared" si="3"/>
        <v>0</v>
      </c>
    </row>
    <row r="52" spans="1:66" s="42" customFormat="1" ht="409.5" hidden="1" x14ac:dyDescent="0.25">
      <c r="A52" s="37" t="s">
        <v>66</v>
      </c>
      <c r="B52" s="38" t="s">
        <v>114</v>
      </c>
      <c r="C52" s="39">
        <v>466.1</v>
      </c>
      <c r="D52" s="38" t="s">
        <v>162</v>
      </c>
      <c r="E52" s="38" t="s">
        <v>23</v>
      </c>
      <c r="F52" s="38" t="s">
        <v>211</v>
      </c>
      <c r="G52" s="27" t="s">
        <v>282</v>
      </c>
      <c r="H52" s="46" t="s">
        <v>283</v>
      </c>
      <c r="I52" s="31" t="s">
        <v>299</v>
      </c>
      <c r="J52" s="32">
        <f t="shared" si="47"/>
        <v>0.05</v>
      </c>
      <c r="K52" s="29">
        <f t="shared" si="42"/>
        <v>46.5</v>
      </c>
      <c r="L52" s="29">
        <f t="shared" si="43"/>
        <v>3.72</v>
      </c>
      <c r="M52" s="29">
        <f t="shared" si="44"/>
        <v>39.524999999999999</v>
      </c>
      <c r="N52" s="29"/>
      <c r="O52" s="29">
        <v>0</v>
      </c>
      <c r="P52" s="29">
        <f t="shared" si="45"/>
        <v>3.2550000000000003</v>
      </c>
      <c r="Q52" s="29">
        <f t="shared" ref="Q52" si="49">L52+M52+O52+P52</f>
        <v>46.5</v>
      </c>
      <c r="R52" s="6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>
        <v>0.05</v>
      </c>
      <c r="AZ52" s="40"/>
      <c r="BA52" s="40">
        <f t="shared" ref="BA52:BA56" si="50">AY52*930</f>
        <v>46.5</v>
      </c>
      <c r="BB52" s="40"/>
      <c r="BC52" s="40"/>
      <c r="BD52" s="40"/>
      <c r="BE52" s="40"/>
      <c r="BF52" s="40"/>
      <c r="BG52" s="40"/>
      <c r="BH52" s="40"/>
      <c r="BI52" s="40"/>
      <c r="BJ52" s="40"/>
      <c r="BK52" s="25">
        <f>BA52</f>
        <v>46.5</v>
      </c>
      <c r="BL52" s="41">
        <v>41956</v>
      </c>
      <c r="BM52" s="40" t="s">
        <v>313</v>
      </c>
      <c r="BN52" s="72">
        <f t="shared" si="3"/>
        <v>0</v>
      </c>
    </row>
    <row r="53" spans="1:66" s="42" customFormat="1" ht="120" hidden="1" customHeight="1" x14ac:dyDescent="0.25">
      <c r="A53" s="37" t="s">
        <v>67</v>
      </c>
      <c r="B53" s="38" t="s">
        <v>115</v>
      </c>
      <c r="C53" s="39">
        <v>466.1</v>
      </c>
      <c r="D53" s="38" t="s">
        <v>163</v>
      </c>
      <c r="E53" s="38" t="s">
        <v>23</v>
      </c>
      <c r="F53" s="38" t="s">
        <v>212</v>
      </c>
      <c r="G53" s="27" t="s">
        <v>248</v>
      </c>
      <c r="H53" s="27" t="s">
        <v>24</v>
      </c>
      <c r="I53" s="27" t="s">
        <v>299</v>
      </c>
      <c r="J53" s="29">
        <f t="shared" si="47"/>
        <v>0.03</v>
      </c>
      <c r="K53" s="29">
        <f t="shared" si="42"/>
        <v>27.9</v>
      </c>
      <c r="L53" s="29">
        <f t="shared" si="43"/>
        <v>2.2319999999999998</v>
      </c>
      <c r="M53" s="29">
        <f t="shared" si="44"/>
        <v>23.715</v>
      </c>
      <c r="N53" s="29"/>
      <c r="O53" s="29">
        <v>0</v>
      </c>
      <c r="P53" s="29">
        <f t="shared" si="45"/>
        <v>1.9530000000000001</v>
      </c>
      <c r="Q53" s="29">
        <f t="shared" ref="Q53:Q54" si="51">L53+M53+O53+P53</f>
        <v>27.9</v>
      </c>
      <c r="R53" s="6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>
        <v>0.03</v>
      </c>
      <c r="AZ53" s="40"/>
      <c r="BA53" s="40">
        <f t="shared" si="50"/>
        <v>27.9</v>
      </c>
      <c r="BB53" s="40"/>
      <c r="BC53" s="40"/>
      <c r="BD53" s="40"/>
      <c r="BE53" s="40"/>
      <c r="BF53" s="40"/>
      <c r="BG53" s="40"/>
      <c r="BH53" s="40"/>
      <c r="BI53" s="40"/>
      <c r="BJ53" s="40"/>
      <c r="BK53" s="25">
        <f>BA53</f>
        <v>27.9</v>
      </c>
      <c r="BL53" s="41">
        <v>41890</v>
      </c>
      <c r="BM53" s="40"/>
      <c r="BN53" s="72">
        <f t="shared" si="3"/>
        <v>0</v>
      </c>
    </row>
    <row r="54" spans="1:66" s="42" customFormat="1" ht="120" hidden="1" customHeight="1" x14ac:dyDescent="0.25">
      <c r="A54" s="37" t="s">
        <v>68</v>
      </c>
      <c r="B54" s="38" t="s">
        <v>116</v>
      </c>
      <c r="C54" s="39">
        <v>466.1</v>
      </c>
      <c r="D54" s="38" t="s">
        <v>164</v>
      </c>
      <c r="E54" s="38" t="s">
        <v>23</v>
      </c>
      <c r="F54" s="38" t="s">
        <v>213</v>
      </c>
      <c r="G54" s="27" t="s">
        <v>249</v>
      </c>
      <c r="H54" s="27" t="s">
        <v>24</v>
      </c>
      <c r="I54" s="31" t="s">
        <v>299</v>
      </c>
      <c r="J54" s="32">
        <f t="shared" si="47"/>
        <v>0.1</v>
      </c>
      <c r="K54" s="29">
        <f t="shared" si="42"/>
        <v>93</v>
      </c>
      <c r="L54" s="29">
        <f t="shared" si="43"/>
        <v>7.44</v>
      </c>
      <c r="M54" s="29">
        <f t="shared" si="44"/>
        <v>79.05</v>
      </c>
      <c r="N54" s="29"/>
      <c r="O54" s="29">
        <v>0</v>
      </c>
      <c r="P54" s="29">
        <f t="shared" si="45"/>
        <v>6.5100000000000007</v>
      </c>
      <c r="Q54" s="29">
        <f t="shared" si="51"/>
        <v>93</v>
      </c>
      <c r="R54" s="6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>
        <v>0.1</v>
      </c>
      <c r="AZ54" s="40"/>
      <c r="BA54" s="40">
        <f t="shared" si="50"/>
        <v>93</v>
      </c>
      <c r="BB54" s="40"/>
      <c r="BC54" s="40"/>
      <c r="BD54" s="40"/>
      <c r="BE54" s="40"/>
      <c r="BF54" s="40"/>
      <c r="BG54" s="40"/>
      <c r="BH54" s="40"/>
      <c r="BI54" s="40"/>
      <c r="BJ54" s="40"/>
      <c r="BK54" s="25">
        <f t="shared" ref="BK54:BK57" si="52">BA54</f>
        <v>93</v>
      </c>
      <c r="BL54" s="41">
        <v>41889</v>
      </c>
      <c r="BM54" s="40"/>
      <c r="BN54" s="72">
        <f t="shared" si="3"/>
        <v>0</v>
      </c>
    </row>
    <row r="55" spans="1:66" s="42" customFormat="1" ht="142.5" hidden="1" customHeight="1" x14ac:dyDescent="0.25">
      <c r="A55" s="37" t="s">
        <v>69</v>
      </c>
      <c r="B55" s="38" t="s">
        <v>117</v>
      </c>
      <c r="C55" s="39">
        <v>466.1</v>
      </c>
      <c r="D55" s="38" t="s">
        <v>165</v>
      </c>
      <c r="E55" s="38" t="s">
        <v>23</v>
      </c>
      <c r="F55" s="38" t="s">
        <v>214</v>
      </c>
      <c r="G55" s="27" t="s">
        <v>284</v>
      </c>
      <c r="H55" s="46" t="s">
        <v>285</v>
      </c>
      <c r="I55" s="31" t="s">
        <v>299</v>
      </c>
      <c r="J55" s="29">
        <f t="shared" si="47"/>
        <v>0.19</v>
      </c>
      <c r="K55" s="29">
        <f t="shared" si="42"/>
        <v>176.7</v>
      </c>
      <c r="L55" s="29">
        <f t="shared" si="43"/>
        <v>14.135999999999999</v>
      </c>
      <c r="M55" s="29">
        <f t="shared" si="44"/>
        <v>150.19499999999999</v>
      </c>
      <c r="N55" s="29"/>
      <c r="O55" s="29">
        <v>0</v>
      </c>
      <c r="P55" s="29">
        <f t="shared" si="45"/>
        <v>12.369</v>
      </c>
      <c r="Q55" s="29">
        <f t="shared" ref="Q55:Q56" si="53">L55+M55+O55+P55</f>
        <v>176.7</v>
      </c>
      <c r="R55" s="6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>
        <v>0.19</v>
      </c>
      <c r="AZ55" s="40"/>
      <c r="BA55" s="40">
        <f t="shared" si="50"/>
        <v>176.7</v>
      </c>
      <c r="BB55" s="40"/>
      <c r="BC55" s="40"/>
      <c r="BD55" s="40"/>
      <c r="BE55" s="40"/>
      <c r="BF55" s="40"/>
      <c r="BG55" s="40"/>
      <c r="BH55" s="40"/>
      <c r="BI55" s="40"/>
      <c r="BJ55" s="40"/>
      <c r="BK55" s="25">
        <f t="shared" si="52"/>
        <v>176.7</v>
      </c>
      <c r="BL55" s="41">
        <v>41955</v>
      </c>
      <c r="BM55" s="40"/>
      <c r="BN55" s="72">
        <f t="shared" si="3"/>
        <v>0</v>
      </c>
    </row>
    <row r="56" spans="1:66" s="42" customFormat="1" ht="189.75" hidden="1" customHeight="1" x14ac:dyDescent="0.25">
      <c r="A56" s="37" t="s">
        <v>70</v>
      </c>
      <c r="B56" s="38" t="s">
        <v>118</v>
      </c>
      <c r="C56" s="39">
        <v>466.1</v>
      </c>
      <c r="D56" s="38" t="s">
        <v>166</v>
      </c>
      <c r="E56" s="38" t="s">
        <v>23</v>
      </c>
      <c r="F56" s="38" t="s">
        <v>215</v>
      </c>
      <c r="G56" s="27" t="s">
        <v>250</v>
      </c>
      <c r="H56" s="27" t="s">
        <v>286</v>
      </c>
      <c r="I56" s="31" t="s">
        <v>299</v>
      </c>
      <c r="J56" s="32">
        <f t="shared" si="47"/>
        <v>7.0000000000000007E-2</v>
      </c>
      <c r="K56" s="29">
        <f t="shared" si="42"/>
        <v>65.100000000000009</v>
      </c>
      <c r="L56" s="29">
        <f t="shared" si="43"/>
        <v>5.2080000000000011</v>
      </c>
      <c r="M56" s="29">
        <f t="shared" si="44"/>
        <v>55.335000000000008</v>
      </c>
      <c r="N56" s="29"/>
      <c r="O56" s="29">
        <v>0</v>
      </c>
      <c r="P56" s="29">
        <f t="shared" si="45"/>
        <v>4.5570000000000013</v>
      </c>
      <c r="Q56" s="29">
        <f t="shared" si="53"/>
        <v>65.100000000000009</v>
      </c>
      <c r="R56" s="6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>
        <v>7.0000000000000007E-2</v>
      </c>
      <c r="AZ56" s="40"/>
      <c r="BA56" s="40">
        <f t="shared" si="50"/>
        <v>65.100000000000009</v>
      </c>
      <c r="BB56" s="40"/>
      <c r="BC56" s="40"/>
      <c r="BD56" s="40"/>
      <c r="BE56" s="40"/>
      <c r="BF56" s="40"/>
      <c r="BG56" s="40"/>
      <c r="BH56" s="40"/>
      <c r="BI56" s="40"/>
      <c r="BJ56" s="40"/>
      <c r="BK56" s="25">
        <f t="shared" si="52"/>
        <v>65.100000000000009</v>
      </c>
      <c r="BL56" s="41">
        <v>41949</v>
      </c>
      <c r="BM56" s="40" t="s">
        <v>314</v>
      </c>
      <c r="BN56" s="72">
        <f t="shared" si="3"/>
        <v>0</v>
      </c>
    </row>
    <row r="57" spans="1:66" s="4" customFormat="1" ht="219" hidden="1" customHeight="1" x14ac:dyDescent="0.25">
      <c r="A57" s="16" t="s">
        <v>71</v>
      </c>
      <c r="B57" s="17" t="s">
        <v>119</v>
      </c>
      <c r="C57" s="19">
        <v>466.1</v>
      </c>
      <c r="D57" s="17" t="s">
        <v>167</v>
      </c>
      <c r="E57" s="17" t="s">
        <v>23</v>
      </c>
      <c r="F57" s="17" t="s">
        <v>216</v>
      </c>
      <c r="G57" s="11" t="s">
        <v>287</v>
      </c>
      <c r="H57" s="11" t="s">
        <v>286</v>
      </c>
      <c r="I57" s="11"/>
      <c r="J57" s="35"/>
      <c r="K57" s="35"/>
      <c r="L57" s="35"/>
      <c r="M57" s="35"/>
      <c r="N57" s="35"/>
      <c r="O57" s="35"/>
      <c r="P57" s="35"/>
      <c r="Q57" s="35"/>
      <c r="R57" s="68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25">
        <f t="shared" si="52"/>
        <v>0</v>
      </c>
      <c r="BL57" s="14">
        <v>41950</v>
      </c>
      <c r="BM57" s="6" t="s">
        <v>315</v>
      </c>
      <c r="BN57" s="72">
        <f t="shared" si="3"/>
        <v>0</v>
      </c>
    </row>
    <row r="58" spans="1:66" s="42" customFormat="1" ht="246" hidden="1" customHeight="1" x14ac:dyDescent="0.25">
      <c r="A58" s="37" t="s">
        <v>72</v>
      </c>
      <c r="B58" s="38" t="s">
        <v>120</v>
      </c>
      <c r="C58" s="39">
        <v>466.1</v>
      </c>
      <c r="D58" s="38" t="s">
        <v>168</v>
      </c>
      <c r="E58" s="38" t="s">
        <v>31</v>
      </c>
      <c r="F58" s="38" t="s">
        <v>217</v>
      </c>
      <c r="G58" s="27" t="s">
        <v>251</v>
      </c>
      <c r="H58" s="27" t="s">
        <v>259</v>
      </c>
      <c r="I58" s="27" t="s">
        <v>345</v>
      </c>
      <c r="J58" s="27"/>
      <c r="K58" s="29">
        <f>K59+K60+K61+K62+K63</f>
        <v>443.2</v>
      </c>
      <c r="L58" s="29">
        <f t="shared" ref="L58:Q58" si="54">L59+L60+L61+L62+L63</f>
        <v>26.686000000000003</v>
      </c>
      <c r="M58" s="29">
        <f t="shared" si="54"/>
        <v>222.50500000000002</v>
      </c>
      <c r="N58" s="29"/>
      <c r="O58" s="29">
        <f t="shared" si="54"/>
        <v>182.47000000000003</v>
      </c>
      <c r="P58" s="29">
        <f t="shared" si="54"/>
        <v>11.539000000000001</v>
      </c>
      <c r="Q58" s="29">
        <f t="shared" si="54"/>
        <v>443.2</v>
      </c>
      <c r="R58" s="68"/>
      <c r="S58" s="40"/>
      <c r="T58" s="40"/>
      <c r="U58" s="40"/>
      <c r="V58" s="40"/>
      <c r="X58" s="40"/>
      <c r="Y58" s="40"/>
      <c r="Z58" s="40">
        <v>0.1</v>
      </c>
      <c r="AA58" s="40"/>
      <c r="AB58" s="40">
        <f>Z58*1100</f>
        <v>110</v>
      </c>
      <c r="AC58" s="40"/>
      <c r="AD58" s="40"/>
      <c r="AE58" s="40">
        <v>1</v>
      </c>
      <c r="AF58" s="40"/>
      <c r="AG58" s="40">
        <f>K60</f>
        <v>53.34</v>
      </c>
      <c r="AH58" s="40"/>
      <c r="AI58" s="40"/>
      <c r="AJ58" s="40"/>
      <c r="AK58" s="40"/>
      <c r="AL58" s="40"/>
      <c r="AM58" s="40"/>
      <c r="AN58" s="40" t="s">
        <v>305</v>
      </c>
      <c r="AO58" s="40">
        <f>K61</f>
        <v>183.66</v>
      </c>
      <c r="AP58" s="40">
        <v>1</v>
      </c>
      <c r="AQ58" s="40">
        <f>K62</f>
        <v>12.5</v>
      </c>
      <c r="AR58" s="40"/>
      <c r="AS58" s="40"/>
      <c r="AT58" s="40"/>
      <c r="AU58" s="40"/>
      <c r="AV58" s="40"/>
      <c r="AW58" s="40"/>
      <c r="AX58" s="40"/>
      <c r="AY58" s="40">
        <v>0.09</v>
      </c>
      <c r="AZ58" s="40"/>
      <c r="BA58" s="40">
        <f>AY58*930</f>
        <v>83.7</v>
      </c>
      <c r="BB58" s="40"/>
      <c r="BC58" s="40"/>
      <c r="BD58" s="40"/>
      <c r="BE58" s="40"/>
      <c r="BF58" s="40"/>
      <c r="BG58" s="40"/>
      <c r="BH58" s="40"/>
      <c r="BI58" s="40"/>
      <c r="BJ58" s="40"/>
      <c r="BK58" s="25">
        <f>AB58+AG58+AO58+AQ58+BA58</f>
        <v>443.2</v>
      </c>
      <c r="BL58" s="41">
        <v>41950</v>
      </c>
      <c r="BM58" s="40"/>
      <c r="BN58" s="72">
        <f t="shared" si="3"/>
        <v>0</v>
      </c>
    </row>
    <row r="59" spans="1:66" s="4" customFormat="1" ht="36" hidden="1" customHeight="1" x14ac:dyDescent="0.25">
      <c r="A59" s="16"/>
      <c r="B59" s="17"/>
      <c r="C59" s="19"/>
      <c r="D59" s="17"/>
      <c r="E59" s="17"/>
      <c r="F59" s="17"/>
      <c r="G59" s="11"/>
      <c r="H59" s="11"/>
      <c r="I59" s="11" t="s">
        <v>7</v>
      </c>
      <c r="J59" s="35">
        <f>Z58</f>
        <v>0.1</v>
      </c>
      <c r="K59" s="30">
        <f>J59*1100</f>
        <v>110</v>
      </c>
      <c r="L59" s="30">
        <f>K59*0.08</f>
        <v>8.8000000000000007</v>
      </c>
      <c r="M59" s="30">
        <f>K59*0.89</f>
        <v>97.9</v>
      </c>
      <c r="N59" s="30"/>
      <c r="O59" s="30">
        <v>0</v>
      </c>
      <c r="P59" s="30">
        <f>K59*0.03</f>
        <v>3.3</v>
      </c>
      <c r="Q59" s="30">
        <f>L59+M59+O59+P59</f>
        <v>110</v>
      </c>
      <c r="R59" s="68"/>
      <c r="S59" s="6"/>
      <c r="T59" s="6"/>
      <c r="U59" s="6"/>
      <c r="V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25"/>
      <c r="BL59" s="14"/>
      <c r="BM59" s="6"/>
      <c r="BN59" s="72">
        <f t="shared" si="3"/>
        <v>-110</v>
      </c>
    </row>
    <row r="60" spans="1:66" s="4" customFormat="1" ht="36" hidden="1" customHeight="1" x14ac:dyDescent="0.25">
      <c r="A60" s="16"/>
      <c r="B60" s="17"/>
      <c r="C60" s="19"/>
      <c r="D60" s="17"/>
      <c r="E60" s="17"/>
      <c r="F60" s="17"/>
      <c r="G60" s="11"/>
      <c r="H60" s="11"/>
      <c r="I60" s="11" t="s">
        <v>9</v>
      </c>
      <c r="J60" s="35">
        <f>AE58</f>
        <v>1</v>
      </c>
      <c r="K60" s="30">
        <v>53.34</v>
      </c>
      <c r="L60" s="30">
        <v>3.91</v>
      </c>
      <c r="M60" s="30">
        <v>10.51</v>
      </c>
      <c r="N60" s="30"/>
      <c r="O60" s="30">
        <v>38.39</v>
      </c>
      <c r="P60" s="30">
        <v>0.53</v>
      </c>
      <c r="Q60" s="30">
        <f t="shared" ref="Q60" si="55">L60+M60+O60+P60</f>
        <v>53.34</v>
      </c>
      <c r="R60" s="68"/>
      <c r="S60" s="6"/>
      <c r="T60" s="6"/>
      <c r="U60" s="6"/>
      <c r="V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25"/>
      <c r="BL60" s="14"/>
      <c r="BM60" s="6"/>
      <c r="BN60" s="72">
        <f t="shared" si="3"/>
        <v>-53.34</v>
      </c>
    </row>
    <row r="61" spans="1:66" s="4" customFormat="1" ht="36" hidden="1" customHeight="1" x14ac:dyDescent="0.25">
      <c r="A61" s="16"/>
      <c r="B61" s="17"/>
      <c r="C61" s="19"/>
      <c r="D61" s="17"/>
      <c r="E61" s="17"/>
      <c r="F61" s="17"/>
      <c r="G61" s="11"/>
      <c r="H61" s="11"/>
      <c r="I61" s="11" t="s">
        <v>12</v>
      </c>
      <c r="J61" s="11" t="s">
        <v>305</v>
      </c>
      <c r="K61" s="30">
        <v>183.66</v>
      </c>
      <c r="L61" s="30">
        <v>6.53</v>
      </c>
      <c r="M61" s="30">
        <v>41.42</v>
      </c>
      <c r="N61" s="30"/>
      <c r="O61" s="30">
        <v>133.96</v>
      </c>
      <c r="P61" s="30">
        <v>1.75</v>
      </c>
      <c r="Q61" s="30">
        <f>L61+M61+O61+P61</f>
        <v>183.66000000000003</v>
      </c>
      <c r="R61" s="68"/>
      <c r="S61" s="6"/>
      <c r="T61" s="6"/>
      <c r="U61" s="6"/>
      <c r="V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25"/>
      <c r="BL61" s="14"/>
      <c r="BM61" s="6"/>
      <c r="BN61" s="72">
        <f t="shared" si="3"/>
        <v>-183.66000000000003</v>
      </c>
    </row>
    <row r="62" spans="1:66" s="4" customFormat="1" ht="36" hidden="1" customHeight="1" x14ac:dyDescent="0.25">
      <c r="A62" s="16"/>
      <c r="B62" s="17"/>
      <c r="C62" s="19"/>
      <c r="D62" s="17"/>
      <c r="E62" s="17"/>
      <c r="F62" s="17"/>
      <c r="G62" s="11"/>
      <c r="H62" s="11"/>
      <c r="I62" s="11" t="s">
        <v>28</v>
      </c>
      <c r="J62" s="35">
        <f>AP58</f>
        <v>1</v>
      </c>
      <c r="K62" s="30">
        <v>12.5</v>
      </c>
      <c r="L62" s="30">
        <v>0.75</v>
      </c>
      <c r="M62" s="30">
        <v>1.53</v>
      </c>
      <c r="N62" s="30"/>
      <c r="O62" s="30">
        <v>10.119999999999999</v>
      </c>
      <c r="P62" s="30">
        <v>0.1</v>
      </c>
      <c r="Q62" s="30">
        <f t="shared" ref="Q62:Q63" si="56">L62+M62+O62+P62</f>
        <v>12.499999999999998</v>
      </c>
      <c r="R62" s="68"/>
      <c r="S62" s="6"/>
      <c r="T62" s="6"/>
      <c r="U62" s="6"/>
      <c r="V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25"/>
      <c r="BL62" s="14"/>
      <c r="BM62" s="6"/>
      <c r="BN62" s="72">
        <f t="shared" si="3"/>
        <v>-12.499999999999998</v>
      </c>
    </row>
    <row r="63" spans="1:66" s="4" customFormat="1" ht="36" hidden="1" customHeight="1" x14ac:dyDescent="0.25">
      <c r="A63" s="16"/>
      <c r="B63" s="17"/>
      <c r="C63" s="19"/>
      <c r="D63" s="17"/>
      <c r="E63" s="17"/>
      <c r="F63" s="17"/>
      <c r="G63" s="11"/>
      <c r="H63" s="11"/>
      <c r="I63" s="11" t="s">
        <v>299</v>
      </c>
      <c r="J63" s="35">
        <f>AY58</f>
        <v>0.09</v>
      </c>
      <c r="K63" s="30">
        <f t="shared" ref="K63" si="57">J63*930</f>
        <v>83.7</v>
      </c>
      <c r="L63" s="30">
        <f>K63*0.08</f>
        <v>6.6960000000000006</v>
      </c>
      <c r="M63" s="30">
        <f>K63-L63-P63</f>
        <v>71.14500000000001</v>
      </c>
      <c r="N63" s="30"/>
      <c r="O63" s="30">
        <v>0</v>
      </c>
      <c r="P63" s="30">
        <f>K63*0.07</f>
        <v>5.8590000000000009</v>
      </c>
      <c r="Q63" s="30">
        <f t="shared" si="56"/>
        <v>83.7</v>
      </c>
      <c r="R63" s="68"/>
      <c r="S63" s="6"/>
      <c r="T63" s="6"/>
      <c r="U63" s="6"/>
      <c r="V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25"/>
      <c r="BL63" s="14"/>
      <c r="BM63" s="6"/>
      <c r="BN63" s="72">
        <f t="shared" si="3"/>
        <v>-83.7</v>
      </c>
    </row>
    <row r="64" spans="1:66" s="4" customFormat="1" ht="313.5" hidden="1" customHeight="1" x14ac:dyDescent="0.25">
      <c r="A64" s="16" t="s">
        <v>73</v>
      </c>
      <c r="B64" s="17" t="s">
        <v>121</v>
      </c>
      <c r="C64" s="19">
        <v>466.1</v>
      </c>
      <c r="D64" s="17" t="s">
        <v>169</v>
      </c>
      <c r="E64" s="17" t="s">
        <v>23</v>
      </c>
      <c r="F64" s="17" t="s">
        <v>218</v>
      </c>
      <c r="G64" s="11" t="s">
        <v>288</v>
      </c>
      <c r="H64" s="11" t="s">
        <v>289</v>
      </c>
      <c r="I64" s="11"/>
      <c r="J64" s="36"/>
      <c r="K64" s="35"/>
      <c r="L64" s="35"/>
      <c r="M64" s="35"/>
      <c r="N64" s="35"/>
      <c r="O64" s="35"/>
      <c r="P64" s="35"/>
      <c r="Q64" s="35"/>
      <c r="R64" s="68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25"/>
      <c r="BL64" s="14">
        <v>41956</v>
      </c>
      <c r="BM64" s="6" t="s">
        <v>316</v>
      </c>
      <c r="BN64" s="72">
        <f t="shared" si="3"/>
        <v>0</v>
      </c>
    </row>
    <row r="65" spans="1:66" s="42" customFormat="1" ht="228.75" hidden="1" customHeight="1" x14ac:dyDescent="0.25">
      <c r="A65" s="37" t="s">
        <v>74</v>
      </c>
      <c r="B65" s="38" t="s">
        <v>122</v>
      </c>
      <c r="C65" s="39">
        <v>466.1</v>
      </c>
      <c r="D65" s="38" t="s">
        <v>170</v>
      </c>
      <c r="E65" s="38" t="s">
        <v>26</v>
      </c>
      <c r="F65" s="38" t="s">
        <v>219</v>
      </c>
      <c r="G65" s="27" t="s">
        <v>291</v>
      </c>
      <c r="H65" s="27"/>
      <c r="I65" s="27" t="s">
        <v>353</v>
      </c>
      <c r="J65" s="29"/>
      <c r="K65" s="29">
        <f>K66+K67+K68+K69+K70</f>
        <v>1078.5</v>
      </c>
      <c r="L65" s="29">
        <f t="shared" ref="L65:Q65" si="58">L66+L67+L68+L69+L70</f>
        <v>77.509999999999991</v>
      </c>
      <c r="M65" s="29">
        <f t="shared" si="58"/>
        <v>780.1099999999999</v>
      </c>
      <c r="N65" s="29"/>
      <c r="O65" s="29">
        <f t="shared" si="58"/>
        <v>182.47000000000003</v>
      </c>
      <c r="P65" s="29">
        <f t="shared" si="58"/>
        <v>38.410000000000004</v>
      </c>
      <c r="Q65" s="29">
        <f t="shared" si="58"/>
        <v>1078.5</v>
      </c>
      <c r="R65" s="68"/>
      <c r="S65" s="40"/>
      <c r="T65" s="40"/>
      <c r="U65" s="40"/>
      <c r="V65" s="40"/>
      <c r="W65" s="40"/>
      <c r="X65" s="40"/>
      <c r="Y65" s="40"/>
      <c r="Z65" s="40">
        <v>0.5</v>
      </c>
      <c r="AA65" s="40"/>
      <c r="AB65" s="40">
        <f>Z65*1100</f>
        <v>550</v>
      </c>
      <c r="AC65" s="40"/>
      <c r="AD65" s="40"/>
      <c r="AE65" s="40">
        <v>1</v>
      </c>
      <c r="AF65" s="40"/>
      <c r="AG65" s="40">
        <f>K67</f>
        <v>53.34</v>
      </c>
      <c r="AH65" s="40"/>
      <c r="AI65" s="40"/>
      <c r="AJ65" s="40"/>
      <c r="AK65" s="40"/>
      <c r="AL65" s="40"/>
      <c r="AM65" s="40"/>
      <c r="AN65" s="40" t="s">
        <v>305</v>
      </c>
      <c r="AO65" s="40">
        <f>K68</f>
        <v>183.66</v>
      </c>
      <c r="AP65" s="40">
        <v>1</v>
      </c>
      <c r="AQ65" s="40">
        <f>K69</f>
        <v>12.5</v>
      </c>
      <c r="AR65" s="40"/>
      <c r="AS65" s="40"/>
      <c r="AT65" s="40"/>
      <c r="AU65" s="40"/>
      <c r="AV65" s="40"/>
      <c r="AW65" s="40"/>
      <c r="AX65" s="40"/>
      <c r="AY65" s="40">
        <v>0.3</v>
      </c>
      <c r="AZ65" s="40"/>
      <c r="BA65" s="40">
        <f>AY65*930</f>
        <v>279</v>
      </c>
      <c r="BB65" s="40"/>
      <c r="BC65" s="40"/>
      <c r="BD65" s="40"/>
      <c r="BE65" s="40"/>
      <c r="BF65" s="40"/>
      <c r="BG65" s="40"/>
      <c r="BH65" s="40"/>
      <c r="BI65" s="40"/>
      <c r="BJ65" s="40"/>
      <c r="BK65" s="25">
        <f>AB65+AG65+AO65+AQ65+BA65</f>
        <v>1078.5</v>
      </c>
      <c r="BL65" s="41">
        <v>41896</v>
      </c>
      <c r="BM65" s="40"/>
      <c r="BN65" s="72">
        <f t="shared" si="3"/>
        <v>0</v>
      </c>
    </row>
    <row r="66" spans="1:66" s="52" customFormat="1" ht="39.75" hidden="1" customHeight="1" x14ac:dyDescent="0.25">
      <c r="A66" s="47"/>
      <c r="B66" s="48"/>
      <c r="C66" s="49"/>
      <c r="D66" s="48"/>
      <c r="E66" s="48"/>
      <c r="F66" s="48"/>
      <c r="G66" s="50"/>
      <c r="H66" s="50"/>
      <c r="I66" s="50" t="s">
        <v>7</v>
      </c>
      <c r="J66" s="30">
        <f>Z65</f>
        <v>0.5</v>
      </c>
      <c r="K66" s="30">
        <f>J66*1100</f>
        <v>550</v>
      </c>
      <c r="L66" s="30">
        <f>K66*0.08</f>
        <v>44</v>
      </c>
      <c r="M66" s="30">
        <f>K66*0.89</f>
        <v>489.5</v>
      </c>
      <c r="N66" s="30"/>
      <c r="O66" s="30">
        <v>0</v>
      </c>
      <c r="P66" s="30">
        <f>K66*0.03</f>
        <v>16.5</v>
      </c>
      <c r="Q66" s="30">
        <f>L66+M66+O66+P66</f>
        <v>550</v>
      </c>
      <c r="R66" s="68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25"/>
      <c r="BL66" s="13"/>
      <c r="BM66" s="51"/>
      <c r="BN66" s="72">
        <f t="shared" si="3"/>
        <v>-550</v>
      </c>
    </row>
    <row r="67" spans="1:66" s="52" customFormat="1" ht="39.75" hidden="1" customHeight="1" x14ac:dyDescent="0.25">
      <c r="A67" s="47"/>
      <c r="B67" s="48"/>
      <c r="C67" s="49"/>
      <c r="D67" s="48"/>
      <c r="E67" s="48"/>
      <c r="F67" s="48"/>
      <c r="G67" s="50"/>
      <c r="H67" s="50"/>
      <c r="I67" s="50" t="s">
        <v>9</v>
      </c>
      <c r="J67" s="30">
        <f>AE65</f>
        <v>1</v>
      </c>
      <c r="K67" s="30">
        <v>53.34</v>
      </c>
      <c r="L67" s="30">
        <v>3.91</v>
      </c>
      <c r="M67" s="30">
        <v>10.51</v>
      </c>
      <c r="N67" s="30"/>
      <c r="O67" s="30">
        <v>38.39</v>
      </c>
      <c r="P67" s="30">
        <v>0.53</v>
      </c>
      <c r="Q67" s="30">
        <f t="shared" ref="Q67" si="59">L67+M67+O67+P67</f>
        <v>53.34</v>
      </c>
      <c r="R67" s="68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25"/>
      <c r="BL67" s="13"/>
      <c r="BM67" s="51"/>
      <c r="BN67" s="72">
        <f t="shared" si="3"/>
        <v>-53.34</v>
      </c>
    </row>
    <row r="68" spans="1:66" s="52" customFormat="1" ht="39.75" hidden="1" customHeight="1" x14ac:dyDescent="0.25">
      <c r="A68" s="47"/>
      <c r="B68" s="48"/>
      <c r="C68" s="49"/>
      <c r="D68" s="48"/>
      <c r="E68" s="48"/>
      <c r="F68" s="48"/>
      <c r="G68" s="50"/>
      <c r="H68" s="50"/>
      <c r="I68" s="50" t="s">
        <v>12</v>
      </c>
      <c r="J68" s="50" t="s">
        <v>305</v>
      </c>
      <c r="K68" s="30">
        <v>183.66</v>
      </c>
      <c r="L68" s="30">
        <v>6.53</v>
      </c>
      <c r="M68" s="30">
        <v>41.42</v>
      </c>
      <c r="N68" s="30"/>
      <c r="O68" s="30">
        <v>133.96</v>
      </c>
      <c r="P68" s="30">
        <v>1.75</v>
      </c>
      <c r="Q68" s="30">
        <f>L68+M68+O68+P68</f>
        <v>183.66000000000003</v>
      </c>
      <c r="R68" s="68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25"/>
      <c r="BL68" s="13"/>
      <c r="BM68" s="51"/>
      <c r="BN68" s="72">
        <f t="shared" si="3"/>
        <v>-183.66000000000003</v>
      </c>
    </row>
    <row r="69" spans="1:66" s="52" customFormat="1" ht="39.75" hidden="1" customHeight="1" x14ac:dyDescent="0.25">
      <c r="A69" s="47"/>
      <c r="B69" s="48"/>
      <c r="C69" s="49"/>
      <c r="D69" s="48"/>
      <c r="E69" s="48"/>
      <c r="F69" s="48"/>
      <c r="G69" s="50"/>
      <c r="H69" s="50"/>
      <c r="I69" s="50" t="s">
        <v>28</v>
      </c>
      <c r="J69" s="30">
        <f>AP65</f>
        <v>1</v>
      </c>
      <c r="K69" s="30">
        <v>12.5</v>
      </c>
      <c r="L69" s="30">
        <v>0.75</v>
      </c>
      <c r="M69" s="30">
        <v>1.53</v>
      </c>
      <c r="N69" s="30"/>
      <c r="O69" s="30">
        <v>10.119999999999999</v>
      </c>
      <c r="P69" s="30">
        <v>0.1</v>
      </c>
      <c r="Q69" s="30">
        <f t="shared" ref="Q69:Q70" si="60">L69+M69+O69+P69</f>
        <v>12.499999999999998</v>
      </c>
      <c r="R69" s="68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25"/>
      <c r="BL69" s="13"/>
      <c r="BM69" s="51"/>
      <c r="BN69" s="72">
        <f t="shared" ref="BN69:BN85" si="61">BK69-Q69</f>
        <v>-12.499999999999998</v>
      </c>
    </row>
    <row r="70" spans="1:66" s="52" customFormat="1" ht="39.75" hidden="1" customHeight="1" x14ac:dyDescent="0.25">
      <c r="A70" s="47"/>
      <c r="B70" s="48"/>
      <c r="C70" s="49"/>
      <c r="D70" s="48"/>
      <c r="E70" s="48"/>
      <c r="F70" s="48"/>
      <c r="G70" s="50"/>
      <c r="H70" s="50"/>
      <c r="I70" s="50" t="s">
        <v>299</v>
      </c>
      <c r="J70" s="30">
        <f>AY65</f>
        <v>0.3</v>
      </c>
      <c r="K70" s="30">
        <f t="shared" ref="K70:K78" si="62">J70*930</f>
        <v>279</v>
      </c>
      <c r="L70" s="30">
        <f t="shared" ref="L70:L75" si="63">K70*0.08</f>
        <v>22.32</v>
      </c>
      <c r="M70" s="30">
        <f t="shared" ref="M70:M75" si="64">K70-L70-P70</f>
        <v>237.15</v>
      </c>
      <c r="N70" s="30"/>
      <c r="O70" s="30">
        <v>0</v>
      </c>
      <c r="P70" s="30">
        <f t="shared" ref="P70:P75" si="65">K70*0.07</f>
        <v>19.53</v>
      </c>
      <c r="Q70" s="30">
        <f t="shared" si="60"/>
        <v>279</v>
      </c>
      <c r="R70" s="68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25"/>
      <c r="BL70" s="13"/>
      <c r="BM70" s="51"/>
      <c r="BN70" s="72">
        <f t="shared" si="61"/>
        <v>-279</v>
      </c>
    </row>
    <row r="71" spans="1:66" s="42" customFormat="1" ht="222" hidden="1" customHeight="1" x14ac:dyDescent="0.25">
      <c r="A71" s="37" t="s">
        <v>75</v>
      </c>
      <c r="B71" s="38" t="s">
        <v>123</v>
      </c>
      <c r="C71" s="39">
        <v>466.1</v>
      </c>
      <c r="D71" s="38" t="s">
        <v>171</v>
      </c>
      <c r="E71" s="38" t="s">
        <v>23</v>
      </c>
      <c r="F71" s="38" t="s">
        <v>220</v>
      </c>
      <c r="G71" s="27" t="s">
        <v>290</v>
      </c>
      <c r="H71" s="27" t="s">
        <v>24</v>
      </c>
      <c r="I71" s="27" t="s">
        <v>299</v>
      </c>
      <c r="J71" s="29">
        <f>AY71</f>
        <v>0.06</v>
      </c>
      <c r="K71" s="29">
        <f t="shared" si="62"/>
        <v>55.8</v>
      </c>
      <c r="L71" s="29">
        <f t="shared" si="63"/>
        <v>4.4639999999999995</v>
      </c>
      <c r="M71" s="29">
        <f t="shared" si="64"/>
        <v>47.43</v>
      </c>
      <c r="N71" s="29"/>
      <c r="O71" s="29">
        <v>0</v>
      </c>
      <c r="P71" s="29">
        <f t="shared" si="65"/>
        <v>3.9060000000000001</v>
      </c>
      <c r="Q71" s="29">
        <f t="shared" ref="Q71" si="66">L71+M71+O71+P71</f>
        <v>55.8</v>
      </c>
      <c r="R71" s="6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>
        <v>0.06</v>
      </c>
      <c r="AZ71" s="40"/>
      <c r="BA71" s="40">
        <f>AY71*930</f>
        <v>55.8</v>
      </c>
      <c r="BB71" s="40"/>
      <c r="BC71" s="40"/>
      <c r="BD71" s="40"/>
      <c r="BE71" s="40"/>
      <c r="BF71" s="40"/>
      <c r="BG71" s="40"/>
      <c r="BH71" s="40"/>
      <c r="BI71" s="40"/>
      <c r="BJ71" s="40"/>
      <c r="BK71" s="25">
        <f>BA71</f>
        <v>55.8</v>
      </c>
      <c r="BL71" s="41">
        <v>41894</v>
      </c>
      <c r="BM71" s="40" t="s">
        <v>317</v>
      </c>
      <c r="BN71" s="72">
        <f t="shared" si="61"/>
        <v>0</v>
      </c>
    </row>
    <row r="72" spans="1:66" s="42" customFormat="1" ht="409.5" hidden="1" x14ac:dyDescent="0.25">
      <c r="A72" s="37" t="s">
        <v>76</v>
      </c>
      <c r="B72" s="38" t="s">
        <v>124</v>
      </c>
      <c r="C72" s="39">
        <v>466.1</v>
      </c>
      <c r="D72" s="38" t="s">
        <v>172</v>
      </c>
      <c r="E72" s="38" t="s">
        <v>23</v>
      </c>
      <c r="F72" s="38" t="s">
        <v>221</v>
      </c>
      <c r="G72" s="27" t="s">
        <v>292</v>
      </c>
      <c r="H72" s="27" t="s">
        <v>260</v>
      </c>
      <c r="I72" s="27" t="s">
        <v>299</v>
      </c>
      <c r="J72" s="29">
        <f>AY72</f>
        <v>0.16</v>
      </c>
      <c r="K72" s="29">
        <f t="shared" si="62"/>
        <v>148.80000000000001</v>
      </c>
      <c r="L72" s="29">
        <f t="shared" si="63"/>
        <v>11.904000000000002</v>
      </c>
      <c r="M72" s="29">
        <f t="shared" si="64"/>
        <v>126.48000000000002</v>
      </c>
      <c r="N72" s="29"/>
      <c r="O72" s="29">
        <v>0</v>
      </c>
      <c r="P72" s="29">
        <f t="shared" si="65"/>
        <v>10.416000000000002</v>
      </c>
      <c r="Q72" s="29">
        <f t="shared" ref="Q72" si="67">L72+M72+O72+P72</f>
        <v>148.80000000000001</v>
      </c>
      <c r="R72" s="6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>
        <v>0.16</v>
      </c>
      <c r="AZ72" s="40"/>
      <c r="BA72" s="40">
        <f>AY72*930</f>
        <v>148.80000000000001</v>
      </c>
      <c r="BB72" s="40"/>
      <c r="BC72" s="40"/>
      <c r="BD72" s="40"/>
      <c r="BE72" s="40"/>
      <c r="BF72" s="40"/>
      <c r="BG72" s="40"/>
      <c r="BH72" s="40"/>
      <c r="BI72" s="40"/>
      <c r="BJ72" s="40"/>
      <c r="BK72" s="25">
        <f>BA72</f>
        <v>148.80000000000001</v>
      </c>
      <c r="BL72" s="41">
        <v>41957</v>
      </c>
      <c r="BM72" s="40" t="s">
        <v>318</v>
      </c>
      <c r="BN72" s="72">
        <f t="shared" si="61"/>
        <v>0</v>
      </c>
    </row>
    <row r="73" spans="1:66" s="42" customFormat="1" ht="409.5" hidden="1" x14ac:dyDescent="0.25">
      <c r="A73" s="37" t="s">
        <v>81</v>
      </c>
      <c r="B73" s="38" t="s">
        <v>129</v>
      </c>
      <c r="C73" s="39">
        <v>466.1</v>
      </c>
      <c r="D73" s="38" t="s">
        <v>177</v>
      </c>
      <c r="E73" s="38" t="s">
        <v>23</v>
      </c>
      <c r="F73" s="38" t="s">
        <v>226</v>
      </c>
      <c r="G73" s="27" t="s">
        <v>254</v>
      </c>
      <c r="H73" s="27" t="s">
        <v>24</v>
      </c>
      <c r="I73" s="27" t="s">
        <v>299</v>
      </c>
      <c r="J73" s="29">
        <f>AY73</f>
        <v>0.17</v>
      </c>
      <c r="K73" s="29">
        <f t="shared" si="62"/>
        <v>158.10000000000002</v>
      </c>
      <c r="L73" s="29">
        <f t="shared" si="63"/>
        <v>12.648000000000001</v>
      </c>
      <c r="M73" s="29">
        <f t="shared" si="64"/>
        <v>134.38500000000002</v>
      </c>
      <c r="N73" s="29"/>
      <c r="O73" s="29">
        <v>0</v>
      </c>
      <c r="P73" s="29">
        <f t="shared" si="65"/>
        <v>11.067000000000002</v>
      </c>
      <c r="Q73" s="29">
        <f t="shared" ref="Q73" si="68">L73+M73+O73+P73</f>
        <v>158.10000000000002</v>
      </c>
      <c r="R73" s="6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>
        <v>0.17</v>
      </c>
      <c r="AZ73" s="40"/>
      <c r="BA73" s="40">
        <f>AY73*930</f>
        <v>158.10000000000002</v>
      </c>
      <c r="BB73" s="40"/>
      <c r="BC73" s="40"/>
      <c r="BD73" s="40"/>
      <c r="BE73" s="40"/>
      <c r="BF73" s="40"/>
      <c r="BG73" s="40"/>
      <c r="BH73" s="40"/>
      <c r="BI73" s="40"/>
      <c r="BJ73" s="40"/>
      <c r="BK73" s="25">
        <f>BA73</f>
        <v>158.10000000000002</v>
      </c>
      <c r="BL73" s="41">
        <v>41957</v>
      </c>
      <c r="BM73" s="40" t="s">
        <v>319</v>
      </c>
      <c r="BN73" s="72">
        <f t="shared" si="61"/>
        <v>0</v>
      </c>
    </row>
    <row r="74" spans="1:66" s="42" customFormat="1" ht="120" hidden="1" customHeight="1" x14ac:dyDescent="0.25">
      <c r="A74" s="37" t="s">
        <v>77</v>
      </c>
      <c r="B74" s="38" t="s">
        <v>125</v>
      </c>
      <c r="C74" s="39">
        <v>466.1</v>
      </c>
      <c r="D74" s="38" t="s">
        <v>173</v>
      </c>
      <c r="E74" s="38" t="s">
        <v>23</v>
      </c>
      <c r="F74" s="38" t="s">
        <v>222</v>
      </c>
      <c r="G74" s="27" t="s">
        <v>293</v>
      </c>
      <c r="H74" s="27" t="s">
        <v>24</v>
      </c>
      <c r="I74" s="27" t="s">
        <v>299</v>
      </c>
      <c r="J74" s="29">
        <f>AY74</f>
        <v>0.06</v>
      </c>
      <c r="K74" s="29">
        <f t="shared" si="62"/>
        <v>55.8</v>
      </c>
      <c r="L74" s="29">
        <f t="shared" si="63"/>
        <v>4.4639999999999995</v>
      </c>
      <c r="M74" s="29">
        <f t="shared" si="64"/>
        <v>47.43</v>
      </c>
      <c r="N74" s="29"/>
      <c r="O74" s="29">
        <v>0</v>
      </c>
      <c r="P74" s="29">
        <f t="shared" si="65"/>
        <v>3.9060000000000001</v>
      </c>
      <c r="Q74" s="29">
        <f t="shared" ref="Q74" si="69">L74+M74+O74+P74</f>
        <v>55.8</v>
      </c>
      <c r="R74" s="6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>
        <v>0.06</v>
      </c>
      <c r="AZ74" s="40"/>
      <c r="BA74" s="40">
        <f>AY74*930</f>
        <v>55.8</v>
      </c>
      <c r="BB74" s="40"/>
      <c r="BC74" s="40"/>
      <c r="BD74" s="40"/>
      <c r="BE74" s="40"/>
      <c r="BF74" s="40"/>
      <c r="BG74" s="40"/>
      <c r="BH74" s="40"/>
      <c r="BI74" s="40"/>
      <c r="BJ74" s="40"/>
      <c r="BK74" s="25">
        <f>BA74</f>
        <v>55.8</v>
      </c>
      <c r="BL74" s="41">
        <v>41894</v>
      </c>
      <c r="BM74" s="40"/>
      <c r="BN74" s="72">
        <f t="shared" si="61"/>
        <v>0</v>
      </c>
    </row>
    <row r="75" spans="1:66" s="42" customFormat="1" ht="120" hidden="1" customHeight="1" x14ac:dyDescent="0.25">
      <c r="A75" s="37" t="s">
        <v>78</v>
      </c>
      <c r="B75" s="38" t="s">
        <v>126</v>
      </c>
      <c r="C75" s="39">
        <v>466.1</v>
      </c>
      <c r="D75" s="38" t="s">
        <v>174</v>
      </c>
      <c r="E75" s="38" t="s">
        <v>23</v>
      </c>
      <c r="F75" s="38" t="s">
        <v>223</v>
      </c>
      <c r="G75" s="27" t="s">
        <v>252</v>
      </c>
      <c r="H75" s="27" t="s">
        <v>24</v>
      </c>
      <c r="I75" s="27" t="s">
        <v>299</v>
      </c>
      <c r="J75" s="29">
        <f>AY75</f>
        <v>0.06</v>
      </c>
      <c r="K75" s="29">
        <f t="shared" si="62"/>
        <v>55.8</v>
      </c>
      <c r="L75" s="29">
        <f t="shared" si="63"/>
        <v>4.4639999999999995</v>
      </c>
      <c r="M75" s="29">
        <f t="shared" si="64"/>
        <v>47.43</v>
      </c>
      <c r="N75" s="29"/>
      <c r="O75" s="29">
        <v>0</v>
      </c>
      <c r="P75" s="29">
        <f t="shared" si="65"/>
        <v>3.9060000000000001</v>
      </c>
      <c r="Q75" s="29">
        <f t="shared" ref="Q75" si="70">L75+M75+O75+P75</f>
        <v>55.8</v>
      </c>
      <c r="R75" s="6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>
        <v>0.06</v>
      </c>
      <c r="AZ75" s="40"/>
      <c r="BA75" s="40">
        <f>AY75*930</f>
        <v>55.8</v>
      </c>
      <c r="BB75" s="40"/>
      <c r="BC75" s="40"/>
      <c r="BD75" s="40"/>
      <c r="BE75" s="40"/>
      <c r="BF75" s="40"/>
      <c r="BG75" s="40"/>
      <c r="BH75" s="40"/>
      <c r="BI75" s="40"/>
      <c r="BJ75" s="40"/>
      <c r="BK75" s="25">
        <f>BA75</f>
        <v>55.8</v>
      </c>
      <c r="BL75" s="41">
        <v>41896</v>
      </c>
      <c r="BM75" s="40"/>
      <c r="BN75" s="72">
        <f t="shared" si="61"/>
        <v>0</v>
      </c>
    </row>
    <row r="76" spans="1:66" s="4" customFormat="1" ht="120" hidden="1" customHeight="1" x14ac:dyDescent="0.25">
      <c r="A76" s="16" t="s">
        <v>80</v>
      </c>
      <c r="B76" s="17" t="s">
        <v>128</v>
      </c>
      <c r="C76" s="19">
        <v>466.1</v>
      </c>
      <c r="D76" s="17" t="s">
        <v>176</v>
      </c>
      <c r="E76" s="17" t="s">
        <v>23</v>
      </c>
      <c r="F76" s="17" t="s">
        <v>225</v>
      </c>
      <c r="G76" s="11" t="s">
        <v>294</v>
      </c>
      <c r="H76" s="11" t="s">
        <v>24</v>
      </c>
      <c r="I76" s="11"/>
      <c r="J76" s="11"/>
      <c r="K76" s="35"/>
      <c r="L76" s="35"/>
      <c r="M76" s="35"/>
      <c r="N76" s="35"/>
      <c r="O76" s="35"/>
      <c r="P76" s="35"/>
      <c r="Q76" s="35"/>
      <c r="R76" s="68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25"/>
      <c r="BL76" s="14">
        <v>41895</v>
      </c>
      <c r="BM76" s="6" t="s">
        <v>320</v>
      </c>
      <c r="BN76" s="72">
        <f t="shared" si="61"/>
        <v>0</v>
      </c>
    </row>
    <row r="77" spans="1:66" s="42" customFormat="1" ht="175.5" hidden="1" customHeight="1" x14ac:dyDescent="0.25">
      <c r="A77" s="37" t="s">
        <v>323</v>
      </c>
      <c r="B77" s="38">
        <v>40896652</v>
      </c>
      <c r="C77" s="39">
        <v>466.1</v>
      </c>
      <c r="D77" s="38" t="s">
        <v>324</v>
      </c>
      <c r="E77" s="38" t="s">
        <v>23</v>
      </c>
      <c r="F77" s="38" t="s">
        <v>325</v>
      </c>
      <c r="G77" s="27" t="s">
        <v>326</v>
      </c>
      <c r="H77" s="27" t="s">
        <v>327</v>
      </c>
      <c r="I77" s="27" t="s">
        <v>299</v>
      </c>
      <c r="J77" s="32">
        <f>AY77</f>
        <v>0.12</v>
      </c>
      <c r="K77" s="29">
        <f t="shared" si="62"/>
        <v>111.6</v>
      </c>
      <c r="L77" s="29">
        <f>K77*0.08</f>
        <v>8.927999999999999</v>
      </c>
      <c r="M77" s="29">
        <f>K77-L77-P77</f>
        <v>94.86</v>
      </c>
      <c r="N77" s="29"/>
      <c r="O77" s="29">
        <v>0</v>
      </c>
      <c r="P77" s="29">
        <f>K77*0.07</f>
        <v>7.8120000000000003</v>
      </c>
      <c r="Q77" s="29">
        <f t="shared" ref="Q77" si="71">L77+M77+O77+P77</f>
        <v>111.6</v>
      </c>
      <c r="R77" s="68"/>
      <c r="S77" s="40"/>
      <c r="T77" s="40"/>
      <c r="U77" s="40"/>
      <c r="V77" s="40"/>
      <c r="W77" s="53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>
        <v>0.12</v>
      </c>
      <c r="AZ77" s="40"/>
      <c r="BA77" s="40">
        <f>AY77*930</f>
        <v>111.6</v>
      </c>
      <c r="BB77" s="40"/>
      <c r="BC77" s="40"/>
      <c r="BD77" s="40"/>
      <c r="BE77" s="40"/>
      <c r="BF77" s="40"/>
      <c r="BG77" s="40"/>
      <c r="BH77" s="40"/>
      <c r="BI77" s="40"/>
      <c r="BJ77" s="40"/>
      <c r="BK77" s="25">
        <f>BA77</f>
        <v>111.6</v>
      </c>
      <c r="BL77" s="41"/>
      <c r="BM77" s="40" t="s">
        <v>328</v>
      </c>
      <c r="BN77" s="72">
        <f>BK77-Q77</f>
        <v>0</v>
      </c>
    </row>
    <row r="78" spans="1:66" s="42" customFormat="1" ht="269.25" hidden="1" customHeight="1" x14ac:dyDescent="0.25">
      <c r="A78" s="37" t="s">
        <v>329</v>
      </c>
      <c r="B78" s="38">
        <v>40899363</v>
      </c>
      <c r="C78" s="39">
        <v>466.1</v>
      </c>
      <c r="D78" s="38" t="s">
        <v>330</v>
      </c>
      <c r="E78" s="38" t="s">
        <v>23</v>
      </c>
      <c r="F78" s="38" t="s">
        <v>331</v>
      </c>
      <c r="G78" s="27" t="s">
        <v>332</v>
      </c>
      <c r="H78" s="27" t="s">
        <v>327</v>
      </c>
      <c r="I78" s="27" t="s">
        <v>299</v>
      </c>
      <c r="J78" s="32">
        <f>AY78</f>
        <v>0.02</v>
      </c>
      <c r="K78" s="29">
        <f t="shared" si="62"/>
        <v>18.600000000000001</v>
      </c>
      <c r="L78" s="29">
        <f>K78*0.08</f>
        <v>1.4880000000000002</v>
      </c>
      <c r="M78" s="29">
        <f>K78-L78-P78</f>
        <v>15.810000000000002</v>
      </c>
      <c r="N78" s="29"/>
      <c r="O78" s="29">
        <v>0</v>
      </c>
      <c r="P78" s="29">
        <f>K78*0.07</f>
        <v>1.3020000000000003</v>
      </c>
      <c r="Q78" s="29">
        <f t="shared" ref="Q78" si="72">L78+M78+O78+P78</f>
        <v>18.600000000000001</v>
      </c>
      <c r="R78" s="68"/>
      <c r="S78" s="40"/>
      <c r="T78" s="40"/>
      <c r="U78" s="40"/>
      <c r="V78" s="40"/>
      <c r="W78" s="53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>
        <v>0.02</v>
      </c>
      <c r="AZ78" s="40"/>
      <c r="BA78" s="40">
        <f>AY78*930</f>
        <v>18.600000000000001</v>
      </c>
      <c r="BB78" s="40"/>
      <c r="BC78" s="40"/>
      <c r="BD78" s="40"/>
      <c r="BE78" s="40"/>
      <c r="BF78" s="40"/>
      <c r="BG78" s="40"/>
      <c r="BH78" s="40"/>
      <c r="BI78" s="40"/>
      <c r="BJ78" s="40"/>
      <c r="BK78" s="25">
        <f>BA78</f>
        <v>18.600000000000001</v>
      </c>
      <c r="BL78" s="41"/>
      <c r="BM78" s="40" t="s">
        <v>333</v>
      </c>
      <c r="BN78" s="72">
        <f>BK78-Q78</f>
        <v>0</v>
      </c>
    </row>
    <row r="79" spans="1:66" s="42" customFormat="1" ht="164.25" hidden="1" customHeight="1" x14ac:dyDescent="0.25">
      <c r="A79" s="37" t="s">
        <v>82</v>
      </c>
      <c r="B79" s="38" t="s">
        <v>130</v>
      </c>
      <c r="C79" s="39">
        <v>466.1</v>
      </c>
      <c r="D79" s="38" t="s">
        <v>178</v>
      </c>
      <c r="E79" s="38" t="s">
        <v>32</v>
      </c>
      <c r="F79" s="61" t="s">
        <v>227</v>
      </c>
      <c r="G79" s="62" t="s">
        <v>255</v>
      </c>
      <c r="H79" s="62" t="s">
        <v>261</v>
      </c>
      <c r="I79" s="62" t="s">
        <v>355</v>
      </c>
      <c r="J79" s="63"/>
      <c r="K79" s="63">
        <f>K80+K81+K82+K83+K84</f>
        <v>346.8</v>
      </c>
      <c r="L79" s="63">
        <f t="shared" ref="L79:Q79" si="73">L80+L81+L82+L83+L84</f>
        <v>18.974</v>
      </c>
      <c r="M79" s="63">
        <f t="shared" si="73"/>
        <v>139.685</v>
      </c>
      <c r="N79" s="63"/>
      <c r="O79" s="63">
        <f t="shared" si="73"/>
        <v>182.47000000000003</v>
      </c>
      <c r="P79" s="63">
        <f t="shared" si="73"/>
        <v>5.6709999999999994</v>
      </c>
      <c r="Q79" s="63">
        <f t="shared" si="73"/>
        <v>346.80000000000007</v>
      </c>
      <c r="R79" s="70"/>
      <c r="S79" s="64"/>
      <c r="T79" s="64"/>
      <c r="U79" s="64"/>
      <c r="V79" s="64"/>
      <c r="X79" s="64"/>
      <c r="Y79" s="64"/>
      <c r="Z79" s="64">
        <v>0.08</v>
      </c>
      <c r="AA79" s="64"/>
      <c r="AB79" s="64">
        <f>Z79*1100</f>
        <v>88</v>
      </c>
      <c r="AC79" s="64"/>
      <c r="AD79" s="64"/>
      <c r="AE79" s="64">
        <v>1</v>
      </c>
      <c r="AF79" s="64"/>
      <c r="AG79" s="64">
        <f>K81</f>
        <v>53.34</v>
      </c>
      <c r="AH79" s="64"/>
      <c r="AI79" s="64"/>
      <c r="AJ79" s="64"/>
      <c r="AK79" s="64"/>
      <c r="AL79" s="64"/>
      <c r="AM79" s="64"/>
      <c r="AN79" s="64" t="s">
        <v>305</v>
      </c>
      <c r="AO79" s="64">
        <f>K82</f>
        <v>183.66</v>
      </c>
      <c r="AP79" s="64">
        <v>1</v>
      </c>
      <c r="AQ79" s="64">
        <f>K83</f>
        <v>12.5</v>
      </c>
      <c r="AR79" s="64"/>
      <c r="AS79" s="64"/>
      <c r="AT79" s="64"/>
      <c r="AU79" s="64"/>
      <c r="AV79" s="64"/>
      <c r="AW79" s="64"/>
      <c r="AX79" s="64"/>
      <c r="AY79" s="64">
        <v>0.01</v>
      </c>
      <c r="AZ79" s="64"/>
      <c r="BA79" s="40">
        <f>AY79*930</f>
        <v>9.3000000000000007</v>
      </c>
      <c r="BB79" s="64"/>
      <c r="BC79" s="64"/>
      <c r="BD79" s="64"/>
      <c r="BE79" s="64"/>
      <c r="BF79" s="64"/>
      <c r="BG79" s="64"/>
      <c r="BH79" s="64"/>
      <c r="BI79" s="64"/>
      <c r="BJ79" s="64"/>
      <c r="BK79" s="25">
        <f>AB79+AG79+AO79+AQ79+BA79</f>
        <v>346.8</v>
      </c>
      <c r="BL79" s="65">
        <v>41958</v>
      </c>
      <c r="BM79" s="64"/>
      <c r="BN79" s="72">
        <f t="shared" si="61"/>
        <v>0</v>
      </c>
    </row>
    <row r="80" spans="1:66" s="4" customFormat="1" ht="39.950000000000003" hidden="1" customHeight="1" x14ac:dyDescent="0.25">
      <c r="A80" s="16"/>
      <c r="B80" s="17"/>
      <c r="C80" s="19"/>
      <c r="D80" s="17"/>
      <c r="E80" s="17"/>
      <c r="F80" s="17"/>
      <c r="G80" s="11"/>
      <c r="H80" s="11"/>
      <c r="I80" s="11" t="s">
        <v>7</v>
      </c>
      <c r="J80" s="35">
        <f>Z79</f>
        <v>0.08</v>
      </c>
      <c r="K80" s="30">
        <f>J80*1100</f>
        <v>88</v>
      </c>
      <c r="L80" s="30">
        <f>K80*0.08</f>
        <v>7.04</v>
      </c>
      <c r="M80" s="30">
        <f>K80*0.89</f>
        <v>78.320000000000007</v>
      </c>
      <c r="N80" s="30"/>
      <c r="O80" s="30">
        <v>0</v>
      </c>
      <c r="P80" s="30">
        <f>K80*0.03</f>
        <v>2.6399999999999997</v>
      </c>
      <c r="Q80" s="30">
        <f>L80+M80+O80+P80</f>
        <v>88.000000000000014</v>
      </c>
      <c r="R80" s="68"/>
      <c r="S80" s="6"/>
      <c r="T80" s="6"/>
      <c r="U80" s="6"/>
      <c r="V80" s="6"/>
      <c r="W80" s="54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25"/>
      <c r="BL80" s="14"/>
      <c r="BM80" s="6"/>
      <c r="BN80" s="72">
        <f t="shared" si="61"/>
        <v>-88.000000000000014</v>
      </c>
    </row>
    <row r="81" spans="1:66" s="4" customFormat="1" ht="39.950000000000003" hidden="1" customHeight="1" x14ac:dyDescent="0.25">
      <c r="A81" s="55"/>
      <c r="B81" s="55"/>
      <c r="C81" s="55"/>
      <c r="D81" s="55"/>
      <c r="E81" s="55"/>
      <c r="F81" s="55"/>
      <c r="G81" s="56"/>
      <c r="H81" s="56"/>
      <c r="I81" s="56" t="s">
        <v>9</v>
      </c>
      <c r="J81" s="57">
        <f>AE79</f>
        <v>1</v>
      </c>
      <c r="K81" s="30">
        <v>53.34</v>
      </c>
      <c r="L81" s="30">
        <v>3.91</v>
      </c>
      <c r="M81" s="30">
        <v>10.51</v>
      </c>
      <c r="N81" s="30"/>
      <c r="O81" s="30">
        <v>38.39</v>
      </c>
      <c r="P81" s="30">
        <v>0.53</v>
      </c>
      <c r="Q81" s="30">
        <f t="shared" ref="Q81" si="74">L81+M81+O81+P81</f>
        <v>53.34</v>
      </c>
      <c r="R81" s="69"/>
      <c r="S81" s="54"/>
      <c r="T81" s="54"/>
      <c r="U81" s="54"/>
      <c r="V81" s="54"/>
      <c r="W81" s="54"/>
      <c r="X81" s="54"/>
      <c r="Y81" s="54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8"/>
      <c r="BL81" s="60"/>
      <c r="BM81" s="59"/>
      <c r="BN81" s="72">
        <f t="shared" si="61"/>
        <v>-53.34</v>
      </c>
    </row>
    <row r="82" spans="1:66" s="4" customFormat="1" ht="39.950000000000003" hidden="1" customHeight="1" x14ac:dyDescent="0.25">
      <c r="A82" s="55"/>
      <c r="B82" s="55"/>
      <c r="C82" s="55"/>
      <c r="D82" s="55"/>
      <c r="E82" s="55"/>
      <c r="F82" s="55"/>
      <c r="G82" s="56"/>
      <c r="H82" s="56"/>
      <c r="I82" s="56" t="s">
        <v>12</v>
      </c>
      <c r="J82" s="56" t="s">
        <v>305</v>
      </c>
      <c r="K82" s="30">
        <v>183.66</v>
      </c>
      <c r="L82" s="30">
        <v>6.53</v>
      </c>
      <c r="M82" s="30">
        <v>41.42</v>
      </c>
      <c r="N82" s="30"/>
      <c r="O82" s="30">
        <v>133.96</v>
      </c>
      <c r="P82" s="30">
        <v>1.75</v>
      </c>
      <c r="Q82" s="30">
        <f>L82+M82+O82+P82</f>
        <v>183.66000000000003</v>
      </c>
      <c r="R82" s="69"/>
      <c r="S82" s="54"/>
      <c r="T82" s="54"/>
      <c r="U82" s="54"/>
      <c r="V82" s="54"/>
      <c r="W82" s="54"/>
      <c r="X82" s="54"/>
      <c r="Y82" s="54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8"/>
      <c r="BL82" s="60"/>
      <c r="BM82" s="59"/>
      <c r="BN82" s="72">
        <f t="shared" si="61"/>
        <v>-183.66000000000003</v>
      </c>
    </row>
    <row r="83" spans="1:66" s="4" customFormat="1" ht="39.950000000000003" hidden="1" customHeight="1" x14ac:dyDescent="0.25">
      <c r="A83" s="55"/>
      <c r="B83" s="55"/>
      <c r="C83" s="55"/>
      <c r="D83" s="55"/>
      <c r="E83" s="55"/>
      <c r="F83" s="55"/>
      <c r="G83" s="56"/>
      <c r="H83" s="56"/>
      <c r="I83" s="56" t="s">
        <v>354</v>
      </c>
      <c r="J83" s="57">
        <f>AP79</f>
        <v>1</v>
      </c>
      <c r="K83" s="30">
        <v>12.5</v>
      </c>
      <c r="L83" s="30">
        <v>0.75</v>
      </c>
      <c r="M83" s="30">
        <v>1.53</v>
      </c>
      <c r="N83" s="30"/>
      <c r="O83" s="30">
        <v>10.119999999999999</v>
      </c>
      <c r="P83" s="30">
        <v>0.1</v>
      </c>
      <c r="Q83" s="30">
        <f t="shared" ref="Q83:Q84" si="75">L83+M83+O83+P83</f>
        <v>12.499999999999998</v>
      </c>
      <c r="R83" s="69"/>
      <c r="S83" s="54"/>
      <c r="T83" s="54"/>
      <c r="U83" s="54"/>
      <c r="V83" s="54"/>
      <c r="W83" s="54"/>
      <c r="X83" s="54"/>
      <c r="Y83" s="54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8"/>
      <c r="BL83" s="60"/>
      <c r="BM83" s="59"/>
      <c r="BN83" s="72">
        <f t="shared" si="61"/>
        <v>-12.499999999999998</v>
      </c>
    </row>
    <row r="84" spans="1:66" s="4" customFormat="1" ht="39.950000000000003" hidden="1" customHeight="1" x14ac:dyDescent="0.25">
      <c r="A84" s="55"/>
      <c r="B84" s="55"/>
      <c r="C84" s="55"/>
      <c r="D84" s="55"/>
      <c r="E84" s="55"/>
      <c r="F84" s="55"/>
      <c r="G84" s="56"/>
      <c r="H84" s="56"/>
      <c r="I84" s="56" t="s">
        <v>299</v>
      </c>
      <c r="J84" s="57">
        <f>AY79</f>
        <v>0.01</v>
      </c>
      <c r="K84" s="30">
        <f t="shared" ref="K84" si="76">J84*930</f>
        <v>9.3000000000000007</v>
      </c>
      <c r="L84" s="30">
        <f>K84*0.08</f>
        <v>0.74400000000000011</v>
      </c>
      <c r="M84" s="30">
        <f>K84-L84-P84</f>
        <v>7.9050000000000011</v>
      </c>
      <c r="N84" s="30"/>
      <c r="O84" s="30">
        <v>0</v>
      </c>
      <c r="P84" s="30">
        <f>K84*0.07</f>
        <v>0.65100000000000013</v>
      </c>
      <c r="Q84" s="30">
        <f t="shared" si="75"/>
        <v>9.3000000000000007</v>
      </c>
      <c r="R84" s="69"/>
      <c r="S84" s="54"/>
      <c r="T84" s="54"/>
      <c r="U84" s="54"/>
      <c r="V84" s="54"/>
      <c r="W84" s="54"/>
      <c r="X84" s="54"/>
      <c r="Y84" s="54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8"/>
      <c r="BL84" s="60"/>
      <c r="BM84" s="59"/>
      <c r="BN84" s="72">
        <f t="shared" si="61"/>
        <v>-9.3000000000000007</v>
      </c>
    </row>
    <row r="85" spans="1:66" x14ac:dyDescent="0.35">
      <c r="BN85" s="72">
        <f t="shared" si="61"/>
        <v>0</v>
      </c>
    </row>
    <row r="86" spans="1:66" s="73" customFormat="1" ht="33.75" customHeight="1" x14ac:dyDescent="0.25">
      <c r="J86" s="74"/>
      <c r="K86" s="74">
        <f>K79+K78+K77+K75++K73+K74+K72+K71+K65+K58+K56+K55+K54+K53+K52+K51+K45+K44+K43+K42+K40+K39+K38+K32+K31+K30+K29+K28++K27+K26+K23+K17+K16+K13+K12+K11+K9+K7+K6+K5+K4+K3</f>
        <v>8941.3825000000015</v>
      </c>
      <c r="L86" s="74">
        <f t="shared" ref="L86:AX86" si="77">L79+L78+L77+L75++L73+L74+L72+L71+L65+L58+L56+L55+L54+L53+L52+L51+L45+L44+L43+L42+L40+L39+L38+L32+L31+L31+L30+L29+L28++L27+L26+L23+L17+L16+L13+L12+L11+L9+L7+L6+L5+L4+L3</f>
        <v>639.44628000000012</v>
      </c>
      <c r="M86" s="74">
        <f t="shared" si="77"/>
        <v>6327.5762800000002</v>
      </c>
      <c r="N86" s="74"/>
      <c r="O86" s="74">
        <f t="shared" si="77"/>
        <v>1617.3380000000002</v>
      </c>
      <c r="P86" s="74">
        <f t="shared" si="77"/>
        <v>450.02194000000009</v>
      </c>
      <c r="Q86" s="74">
        <f t="shared" si="77"/>
        <v>9034.3825000000015</v>
      </c>
      <c r="R86" s="74">
        <f t="shared" si="77"/>
        <v>0</v>
      </c>
      <c r="S86" s="74">
        <f t="shared" si="77"/>
        <v>0</v>
      </c>
      <c r="T86" s="74">
        <f t="shared" si="77"/>
        <v>0</v>
      </c>
      <c r="U86" s="74">
        <f t="shared" si="77"/>
        <v>0</v>
      </c>
      <c r="V86" s="74">
        <f t="shared" si="77"/>
        <v>0</v>
      </c>
      <c r="W86" s="74">
        <f t="shared" si="77"/>
        <v>0.67</v>
      </c>
      <c r="X86" s="74">
        <f t="shared" si="77"/>
        <v>0</v>
      </c>
      <c r="Y86" s="74">
        <f t="shared" si="77"/>
        <v>556.46849999999995</v>
      </c>
      <c r="Z86" s="74">
        <f t="shared" si="77"/>
        <v>0.83</v>
      </c>
      <c r="AA86" s="74">
        <f t="shared" si="77"/>
        <v>0</v>
      </c>
      <c r="AB86" s="74">
        <f t="shared" si="77"/>
        <v>913</v>
      </c>
      <c r="AC86" s="74">
        <f t="shared" si="77"/>
        <v>0</v>
      </c>
      <c r="AD86" s="74">
        <f t="shared" si="77"/>
        <v>0</v>
      </c>
      <c r="AE86" s="74">
        <f t="shared" si="77"/>
        <v>6</v>
      </c>
      <c r="AF86" s="74">
        <f t="shared" si="77"/>
        <v>0</v>
      </c>
      <c r="AG86" s="74">
        <f t="shared" si="77"/>
        <v>320.04000000000008</v>
      </c>
      <c r="AH86" s="74">
        <f t="shared" si="77"/>
        <v>0</v>
      </c>
      <c r="AI86" s="74">
        <f t="shared" si="77"/>
        <v>0</v>
      </c>
      <c r="AJ86" s="74">
        <f t="shared" si="77"/>
        <v>0</v>
      </c>
      <c r="AK86" s="74">
        <f t="shared" si="77"/>
        <v>0</v>
      </c>
      <c r="AL86" s="74">
        <f t="shared" si="77"/>
        <v>0</v>
      </c>
      <c r="AM86" s="74">
        <f t="shared" si="77"/>
        <v>0</v>
      </c>
      <c r="AN86" s="74" t="e">
        <f t="shared" si="77"/>
        <v>#VALUE!</v>
      </c>
      <c r="AO86" s="74">
        <f t="shared" si="77"/>
        <v>1601.1340000000002</v>
      </c>
      <c r="AP86" s="74">
        <f t="shared" si="77"/>
        <v>6</v>
      </c>
      <c r="AQ86" s="74">
        <f t="shared" si="77"/>
        <v>75</v>
      </c>
      <c r="AR86" s="74">
        <f t="shared" si="77"/>
        <v>0</v>
      </c>
      <c r="AS86" s="74">
        <f t="shared" si="77"/>
        <v>0</v>
      </c>
      <c r="AT86" s="74">
        <f t="shared" si="77"/>
        <v>0</v>
      </c>
      <c r="AU86" s="74">
        <f t="shared" si="77"/>
        <v>0</v>
      </c>
      <c r="AV86" s="74" t="e">
        <f t="shared" si="77"/>
        <v>#VALUE!</v>
      </c>
      <c r="AW86" s="74">
        <f t="shared" si="77"/>
        <v>0</v>
      </c>
      <c r="AX86" s="74">
        <f t="shared" si="77"/>
        <v>130.58000000000001</v>
      </c>
      <c r="AY86" s="74">
        <f t="shared" ref="AY86:BJ86" si="78">AY79+AY78+AY77+AY75++AY73+AY74+AY72+AY71+AY65+AY58+AY56+AY55+AY54+AY53+AY52+AY51+AY45+AY44+AY43+AY42+AY40+AY39+AY38+AY32+AY31+AY31+AY30+AY29+AY28++AY27+AY26+AY23+AY17+AY16+AY13+AY12+AY11+AY9+AY7+AY6+AY5+AY4+AY3</f>
        <v>5.7600000000000016</v>
      </c>
      <c r="AZ86" s="74">
        <f t="shared" si="78"/>
        <v>0</v>
      </c>
      <c r="BA86" s="74">
        <f t="shared" si="78"/>
        <v>5356.8</v>
      </c>
      <c r="BB86" s="74">
        <f t="shared" si="78"/>
        <v>0</v>
      </c>
      <c r="BC86" s="74">
        <f t="shared" si="78"/>
        <v>0</v>
      </c>
      <c r="BD86" s="74">
        <f t="shared" si="78"/>
        <v>0.6</v>
      </c>
      <c r="BE86" s="74">
        <f t="shared" si="78"/>
        <v>0</v>
      </c>
      <c r="BF86" s="74">
        <f t="shared" si="78"/>
        <v>81.36</v>
      </c>
      <c r="BG86" s="74">
        <f t="shared" si="78"/>
        <v>0</v>
      </c>
      <c r="BH86" s="74">
        <f t="shared" si="78"/>
        <v>0</v>
      </c>
      <c r="BI86" s="74">
        <f t="shared" si="78"/>
        <v>0</v>
      </c>
      <c r="BJ86" s="74">
        <f t="shared" si="78"/>
        <v>0</v>
      </c>
      <c r="BK86" s="74">
        <f>SUM(BK3:BK85)</f>
        <v>8941.3824999999997</v>
      </c>
      <c r="BL86" s="75"/>
      <c r="BM86" s="76"/>
      <c r="BN86" s="77">
        <f>BK86-K86</f>
        <v>0</v>
      </c>
    </row>
  </sheetData>
  <autoFilter ref="A2:BM84">
    <filterColumn colId="0">
      <filters>
        <filter val="С-2066/0999-ОРЗТП/2014"/>
        <filter val="С-2068/1004-ОРЗТП/2014"/>
        <filter val="С-2079/1011-ОРЗТП/2014"/>
        <filter val="С-2089/1003-ОРЗТП/2014"/>
        <filter val="С-2096/1005-ОРЗТП/2014"/>
        <filter val="С-2103/1030-ОРЗТП/2014"/>
        <filter val="С-2104/1001-ОРЗТП/2014"/>
        <filter val="С-2105/1059-ОРЗТП/2014"/>
        <filter val="С-2109/1058-ОРЗТП/2014"/>
        <filter val="С-2112/1000-ОРЗТП/2014"/>
        <filter val="С-2122/1006-ОРзтП/2014"/>
        <filter val="С-2125/1063-ОРЗТП/2014"/>
        <filter val="С-2126/1002-ОРЗТП/2014"/>
      </filters>
    </filterColumn>
  </autoFilter>
  <pageMargins left="0" right="0" top="0" bottom="0" header="0" footer="0"/>
  <pageSetup paperSize="9" scale="1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6"/>
  <sheetViews>
    <sheetView zoomScale="50" zoomScaleNormal="50" zoomScaleSheetLayoutView="50" workbookViewId="0">
      <pane ySplit="2" topLeftCell="A3" activePane="bottomLeft" state="frozen"/>
      <selection pane="bottomLeft" activeCell="A27" sqref="A27"/>
    </sheetView>
  </sheetViews>
  <sheetFormatPr defaultColWidth="18.7109375" defaultRowHeight="21" x14ac:dyDescent="0.35"/>
  <cols>
    <col min="1" max="6" width="18.7109375" style="18"/>
    <col min="7" max="17" width="18.7109375" style="12"/>
    <col min="18" max="18" width="18.7109375" style="66"/>
    <col min="19" max="25" width="18.7109375" style="5"/>
    <col min="26" max="62" width="18.7109375" style="3"/>
    <col min="63" max="63" width="18.7109375" style="23"/>
    <col min="64" max="64" width="18.7109375" style="15"/>
    <col min="65" max="65" width="18.7109375" style="3"/>
    <col min="66" max="16384" width="18.7109375" style="5"/>
  </cols>
  <sheetData>
    <row r="1" spans="1:66" ht="23.25" x14ac:dyDescent="0.35">
      <c r="C1" s="20" t="s">
        <v>34</v>
      </c>
    </row>
    <row r="2" spans="1:66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/>
      <c r="O2" s="1" t="s">
        <v>339</v>
      </c>
      <c r="P2" s="1" t="s">
        <v>340</v>
      </c>
      <c r="Q2" s="1" t="s">
        <v>341</v>
      </c>
      <c r="R2" s="67" t="s">
        <v>4</v>
      </c>
      <c r="S2" s="1"/>
      <c r="T2" s="1" t="s">
        <v>20</v>
      </c>
      <c r="U2" s="1" t="s">
        <v>5</v>
      </c>
      <c r="V2" s="8"/>
      <c r="W2" s="1" t="s">
        <v>6</v>
      </c>
      <c r="X2" s="1"/>
      <c r="Y2" s="1"/>
      <c r="Z2" s="2" t="s">
        <v>7</v>
      </c>
      <c r="AA2" s="2"/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28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299</v>
      </c>
      <c r="AZ2" s="2"/>
      <c r="BA2" s="2"/>
      <c r="BB2" s="2" t="s">
        <v>298</v>
      </c>
      <c r="BC2" s="2"/>
      <c r="BD2" s="2" t="s">
        <v>297</v>
      </c>
      <c r="BE2" s="2"/>
      <c r="BF2" s="2"/>
      <c r="BG2" s="2" t="s">
        <v>295</v>
      </c>
      <c r="BH2" s="10"/>
      <c r="BI2" s="2" t="s">
        <v>296</v>
      </c>
      <c r="BJ2" s="9"/>
      <c r="BK2" s="24" t="s">
        <v>19</v>
      </c>
      <c r="BL2" s="13" t="s">
        <v>18</v>
      </c>
      <c r="BM2" s="2" t="s">
        <v>16</v>
      </c>
    </row>
    <row r="3" spans="1:66" s="42" customFormat="1" ht="120" customHeight="1" x14ac:dyDescent="0.25">
      <c r="A3" s="37" t="s">
        <v>35</v>
      </c>
      <c r="B3" s="38" t="s">
        <v>83</v>
      </c>
      <c r="C3" s="39">
        <v>466.1</v>
      </c>
      <c r="D3" s="38" t="s">
        <v>131</v>
      </c>
      <c r="E3" s="38" t="s">
        <v>179</v>
      </c>
      <c r="F3" s="38" t="s">
        <v>181</v>
      </c>
      <c r="G3" s="27" t="s">
        <v>262</v>
      </c>
      <c r="H3" s="27" t="s">
        <v>256</v>
      </c>
      <c r="I3" s="26" t="s">
        <v>297</v>
      </c>
      <c r="J3" s="29">
        <f>BD3</f>
        <v>0.6</v>
      </c>
      <c r="K3" s="28">
        <f>J3*135.6</f>
        <v>81.36</v>
      </c>
      <c r="L3" s="28">
        <f>K3*0.08</f>
        <v>6.5087999999999999</v>
      </c>
      <c r="M3" s="28">
        <f>K3-L3-P3</f>
        <v>73.224000000000004</v>
      </c>
      <c r="N3" s="28"/>
      <c r="O3" s="28">
        <v>0</v>
      </c>
      <c r="P3" s="28">
        <f>K3*0.02</f>
        <v>1.6272</v>
      </c>
      <c r="Q3" s="29">
        <f t="shared" ref="Q3:Q7" si="0">L3+M3+O3+P3</f>
        <v>81.36</v>
      </c>
      <c r="R3" s="68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>
        <v>0.6</v>
      </c>
      <c r="BE3" s="40"/>
      <c r="BF3" s="40">
        <f>BD3*135.6</f>
        <v>81.36</v>
      </c>
      <c r="BG3" s="40"/>
      <c r="BH3" s="40"/>
      <c r="BI3" s="40"/>
      <c r="BJ3" s="40"/>
      <c r="BK3" s="25">
        <f>BF3</f>
        <v>81.36</v>
      </c>
      <c r="BL3" s="41">
        <v>41950</v>
      </c>
      <c r="BM3" s="40"/>
      <c r="BN3" s="72">
        <f>BK3-Q3</f>
        <v>0</v>
      </c>
    </row>
    <row r="4" spans="1:66" s="42" customFormat="1" ht="120" customHeight="1" x14ac:dyDescent="0.25">
      <c r="A4" s="37" t="s">
        <v>36</v>
      </c>
      <c r="B4" s="38" t="s">
        <v>84</v>
      </c>
      <c r="C4" s="39">
        <v>466.1</v>
      </c>
      <c r="D4" s="38" t="s">
        <v>132</v>
      </c>
      <c r="E4" s="38" t="s">
        <v>30</v>
      </c>
      <c r="F4" s="38" t="s">
        <v>182</v>
      </c>
      <c r="G4" s="27" t="s">
        <v>228</v>
      </c>
      <c r="H4" s="27" t="s">
        <v>24</v>
      </c>
      <c r="I4" s="26" t="s">
        <v>299</v>
      </c>
      <c r="J4" s="29">
        <f>AY4</f>
        <v>0.4</v>
      </c>
      <c r="K4" s="29">
        <f>J4*930</f>
        <v>372</v>
      </c>
      <c r="L4" s="29">
        <f>K4*0.08</f>
        <v>29.76</v>
      </c>
      <c r="M4" s="29">
        <f>K4-L4-P4</f>
        <v>316.2</v>
      </c>
      <c r="N4" s="29"/>
      <c r="O4" s="29">
        <v>0</v>
      </c>
      <c r="P4" s="29">
        <f>K4*0.07</f>
        <v>26.040000000000003</v>
      </c>
      <c r="Q4" s="29">
        <f t="shared" si="0"/>
        <v>372</v>
      </c>
      <c r="R4" s="68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>
        <v>0.4</v>
      </c>
      <c r="AZ4" s="40"/>
      <c r="BA4" s="40">
        <f>AY4*930</f>
        <v>372</v>
      </c>
      <c r="BB4" s="40"/>
      <c r="BC4" s="40"/>
      <c r="BD4" s="40"/>
      <c r="BE4" s="40"/>
      <c r="BF4" s="40"/>
      <c r="BG4" s="40"/>
      <c r="BH4" s="40"/>
      <c r="BI4" s="40"/>
      <c r="BJ4" s="40"/>
      <c r="BK4" s="25">
        <f>BA4</f>
        <v>372</v>
      </c>
      <c r="BL4" s="41">
        <v>41894</v>
      </c>
      <c r="BM4" s="40"/>
      <c r="BN4" s="72">
        <f>BK4-Q4</f>
        <v>0</v>
      </c>
    </row>
    <row r="5" spans="1:66" s="42" customFormat="1" ht="120" customHeight="1" x14ac:dyDescent="0.25">
      <c r="A5" s="37" t="s">
        <v>37</v>
      </c>
      <c r="B5" s="38" t="s">
        <v>85</v>
      </c>
      <c r="C5" s="39">
        <v>466.1</v>
      </c>
      <c r="D5" s="38" t="s">
        <v>133</v>
      </c>
      <c r="E5" s="38" t="s">
        <v>29</v>
      </c>
      <c r="F5" s="38" t="s">
        <v>183</v>
      </c>
      <c r="G5" s="27" t="s">
        <v>229</v>
      </c>
      <c r="H5" s="27" t="s">
        <v>24</v>
      </c>
      <c r="I5" s="26" t="s">
        <v>299</v>
      </c>
      <c r="J5" s="29">
        <f>AY5</f>
        <v>0.23</v>
      </c>
      <c r="K5" s="29">
        <f>J5*930</f>
        <v>213.9</v>
      </c>
      <c r="L5" s="29">
        <f>K5*0.08</f>
        <v>17.112000000000002</v>
      </c>
      <c r="M5" s="29">
        <f>K5-L5-P5</f>
        <v>181.815</v>
      </c>
      <c r="N5" s="29"/>
      <c r="O5" s="29">
        <v>0</v>
      </c>
      <c r="P5" s="29">
        <f>K5*0.07</f>
        <v>14.973000000000003</v>
      </c>
      <c r="Q5" s="29">
        <f t="shared" si="0"/>
        <v>213.9</v>
      </c>
      <c r="R5" s="68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>
        <v>0.23</v>
      </c>
      <c r="AZ5" s="40"/>
      <c r="BA5" s="40">
        <f>AY5*930</f>
        <v>213.9</v>
      </c>
      <c r="BB5" s="40"/>
      <c r="BC5" s="40"/>
      <c r="BD5" s="40"/>
      <c r="BE5" s="40"/>
      <c r="BF5" s="40"/>
      <c r="BG5" s="40"/>
      <c r="BH5" s="40"/>
      <c r="BI5" s="40"/>
      <c r="BJ5" s="40"/>
      <c r="BK5" s="25">
        <f t="shared" ref="BK5:BK7" si="1">BA5</f>
        <v>213.9</v>
      </c>
      <c r="BL5" s="41">
        <v>41889</v>
      </c>
      <c r="BM5" s="40"/>
      <c r="BN5" s="72">
        <f t="shared" ref="BN5:BN68" si="2">BK5-Q5</f>
        <v>0</v>
      </c>
    </row>
    <row r="6" spans="1:66" s="42" customFormat="1" ht="120" customHeight="1" x14ac:dyDescent="0.25">
      <c r="A6" s="37" t="s">
        <v>38</v>
      </c>
      <c r="B6" s="38" t="s">
        <v>86</v>
      </c>
      <c r="C6" s="39">
        <v>466.1</v>
      </c>
      <c r="D6" s="38" t="s">
        <v>134</v>
      </c>
      <c r="E6" s="38" t="s">
        <v>29</v>
      </c>
      <c r="F6" s="38" t="s">
        <v>184</v>
      </c>
      <c r="G6" s="27" t="s">
        <v>230</v>
      </c>
      <c r="H6" s="27" t="s">
        <v>24</v>
      </c>
      <c r="I6" s="27" t="s">
        <v>299</v>
      </c>
      <c r="J6" s="29">
        <f>AY6</f>
        <v>0.17</v>
      </c>
      <c r="K6" s="29">
        <f>J6*930</f>
        <v>158.10000000000002</v>
      </c>
      <c r="L6" s="29">
        <f>K6*0.08</f>
        <v>12.648000000000001</v>
      </c>
      <c r="M6" s="29">
        <f>K6-L6-P6</f>
        <v>134.38500000000002</v>
      </c>
      <c r="N6" s="29"/>
      <c r="O6" s="29">
        <v>0</v>
      </c>
      <c r="P6" s="29">
        <f>K6*0.07</f>
        <v>11.067000000000002</v>
      </c>
      <c r="Q6" s="29">
        <f t="shared" si="0"/>
        <v>158.10000000000002</v>
      </c>
      <c r="R6" s="68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>
        <v>0.17</v>
      </c>
      <c r="AZ6" s="40"/>
      <c r="BA6" s="40">
        <f>AY6*930</f>
        <v>158.10000000000002</v>
      </c>
      <c r="BB6" s="40"/>
      <c r="BC6" s="40"/>
      <c r="BD6" s="40"/>
      <c r="BE6" s="40"/>
      <c r="BF6" s="40"/>
      <c r="BG6" s="40"/>
      <c r="BH6" s="40"/>
      <c r="BI6" s="40"/>
      <c r="BJ6" s="40"/>
      <c r="BK6" s="25">
        <f t="shared" si="1"/>
        <v>158.10000000000002</v>
      </c>
      <c r="BL6" s="41">
        <v>41894</v>
      </c>
      <c r="BM6" s="40"/>
      <c r="BN6" s="72">
        <f t="shared" si="2"/>
        <v>0</v>
      </c>
    </row>
    <row r="7" spans="1:66" s="42" customFormat="1" ht="120" customHeight="1" x14ac:dyDescent="0.25">
      <c r="A7" s="37" t="s">
        <v>39</v>
      </c>
      <c r="B7" s="38" t="s">
        <v>87</v>
      </c>
      <c r="C7" s="39">
        <v>466.1</v>
      </c>
      <c r="D7" s="38" t="s">
        <v>135</v>
      </c>
      <c r="E7" s="38" t="s">
        <v>29</v>
      </c>
      <c r="F7" s="38" t="s">
        <v>185</v>
      </c>
      <c r="G7" s="27" t="s">
        <v>231</v>
      </c>
      <c r="H7" s="27" t="s">
        <v>24</v>
      </c>
      <c r="I7" s="27" t="s">
        <v>299</v>
      </c>
      <c r="J7" s="29">
        <f>AY7</f>
        <v>7.0000000000000007E-2</v>
      </c>
      <c r="K7" s="29">
        <f>J7*930</f>
        <v>65.100000000000009</v>
      </c>
      <c r="L7" s="29">
        <f>K7*0.08</f>
        <v>5.2080000000000011</v>
      </c>
      <c r="M7" s="29">
        <f>K7-L7-P7</f>
        <v>55.335000000000008</v>
      </c>
      <c r="N7" s="29"/>
      <c r="O7" s="29">
        <v>0</v>
      </c>
      <c r="P7" s="29">
        <f>K7*0.07</f>
        <v>4.5570000000000013</v>
      </c>
      <c r="Q7" s="29">
        <f t="shared" si="0"/>
        <v>65.100000000000009</v>
      </c>
      <c r="R7" s="68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>
        <v>7.0000000000000007E-2</v>
      </c>
      <c r="AZ7" s="40"/>
      <c r="BA7" s="40">
        <f>AY7*930</f>
        <v>65.100000000000009</v>
      </c>
      <c r="BB7" s="40"/>
      <c r="BC7" s="40"/>
      <c r="BD7" s="40"/>
      <c r="BE7" s="40"/>
      <c r="BF7" s="40"/>
      <c r="BG7" s="40"/>
      <c r="BH7" s="40"/>
      <c r="BI7" s="40"/>
      <c r="BJ7" s="40"/>
      <c r="BK7" s="25">
        <f t="shared" si="1"/>
        <v>65.100000000000009</v>
      </c>
      <c r="BL7" s="41">
        <v>41896</v>
      </c>
      <c r="BM7" s="40"/>
      <c r="BN7" s="72">
        <f t="shared" si="2"/>
        <v>0</v>
      </c>
    </row>
    <row r="8" spans="1:66" s="4" customFormat="1" ht="237.75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11"/>
      <c r="J8" s="35"/>
      <c r="K8" s="34"/>
      <c r="L8" s="34"/>
      <c r="M8" s="34"/>
      <c r="N8" s="34"/>
      <c r="O8" s="34"/>
      <c r="P8" s="34"/>
      <c r="Q8" s="35"/>
      <c r="R8" s="6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25"/>
      <c r="BL8" s="14">
        <v>41949</v>
      </c>
      <c r="BM8" s="6" t="s">
        <v>300</v>
      </c>
      <c r="BN8" s="72">
        <f t="shared" si="2"/>
        <v>0</v>
      </c>
    </row>
    <row r="9" spans="1:66" s="42" customFormat="1" ht="236.25" customHeight="1" x14ac:dyDescent="0.25">
      <c r="A9" s="37" t="s">
        <v>41</v>
      </c>
      <c r="B9" s="38" t="s">
        <v>89</v>
      </c>
      <c r="C9" s="39">
        <v>466.1</v>
      </c>
      <c r="D9" s="38" t="s">
        <v>137</v>
      </c>
      <c r="E9" s="38" t="s">
        <v>22</v>
      </c>
      <c r="F9" s="38" t="s">
        <v>186</v>
      </c>
      <c r="G9" s="27" t="s">
        <v>265</v>
      </c>
      <c r="H9" s="27" t="s">
        <v>266</v>
      </c>
      <c r="I9" s="27" t="s">
        <v>343</v>
      </c>
      <c r="J9" s="29" t="s">
        <v>342</v>
      </c>
      <c r="K9" s="29">
        <v>388.00700000000001</v>
      </c>
      <c r="L9" s="29">
        <v>11.254</v>
      </c>
      <c r="M9" s="29">
        <v>41.695</v>
      </c>
      <c r="N9" s="29"/>
      <c r="O9" s="29">
        <v>329.94799999999998</v>
      </c>
      <c r="P9" s="29">
        <v>5.1100000000000003</v>
      </c>
      <c r="Q9" s="29">
        <f>L9+M9+O9+P9</f>
        <v>388.00700000000001</v>
      </c>
      <c r="R9" s="6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 t="s">
        <v>321</v>
      </c>
      <c r="AO9" s="40">
        <v>388.00700000000001</v>
      </c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25">
        <f>AO9</f>
        <v>388.00700000000001</v>
      </c>
      <c r="BL9" s="41">
        <v>41949</v>
      </c>
      <c r="BM9" s="40"/>
      <c r="BN9" s="72">
        <f t="shared" si="2"/>
        <v>0</v>
      </c>
    </row>
    <row r="10" spans="1:66" s="4" customFormat="1" ht="120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11"/>
      <c r="J10" s="11"/>
      <c r="K10" s="35"/>
      <c r="L10" s="35"/>
      <c r="M10" s="35"/>
      <c r="N10" s="35"/>
      <c r="O10" s="35"/>
      <c r="P10" s="35"/>
      <c r="Q10" s="35"/>
      <c r="R10" s="68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25"/>
      <c r="BL10" s="14">
        <v>41951</v>
      </c>
      <c r="BM10" s="6" t="s">
        <v>301</v>
      </c>
      <c r="BN10" s="72">
        <f t="shared" si="2"/>
        <v>0</v>
      </c>
    </row>
    <row r="11" spans="1:66" s="42" customFormat="1" ht="120" customHeight="1" x14ac:dyDescent="0.25">
      <c r="A11" s="37" t="s">
        <v>43</v>
      </c>
      <c r="B11" s="38" t="s">
        <v>91</v>
      </c>
      <c r="C11" s="39">
        <v>466.1</v>
      </c>
      <c r="D11" s="38" t="s">
        <v>139</v>
      </c>
      <c r="E11" s="38" t="s">
        <v>22</v>
      </c>
      <c r="F11" s="38" t="s">
        <v>188</v>
      </c>
      <c r="G11" s="27" t="s">
        <v>232</v>
      </c>
      <c r="H11" s="27" t="s">
        <v>24</v>
      </c>
      <c r="I11" s="31" t="s">
        <v>299</v>
      </c>
      <c r="J11" s="32">
        <f>AY11</f>
        <v>0.17</v>
      </c>
      <c r="K11" s="29">
        <f>J11*930</f>
        <v>158.10000000000002</v>
      </c>
      <c r="L11" s="29">
        <f>K11*0.08</f>
        <v>12.648000000000001</v>
      </c>
      <c r="M11" s="29">
        <f>K11-L11-P11</f>
        <v>134.38500000000002</v>
      </c>
      <c r="N11" s="29"/>
      <c r="O11" s="29">
        <v>0</v>
      </c>
      <c r="P11" s="29">
        <f>K11*0.07</f>
        <v>11.067000000000002</v>
      </c>
      <c r="Q11" s="29">
        <f t="shared" ref="Q11:Q13" si="3">L11+M11+O11+P11</f>
        <v>158.10000000000002</v>
      </c>
      <c r="R11" s="6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>
        <v>0.17</v>
      </c>
      <c r="AZ11" s="40"/>
      <c r="BA11" s="40">
        <f>AY11*930</f>
        <v>158.10000000000002</v>
      </c>
      <c r="BB11" s="40"/>
      <c r="BC11" s="40"/>
      <c r="BD11" s="40"/>
      <c r="BE11" s="40"/>
      <c r="BF11" s="40"/>
      <c r="BG11" s="40"/>
      <c r="BH11" s="40"/>
      <c r="BI11" s="40"/>
      <c r="BJ11" s="40"/>
      <c r="BK11" s="25">
        <f>BA11</f>
        <v>158.10000000000002</v>
      </c>
      <c r="BL11" s="41">
        <v>41888</v>
      </c>
      <c r="BM11" s="40"/>
      <c r="BN11" s="72">
        <f t="shared" si="2"/>
        <v>0</v>
      </c>
    </row>
    <row r="12" spans="1:66" s="42" customFormat="1" ht="120" customHeight="1" x14ac:dyDescent="0.25">
      <c r="A12" s="37" t="s">
        <v>44</v>
      </c>
      <c r="B12" s="38" t="s">
        <v>92</v>
      </c>
      <c r="C12" s="39">
        <v>466.1</v>
      </c>
      <c r="D12" s="38" t="s">
        <v>140</v>
      </c>
      <c r="E12" s="38" t="s">
        <v>22</v>
      </c>
      <c r="F12" s="38" t="s">
        <v>189</v>
      </c>
      <c r="G12" s="27" t="s">
        <v>233</v>
      </c>
      <c r="H12" s="27" t="s">
        <v>24</v>
      </c>
      <c r="I12" s="29" t="s">
        <v>299</v>
      </c>
      <c r="J12" s="29">
        <f>AY12</f>
        <v>0.03</v>
      </c>
      <c r="K12" s="29">
        <f>J12*930</f>
        <v>27.9</v>
      </c>
      <c r="L12" s="29">
        <f>K12*0.08</f>
        <v>2.2319999999999998</v>
      </c>
      <c r="M12" s="29">
        <f>K12-L12-P12</f>
        <v>23.715</v>
      </c>
      <c r="N12" s="29"/>
      <c r="O12" s="29">
        <v>0</v>
      </c>
      <c r="P12" s="29">
        <f>K12*0.07</f>
        <v>1.9530000000000001</v>
      </c>
      <c r="Q12" s="29">
        <f t="shared" si="3"/>
        <v>27.9</v>
      </c>
      <c r="R12" s="6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>
        <v>0.03</v>
      </c>
      <c r="AZ12" s="40"/>
      <c r="BA12" s="40">
        <f t="shared" ref="BA12:BA13" si="4">AY12*930</f>
        <v>27.9</v>
      </c>
      <c r="BB12" s="40"/>
      <c r="BC12" s="40"/>
      <c r="BD12" s="40"/>
      <c r="BE12" s="40"/>
      <c r="BF12" s="40"/>
      <c r="BG12" s="40"/>
      <c r="BH12" s="40"/>
      <c r="BI12" s="40"/>
      <c r="BJ12" s="40"/>
      <c r="BK12" s="25">
        <f t="shared" ref="BK12:BK13" si="5">BA12</f>
        <v>27.9</v>
      </c>
      <c r="BL12" s="41">
        <v>41889</v>
      </c>
      <c r="BM12" s="40"/>
      <c r="BN12" s="72">
        <f t="shared" si="2"/>
        <v>0</v>
      </c>
    </row>
    <row r="13" spans="1:66" s="42" customFormat="1" ht="120" customHeight="1" x14ac:dyDescent="0.25">
      <c r="A13" s="37" t="s">
        <v>45</v>
      </c>
      <c r="B13" s="38" t="s">
        <v>93</v>
      </c>
      <c r="C13" s="39">
        <v>466.1</v>
      </c>
      <c r="D13" s="38" t="s">
        <v>141</v>
      </c>
      <c r="E13" s="38" t="s">
        <v>22</v>
      </c>
      <c r="F13" s="38" t="s">
        <v>190</v>
      </c>
      <c r="G13" s="27" t="s">
        <v>234</v>
      </c>
      <c r="H13" s="27" t="s">
        <v>24</v>
      </c>
      <c r="I13" s="29" t="s">
        <v>299</v>
      </c>
      <c r="J13" s="29">
        <f>AY13</f>
        <v>0.09</v>
      </c>
      <c r="K13" s="29">
        <f>J13*930</f>
        <v>83.7</v>
      </c>
      <c r="L13" s="29">
        <f>K13*0.08</f>
        <v>6.6960000000000006</v>
      </c>
      <c r="M13" s="29">
        <f>K13-L13-P13</f>
        <v>71.14500000000001</v>
      </c>
      <c r="N13" s="29"/>
      <c r="O13" s="29">
        <v>0</v>
      </c>
      <c r="P13" s="29">
        <f>K13*0.07</f>
        <v>5.8590000000000009</v>
      </c>
      <c r="Q13" s="29">
        <f t="shared" si="3"/>
        <v>83.7</v>
      </c>
      <c r="R13" s="6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>
        <v>0.09</v>
      </c>
      <c r="AZ13" s="40"/>
      <c r="BA13" s="40">
        <f t="shared" si="4"/>
        <v>83.7</v>
      </c>
      <c r="BB13" s="40"/>
      <c r="BC13" s="40"/>
      <c r="BD13" s="40"/>
      <c r="BE13" s="40"/>
      <c r="BF13" s="40"/>
      <c r="BG13" s="40"/>
      <c r="BH13" s="40"/>
      <c r="BI13" s="40"/>
      <c r="BJ13" s="40"/>
      <c r="BK13" s="25">
        <f t="shared" si="5"/>
        <v>83.7</v>
      </c>
      <c r="BL13" s="41">
        <v>41888</v>
      </c>
      <c r="BM13" s="40"/>
      <c r="BN13" s="72">
        <f t="shared" si="2"/>
        <v>0</v>
      </c>
    </row>
    <row r="14" spans="1:66" s="4" customFormat="1" ht="120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35"/>
      <c r="J14" s="35"/>
      <c r="K14" s="35"/>
      <c r="L14" s="35"/>
      <c r="M14" s="35"/>
      <c r="N14" s="35"/>
      <c r="O14" s="35"/>
      <c r="P14" s="35"/>
      <c r="Q14" s="35"/>
      <c r="R14" s="6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25"/>
      <c r="BL14" s="14">
        <v>41888</v>
      </c>
      <c r="BM14" s="6" t="s">
        <v>302</v>
      </c>
      <c r="BN14" s="72">
        <f t="shared" si="2"/>
        <v>0</v>
      </c>
    </row>
    <row r="15" spans="1:66" s="4" customFormat="1" ht="23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11"/>
      <c r="J15" s="11"/>
      <c r="K15" s="35"/>
      <c r="L15" s="35"/>
      <c r="M15" s="35"/>
      <c r="N15" s="35"/>
      <c r="O15" s="35"/>
      <c r="P15" s="35"/>
      <c r="Q15" s="35"/>
      <c r="R15" s="68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25"/>
      <c r="BL15" s="14">
        <v>41955</v>
      </c>
      <c r="BM15" s="6" t="s">
        <v>303</v>
      </c>
      <c r="BN15" s="72">
        <f t="shared" si="2"/>
        <v>0</v>
      </c>
    </row>
    <row r="16" spans="1:66" s="42" customFormat="1" ht="206.25" customHeight="1" x14ac:dyDescent="0.25">
      <c r="A16" s="37" t="s">
        <v>48</v>
      </c>
      <c r="B16" s="38" t="s">
        <v>96</v>
      </c>
      <c r="C16" s="39">
        <v>466.1</v>
      </c>
      <c r="D16" s="38" t="s">
        <v>144</v>
      </c>
      <c r="E16" s="38" t="s">
        <v>22</v>
      </c>
      <c r="F16" s="38" t="s">
        <v>193</v>
      </c>
      <c r="G16" s="27" t="s">
        <v>235</v>
      </c>
      <c r="H16" s="27" t="s">
        <v>272</v>
      </c>
      <c r="I16" s="26" t="s">
        <v>299</v>
      </c>
      <c r="J16" s="29">
        <f>AY16</f>
        <v>0.25</v>
      </c>
      <c r="K16" s="29">
        <f>J16*930</f>
        <v>232.5</v>
      </c>
      <c r="L16" s="29">
        <f>K16*0.08</f>
        <v>18.600000000000001</v>
      </c>
      <c r="M16" s="29">
        <f>K16-L16-P16</f>
        <v>197.625</v>
      </c>
      <c r="N16" s="29"/>
      <c r="O16" s="29">
        <v>0</v>
      </c>
      <c r="P16" s="29">
        <f>K16*0.07</f>
        <v>16.275000000000002</v>
      </c>
      <c r="Q16" s="29">
        <f t="shared" ref="Q16" si="6">L16+M16+O16+P16</f>
        <v>232.5</v>
      </c>
      <c r="R16" s="6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>
        <v>0.25</v>
      </c>
      <c r="AZ16" s="40"/>
      <c r="BA16" s="40">
        <f>AY16*930</f>
        <v>232.5</v>
      </c>
      <c r="BB16" s="40"/>
      <c r="BC16" s="40"/>
      <c r="BD16" s="40"/>
      <c r="BE16" s="40"/>
      <c r="BF16" s="40"/>
      <c r="BG16" s="40"/>
      <c r="BH16" s="40"/>
      <c r="BI16" s="40"/>
      <c r="BJ16" s="40"/>
      <c r="BK16" s="25">
        <f>BA16</f>
        <v>232.5</v>
      </c>
      <c r="BL16" s="41">
        <v>41956</v>
      </c>
      <c r="BM16" s="40" t="s">
        <v>304</v>
      </c>
      <c r="BN16" s="72">
        <f t="shared" si="2"/>
        <v>0</v>
      </c>
    </row>
    <row r="17" spans="1:66" s="42" customFormat="1" ht="189" customHeight="1" x14ac:dyDescent="0.25">
      <c r="A17" s="37" t="s">
        <v>49</v>
      </c>
      <c r="B17" s="38" t="s">
        <v>97</v>
      </c>
      <c r="C17" s="39">
        <v>466.1</v>
      </c>
      <c r="D17" s="38" t="s">
        <v>145</v>
      </c>
      <c r="E17" s="38" t="s">
        <v>22</v>
      </c>
      <c r="F17" s="38" t="s">
        <v>194</v>
      </c>
      <c r="G17" s="27" t="s">
        <v>236</v>
      </c>
      <c r="H17" s="27" t="s">
        <v>257</v>
      </c>
      <c r="I17" s="26" t="s">
        <v>345</v>
      </c>
      <c r="J17" s="27"/>
      <c r="K17" s="29">
        <f>K18+K19+K20+K21+K22</f>
        <v>437.3</v>
      </c>
      <c r="L17" s="29">
        <f t="shared" ref="L17:Q17" si="7">L18+L19+L20+L21+L22</f>
        <v>26.213999999999999</v>
      </c>
      <c r="M17" s="29">
        <f t="shared" si="7"/>
        <v>218.37000000000003</v>
      </c>
      <c r="N17" s="29"/>
      <c r="O17" s="29">
        <f t="shared" si="7"/>
        <v>182.47000000000003</v>
      </c>
      <c r="P17" s="29">
        <f t="shared" si="7"/>
        <v>10.246</v>
      </c>
      <c r="Q17" s="29">
        <f t="shared" si="7"/>
        <v>437.3</v>
      </c>
      <c r="R17" s="68"/>
      <c r="S17" s="40"/>
      <c r="T17" s="40"/>
      <c r="U17" s="40"/>
      <c r="V17" s="40"/>
      <c r="W17" s="40"/>
      <c r="X17" s="40"/>
      <c r="Y17" s="40"/>
      <c r="Z17" s="40">
        <v>0.12</v>
      </c>
      <c r="AA17" s="40"/>
      <c r="AB17" s="40">
        <f>Z17*1100</f>
        <v>132</v>
      </c>
      <c r="AC17" s="40"/>
      <c r="AD17" s="40"/>
      <c r="AE17" s="40">
        <v>1</v>
      </c>
      <c r="AF17" s="40"/>
      <c r="AG17" s="40">
        <v>53.34</v>
      </c>
      <c r="AH17" s="40"/>
      <c r="AI17" s="40"/>
      <c r="AJ17" s="40"/>
      <c r="AK17" s="40"/>
      <c r="AL17" s="40"/>
      <c r="AM17" s="40"/>
      <c r="AN17" s="40" t="s">
        <v>305</v>
      </c>
      <c r="AO17" s="40">
        <v>183.66</v>
      </c>
      <c r="AP17" s="40">
        <v>1</v>
      </c>
      <c r="AQ17" s="40">
        <v>12.5</v>
      </c>
      <c r="AR17" s="40"/>
      <c r="AS17" s="40"/>
      <c r="AT17" s="40"/>
      <c r="AU17" s="40"/>
      <c r="AV17" s="40"/>
      <c r="AW17" s="40"/>
      <c r="AX17" s="40"/>
      <c r="AY17" s="40">
        <v>0.06</v>
      </c>
      <c r="AZ17" s="40"/>
      <c r="BA17" s="40">
        <f>AY17*930</f>
        <v>55.8</v>
      </c>
      <c r="BB17" s="40"/>
      <c r="BC17" s="40"/>
      <c r="BD17" s="40"/>
      <c r="BE17" s="40"/>
      <c r="BF17" s="40"/>
      <c r="BG17" s="40"/>
      <c r="BH17" s="40"/>
      <c r="BI17" s="40"/>
      <c r="BJ17" s="40"/>
      <c r="BK17" s="25">
        <f>AB17+AG17+AO17+AQ17+BA17</f>
        <v>437.3</v>
      </c>
      <c r="BL17" s="41">
        <v>41949</v>
      </c>
      <c r="BM17" s="40"/>
      <c r="BN17" s="72">
        <f t="shared" si="2"/>
        <v>0</v>
      </c>
    </row>
    <row r="18" spans="1:66" s="4" customFormat="1" ht="39.950000000000003" customHeight="1" x14ac:dyDescent="0.25">
      <c r="A18" s="16"/>
      <c r="B18" s="17"/>
      <c r="C18" s="19"/>
      <c r="D18" s="17"/>
      <c r="E18" s="17"/>
      <c r="F18" s="17"/>
      <c r="G18" s="11"/>
      <c r="H18" s="11"/>
      <c r="I18" s="33" t="s">
        <v>7</v>
      </c>
      <c r="J18" s="35">
        <f>Z17</f>
        <v>0.12</v>
      </c>
      <c r="K18" s="30">
        <f>J18*1100</f>
        <v>132</v>
      </c>
      <c r="L18" s="30">
        <f>K18*0.08</f>
        <v>10.56</v>
      </c>
      <c r="M18" s="30">
        <f>K18*0.89</f>
        <v>117.48</v>
      </c>
      <c r="N18" s="30"/>
      <c r="O18" s="30">
        <v>0</v>
      </c>
      <c r="P18" s="30">
        <f>K18*0.03</f>
        <v>3.96</v>
      </c>
      <c r="Q18" s="30">
        <f>L18+M18+O18+P18</f>
        <v>132</v>
      </c>
      <c r="R18" s="6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25"/>
      <c r="BL18" s="14"/>
      <c r="BM18" s="6"/>
      <c r="BN18" s="72">
        <f t="shared" si="2"/>
        <v>-132</v>
      </c>
    </row>
    <row r="19" spans="1:66" s="4" customFormat="1" ht="39.950000000000003" customHeight="1" x14ac:dyDescent="0.25">
      <c r="A19" s="16"/>
      <c r="B19" s="17"/>
      <c r="C19" s="19"/>
      <c r="D19" s="17"/>
      <c r="E19" s="17"/>
      <c r="F19" s="17"/>
      <c r="G19" s="11"/>
      <c r="H19" s="11"/>
      <c r="I19" s="33" t="s">
        <v>9</v>
      </c>
      <c r="J19" s="35">
        <f>AE17</f>
        <v>1</v>
      </c>
      <c r="K19" s="30">
        <v>53.34</v>
      </c>
      <c r="L19" s="30">
        <v>3.91</v>
      </c>
      <c r="M19" s="30">
        <v>10.51</v>
      </c>
      <c r="N19" s="30"/>
      <c r="O19" s="30">
        <v>38.39</v>
      </c>
      <c r="P19" s="30">
        <v>0.53</v>
      </c>
      <c r="Q19" s="30">
        <f t="shared" ref="Q19" si="8">L19+M19+O19+P19</f>
        <v>53.34</v>
      </c>
      <c r="R19" s="68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25"/>
      <c r="BL19" s="14"/>
      <c r="BM19" s="6"/>
      <c r="BN19" s="72">
        <f t="shared" si="2"/>
        <v>-53.34</v>
      </c>
    </row>
    <row r="20" spans="1:66" s="4" customFormat="1" ht="39.950000000000003" customHeight="1" x14ac:dyDescent="0.25">
      <c r="A20" s="16"/>
      <c r="B20" s="17"/>
      <c r="C20" s="19"/>
      <c r="D20" s="17"/>
      <c r="E20" s="17"/>
      <c r="F20" s="17"/>
      <c r="G20" s="11"/>
      <c r="H20" s="11"/>
      <c r="I20" s="33" t="s">
        <v>12</v>
      </c>
      <c r="J20" s="11" t="s">
        <v>344</v>
      </c>
      <c r="K20" s="30">
        <v>183.66</v>
      </c>
      <c r="L20" s="30">
        <v>6.53</v>
      </c>
      <c r="M20" s="30">
        <v>41.42</v>
      </c>
      <c r="N20" s="30"/>
      <c r="O20" s="30">
        <v>133.96</v>
      </c>
      <c r="P20" s="30">
        <v>1.75</v>
      </c>
      <c r="Q20" s="30">
        <f>L20+M20+O20+P20</f>
        <v>183.66000000000003</v>
      </c>
      <c r="R20" s="68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25"/>
      <c r="BL20" s="14"/>
      <c r="BM20" s="6"/>
      <c r="BN20" s="72">
        <f t="shared" si="2"/>
        <v>-183.66000000000003</v>
      </c>
    </row>
    <row r="21" spans="1:66" s="4" customFormat="1" ht="39.950000000000003" customHeight="1" x14ac:dyDescent="0.25">
      <c r="A21" s="16"/>
      <c r="B21" s="17"/>
      <c r="C21" s="19"/>
      <c r="D21" s="17"/>
      <c r="E21" s="17"/>
      <c r="F21" s="17"/>
      <c r="G21" s="11"/>
      <c r="H21" s="11"/>
      <c r="I21" s="33" t="s">
        <v>28</v>
      </c>
      <c r="J21" s="35">
        <f>AP17</f>
        <v>1</v>
      </c>
      <c r="K21" s="30">
        <v>12.5</v>
      </c>
      <c r="L21" s="30">
        <v>0.75</v>
      </c>
      <c r="M21" s="30">
        <v>1.53</v>
      </c>
      <c r="N21" s="30"/>
      <c r="O21" s="30">
        <v>10.119999999999999</v>
      </c>
      <c r="P21" s="30">
        <v>0.1</v>
      </c>
      <c r="Q21" s="30">
        <f t="shared" ref="Q21:Q22" si="9">L21+M21+O21+P21</f>
        <v>12.499999999999998</v>
      </c>
      <c r="R21" s="68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25"/>
      <c r="BL21" s="14"/>
      <c r="BM21" s="6"/>
      <c r="BN21" s="72">
        <f t="shared" si="2"/>
        <v>-12.499999999999998</v>
      </c>
    </row>
    <row r="22" spans="1:66" s="4" customFormat="1" ht="39.950000000000003" customHeight="1" x14ac:dyDescent="0.25">
      <c r="A22" s="16"/>
      <c r="B22" s="17"/>
      <c r="C22" s="19"/>
      <c r="D22" s="17"/>
      <c r="E22" s="17"/>
      <c r="F22" s="17"/>
      <c r="G22" s="11"/>
      <c r="H22" s="11"/>
      <c r="I22" s="33" t="s">
        <v>299</v>
      </c>
      <c r="J22" s="35">
        <f>AY17</f>
        <v>0.06</v>
      </c>
      <c r="K22" s="30">
        <f>J22*930</f>
        <v>55.8</v>
      </c>
      <c r="L22" s="30">
        <f>K22*0.08</f>
        <v>4.4639999999999995</v>
      </c>
      <c r="M22" s="30">
        <f>K22-L22-P22</f>
        <v>47.43</v>
      </c>
      <c r="N22" s="30"/>
      <c r="O22" s="30">
        <v>0</v>
      </c>
      <c r="P22" s="30">
        <f>K22*0.07</f>
        <v>3.9060000000000001</v>
      </c>
      <c r="Q22" s="30">
        <f t="shared" si="9"/>
        <v>55.8</v>
      </c>
      <c r="R22" s="68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25"/>
      <c r="BL22" s="14"/>
      <c r="BM22" s="6"/>
      <c r="BN22" s="72">
        <f t="shared" si="2"/>
        <v>-55.8</v>
      </c>
    </row>
    <row r="23" spans="1:66" s="42" customFormat="1" ht="152.25" customHeight="1" x14ac:dyDescent="0.25">
      <c r="A23" s="37" t="s">
        <v>50</v>
      </c>
      <c r="B23" s="38" t="s">
        <v>98</v>
      </c>
      <c r="C23" s="39">
        <v>466.1</v>
      </c>
      <c r="D23" s="38" t="s">
        <v>146</v>
      </c>
      <c r="E23" s="38" t="s">
        <v>22</v>
      </c>
      <c r="F23" s="38" t="s">
        <v>195</v>
      </c>
      <c r="G23" s="27" t="s">
        <v>237</v>
      </c>
      <c r="H23" s="27" t="s">
        <v>258</v>
      </c>
      <c r="I23" s="27" t="s">
        <v>346</v>
      </c>
      <c r="J23" s="29"/>
      <c r="K23" s="29">
        <f>K24+K25</f>
        <v>158.48000000000002</v>
      </c>
      <c r="L23" s="29">
        <f t="shared" ref="L23:Q23" si="10">L24+L25</f>
        <v>8.1219999999999999</v>
      </c>
      <c r="M23" s="29">
        <f t="shared" si="10"/>
        <v>59.795000000000002</v>
      </c>
      <c r="N23" s="29"/>
      <c r="O23" s="29">
        <f t="shared" si="10"/>
        <v>87.09</v>
      </c>
      <c r="P23" s="29">
        <f t="shared" si="10"/>
        <v>3.4729999999999999</v>
      </c>
      <c r="Q23" s="29">
        <f t="shared" si="10"/>
        <v>158.48000000000002</v>
      </c>
      <c r="R23" s="6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 t="s">
        <v>306</v>
      </c>
      <c r="AW23" s="40"/>
      <c r="AX23" s="40">
        <f>K24</f>
        <v>130.58000000000001</v>
      </c>
      <c r="AY23" s="40">
        <v>0.03</v>
      </c>
      <c r="AZ23" s="40"/>
      <c r="BA23" s="40">
        <f>AY23*930</f>
        <v>27.9</v>
      </c>
      <c r="BB23" s="40"/>
      <c r="BC23" s="40"/>
      <c r="BD23" s="40"/>
      <c r="BE23" s="40"/>
      <c r="BF23" s="40"/>
      <c r="BG23" s="40"/>
      <c r="BH23" s="40"/>
      <c r="BI23" s="40"/>
      <c r="BJ23" s="40"/>
      <c r="BK23" s="25">
        <f>AX23+BA23</f>
        <v>158.48000000000002</v>
      </c>
      <c r="BL23" s="41">
        <v>41950</v>
      </c>
      <c r="BM23" s="40"/>
      <c r="BN23" s="72">
        <f t="shared" si="2"/>
        <v>0</v>
      </c>
    </row>
    <row r="24" spans="1:66" s="4" customFormat="1" ht="119.25" customHeight="1" x14ac:dyDescent="0.25">
      <c r="A24" s="16"/>
      <c r="B24" s="17"/>
      <c r="C24" s="19"/>
      <c r="D24" s="17"/>
      <c r="E24" s="17"/>
      <c r="F24" s="17"/>
      <c r="G24" s="11"/>
      <c r="H24" s="11"/>
      <c r="I24" s="11" t="s">
        <v>15</v>
      </c>
      <c r="J24" s="35" t="s">
        <v>306</v>
      </c>
      <c r="K24" s="35">
        <v>130.58000000000001</v>
      </c>
      <c r="L24" s="35">
        <v>5.89</v>
      </c>
      <c r="M24" s="35">
        <v>36.08</v>
      </c>
      <c r="N24" s="35"/>
      <c r="O24" s="35">
        <v>87.09</v>
      </c>
      <c r="P24" s="35">
        <v>1.52</v>
      </c>
      <c r="Q24" s="35">
        <f>L24+M24+O24+P24</f>
        <v>130.58000000000001</v>
      </c>
      <c r="R24" s="71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14"/>
      <c r="BM24" s="6"/>
      <c r="BN24" s="72">
        <f t="shared" si="2"/>
        <v>-130.58000000000001</v>
      </c>
    </row>
    <row r="25" spans="1:66" s="4" customFormat="1" ht="39.950000000000003" customHeight="1" x14ac:dyDescent="0.25">
      <c r="A25" s="16"/>
      <c r="B25" s="17"/>
      <c r="C25" s="19"/>
      <c r="D25" s="17"/>
      <c r="E25" s="17"/>
      <c r="F25" s="17"/>
      <c r="G25" s="11"/>
      <c r="H25" s="11"/>
      <c r="I25" s="11" t="s">
        <v>299</v>
      </c>
      <c r="J25" s="35">
        <f>AY23</f>
        <v>0.03</v>
      </c>
      <c r="K25" s="35">
        <f t="shared" ref="K25:K31" si="11">J25*930</f>
        <v>27.9</v>
      </c>
      <c r="L25" s="35">
        <f t="shared" ref="L25:L31" si="12">K25*0.08</f>
        <v>2.2319999999999998</v>
      </c>
      <c r="M25" s="35">
        <f t="shared" ref="M25:M31" si="13">K25-L25-P25</f>
        <v>23.715</v>
      </c>
      <c r="N25" s="35"/>
      <c r="O25" s="35">
        <v>0</v>
      </c>
      <c r="P25" s="35">
        <f t="shared" ref="P25:P31" si="14">K25*0.07</f>
        <v>1.9530000000000001</v>
      </c>
      <c r="Q25" s="35">
        <f t="shared" ref="Q25:Q31" si="15">L25+M25+O25+P25</f>
        <v>27.9</v>
      </c>
      <c r="R25" s="7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14"/>
      <c r="BM25" s="6"/>
      <c r="BN25" s="72">
        <f t="shared" si="2"/>
        <v>-27.9</v>
      </c>
    </row>
    <row r="26" spans="1:66" s="42" customFormat="1" ht="120" customHeight="1" x14ac:dyDescent="0.25">
      <c r="A26" s="37" t="s">
        <v>51</v>
      </c>
      <c r="B26" s="38" t="s">
        <v>99</v>
      </c>
      <c r="C26" s="39">
        <v>466.1</v>
      </c>
      <c r="D26" s="38" t="s">
        <v>147</v>
      </c>
      <c r="E26" s="38" t="s">
        <v>22</v>
      </c>
      <c r="F26" s="38" t="s">
        <v>196</v>
      </c>
      <c r="G26" s="27" t="s">
        <v>238</v>
      </c>
      <c r="H26" s="27" t="s">
        <v>24</v>
      </c>
      <c r="I26" s="27" t="s">
        <v>299</v>
      </c>
      <c r="J26" s="29">
        <f t="shared" ref="J26:J31" si="16">AY26</f>
        <v>0.25</v>
      </c>
      <c r="K26" s="29">
        <f t="shared" si="11"/>
        <v>232.5</v>
      </c>
      <c r="L26" s="29">
        <f t="shared" si="12"/>
        <v>18.600000000000001</v>
      </c>
      <c r="M26" s="29">
        <f t="shared" si="13"/>
        <v>197.625</v>
      </c>
      <c r="N26" s="29"/>
      <c r="O26" s="29">
        <v>0</v>
      </c>
      <c r="P26" s="29">
        <f t="shared" si="14"/>
        <v>16.275000000000002</v>
      </c>
      <c r="Q26" s="29">
        <f t="shared" si="15"/>
        <v>232.5</v>
      </c>
      <c r="R26" s="6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>
        <v>0.25</v>
      </c>
      <c r="AZ26" s="40"/>
      <c r="BA26" s="40">
        <f>AY26*930</f>
        <v>232.5</v>
      </c>
      <c r="BB26" s="40"/>
      <c r="BC26" s="40"/>
      <c r="BD26" s="40"/>
      <c r="BE26" s="40"/>
      <c r="BF26" s="40"/>
      <c r="BG26" s="40"/>
      <c r="BH26" s="40"/>
      <c r="BI26" s="40"/>
      <c r="BJ26" s="40"/>
      <c r="BK26" s="25">
        <f t="shared" ref="BK26:BK31" si="17">BA26</f>
        <v>232.5</v>
      </c>
      <c r="BL26" s="41">
        <v>41895</v>
      </c>
      <c r="BM26" s="40"/>
      <c r="BN26" s="72">
        <f t="shared" si="2"/>
        <v>0</v>
      </c>
    </row>
    <row r="27" spans="1:66" s="42" customFormat="1" ht="120" customHeight="1" x14ac:dyDescent="0.25">
      <c r="A27" s="37" t="s">
        <v>52</v>
      </c>
      <c r="B27" s="38" t="s">
        <v>100</v>
      </c>
      <c r="C27" s="39">
        <v>466.1</v>
      </c>
      <c r="D27" s="38" t="s">
        <v>148</v>
      </c>
      <c r="E27" s="38" t="s">
        <v>22</v>
      </c>
      <c r="F27" s="38" t="s">
        <v>197</v>
      </c>
      <c r="G27" s="27" t="s">
        <v>239</v>
      </c>
      <c r="H27" s="27" t="s">
        <v>24</v>
      </c>
      <c r="I27" s="27" t="s">
        <v>299</v>
      </c>
      <c r="J27" s="29">
        <f t="shared" si="16"/>
        <v>0.17</v>
      </c>
      <c r="K27" s="29">
        <f t="shared" si="11"/>
        <v>158.10000000000002</v>
      </c>
      <c r="L27" s="29">
        <f t="shared" si="12"/>
        <v>12.648000000000001</v>
      </c>
      <c r="M27" s="29">
        <f t="shared" si="13"/>
        <v>134.38500000000002</v>
      </c>
      <c r="N27" s="29"/>
      <c r="O27" s="29">
        <v>0</v>
      </c>
      <c r="P27" s="29">
        <f t="shared" si="14"/>
        <v>11.067000000000002</v>
      </c>
      <c r="Q27" s="29">
        <f t="shared" si="15"/>
        <v>158.10000000000002</v>
      </c>
      <c r="R27" s="6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>
        <v>0.17</v>
      </c>
      <c r="AZ27" s="40"/>
      <c r="BA27" s="40">
        <f t="shared" ref="BA27:BA32" si="18">AY27*930</f>
        <v>158.10000000000002</v>
      </c>
      <c r="BB27" s="40"/>
      <c r="BC27" s="40"/>
      <c r="BD27" s="40"/>
      <c r="BE27" s="40"/>
      <c r="BF27" s="40"/>
      <c r="BG27" s="40"/>
      <c r="BH27" s="40"/>
      <c r="BI27" s="40"/>
      <c r="BJ27" s="40"/>
      <c r="BK27" s="25">
        <f t="shared" si="17"/>
        <v>158.10000000000002</v>
      </c>
      <c r="BL27" s="41">
        <v>41888</v>
      </c>
      <c r="BM27" s="40"/>
      <c r="BN27" s="72">
        <f t="shared" si="2"/>
        <v>0</v>
      </c>
    </row>
    <row r="28" spans="1:66" s="42" customFormat="1" ht="220.5" customHeight="1" x14ac:dyDescent="0.25">
      <c r="A28" s="37" t="s">
        <v>53</v>
      </c>
      <c r="B28" s="38" t="s">
        <v>101</v>
      </c>
      <c r="C28" s="39">
        <v>466.1</v>
      </c>
      <c r="D28" s="38" t="s">
        <v>149</v>
      </c>
      <c r="E28" s="38" t="s">
        <v>26</v>
      </c>
      <c r="F28" s="38" t="s">
        <v>198</v>
      </c>
      <c r="G28" s="27" t="s">
        <v>273</v>
      </c>
      <c r="H28" s="27" t="s">
        <v>274</v>
      </c>
      <c r="I28" s="27" t="s">
        <v>299</v>
      </c>
      <c r="J28" s="29">
        <f t="shared" si="16"/>
        <v>0.4</v>
      </c>
      <c r="K28" s="29">
        <f t="shared" si="11"/>
        <v>372</v>
      </c>
      <c r="L28" s="29">
        <f t="shared" si="12"/>
        <v>29.76</v>
      </c>
      <c r="M28" s="29">
        <f t="shared" si="13"/>
        <v>316.2</v>
      </c>
      <c r="N28" s="29"/>
      <c r="O28" s="29">
        <v>0</v>
      </c>
      <c r="P28" s="29">
        <f t="shared" si="14"/>
        <v>26.040000000000003</v>
      </c>
      <c r="Q28" s="29">
        <f t="shared" si="15"/>
        <v>372</v>
      </c>
      <c r="R28" s="6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>
        <v>0.4</v>
      </c>
      <c r="AZ28" s="40"/>
      <c r="BA28" s="40">
        <f t="shared" si="18"/>
        <v>372</v>
      </c>
      <c r="BB28" s="40"/>
      <c r="BC28" s="40"/>
      <c r="BD28" s="40"/>
      <c r="BE28" s="40"/>
      <c r="BF28" s="40"/>
      <c r="BG28" s="40"/>
      <c r="BH28" s="40"/>
      <c r="BI28" s="40"/>
      <c r="BJ28" s="40"/>
      <c r="BK28" s="25">
        <f t="shared" si="17"/>
        <v>372</v>
      </c>
      <c r="BL28" s="41">
        <v>41949</v>
      </c>
      <c r="BM28" s="40" t="s">
        <v>307</v>
      </c>
      <c r="BN28" s="72">
        <f t="shared" si="2"/>
        <v>0</v>
      </c>
    </row>
    <row r="29" spans="1:66" s="42" customFormat="1" ht="120" customHeight="1" x14ac:dyDescent="0.25">
      <c r="A29" s="37" t="s">
        <v>54</v>
      </c>
      <c r="B29" s="38" t="s">
        <v>102</v>
      </c>
      <c r="C29" s="39">
        <v>466.1</v>
      </c>
      <c r="D29" s="38" t="s">
        <v>150</v>
      </c>
      <c r="E29" s="38" t="s">
        <v>180</v>
      </c>
      <c r="F29" s="38" t="s">
        <v>199</v>
      </c>
      <c r="G29" s="27" t="s">
        <v>240</v>
      </c>
      <c r="H29" s="27" t="s">
        <v>24</v>
      </c>
      <c r="I29" s="27" t="s">
        <v>299</v>
      </c>
      <c r="J29" s="32">
        <f t="shared" si="16"/>
        <v>0.12</v>
      </c>
      <c r="K29" s="29">
        <f t="shared" si="11"/>
        <v>111.6</v>
      </c>
      <c r="L29" s="29">
        <f t="shared" si="12"/>
        <v>8.927999999999999</v>
      </c>
      <c r="M29" s="29">
        <f t="shared" si="13"/>
        <v>94.86</v>
      </c>
      <c r="N29" s="29"/>
      <c r="O29" s="29">
        <v>0</v>
      </c>
      <c r="P29" s="29">
        <f t="shared" si="14"/>
        <v>7.8120000000000003</v>
      </c>
      <c r="Q29" s="29">
        <f t="shared" si="15"/>
        <v>111.6</v>
      </c>
      <c r="R29" s="6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>
        <v>0.12</v>
      </c>
      <c r="AZ29" s="40"/>
      <c r="BA29" s="40">
        <f t="shared" si="18"/>
        <v>111.6</v>
      </c>
      <c r="BB29" s="40"/>
      <c r="BC29" s="40"/>
      <c r="BD29" s="40"/>
      <c r="BE29" s="40"/>
      <c r="BF29" s="40"/>
      <c r="BG29" s="40"/>
      <c r="BH29" s="40"/>
      <c r="BI29" s="40"/>
      <c r="BJ29" s="40"/>
      <c r="BK29" s="25">
        <f t="shared" si="17"/>
        <v>111.6</v>
      </c>
      <c r="BL29" s="41">
        <v>41896</v>
      </c>
      <c r="BM29" s="40"/>
      <c r="BN29" s="72">
        <f t="shared" si="2"/>
        <v>0</v>
      </c>
    </row>
    <row r="30" spans="1:66" s="42" customFormat="1" ht="252" x14ac:dyDescent="0.25">
      <c r="A30" s="37" t="s">
        <v>55</v>
      </c>
      <c r="B30" s="38" t="s">
        <v>103</v>
      </c>
      <c r="C30" s="39">
        <v>466.1</v>
      </c>
      <c r="D30" s="38" t="s">
        <v>151</v>
      </c>
      <c r="E30" s="38" t="s">
        <v>23</v>
      </c>
      <c r="F30" s="38" t="s">
        <v>200</v>
      </c>
      <c r="G30" s="27" t="s">
        <v>275</v>
      </c>
      <c r="H30" s="27" t="s">
        <v>24</v>
      </c>
      <c r="I30" s="27" t="s">
        <v>299</v>
      </c>
      <c r="J30" s="32">
        <f t="shared" si="16"/>
        <v>0.12</v>
      </c>
      <c r="K30" s="29">
        <f t="shared" si="11"/>
        <v>111.6</v>
      </c>
      <c r="L30" s="29">
        <f t="shared" si="12"/>
        <v>8.927999999999999</v>
      </c>
      <c r="M30" s="29">
        <f t="shared" si="13"/>
        <v>94.86</v>
      </c>
      <c r="N30" s="29"/>
      <c r="O30" s="29">
        <v>0</v>
      </c>
      <c r="P30" s="29">
        <f t="shared" si="14"/>
        <v>7.8120000000000003</v>
      </c>
      <c r="Q30" s="29">
        <f t="shared" si="15"/>
        <v>111.6</v>
      </c>
      <c r="R30" s="6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>
        <v>0.12</v>
      </c>
      <c r="AZ30" s="40"/>
      <c r="BA30" s="40">
        <f t="shared" si="18"/>
        <v>111.6</v>
      </c>
      <c r="BB30" s="40"/>
      <c r="BC30" s="40"/>
      <c r="BD30" s="40"/>
      <c r="BE30" s="40"/>
      <c r="BF30" s="40"/>
      <c r="BG30" s="40"/>
      <c r="BH30" s="40"/>
      <c r="BI30" s="40"/>
      <c r="BJ30" s="40"/>
      <c r="BK30" s="25">
        <f t="shared" si="17"/>
        <v>111.6</v>
      </c>
      <c r="BL30" s="41">
        <v>41895</v>
      </c>
      <c r="BM30" s="40" t="s">
        <v>308</v>
      </c>
      <c r="BN30" s="72">
        <f t="shared" si="2"/>
        <v>0</v>
      </c>
    </row>
    <row r="31" spans="1:66" s="42" customFormat="1" ht="120" customHeight="1" x14ac:dyDescent="0.25">
      <c r="A31" s="37" t="s">
        <v>56</v>
      </c>
      <c r="B31" s="38" t="s">
        <v>104</v>
      </c>
      <c r="C31" s="39">
        <v>466.1</v>
      </c>
      <c r="D31" s="38" t="s">
        <v>152</v>
      </c>
      <c r="E31" s="38" t="s">
        <v>23</v>
      </c>
      <c r="F31" s="38" t="s">
        <v>201</v>
      </c>
      <c r="G31" s="27" t="s">
        <v>241</v>
      </c>
      <c r="H31" s="27" t="s">
        <v>24</v>
      </c>
      <c r="I31" s="27" t="s">
        <v>299</v>
      </c>
      <c r="J31" s="32">
        <f t="shared" si="16"/>
        <v>0.1</v>
      </c>
      <c r="K31" s="29">
        <f t="shared" si="11"/>
        <v>93</v>
      </c>
      <c r="L31" s="29">
        <f t="shared" si="12"/>
        <v>7.44</v>
      </c>
      <c r="M31" s="29">
        <f t="shared" si="13"/>
        <v>79.05</v>
      </c>
      <c r="N31" s="29"/>
      <c r="O31" s="29">
        <v>0</v>
      </c>
      <c r="P31" s="29">
        <f t="shared" si="14"/>
        <v>6.5100000000000007</v>
      </c>
      <c r="Q31" s="29">
        <f t="shared" si="15"/>
        <v>93</v>
      </c>
      <c r="R31" s="6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>
        <v>0.1</v>
      </c>
      <c r="AZ31" s="40"/>
      <c r="BA31" s="40">
        <f t="shared" si="18"/>
        <v>93</v>
      </c>
      <c r="BB31" s="40"/>
      <c r="BC31" s="40"/>
      <c r="BD31" s="40"/>
      <c r="BE31" s="40"/>
      <c r="BF31" s="40"/>
      <c r="BG31" s="40"/>
      <c r="BH31" s="40"/>
      <c r="BI31" s="40"/>
      <c r="BJ31" s="40"/>
      <c r="BK31" s="25">
        <f t="shared" si="17"/>
        <v>93</v>
      </c>
      <c r="BL31" s="41">
        <v>41895</v>
      </c>
      <c r="BM31" s="40"/>
      <c r="BN31" s="72">
        <f t="shared" si="2"/>
        <v>0</v>
      </c>
    </row>
    <row r="32" spans="1:66" s="42" customFormat="1" ht="201" customHeight="1" x14ac:dyDescent="0.25">
      <c r="A32" s="37" t="s">
        <v>57</v>
      </c>
      <c r="B32" s="38" t="s">
        <v>105</v>
      </c>
      <c r="C32" s="39">
        <v>466.1</v>
      </c>
      <c r="D32" s="38" t="s">
        <v>153</v>
      </c>
      <c r="E32" s="38" t="s">
        <v>23</v>
      </c>
      <c r="F32" s="38" t="s">
        <v>202</v>
      </c>
      <c r="G32" s="27" t="s">
        <v>242</v>
      </c>
      <c r="H32" s="27" t="s">
        <v>276</v>
      </c>
      <c r="I32" s="31" t="s">
        <v>347</v>
      </c>
      <c r="J32" s="32"/>
      <c r="K32" s="29">
        <f>K33+K34+K35+K36+K37</f>
        <v>1057.0684999999999</v>
      </c>
      <c r="L32" s="29">
        <f t="shared" ref="L32:Q32" si="19">L33+L34+L35+L36+L37</f>
        <v>75.795479999999998</v>
      </c>
      <c r="M32" s="29">
        <f t="shared" si="19"/>
        <v>756.58727999999996</v>
      </c>
      <c r="N32" s="29"/>
      <c r="O32" s="29">
        <f t="shared" si="19"/>
        <v>182.47000000000003</v>
      </c>
      <c r="P32" s="29">
        <f t="shared" si="19"/>
        <v>42.215740000000004</v>
      </c>
      <c r="Q32" s="29">
        <f t="shared" si="19"/>
        <v>1057.0684999999999</v>
      </c>
      <c r="R32" s="68"/>
      <c r="S32" s="40"/>
      <c r="T32" s="40"/>
      <c r="U32" s="40"/>
      <c r="V32" s="40"/>
      <c r="W32" s="40">
        <v>0.67</v>
      </c>
      <c r="X32" s="40"/>
      <c r="Y32" s="40">
        <f>W32*830.55</f>
        <v>556.46849999999995</v>
      </c>
      <c r="Z32" s="40"/>
      <c r="AA32" s="40"/>
      <c r="AB32" s="40"/>
      <c r="AC32" s="40"/>
      <c r="AD32" s="40"/>
      <c r="AE32" s="40">
        <v>1</v>
      </c>
      <c r="AF32" s="40"/>
      <c r="AG32" s="40">
        <f>K34</f>
        <v>53.34</v>
      </c>
      <c r="AH32" s="40"/>
      <c r="AI32" s="40"/>
      <c r="AJ32" s="40"/>
      <c r="AK32" s="40"/>
      <c r="AL32" s="40"/>
      <c r="AM32" s="40"/>
      <c r="AN32" s="40" t="s">
        <v>305</v>
      </c>
      <c r="AO32" s="40">
        <f>K35</f>
        <v>183.66</v>
      </c>
      <c r="AP32" s="40">
        <v>1</v>
      </c>
      <c r="AQ32" s="40">
        <v>12.5</v>
      </c>
      <c r="AR32" s="40"/>
      <c r="AS32" s="40"/>
      <c r="AT32" s="40"/>
      <c r="AU32" s="40"/>
      <c r="AV32" s="40"/>
      <c r="AW32" s="40"/>
      <c r="AX32" s="40"/>
      <c r="AY32" s="40">
        <v>0.27</v>
      </c>
      <c r="AZ32" s="40"/>
      <c r="BA32" s="40">
        <f t="shared" si="18"/>
        <v>251.10000000000002</v>
      </c>
      <c r="BB32" s="40"/>
      <c r="BC32" s="40"/>
      <c r="BD32" s="40"/>
      <c r="BE32" s="40"/>
      <c r="BF32" s="40"/>
      <c r="BG32" s="40"/>
      <c r="BH32" s="40"/>
      <c r="BI32" s="40"/>
      <c r="BJ32" s="40"/>
      <c r="BK32" s="25">
        <f>Y32+AG32+AO32+AQ32+BA32</f>
        <v>1057.0684999999999</v>
      </c>
      <c r="BL32" s="41">
        <v>41949</v>
      </c>
      <c r="BM32" s="40"/>
      <c r="BN32" s="72">
        <f t="shared" si="2"/>
        <v>0</v>
      </c>
    </row>
    <row r="33" spans="1:66" s="4" customFormat="1" ht="37.5" customHeight="1" x14ac:dyDescent="0.25">
      <c r="A33" s="16"/>
      <c r="B33" s="17"/>
      <c r="C33" s="19"/>
      <c r="D33" s="17"/>
      <c r="E33" s="17"/>
      <c r="F33" s="17"/>
      <c r="G33" s="11"/>
      <c r="H33" s="11"/>
      <c r="I33" s="44" t="s">
        <v>6</v>
      </c>
      <c r="J33" s="43">
        <f>W32</f>
        <v>0.67</v>
      </c>
      <c r="K33" s="30">
        <f>J33*830.55</f>
        <v>556.46849999999995</v>
      </c>
      <c r="L33" s="30">
        <f>K33*0.08</f>
        <v>44.517479999999999</v>
      </c>
      <c r="M33" s="30">
        <f>K33-L33-P33</f>
        <v>489.69227999999998</v>
      </c>
      <c r="N33" s="30"/>
      <c r="O33" s="30">
        <v>0</v>
      </c>
      <c r="P33" s="30">
        <f>K33*0.04</f>
        <v>22.25874</v>
      </c>
      <c r="Q33" s="30">
        <f t="shared" ref="Q33:Q34" si="20">L33+M33+O33+P33</f>
        <v>556.46849999999995</v>
      </c>
      <c r="R33" s="68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25"/>
      <c r="BL33" s="14"/>
      <c r="BM33" s="6"/>
      <c r="BN33" s="72">
        <f t="shared" si="2"/>
        <v>-556.46849999999995</v>
      </c>
    </row>
    <row r="34" spans="1:66" s="4" customFormat="1" ht="45" customHeight="1" x14ac:dyDescent="0.25">
      <c r="A34" s="16"/>
      <c r="B34" s="17"/>
      <c r="C34" s="19"/>
      <c r="D34" s="17"/>
      <c r="E34" s="17"/>
      <c r="F34" s="17"/>
      <c r="G34" s="11"/>
      <c r="H34" s="11"/>
      <c r="I34" s="44" t="s">
        <v>9</v>
      </c>
      <c r="J34" s="43">
        <f>AE32</f>
        <v>1</v>
      </c>
      <c r="K34" s="30">
        <v>53.34</v>
      </c>
      <c r="L34" s="30">
        <v>3.91</v>
      </c>
      <c r="M34" s="30">
        <v>10.51</v>
      </c>
      <c r="N34" s="30"/>
      <c r="O34" s="30">
        <v>38.39</v>
      </c>
      <c r="P34" s="30">
        <v>0.53</v>
      </c>
      <c r="Q34" s="30">
        <f t="shared" si="20"/>
        <v>53.34</v>
      </c>
      <c r="R34" s="68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25"/>
      <c r="BL34" s="14"/>
      <c r="BM34" s="6"/>
      <c r="BN34" s="72">
        <f t="shared" si="2"/>
        <v>-53.34</v>
      </c>
    </row>
    <row r="35" spans="1:66" s="4" customFormat="1" ht="31.5" customHeight="1" x14ac:dyDescent="0.25">
      <c r="A35" s="16"/>
      <c r="B35" s="17"/>
      <c r="C35" s="19"/>
      <c r="D35" s="17"/>
      <c r="E35" s="17"/>
      <c r="F35" s="17"/>
      <c r="G35" s="11"/>
      <c r="H35" s="11"/>
      <c r="I35" s="44" t="s">
        <v>12</v>
      </c>
      <c r="J35" s="43" t="s">
        <v>305</v>
      </c>
      <c r="K35" s="30">
        <v>183.66</v>
      </c>
      <c r="L35" s="30">
        <v>6.53</v>
      </c>
      <c r="M35" s="30">
        <v>41.42</v>
      </c>
      <c r="N35" s="30"/>
      <c r="O35" s="30">
        <v>133.96</v>
      </c>
      <c r="P35" s="30">
        <v>1.75</v>
      </c>
      <c r="Q35" s="30">
        <f>L35+M35+O35+P35</f>
        <v>183.66000000000003</v>
      </c>
      <c r="R35" s="6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25"/>
      <c r="BL35" s="14"/>
      <c r="BM35" s="6"/>
      <c r="BN35" s="72">
        <f t="shared" si="2"/>
        <v>-183.66000000000003</v>
      </c>
    </row>
    <row r="36" spans="1:66" s="4" customFormat="1" ht="31.5" customHeight="1" x14ac:dyDescent="0.25">
      <c r="A36" s="16"/>
      <c r="B36" s="17"/>
      <c r="C36" s="19"/>
      <c r="D36" s="17"/>
      <c r="E36" s="17"/>
      <c r="F36" s="17"/>
      <c r="G36" s="11"/>
      <c r="H36" s="11"/>
      <c r="I36" s="44" t="s">
        <v>28</v>
      </c>
      <c r="J36" s="43">
        <f>AP32</f>
        <v>1</v>
      </c>
      <c r="K36" s="30">
        <v>12.5</v>
      </c>
      <c r="L36" s="30">
        <v>0.75</v>
      </c>
      <c r="M36" s="30">
        <v>1.53</v>
      </c>
      <c r="N36" s="30"/>
      <c r="O36" s="30">
        <v>10.119999999999999</v>
      </c>
      <c r="P36" s="30">
        <v>0.1</v>
      </c>
      <c r="Q36" s="30">
        <f t="shared" ref="Q36:Q40" si="21">L36+M36+O36+P36</f>
        <v>12.499999999999998</v>
      </c>
      <c r="R36" s="68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25"/>
      <c r="BL36" s="14"/>
      <c r="BM36" s="6"/>
      <c r="BN36" s="72">
        <f t="shared" si="2"/>
        <v>-12.499999999999998</v>
      </c>
    </row>
    <row r="37" spans="1:66" s="4" customFormat="1" ht="34.5" customHeight="1" x14ac:dyDescent="0.25">
      <c r="A37" s="16"/>
      <c r="B37" s="17"/>
      <c r="C37" s="19"/>
      <c r="D37" s="17"/>
      <c r="E37" s="17"/>
      <c r="F37" s="17"/>
      <c r="G37" s="11"/>
      <c r="H37" s="11"/>
      <c r="I37" s="44" t="s">
        <v>299</v>
      </c>
      <c r="J37" s="43">
        <f>AY32</f>
        <v>0.27</v>
      </c>
      <c r="K37" s="45">
        <f>J37*930</f>
        <v>251.10000000000002</v>
      </c>
      <c r="L37" s="45">
        <f>K37*0.08</f>
        <v>20.088000000000001</v>
      </c>
      <c r="M37" s="45">
        <f>K37-L37-P37</f>
        <v>213.43500000000003</v>
      </c>
      <c r="N37" s="45"/>
      <c r="O37" s="45">
        <v>0</v>
      </c>
      <c r="P37" s="45">
        <f>K37*0.07</f>
        <v>17.577000000000002</v>
      </c>
      <c r="Q37" s="45">
        <f t="shared" si="21"/>
        <v>251.10000000000002</v>
      </c>
      <c r="R37" s="68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25"/>
      <c r="BL37" s="14"/>
      <c r="BM37" s="6"/>
      <c r="BN37" s="72">
        <f t="shared" si="2"/>
        <v>-251.10000000000002</v>
      </c>
    </row>
    <row r="38" spans="1:66" s="42" customFormat="1" ht="182.25" customHeight="1" x14ac:dyDescent="0.25">
      <c r="A38" s="37" t="s">
        <v>58</v>
      </c>
      <c r="B38" s="38" t="s">
        <v>106</v>
      </c>
      <c r="C38" s="39">
        <v>466.1</v>
      </c>
      <c r="D38" s="38" t="s">
        <v>154</v>
      </c>
      <c r="E38" s="38" t="s">
        <v>23</v>
      </c>
      <c r="F38" s="38" t="s">
        <v>203</v>
      </c>
      <c r="G38" s="27" t="s">
        <v>243</v>
      </c>
      <c r="H38" s="27" t="s">
        <v>24</v>
      </c>
      <c r="I38" s="31" t="s">
        <v>348</v>
      </c>
      <c r="J38" s="32">
        <f>AY38</f>
        <v>0.35</v>
      </c>
      <c r="K38" s="29">
        <f>J38*930</f>
        <v>325.5</v>
      </c>
      <c r="L38" s="29">
        <f>K38*0.08</f>
        <v>26.04</v>
      </c>
      <c r="M38" s="29">
        <f>K38-L38-P38</f>
        <v>276.67499999999995</v>
      </c>
      <c r="N38" s="29"/>
      <c r="O38" s="29">
        <v>0</v>
      </c>
      <c r="P38" s="29">
        <f>K38*0.07</f>
        <v>22.785000000000004</v>
      </c>
      <c r="Q38" s="29">
        <f t="shared" si="21"/>
        <v>325.5</v>
      </c>
      <c r="R38" s="6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>
        <v>0.35</v>
      </c>
      <c r="AZ38" s="40"/>
      <c r="BA38" s="40">
        <f>AY38*930</f>
        <v>325.5</v>
      </c>
      <c r="BB38" s="40"/>
      <c r="BC38" s="40"/>
      <c r="BD38" s="40"/>
      <c r="BE38" s="40"/>
      <c r="BF38" s="40"/>
      <c r="BG38" s="40"/>
      <c r="BH38" s="40"/>
      <c r="BI38" s="40"/>
      <c r="BJ38" s="40"/>
      <c r="BK38" s="25">
        <f>BA38</f>
        <v>325.5</v>
      </c>
      <c r="BL38" s="41">
        <v>41890</v>
      </c>
      <c r="BM38" s="40"/>
      <c r="BN38" s="72">
        <f t="shared" si="2"/>
        <v>0</v>
      </c>
    </row>
    <row r="39" spans="1:66" s="42" customFormat="1" ht="142.5" customHeight="1" x14ac:dyDescent="0.25">
      <c r="A39" s="37" t="s">
        <v>59</v>
      </c>
      <c r="B39" s="38" t="s">
        <v>107</v>
      </c>
      <c r="C39" s="39">
        <v>466.1</v>
      </c>
      <c r="D39" s="38" t="s">
        <v>155</v>
      </c>
      <c r="E39" s="38" t="s">
        <v>23</v>
      </c>
      <c r="F39" s="38" t="s">
        <v>204</v>
      </c>
      <c r="G39" s="27" t="s">
        <v>244</v>
      </c>
      <c r="H39" s="27" t="s">
        <v>24</v>
      </c>
      <c r="I39" s="31" t="s">
        <v>349</v>
      </c>
      <c r="J39" s="32">
        <f>AY39</f>
        <v>0.04</v>
      </c>
      <c r="K39" s="29">
        <f>J39*930</f>
        <v>37.200000000000003</v>
      </c>
      <c r="L39" s="29">
        <f>K39*0.08</f>
        <v>2.9760000000000004</v>
      </c>
      <c r="M39" s="29">
        <f>K39-L39-P39</f>
        <v>31.620000000000005</v>
      </c>
      <c r="N39" s="29"/>
      <c r="O39" s="29">
        <v>0</v>
      </c>
      <c r="P39" s="29">
        <f>K39*0.07</f>
        <v>2.6040000000000005</v>
      </c>
      <c r="Q39" s="29">
        <f t="shared" si="21"/>
        <v>37.200000000000003</v>
      </c>
      <c r="R39" s="6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>
        <v>0.04</v>
      </c>
      <c r="AZ39" s="40"/>
      <c r="BA39" s="40">
        <f>AY39*930</f>
        <v>37.200000000000003</v>
      </c>
      <c r="BB39" s="40"/>
      <c r="BC39" s="40"/>
      <c r="BD39" s="40"/>
      <c r="BE39" s="40"/>
      <c r="BF39" s="40"/>
      <c r="BG39" s="40"/>
      <c r="BH39" s="40"/>
      <c r="BI39" s="40"/>
      <c r="BJ39" s="40"/>
      <c r="BK39" s="25">
        <f>BA39</f>
        <v>37.200000000000003</v>
      </c>
      <c r="BL39" s="41">
        <v>41887</v>
      </c>
      <c r="BM39" s="40"/>
      <c r="BN39" s="72">
        <f t="shared" si="2"/>
        <v>0</v>
      </c>
    </row>
    <row r="40" spans="1:66" s="42" customFormat="1" ht="409.5" x14ac:dyDescent="0.25">
      <c r="A40" s="37" t="s">
        <v>60</v>
      </c>
      <c r="B40" s="38" t="s">
        <v>108</v>
      </c>
      <c r="C40" s="39">
        <v>466.1</v>
      </c>
      <c r="D40" s="38" t="s">
        <v>156</v>
      </c>
      <c r="E40" s="38" t="s">
        <v>23</v>
      </c>
      <c r="F40" s="38" t="s">
        <v>205</v>
      </c>
      <c r="G40" s="27" t="s">
        <v>277</v>
      </c>
      <c r="H40" s="27" t="s">
        <v>24</v>
      </c>
      <c r="I40" s="31" t="s">
        <v>350</v>
      </c>
      <c r="J40" s="29">
        <f>AY40</f>
        <v>0.17</v>
      </c>
      <c r="K40" s="29">
        <f>J40*930</f>
        <v>158.10000000000002</v>
      </c>
      <c r="L40" s="29">
        <f>K40*0.08</f>
        <v>12.648000000000001</v>
      </c>
      <c r="M40" s="29">
        <f>K40-L40-P40</f>
        <v>134.38500000000002</v>
      </c>
      <c r="N40" s="29"/>
      <c r="O40" s="29">
        <v>0</v>
      </c>
      <c r="P40" s="29">
        <f>K40*0.07</f>
        <v>11.067000000000002</v>
      </c>
      <c r="Q40" s="29">
        <f t="shared" si="21"/>
        <v>158.10000000000002</v>
      </c>
      <c r="R40" s="6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>
        <v>0.17</v>
      </c>
      <c r="AZ40" s="40"/>
      <c r="BA40" s="40">
        <f>AY40*930</f>
        <v>158.10000000000002</v>
      </c>
      <c r="BB40" s="40"/>
      <c r="BC40" s="40"/>
      <c r="BD40" s="40"/>
      <c r="BE40" s="40"/>
      <c r="BF40" s="40"/>
      <c r="BG40" s="40"/>
      <c r="BH40" s="40"/>
      <c r="BI40" s="40"/>
      <c r="BJ40" s="40"/>
      <c r="BK40" s="25">
        <f>BA40</f>
        <v>158.10000000000002</v>
      </c>
      <c r="BL40" s="41">
        <v>41890</v>
      </c>
      <c r="BM40" s="40" t="s">
        <v>310</v>
      </c>
      <c r="BN40" s="72">
        <f t="shared" si="2"/>
        <v>0</v>
      </c>
    </row>
    <row r="41" spans="1:66" s="4" customFormat="1" ht="120" customHeight="1" x14ac:dyDescent="0.25">
      <c r="A41" s="16" t="s">
        <v>79</v>
      </c>
      <c r="B41" s="17" t="s">
        <v>127</v>
      </c>
      <c r="C41" s="19">
        <v>466.1</v>
      </c>
      <c r="D41" s="17" t="s">
        <v>175</v>
      </c>
      <c r="E41" s="17" t="s">
        <v>23</v>
      </c>
      <c r="F41" s="17" t="s">
        <v>224</v>
      </c>
      <c r="G41" s="11" t="s">
        <v>253</v>
      </c>
      <c r="H41" s="11" t="s">
        <v>24</v>
      </c>
      <c r="I41" s="11"/>
      <c r="J41" s="11"/>
      <c r="K41" s="35"/>
      <c r="L41" s="35"/>
      <c r="M41" s="35"/>
      <c r="N41" s="35"/>
      <c r="O41" s="35"/>
      <c r="P41" s="35"/>
      <c r="Q41" s="35"/>
      <c r="R41" s="68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25"/>
      <c r="BL41" s="14">
        <v>41897</v>
      </c>
      <c r="BM41" s="6" t="s">
        <v>311</v>
      </c>
      <c r="BN41" s="72">
        <f t="shared" si="2"/>
        <v>0</v>
      </c>
    </row>
    <row r="42" spans="1:66" s="42" customFormat="1" ht="140.25" customHeight="1" x14ac:dyDescent="0.25">
      <c r="A42" s="37" t="s">
        <v>61</v>
      </c>
      <c r="B42" s="38" t="s">
        <v>109</v>
      </c>
      <c r="C42" s="39">
        <v>466.1</v>
      </c>
      <c r="D42" s="38" t="s">
        <v>157</v>
      </c>
      <c r="E42" s="38" t="s">
        <v>23</v>
      </c>
      <c r="F42" s="38" t="s">
        <v>206</v>
      </c>
      <c r="G42" s="27" t="s">
        <v>245</v>
      </c>
      <c r="H42" s="27" t="s">
        <v>24</v>
      </c>
      <c r="I42" s="31" t="s">
        <v>350</v>
      </c>
      <c r="J42" s="29">
        <f>AY42</f>
        <v>0.16</v>
      </c>
      <c r="K42" s="29">
        <f>J42*930</f>
        <v>148.80000000000001</v>
      </c>
      <c r="L42" s="29">
        <f>K42*0.08</f>
        <v>11.904000000000002</v>
      </c>
      <c r="M42" s="29">
        <f>K42-L42-P42</f>
        <v>126.48000000000002</v>
      </c>
      <c r="N42" s="29"/>
      <c r="O42" s="29">
        <v>0</v>
      </c>
      <c r="P42" s="29">
        <f>K42*0.07</f>
        <v>10.416000000000002</v>
      </c>
      <c r="Q42" s="29">
        <f t="shared" ref="Q42:Q44" si="22">L42+M42+O42+P42</f>
        <v>148.80000000000001</v>
      </c>
      <c r="R42" s="6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>
        <v>0.16</v>
      </c>
      <c r="AZ42" s="40"/>
      <c r="BA42" s="40">
        <f>AY42*930</f>
        <v>148.80000000000001</v>
      </c>
      <c r="BB42" s="40"/>
      <c r="BC42" s="40"/>
      <c r="BD42" s="40"/>
      <c r="BE42" s="40"/>
      <c r="BF42" s="40"/>
      <c r="BG42" s="40"/>
      <c r="BH42" s="40"/>
      <c r="BI42" s="40"/>
      <c r="BJ42" s="40"/>
      <c r="BK42" s="25">
        <f>BA42</f>
        <v>148.80000000000001</v>
      </c>
      <c r="BL42" s="41">
        <v>41889</v>
      </c>
      <c r="BM42" s="40"/>
      <c r="BN42" s="72">
        <f t="shared" si="2"/>
        <v>0</v>
      </c>
    </row>
    <row r="43" spans="1:66" s="42" customFormat="1" ht="167.25" customHeight="1" x14ac:dyDescent="0.25">
      <c r="A43" s="37" t="s">
        <v>62</v>
      </c>
      <c r="B43" s="38" t="s">
        <v>110</v>
      </c>
      <c r="C43" s="39">
        <v>466.1</v>
      </c>
      <c r="D43" s="38" t="s">
        <v>158</v>
      </c>
      <c r="E43" s="38" t="s">
        <v>23</v>
      </c>
      <c r="F43" s="38" t="s">
        <v>207</v>
      </c>
      <c r="G43" s="27" t="s">
        <v>278</v>
      </c>
      <c r="H43" s="46" t="s">
        <v>279</v>
      </c>
      <c r="I43" s="31" t="s">
        <v>351</v>
      </c>
      <c r="J43" s="32">
        <f>AY43</f>
        <v>0.08</v>
      </c>
      <c r="K43" s="29">
        <f>J43*930</f>
        <v>74.400000000000006</v>
      </c>
      <c r="L43" s="29">
        <f>K43*0.08</f>
        <v>5.9520000000000008</v>
      </c>
      <c r="M43" s="29">
        <f>K43-L43-P43</f>
        <v>63.240000000000009</v>
      </c>
      <c r="N43" s="29"/>
      <c r="O43" s="29">
        <v>0</v>
      </c>
      <c r="P43" s="29">
        <f>K43*0.07</f>
        <v>5.2080000000000011</v>
      </c>
      <c r="Q43" s="29">
        <f t="shared" si="22"/>
        <v>74.400000000000006</v>
      </c>
      <c r="R43" s="6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>
        <v>0.08</v>
      </c>
      <c r="AZ43" s="40"/>
      <c r="BA43" s="40">
        <f t="shared" ref="BA43:BA44" si="23">AY43*930</f>
        <v>74.400000000000006</v>
      </c>
      <c r="BB43" s="40"/>
      <c r="BC43" s="40"/>
      <c r="BD43" s="40"/>
      <c r="BE43" s="40"/>
      <c r="BF43" s="40"/>
      <c r="BG43" s="40"/>
      <c r="BH43" s="40"/>
      <c r="BI43" s="40"/>
      <c r="BJ43" s="40"/>
      <c r="BK43" s="25">
        <f t="shared" ref="BK43:BK44" si="24">BA43</f>
        <v>74.400000000000006</v>
      </c>
      <c r="BL43" s="41">
        <v>41949</v>
      </c>
      <c r="BM43" s="40" t="s">
        <v>312</v>
      </c>
      <c r="BN43" s="72">
        <f t="shared" si="2"/>
        <v>0</v>
      </c>
    </row>
    <row r="44" spans="1:66" s="42" customFormat="1" ht="127.5" customHeight="1" x14ac:dyDescent="0.25">
      <c r="A44" s="37" t="s">
        <v>63</v>
      </c>
      <c r="B44" s="38" t="s">
        <v>111</v>
      </c>
      <c r="C44" s="39">
        <v>466.1</v>
      </c>
      <c r="D44" s="38" t="s">
        <v>159</v>
      </c>
      <c r="E44" s="38" t="s">
        <v>23</v>
      </c>
      <c r="F44" s="38" t="s">
        <v>208</v>
      </c>
      <c r="G44" s="27" t="s">
        <v>280</v>
      </c>
      <c r="H44" s="46" t="s">
        <v>279</v>
      </c>
      <c r="I44" s="31" t="s">
        <v>352</v>
      </c>
      <c r="J44" s="32">
        <f>AY44</f>
        <v>0.17</v>
      </c>
      <c r="K44" s="29">
        <f>J44*930</f>
        <v>158.10000000000002</v>
      </c>
      <c r="L44" s="29">
        <f>K44*0.08</f>
        <v>12.648000000000001</v>
      </c>
      <c r="M44" s="29">
        <f>K44-L44-P44</f>
        <v>134.38500000000002</v>
      </c>
      <c r="N44" s="29"/>
      <c r="O44" s="29">
        <v>0</v>
      </c>
      <c r="P44" s="29">
        <f>K44*0.07</f>
        <v>11.067000000000002</v>
      </c>
      <c r="Q44" s="29">
        <f t="shared" si="22"/>
        <v>158.10000000000002</v>
      </c>
      <c r="R44" s="6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>
        <v>0.17</v>
      </c>
      <c r="AZ44" s="40"/>
      <c r="BA44" s="40">
        <f t="shared" si="23"/>
        <v>158.10000000000002</v>
      </c>
      <c r="BB44" s="40"/>
      <c r="BC44" s="40"/>
      <c r="BD44" s="40"/>
      <c r="BE44" s="40"/>
      <c r="BF44" s="40"/>
      <c r="BG44" s="40"/>
      <c r="BH44" s="40"/>
      <c r="BI44" s="40"/>
      <c r="BJ44" s="40"/>
      <c r="BK44" s="25">
        <f t="shared" si="24"/>
        <v>158.10000000000002</v>
      </c>
      <c r="BL44" s="41">
        <v>41949</v>
      </c>
      <c r="BM44" s="40"/>
      <c r="BN44" s="72">
        <f t="shared" si="2"/>
        <v>0</v>
      </c>
    </row>
    <row r="45" spans="1:66" s="42" customFormat="1" ht="207.75" customHeight="1" x14ac:dyDescent="0.25">
      <c r="A45" s="37" t="s">
        <v>64</v>
      </c>
      <c r="B45" s="38" t="s">
        <v>112</v>
      </c>
      <c r="C45" s="39">
        <v>466.1</v>
      </c>
      <c r="D45" s="38" t="s">
        <v>160</v>
      </c>
      <c r="E45" s="38" t="s">
        <v>26</v>
      </c>
      <c r="F45" s="38" t="s">
        <v>209</v>
      </c>
      <c r="G45" s="27" t="s">
        <v>246</v>
      </c>
      <c r="H45" s="27" t="s">
        <v>281</v>
      </c>
      <c r="I45" s="31" t="s">
        <v>345</v>
      </c>
      <c r="J45" s="32"/>
      <c r="K45" s="29">
        <f>K46+K47+K48+K49+K50</f>
        <v>579.66700000000003</v>
      </c>
      <c r="L45" s="29">
        <f t="shared" ref="L45:Q45" si="25">L46+L47+L48+L49+L50</f>
        <v>31.262</v>
      </c>
      <c r="M45" s="29">
        <f t="shared" si="25"/>
        <v>241.20499999999998</v>
      </c>
      <c r="N45" s="29"/>
      <c r="O45" s="29">
        <f t="shared" si="25"/>
        <v>287.95</v>
      </c>
      <c r="P45" s="29">
        <f t="shared" si="25"/>
        <v>19.25</v>
      </c>
      <c r="Q45" s="29">
        <f t="shared" si="25"/>
        <v>579.66700000000003</v>
      </c>
      <c r="R45" s="68"/>
      <c r="S45" s="40"/>
      <c r="T45" s="40"/>
      <c r="U45" s="40"/>
      <c r="V45" s="40"/>
      <c r="X45" s="40"/>
      <c r="Y45" s="40"/>
      <c r="Z45" s="40">
        <v>0.03</v>
      </c>
      <c r="AA45" s="40"/>
      <c r="AB45" s="40">
        <f>Z45*1100</f>
        <v>33</v>
      </c>
      <c r="AC45" s="40"/>
      <c r="AD45" s="40"/>
      <c r="AE45" s="40">
        <v>1</v>
      </c>
      <c r="AF45" s="40"/>
      <c r="AG45" s="40">
        <f>K47</f>
        <v>53.34</v>
      </c>
      <c r="AH45" s="40"/>
      <c r="AI45" s="40"/>
      <c r="AJ45" s="40"/>
      <c r="AK45" s="40"/>
      <c r="AL45" s="40"/>
      <c r="AM45" s="40"/>
      <c r="AN45" s="40" t="s">
        <v>322</v>
      </c>
      <c r="AO45" s="40">
        <f>K48</f>
        <v>294.827</v>
      </c>
      <c r="AP45" s="40">
        <v>1</v>
      </c>
      <c r="AQ45" s="40">
        <f>K49</f>
        <v>12.5</v>
      </c>
      <c r="AR45" s="40"/>
      <c r="AS45" s="40"/>
      <c r="AT45" s="40"/>
      <c r="AU45" s="40"/>
      <c r="AV45" s="40"/>
      <c r="AW45" s="40"/>
      <c r="AX45" s="40"/>
      <c r="AY45" s="40">
        <v>0.2</v>
      </c>
      <c r="AZ45" s="40"/>
      <c r="BA45" s="40">
        <f>AY45*930</f>
        <v>186</v>
      </c>
      <c r="BB45" s="40"/>
      <c r="BC45" s="40"/>
      <c r="BD45" s="40"/>
      <c r="BE45" s="40"/>
      <c r="BF45" s="40"/>
      <c r="BG45" s="40"/>
      <c r="BH45" s="40"/>
      <c r="BI45" s="40"/>
      <c r="BJ45" s="40"/>
      <c r="BK45" s="25">
        <f>AB45+AG45+AO45+AQ45+BA45</f>
        <v>579.66700000000003</v>
      </c>
      <c r="BL45" s="41">
        <v>41949</v>
      </c>
      <c r="BM45" s="40"/>
      <c r="BN45" s="72">
        <f t="shared" si="2"/>
        <v>0</v>
      </c>
    </row>
    <row r="46" spans="1:66" s="4" customFormat="1" ht="35.25" customHeight="1" x14ac:dyDescent="0.25">
      <c r="A46" s="16"/>
      <c r="B46" s="17"/>
      <c r="C46" s="19"/>
      <c r="D46" s="17"/>
      <c r="E46" s="17"/>
      <c r="F46" s="17"/>
      <c r="G46" s="11"/>
      <c r="H46" s="11"/>
      <c r="I46" s="44" t="s">
        <v>7</v>
      </c>
      <c r="J46" s="43">
        <f>Z45</f>
        <v>0.03</v>
      </c>
      <c r="K46" s="30">
        <f>J46*1100</f>
        <v>33</v>
      </c>
      <c r="L46" s="30">
        <f>K46*0.08</f>
        <v>2.64</v>
      </c>
      <c r="M46" s="30">
        <f>K46*0.89</f>
        <v>29.37</v>
      </c>
      <c r="N46" s="30"/>
      <c r="O46" s="30">
        <v>0</v>
      </c>
      <c r="P46" s="30">
        <f>K46*0.03</f>
        <v>0.99</v>
      </c>
      <c r="Q46" s="30">
        <f>L46+M46+O46+P46</f>
        <v>33</v>
      </c>
      <c r="R46" s="68"/>
      <c r="S46" s="6"/>
      <c r="T46" s="6"/>
      <c r="U46" s="6"/>
      <c r="V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25"/>
      <c r="BL46" s="14"/>
      <c r="BM46" s="6"/>
      <c r="BN46" s="72">
        <f t="shared" si="2"/>
        <v>-33</v>
      </c>
    </row>
    <row r="47" spans="1:66" s="4" customFormat="1" ht="35.25" customHeight="1" x14ac:dyDescent="0.25">
      <c r="A47" s="16"/>
      <c r="B47" s="17"/>
      <c r="C47" s="19"/>
      <c r="D47" s="17"/>
      <c r="E47" s="17"/>
      <c r="F47" s="17"/>
      <c r="G47" s="11"/>
      <c r="H47" s="11"/>
      <c r="I47" s="44" t="s">
        <v>9</v>
      </c>
      <c r="J47" s="43">
        <f>AE45</f>
        <v>1</v>
      </c>
      <c r="K47" s="30">
        <v>53.34</v>
      </c>
      <c r="L47" s="30">
        <v>3.91</v>
      </c>
      <c r="M47" s="30">
        <v>10.51</v>
      </c>
      <c r="N47" s="30"/>
      <c r="O47" s="30">
        <v>38.39</v>
      </c>
      <c r="P47" s="30">
        <v>0.53</v>
      </c>
      <c r="Q47" s="30">
        <f t="shared" ref="Q47:Q56" si="26">L47+M47+O47+P47</f>
        <v>53.34</v>
      </c>
      <c r="R47" s="68"/>
      <c r="S47" s="6"/>
      <c r="T47" s="6"/>
      <c r="U47" s="6"/>
      <c r="V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25"/>
      <c r="BL47" s="14"/>
      <c r="BM47" s="6"/>
      <c r="BN47" s="72">
        <f t="shared" si="2"/>
        <v>-53.34</v>
      </c>
    </row>
    <row r="48" spans="1:66" s="4" customFormat="1" ht="35.25" customHeight="1" x14ac:dyDescent="0.25">
      <c r="A48" s="16"/>
      <c r="B48" s="17"/>
      <c r="C48" s="19"/>
      <c r="D48" s="17"/>
      <c r="E48" s="17"/>
      <c r="F48" s="17"/>
      <c r="G48" s="11"/>
      <c r="H48" s="11"/>
      <c r="I48" s="44" t="s">
        <v>12</v>
      </c>
      <c r="J48" s="43" t="s">
        <v>322</v>
      </c>
      <c r="K48" s="35">
        <v>294.827</v>
      </c>
      <c r="L48" s="35">
        <v>9.0820000000000007</v>
      </c>
      <c r="M48" s="35">
        <v>41.695</v>
      </c>
      <c r="N48" s="35"/>
      <c r="O48" s="35">
        <v>239.44</v>
      </c>
      <c r="P48" s="35">
        <v>4.6100000000000003</v>
      </c>
      <c r="Q48" s="30">
        <f t="shared" si="26"/>
        <v>294.827</v>
      </c>
      <c r="R48" s="68"/>
      <c r="S48" s="6"/>
      <c r="T48" s="6"/>
      <c r="U48" s="6"/>
      <c r="V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25"/>
      <c r="BL48" s="14"/>
      <c r="BM48" s="6"/>
      <c r="BN48" s="72">
        <f t="shared" si="2"/>
        <v>-294.827</v>
      </c>
    </row>
    <row r="49" spans="1:66" s="4" customFormat="1" ht="35.25" customHeight="1" x14ac:dyDescent="0.25">
      <c r="A49" s="16"/>
      <c r="B49" s="17"/>
      <c r="C49" s="19"/>
      <c r="D49" s="17"/>
      <c r="E49" s="17"/>
      <c r="F49" s="17"/>
      <c r="G49" s="11"/>
      <c r="H49" s="11"/>
      <c r="I49" s="44" t="s">
        <v>28</v>
      </c>
      <c r="J49" s="43">
        <f>AP45</f>
        <v>1</v>
      </c>
      <c r="K49" s="30">
        <v>12.5</v>
      </c>
      <c r="L49" s="30">
        <v>0.75</v>
      </c>
      <c r="M49" s="30">
        <v>1.53</v>
      </c>
      <c r="N49" s="30"/>
      <c r="O49" s="30">
        <v>10.119999999999999</v>
      </c>
      <c r="P49" s="30">
        <v>0.1</v>
      </c>
      <c r="Q49" s="30">
        <f t="shared" si="26"/>
        <v>12.499999999999998</v>
      </c>
      <c r="R49" s="68"/>
      <c r="S49" s="6"/>
      <c r="T49" s="6"/>
      <c r="U49" s="6"/>
      <c r="V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25"/>
      <c r="BL49" s="14"/>
      <c r="BM49" s="6"/>
      <c r="BN49" s="72">
        <f t="shared" si="2"/>
        <v>-12.499999999999998</v>
      </c>
    </row>
    <row r="50" spans="1:66" s="4" customFormat="1" ht="35.25" customHeight="1" x14ac:dyDescent="0.25">
      <c r="A50" s="16"/>
      <c r="B50" s="17"/>
      <c r="C50" s="19"/>
      <c r="D50" s="17"/>
      <c r="E50" s="17"/>
      <c r="F50" s="17"/>
      <c r="G50" s="11"/>
      <c r="H50" s="11"/>
      <c r="I50" s="44" t="s">
        <v>299</v>
      </c>
      <c r="J50" s="43">
        <f>AY45</f>
        <v>0.2</v>
      </c>
      <c r="K50" s="30">
        <f t="shared" ref="K50:K56" si="27">J50*930</f>
        <v>186</v>
      </c>
      <c r="L50" s="30">
        <f t="shared" ref="L50:L56" si="28">K50*0.08</f>
        <v>14.88</v>
      </c>
      <c r="M50" s="30">
        <f t="shared" ref="M50:M56" si="29">K50-L50-P50</f>
        <v>158.1</v>
      </c>
      <c r="N50" s="30"/>
      <c r="O50" s="30">
        <v>0</v>
      </c>
      <c r="P50" s="30">
        <f t="shared" ref="P50:P56" si="30">K50*0.07</f>
        <v>13.020000000000001</v>
      </c>
      <c r="Q50" s="30">
        <f t="shared" si="26"/>
        <v>186</v>
      </c>
      <c r="R50" s="68"/>
      <c r="S50" s="6"/>
      <c r="T50" s="6"/>
      <c r="U50" s="6"/>
      <c r="V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25"/>
      <c r="BL50" s="14"/>
      <c r="BM50" s="6"/>
      <c r="BN50" s="72">
        <f t="shared" si="2"/>
        <v>-186</v>
      </c>
    </row>
    <row r="51" spans="1:66" s="42" customFormat="1" ht="120" customHeight="1" x14ac:dyDescent="0.25">
      <c r="A51" s="37" t="s">
        <v>65</v>
      </c>
      <c r="B51" s="38" t="s">
        <v>113</v>
      </c>
      <c r="C51" s="39">
        <v>466.1</v>
      </c>
      <c r="D51" s="38" t="s">
        <v>161</v>
      </c>
      <c r="E51" s="38" t="s">
        <v>23</v>
      </c>
      <c r="F51" s="38" t="s">
        <v>210</v>
      </c>
      <c r="G51" s="27" t="s">
        <v>247</v>
      </c>
      <c r="H51" s="27" t="s">
        <v>24</v>
      </c>
      <c r="I51" s="31" t="s">
        <v>299</v>
      </c>
      <c r="J51" s="32">
        <f t="shared" ref="J51:J56" si="31">AY51</f>
        <v>7.0000000000000007E-2</v>
      </c>
      <c r="K51" s="29">
        <f t="shared" si="27"/>
        <v>65.100000000000009</v>
      </c>
      <c r="L51" s="29">
        <f t="shared" si="28"/>
        <v>5.2080000000000011</v>
      </c>
      <c r="M51" s="29">
        <f t="shared" si="29"/>
        <v>55.335000000000008</v>
      </c>
      <c r="N51" s="29"/>
      <c r="O51" s="29">
        <v>0</v>
      </c>
      <c r="P51" s="29">
        <f t="shared" si="30"/>
        <v>4.5570000000000013</v>
      </c>
      <c r="Q51" s="29">
        <f t="shared" si="26"/>
        <v>65.100000000000009</v>
      </c>
      <c r="R51" s="6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>
        <v>7.0000000000000007E-2</v>
      </c>
      <c r="AZ51" s="40"/>
      <c r="BA51" s="40">
        <f>AY51*930</f>
        <v>65.100000000000009</v>
      </c>
      <c r="BB51" s="40"/>
      <c r="BC51" s="40"/>
      <c r="BD51" s="40"/>
      <c r="BE51" s="40"/>
      <c r="BF51" s="40"/>
      <c r="BG51" s="40"/>
      <c r="BH51" s="40"/>
      <c r="BI51" s="40"/>
      <c r="BJ51" s="40"/>
      <c r="BK51" s="25">
        <f>BA51</f>
        <v>65.100000000000009</v>
      </c>
      <c r="BL51" s="41">
        <v>41890</v>
      </c>
      <c r="BM51" s="40"/>
      <c r="BN51" s="72">
        <f t="shared" si="2"/>
        <v>0</v>
      </c>
    </row>
    <row r="52" spans="1:66" s="42" customFormat="1" ht="409.5" x14ac:dyDescent="0.25">
      <c r="A52" s="37" t="s">
        <v>66</v>
      </c>
      <c r="B52" s="38" t="s">
        <v>114</v>
      </c>
      <c r="C52" s="39">
        <v>466.1</v>
      </c>
      <c r="D52" s="38" t="s">
        <v>162</v>
      </c>
      <c r="E52" s="38" t="s">
        <v>23</v>
      </c>
      <c r="F52" s="38" t="s">
        <v>211</v>
      </c>
      <c r="G52" s="27" t="s">
        <v>282</v>
      </c>
      <c r="H52" s="46" t="s">
        <v>283</v>
      </c>
      <c r="I52" s="31" t="s">
        <v>299</v>
      </c>
      <c r="J52" s="32">
        <f t="shared" si="31"/>
        <v>0.05</v>
      </c>
      <c r="K52" s="29">
        <f t="shared" si="27"/>
        <v>46.5</v>
      </c>
      <c r="L52" s="29">
        <f t="shared" si="28"/>
        <v>3.72</v>
      </c>
      <c r="M52" s="29">
        <f t="shared" si="29"/>
        <v>39.524999999999999</v>
      </c>
      <c r="N52" s="29"/>
      <c r="O52" s="29">
        <v>0</v>
      </c>
      <c r="P52" s="29">
        <f t="shared" si="30"/>
        <v>3.2550000000000003</v>
      </c>
      <c r="Q52" s="29">
        <f t="shared" si="26"/>
        <v>46.5</v>
      </c>
      <c r="R52" s="6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>
        <v>0.05</v>
      </c>
      <c r="AZ52" s="40"/>
      <c r="BA52" s="40">
        <f t="shared" ref="BA52:BA56" si="32">AY52*930</f>
        <v>46.5</v>
      </c>
      <c r="BB52" s="40"/>
      <c r="BC52" s="40"/>
      <c r="BD52" s="40"/>
      <c r="BE52" s="40"/>
      <c r="BF52" s="40"/>
      <c r="BG52" s="40"/>
      <c r="BH52" s="40"/>
      <c r="BI52" s="40"/>
      <c r="BJ52" s="40"/>
      <c r="BK52" s="25">
        <f>BA52</f>
        <v>46.5</v>
      </c>
      <c r="BL52" s="41">
        <v>41956</v>
      </c>
      <c r="BM52" s="40" t="s">
        <v>313</v>
      </c>
      <c r="BN52" s="72">
        <f t="shared" si="2"/>
        <v>0</v>
      </c>
    </row>
    <row r="53" spans="1:66" s="42" customFormat="1" ht="120" customHeight="1" x14ac:dyDescent="0.25">
      <c r="A53" s="37" t="s">
        <v>67</v>
      </c>
      <c r="B53" s="38" t="s">
        <v>115</v>
      </c>
      <c r="C53" s="39">
        <v>466.1</v>
      </c>
      <c r="D53" s="38" t="s">
        <v>163</v>
      </c>
      <c r="E53" s="38" t="s">
        <v>23</v>
      </c>
      <c r="F53" s="38" t="s">
        <v>212</v>
      </c>
      <c r="G53" s="27" t="s">
        <v>248</v>
      </c>
      <c r="H53" s="27" t="s">
        <v>24</v>
      </c>
      <c r="I53" s="27" t="s">
        <v>299</v>
      </c>
      <c r="J53" s="29">
        <f t="shared" si="31"/>
        <v>0.03</v>
      </c>
      <c r="K53" s="29">
        <f t="shared" si="27"/>
        <v>27.9</v>
      </c>
      <c r="L53" s="29">
        <f t="shared" si="28"/>
        <v>2.2319999999999998</v>
      </c>
      <c r="M53" s="29">
        <f t="shared" si="29"/>
        <v>23.715</v>
      </c>
      <c r="N53" s="29"/>
      <c r="O53" s="29">
        <v>0</v>
      </c>
      <c r="P53" s="29">
        <f t="shared" si="30"/>
        <v>1.9530000000000001</v>
      </c>
      <c r="Q53" s="29">
        <f t="shared" si="26"/>
        <v>27.9</v>
      </c>
      <c r="R53" s="6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>
        <v>0.03</v>
      </c>
      <c r="AZ53" s="40"/>
      <c r="BA53" s="40">
        <f t="shared" si="32"/>
        <v>27.9</v>
      </c>
      <c r="BB53" s="40"/>
      <c r="BC53" s="40"/>
      <c r="BD53" s="40"/>
      <c r="BE53" s="40"/>
      <c r="BF53" s="40"/>
      <c r="BG53" s="40"/>
      <c r="BH53" s="40"/>
      <c r="BI53" s="40"/>
      <c r="BJ53" s="40"/>
      <c r="BK53" s="25">
        <f>BA53</f>
        <v>27.9</v>
      </c>
      <c r="BL53" s="41">
        <v>41890</v>
      </c>
      <c r="BM53" s="40"/>
      <c r="BN53" s="72">
        <f t="shared" si="2"/>
        <v>0</v>
      </c>
    </row>
    <row r="54" spans="1:66" s="42" customFormat="1" ht="120" customHeight="1" x14ac:dyDescent="0.25">
      <c r="A54" s="37" t="s">
        <v>68</v>
      </c>
      <c r="B54" s="38" t="s">
        <v>116</v>
      </c>
      <c r="C54" s="39">
        <v>466.1</v>
      </c>
      <c r="D54" s="38" t="s">
        <v>164</v>
      </c>
      <c r="E54" s="38" t="s">
        <v>23</v>
      </c>
      <c r="F54" s="38" t="s">
        <v>213</v>
      </c>
      <c r="G54" s="27" t="s">
        <v>249</v>
      </c>
      <c r="H54" s="27" t="s">
        <v>24</v>
      </c>
      <c r="I54" s="31" t="s">
        <v>299</v>
      </c>
      <c r="J54" s="32">
        <f t="shared" si="31"/>
        <v>0.1</v>
      </c>
      <c r="K54" s="29">
        <f t="shared" si="27"/>
        <v>93</v>
      </c>
      <c r="L54" s="29">
        <f t="shared" si="28"/>
        <v>7.44</v>
      </c>
      <c r="M54" s="29">
        <f t="shared" si="29"/>
        <v>79.05</v>
      </c>
      <c r="N54" s="29"/>
      <c r="O54" s="29">
        <v>0</v>
      </c>
      <c r="P54" s="29">
        <f t="shared" si="30"/>
        <v>6.5100000000000007</v>
      </c>
      <c r="Q54" s="29">
        <f t="shared" si="26"/>
        <v>93</v>
      </c>
      <c r="R54" s="6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>
        <v>0.1</v>
      </c>
      <c r="AZ54" s="40"/>
      <c r="BA54" s="40">
        <f t="shared" si="32"/>
        <v>93</v>
      </c>
      <c r="BB54" s="40"/>
      <c r="BC54" s="40"/>
      <c r="BD54" s="40"/>
      <c r="BE54" s="40"/>
      <c r="BF54" s="40"/>
      <c r="BG54" s="40"/>
      <c r="BH54" s="40"/>
      <c r="BI54" s="40"/>
      <c r="BJ54" s="40"/>
      <c r="BK54" s="25">
        <f t="shared" ref="BK54:BK57" si="33">BA54</f>
        <v>93</v>
      </c>
      <c r="BL54" s="41">
        <v>41889</v>
      </c>
      <c r="BM54" s="40"/>
      <c r="BN54" s="72">
        <f t="shared" si="2"/>
        <v>0</v>
      </c>
    </row>
    <row r="55" spans="1:66" s="42" customFormat="1" ht="142.5" customHeight="1" x14ac:dyDescent="0.25">
      <c r="A55" s="37" t="s">
        <v>69</v>
      </c>
      <c r="B55" s="38" t="s">
        <v>117</v>
      </c>
      <c r="C55" s="39">
        <v>466.1</v>
      </c>
      <c r="D55" s="38" t="s">
        <v>165</v>
      </c>
      <c r="E55" s="38" t="s">
        <v>23</v>
      </c>
      <c r="F55" s="38" t="s">
        <v>214</v>
      </c>
      <c r="G55" s="27" t="s">
        <v>284</v>
      </c>
      <c r="H55" s="46" t="s">
        <v>285</v>
      </c>
      <c r="I55" s="31" t="s">
        <v>299</v>
      </c>
      <c r="J55" s="29">
        <f t="shared" si="31"/>
        <v>0.19</v>
      </c>
      <c r="K55" s="29">
        <f t="shared" si="27"/>
        <v>176.7</v>
      </c>
      <c r="L55" s="29">
        <f t="shared" si="28"/>
        <v>14.135999999999999</v>
      </c>
      <c r="M55" s="29">
        <f t="shared" si="29"/>
        <v>150.19499999999999</v>
      </c>
      <c r="N55" s="29"/>
      <c r="O55" s="29">
        <v>0</v>
      </c>
      <c r="P55" s="29">
        <f t="shared" si="30"/>
        <v>12.369</v>
      </c>
      <c r="Q55" s="29">
        <f t="shared" si="26"/>
        <v>176.7</v>
      </c>
      <c r="R55" s="6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>
        <v>0.19</v>
      </c>
      <c r="AZ55" s="40"/>
      <c r="BA55" s="40">
        <f t="shared" si="32"/>
        <v>176.7</v>
      </c>
      <c r="BB55" s="40"/>
      <c r="BC55" s="40"/>
      <c r="BD55" s="40"/>
      <c r="BE55" s="40"/>
      <c r="BF55" s="40"/>
      <c r="BG55" s="40"/>
      <c r="BH55" s="40"/>
      <c r="BI55" s="40"/>
      <c r="BJ55" s="40"/>
      <c r="BK55" s="25">
        <f t="shared" si="33"/>
        <v>176.7</v>
      </c>
      <c r="BL55" s="41">
        <v>41955</v>
      </c>
      <c r="BM55" s="40"/>
      <c r="BN55" s="72">
        <f t="shared" si="2"/>
        <v>0</v>
      </c>
    </row>
    <row r="56" spans="1:66" s="42" customFormat="1" ht="189.75" customHeight="1" x14ac:dyDescent="0.25">
      <c r="A56" s="37" t="s">
        <v>70</v>
      </c>
      <c r="B56" s="38" t="s">
        <v>118</v>
      </c>
      <c r="C56" s="39">
        <v>466.1</v>
      </c>
      <c r="D56" s="38" t="s">
        <v>166</v>
      </c>
      <c r="E56" s="38" t="s">
        <v>23</v>
      </c>
      <c r="F56" s="38" t="s">
        <v>215</v>
      </c>
      <c r="G56" s="27" t="s">
        <v>250</v>
      </c>
      <c r="H56" s="27" t="s">
        <v>286</v>
      </c>
      <c r="I56" s="31" t="s">
        <v>299</v>
      </c>
      <c r="J56" s="32">
        <f t="shared" si="31"/>
        <v>7.0000000000000007E-2</v>
      </c>
      <c r="K56" s="29">
        <f t="shared" si="27"/>
        <v>65.100000000000009</v>
      </c>
      <c r="L56" s="29">
        <f t="shared" si="28"/>
        <v>5.2080000000000011</v>
      </c>
      <c r="M56" s="29">
        <f t="shared" si="29"/>
        <v>55.335000000000008</v>
      </c>
      <c r="N56" s="29"/>
      <c r="O56" s="29">
        <v>0</v>
      </c>
      <c r="P56" s="29">
        <f t="shared" si="30"/>
        <v>4.5570000000000013</v>
      </c>
      <c r="Q56" s="29">
        <f t="shared" si="26"/>
        <v>65.100000000000009</v>
      </c>
      <c r="R56" s="6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>
        <v>7.0000000000000007E-2</v>
      </c>
      <c r="AZ56" s="40"/>
      <c r="BA56" s="40">
        <f t="shared" si="32"/>
        <v>65.100000000000009</v>
      </c>
      <c r="BB56" s="40"/>
      <c r="BC56" s="40"/>
      <c r="BD56" s="40"/>
      <c r="BE56" s="40"/>
      <c r="BF56" s="40"/>
      <c r="BG56" s="40"/>
      <c r="BH56" s="40"/>
      <c r="BI56" s="40"/>
      <c r="BJ56" s="40"/>
      <c r="BK56" s="25">
        <f t="shared" si="33"/>
        <v>65.100000000000009</v>
      </c>
      <c r="BL56" s="41">
        <v>41949</v>
      </c>
      <c r="BM56" s="40" t="s">
        <v>314</v>
      </c>
      <c r="BN56" s="72">
        <f t="shared" si="2"/>
        <v>0</v>
      </c>
    </row>
    <row r="57" spans="1:66" s="4" customFormat="1" ht="219" customHeight="1" x14ac:dyDescent="0.25">
      <c r="A57" s="16" t="s">
        <v>71</v>
      </c>
      <c r="B57" s="17" t="s">
        <v>119</v>
      </c>
      <c r="C57" s="19">
        <v>466.1</v>
      </c>
      <c r="D57" s="17" t="s">
        <v>167</v>
      </c>
      <c r="E57" s="17" t="s">
        <v>23</v>
      </c>
      <c r="F57" s="17" t="s">
        <v>216</v>
      </c>
      <c r="G57" s="11" t="s">
        <v>287</v>
      </c>
      <c r="H57" s="11" t="s">
        <v>286</v>
      </c>
      <c r="I57" s="11"/>
      <c r="J57" s="35"/>
      <c r="K57" s="35"/>
      <c r="L57" s="35"/>
      <c r="M57" s="35"/>
      <c r="N57" s="35"/>
      <c r="O57" s="35"/>
      <c r="P57" s="35"/>
      <c r="Q57" s="35"/>
      <c r="R57" s="68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25">
        <f t="shared" si="33"/>
        <v>0</v>
      </c>
      <c r="BL57" s="14">
        <v>41950</v>
      </c>
      <c r="BM57" s="6" t="s">
        <v>315</v>
      </c>
      <c r="BN57" s="72">
        <f t="shared" si="2"/>
        <v>0</v>
      </c>
    </row>
    <row r="58" spans="1:66" s="42" customFormat="1" ht="246" customHeight="1" x14ac:dyDescent="0.25">
      <c r="A58" s="37" t="s">
        <v>72</v>
      </c>
      <c r="B58" s="38" t="s">
        <v>120</v>
      </c>
      <c r="C58" s="39">
        <v>466.1</v>
      </c>
      <c r="D58" s="38" t="s">
        <v>168</v>
      </c>
      <c r="E58" s="38" t="s">
        <v>31</v>
      </c>
      <c r="F58" s="38" t="s">
        <v>217</v>
      </c>
      <c r="G58" s="27" t="s">
        <v>251</v>
      </c>
      <c r="H58" s="27" t="s">
        <v>259</v>
      </c>
      <c r="I58" s="27" t="s">
        <v>345</v>
      </c>
      <c r="J58" s="27"/>
      <c r="K58" s="29">
        <f>K59+K60+K61+K62+K63</f>
        <v>443.2</v>
      </c>
      <c r="L58" s="29">
        <f t="shared" ref="L58:Q58" si="34">L59+L60+L61+L62+L63</f>
        <v>26.686000000000003</v>
      </c>
      <c r="M58" s="29">
        <f t="shared" si="34"/>
        <v>222.50500000000002</v>
      </c>
      <c r="N58" s="29"/>
      <c r="O58" s="29">
        <f t="shared" si="34"/>
        <v>182.47000000000003</v>
      </c>
      <c r="P58" s="29">
        <f t="shared" si="34"/>
        <v>11.539000000000001</v>
      </c>
      <c r="Q58" s="29">
        <f t="shared" si="34"/>
        <v>443.2</v>
      </c>
      <c r="R58" s="68"/>
      <c r="S58" s="40"/>
      <c r="T58" s="40"/>
      <c r="U58" s="40"/>
      <c r="V58" s="40"/>
      <c r="X58" s="40"/>
      <c r="Y58" s="40"/>
      <c r="Z58" s="40">
        <v>0.1</v>
      </c>
      <c r="AA58" s="40"/>
      <c r="AB58" s="40">
        <f>Z58*1100</f>
        <v>110</v>
      </c>
      <c r="AC58" s="40"/>
      <c r="AD58" s="40"/>
      <c r="AE58" s="40">
        <v>1</v>
      </c>
      <c r="AF58" s="40"/>
      <c r="AG58" s="40">
        <f>K60</f>
        <v>53.34</v>
      </c>
      <c r="AH58" s="40"/>
      <c r="AI58" s="40"/>
      <c r="AJ58" s="40"/>
      <c r="AK58" s="40"/>
      <c r="AL58" s="40"/>
      <c r="AM58" s="40"/>
      <c r="AN58" s="40" t="s">
        <v>305</v>
      </c>
      <c r="AO58" s="40">
        <f>K61</f>
        <v>183.66</v>
      </c>
      <c r="AP58" s="40">
        <v>1</v>
      </c>
      <c r="AQ58" s="40">
        <f>K62</f>
        <v>12.5</v>
      </c>
      <c r="AR58" s="40"/>
      <c r="AS58" s="40"/>
      <c r="AT58" s="40"/>
      <c r="AU58" s="40"/>
      <c r="AV58" s="40"/>
      <c r="AW58" s="40"/>
      <c r="AX58" s="40"/>
      <c r="AY58" s="40">
        <v>0.09</v>
      </c>
      <c r="AZ58" s="40"/>
      <c r="BA58" s="40">
        <f>AY58*930</f>
        <v>83.7</v>
      </c>
      <c r="BB58" s="40"/>
      <c r="BC58" s="40"/>
      <c r="BD58" s="40"/>
      <c r="BE58" s="40"/>
      <c r="BF58" s="40"/>
      <c r="BG58" s="40"/>
      <c r="BH58" s="40"/>
      <c r="BI58" s="40"/>
      <c r="BJ58" s="40"/>
      <c r="BK58" s="25">
        <f>AB58+AG58+AO58+AQ58+BA58</f>
        <v>443.2</v>
      </c>
      <c r="BL58" s="41">
        <v>41950</v>
      </c>
      <c r="BM58" s="40"/>
      <c r="BN58" s="72">
        <f t="shared" si="2"/>
        <v>0</v>
      </c>
    </row>
    <row r="59" spans="1:66" s="4" customFormat="1" ht="36" customHeight="1" x14ac:dyDescent="0.25">
      <c r="A59" s="16"/>
      <c r="B59" s="17"/>
      <c r="C59" s="19"/>
      <c r="D59" s="17"/>
      <c r="E59" s="17"/>
      <c r="F59" s="17"/>
      <c r="G59" s="11"/>
      <c r="H59" s="11"/>
      <c r="I59" s="11" t="s">
        <v>7</v>
      </c>
      <c r="J59" s="35">
        <f>Z58</f>
        <v>0.1</v>
      </c>
      <c r="K59" s="30">
        <f>J59*1100</f>
        <v>110</v>
      </c>
      <c r="L59" s="30">
        <f>K59*0.08</f>
        <v>8.8000000000000007</v>
      </c>
      <c r="M59" s="30">
        <f>K59*0.89</f>
        <v>97.9</v>
      </c>
      <c r="N59" s="30"/>
      <c r="O59" s="30">
        <v>0</v>
      </c>
      <c r="P59" s="30">
        <f>K59*0.03</f>
        <v>3.3</v>
      </c>
      <c r="Q59" s="30">
        <f>L59+M59+O59+P59</f>
        <v>110</v>
      </c>
      <c r="R59" s="68"/>
      <c r="S59" s="6"/>
      <c r="T59" s="6"/>
      <c r="U59" s="6"/>
      <c r="V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25"/>
      <c r="BL59" s="14"/>
      <c r="BM59" s="6"/>
      <c r="BN59" s="72">
        <f t="shared" si="2"/>
        <v>-110</v>
      </c>
    </row>
    <row r="60" spans="1:66" s="4" customFormat="1" ht="36" customHeight="1" x14ac:dyDescent="0.25">
      <c r="A60" s="16"/>
      <c r="B60" s="17"/>
      <c r="C60" s="19"/>
      <c r="D60" s="17"/>
      <c r="E60" s="17"/>
      <c r="F60" s="17"/>
      <c r="G60" s="11"/>
      <c r="H60" s="11"/>
      <c r="I60" s="11" t="s">
        <v>9</v>
      </c>
      <c r="J60" s="35">
        <f>AE58</f>
        <v>1</v>
      </c>
      <c r="K60" s="30">
        <v>53.34</v>
      </c>
      <c r="L60" s="30">
        <v>3.91</v>
      </c>
      <c r="M60" s="30">
        <v>10.51</v>
      </c>
      <c r="N60" s="30"/>
      <c r="O60" s="30">
        <v>38.39</v>
      </c>
      <c r="P60" s="30">
        <v>0.53</v>
      </c>
      <c r="Q60" s="30">
        <f t="shared" ref="Q60" si="35">L60+M60+O60+P60</f>
        <v>53.34</v>
      </c>
      <c r="R60" s="68"/>
      <c r="S60" s="6"/>
      <c r="T60" s="6"/>
      <c r="U60" s="6"/>
      <c r="V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25"/>
      <c r="BL60" s="14"/>
      <c r="BM60" s="6"/>
      <c r="BN60" s="72">
        <f t="shared" si="2"/>
        <v>-53.34</v>
      </c>
    </row>
    <row r="61" spans="1:66" s="4" customFormat="1" ht="36" customHeight="1" x14ac:dyDescent="0.25">
      <c r="A61" s="16"/>
      <c r="B61" s="17"/>
      <c r="C61" s="19"/>
      <c r="D61" s="17"/>
      <c r="E61" s="17"/>
      <c r="F61" s="17"/>
      <c r="G61" s="11"/>
      <c r="H61" s="11"/>
      <c r="I61" s="11" t="s">
        <v>12</v>
      </c>
      <c r="J61" s="11" t="s">
        <v>305</v>
      </c>
      <c r="K61" s="30">
        <v>183.66</v>
      </c>
      <c r="L61" s="30">
        <v>6.53</v>
      </c>
      <c r="M61" s="30">
        <v>41.42</v>
      </c>
      <c r="N61" s="30"/>
      <c r="O61" s="30">
        <v>133.96</v>
      </c>
      <c r="P61" s="30">
        <v>1.75</v>
      </c>
      <c r="Q61" s="30">
        <f>L61+M61+O61+P61</f>
        <v>183.66000000000003</v>
      </c>
      <c r="R61" s="68"/>
      <c r="S61" s="6"/>
      <c r="T61" s="6"/>
      <c r="U61" s="6"/>
      <c r="V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25"/>
      <c r="BL61" s="14"/>
      <c r="BM61" s="6"/>
      <c r="BN61" s="72">
        <f t="shared" si="2"/>
        <v>-183.66000000000003</v>
      </c>
    </row>
    <row r="62" spans="1:66" s="4" customFormat="1" ht="36" customHeight="1" x14ac:dyDescent="0.25">
      <c r="A62" s="16"/>
      <c r="B62" s="17"/>
      <c r="C62" s="19"/>
      <c r="D62" s="17"/>
      <c r="E62" s="17"/>
      <c r="F62" s="17"/>
      <c r="G62" s="11"/>
      <c r="H62" s="11"/>
      <c r="I62" s="11" t="s">
        <v>28</v>
      </c>
      <c r="J62" s="35">
        <f>AP58</f>
        <v>1</v>
      </c>
      <c r="K62" s="30">
        <v>12.5</v>
      </c>
      <c r="L62" s="30">
        <v>0.75</v>
      </c>
      <c r="M62" s="30">
        <v>1.53</v>
      </c>
      <c r="N62" s="30"/>
      <c r="O62" s="30">
        <v>10.119999999999999</v>
      </c>
      <c r="P62" s="30">
        <v>0.1</v>
      </c>
      <c r="Q62" s="30">
        <f t="shared" ref="Q62:Q63" si="36">L62+M62+O62+P62</f>
        <v>12.499999999999998</v>
      </c>
      <c r="R62" s="68"/>
      <c r="S62" s="6"/>
      <c r="T62" s="6"/>
      <c r="U62" s="6"/>
      <c r="V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25"/>
      <c r="BL62" s="14"/>
      <c r="BM62" s="6"/>
      <c r="BN62" s="72">
        <f t="shared" si="2"/>
        <v>-12.499999999999998</v>
      </c>
    </row>
    <row r="63" spans="1:66" s="4" customFormat="1" ht="36" customHeight="1" x14ac:dyDescent="0.25">
      <c r="A63" s="16"/>
      <c r="B63" s="17"/>
      <c r="C63" s="19"/>
      <c r="D63" s="17"/>
      <c r="E63" s="17"/>
      <c r="F63" s="17"/>
      <c r="G63" s="11"/>
      <c r="H63" s="11"/>
      <c r="I63" s="11" t="s">
        <v>299</v>
      </c>
      <c r="J63" s="35">
        <f>AY58</f>
        <v>0.09</v>
      </c>
      <c r="K63" s="30">
        <f t="shared" ref="K63" si="37">J63*930</f>
        <v>83.7</v>
      </c>
      <c r="L63" s="30">
        <f>K63*0.08</f>
        <v>6.6960000000000006</v>
      </c>
      <c r="M63" s="30">
        <f>K63-L63-P63</f>
        <v>71.14500000000001</v>
      </c>
      <c r="N63" s="30"/>
      <c r="O63" s="30">
        <v>0</v>
      </c>
      <c r="P63" s="30">
        <f>K63*0.07</f>
        <v>5.8590000000000009</v>
      </c>
      <c r="Q63" s="30">
        <f t="shared" si="36"/>
        <v>83.7</v>
      </c>
      <c r="R63" s="68"/>
      <c r="S63" s="6"/>
      <c r="T63" s="6"/>
      <c r="U63" s="6"/>
      <c r="V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25"/>
      <c r="BL63" s="14"/>
      <c r="BM63" s="6"/>
      <c r="BN63" s="72">
        <f t="shared" si="2"/>
        <v>-83.7</v>
      </c>
    </row>
    <row r="64" spans="1:66" s="4" customFormat="1" ht="313.5" customHeight="1" x14ac:dyDescent="0.25">
      <c r="A64" s="16" t="s">
        <v>73</v>
      </c>
      <c r="B64" s="17" t="s">
        <v>121</v>
      </c>
      <c r="C64" s="19">
        <v>466.1</v>
      </c>
      <c r="D64" s="17" t="s">
        <v>169</v>
      </c>
      <c r="E64" s="17" t="s">
        <v>23</v>
      </c>
      <c r="F64" s="17" t="s">
        <v>218</v>
      </c>
      <c r="G64" s="11" t="s">
        <v>288</v>
      </c>
      <c r="H64" s="11" t="s">
        <v>289</v>
      </c>
      <c r="I64" s="11"/>
      <c r="J64" s="36"/>
      <c r="K64" s="35"/>
      <c r="L64" s="35"/>
      <c r="M64" s="35"/>
      <c r="N64" s="35"/>
      <c r="O64" s="35"/>
      <c r="P64" s="35"/>
      <c r="Q64" s="35"/>
      <c r="R64" s="68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25"/>
      <c r="BL64" s="14">
        <v>41956</v>
      </c>
      <c r="BM64" s="6" t="s">
        <v>316</v>
      </c>
      <c r="BN64" s="72">
        <f t="shared" si="2"/>
        <v>0</v>
      </c>
    </row>
    <row r="65" spans="1:66" s="42" customFormat="1" ht="228.75" customHeight="1" x14ac:dyDescent="0.25">
      <c r="A65" s="37" t="s">
        <v>74</v>
      </c>
      <c r="B65" s="38" t="s">
        <v>122</v>
      </c>
      <c r="C65" s="39">
        <v>466.1</v>
      </c>
      <c r="D65" s="38" t="s">
        <v>170</v>
      </c>
      <c r="E65" s="38" t="s">
        <v>26</v>
      </c>
      <c r="F65" s="38" t="s">
        <v>219</v>
      </c>
      <c r="G65" s="27" t="s">
        <v>291</v>
      </c>
      <c r="H65" s="27"/>
      <c r="I65" s="27" t="s">
        <v>353</v>
      </c>
      <c r="J65" s="29"/>
      <c r="K65" s="29">
        <f>K66+K67+K68+K69+K70</f>
        <v>1078.5</v>
      </c>
      <c r="L65" s="29">
        <f t="shared" ref="L65:Q65" si="38">L66+L67+L68+L69+L70</f>
        <v>77.509999999999991</v>
      </c>
      <c r="M65" s="29">
        <f t="shared" si="38"/>
        <v>780.1099999999999</v>
      </c>
      <c r="N65" s="29"/>
      <c r="O65" s="29">
        <f t="shared" si="38"/>
        <v>182.47000000000003</v>
      </c>
      <c r="P65" s="29">
        <f t="shared" si="38"/>
        <v>38.410000000000004</v>
      </c>
      <c r="Q65" s="29">
        <f t="shared" si="38"/>
        <v>1078.5</v>
      </c>
      <c r="R65" s="68"/>
      <c r="S65" s="40"/>
      <c r="T65" s="40"/>
      <c r="U65" s="40"/>
      <c r="V65" s="40"/>
      <c r="W65" s="40"/>
      <c r="X65" s="40"/>
      <c r="Y65" s="40"/>
      <c r="Z65" s="40">
        <v>0.5</v>
      </c>
      <c r="AA65" s="40"/>
      <c r="AB65" s="40">
        <f>Z65*1100</f>
        <v>550</v>
      </c>
      <c r="AC65" s="40"/>
      <c r="AD65" s="40"/>
      <c r="AE65" s="40">
        <v>1</v>
      </c>
      <c r="AF65" s="40"/>
      <c r="AG65" s="40">
        <f>K67</f>
        <v>53.34</v>
      </c>
      <c r="AH65" s="40"/>
      <c r="AI65" s="40"/>
      <c r="AJ65" s="40"/>
      <c r="AK65" s="40"/>
      <c r="AL65" s="40"/>
      <c r="AM65" s="40"/>
      <c r="AN65" s="40" t="s">
        <v>305</v>
      </c>
      <c r="AO65" s="40">
        <f>K68</f>
        <v>183.66</v>
      </c>
      <c r="AP65" s="40">
        <v>1</v>
      </c>
      <c r="AQ65" s="40">
        <f>K69</f>
        <v>12.5</v>
      </c>
      <c r="AR65" s="40"/>
      <c r="AS65" s="40"/>
      <c r="AT65" s="40"/>
      <c r="AU65" s="40"/>
      <c r="AV65" s="40"/>
      <c r="AW65" s="40"/>
      <c r="AX65" s="40"/>
      <c r="AY65" s="40">
        <v>0.3</v>
      </c>
      <c r="AZ65" s="40"/>
      <c r="BA65" s="40">
        <f>AY65*930</f>
        <v>279</v>
      </c>
      <c r="BB65" s="40"/>
      <c r="BC65" s="40"/>
      <c r="BD65" s="40"/>
      <c r="BE65" s="40"/>
      <c r="BF65" s="40"/>
      <c r="BG65" s="40"/>
      <c r="BH65" s="40"/>
      <c r="BI65" s="40"/>
      <c r="BJ65" s="40"/>
      <c r="BK65" s="25">
        <f>AB65+AG65+AO65+AQ65+BA65</f>
        <v>1078.5</v>
      </c>
      <c r="BL65" s="41">
        <v>41896</v>
      </c>
      <c r="BM65" s="40"/>
      <c r="BN65" s="72">
        <f t="shared" si="2"/>
        <v>0</v>
      </c>
    </row>
    <row r="66" spans="1:66" s="52" customFormat="1" ht="39.75" customHeight="1" x14ac:dyDescent="0.25">
      <c r="A66" s="47"/>
      <c r="B66" s="48"/>
      <c r="C66" s="49"/>
      <c r="D66" s="48"/>
      <c r="E66" s="48"/>
      <c r="F66" s="48"/>
      <c r="G66" s="50"/>
      <c r="H66" s="50"/>
      <c r="I66" s="50" t="s">
        <v>7</v>
      </c>
      <c r="J66" s="30">
        <f>Z65</f>
        <v>0.5</v>
      </c>
      <c r="K66" s="30">
        <f>J66*1100</f>
        <v>550</v>
      </c>
      <c r="L66" s="30">
        <f>K66*0.08</f>
        <v>44</v>
      </c>
      <c r="M66" s="30">
        <f>K66*0.89</f>
        <v>489.5</v>
      </c>
      <c r="N66" s="30"/>
      <c r="O66" s="30">
        <v>0</v>
      </c>
      <c r="P66" s="30">
        <f>K66*0.03</f>
        <v>16.5</v>
      </c>
      <c r="Q66" s="30">
        <f>L66+M66+O66+P66</f>
        <v>550</v>
      </c>
      <c r="R66" s="68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25"/>
      <c r="BL66" s="13"/>
      <c r="BM66" s="51"/>
      <c r="BN66" s="72">
        <f t="shared" si="2"/>
        <v>-550</v>
      </c>
    </row>
    <row r="67" spans="1:66" s="52" customFormat="1" ht="39.75" customHeight="1" x14ac:dyDescent="0.25">
      <c r="A67" s="47"/>
      <c r="B67" s="48"/>
      <c r="C67" s="49"/>
      <c r="D67" s="48"/>
      <c r="E67" s="48"/>
      <c r="F67" s="48"/>
      <c r="G67" s="50"/>
      <c r="H67" s="50"/>
      <c r="I67" s="50" t="s">
        <v>9</v>
      </c>
      <c r="J67" s="30">
        <f>AE65</f>
        <v>1</v>
      </c>
      <c r="K67" s="30">
        <v>53.34</v>
      </c>
      <c r="L67" s="30">
        <v>3.91</v>
      </c>
      <c r="M67" s="30">
        <v>10.51</v>
      </c>
      <c r="N67" s="30"/>
      <c r="O67" s="30">
        <v>38.39</v>
      </c>
      <c r="P67" s="30">
        <v>0.53</v>
      </c>
      <c r="Q67" s="30">
        <f t="shared" ref="Q67" si="39">L67+M67+O67+P67</f>
        <v>53.34</v>
      </c>
      <c r="R67" s="68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25"/>
      <c r="BL67" s="13"/>
      <c r="BM67" s="51"/>
      <c r="BN67" s="72">
        <f t="shared" si="2"/>
        <v>-53.34</v>
      </c>
    </row>
    <row r="68" spans="1:66" s="52" customFormat="1" ht="39.75" customHeight="1" x14ac:dyDescent="0.25">
      <c r="A68" s="47"/>
      <c r="B68" s="48"/>
      <c r="C68" s="49"/>
      <c r="D68" s="48"/>
      <c r="E68" s="48"/>
      <c r="F68" s="48"/>
      <c r="G68" s="50"/>
      <c r="H68" s="50"/>
      <c r="I68" s="50" t="s">
        <v>12</v>
      </c>
      <c r="J68" s="50" t="s">
        <v>305</v>
      </c>
      <c r="K68" s="30">
        <v>183.66</v>
      </c>
      <c r="L68" s="30">
        <v>6.53</v>
      </c>
      <c r="M68" s="30">
        <v>41.42</v>
      </c>
      <c r="N68" s="30"/>
      <c r="O68" s="30">
        <v>133.96</v>
      </c>
      <c r="P68" s="30">
        <v>1.75</v>
      </c>
      <c r="Q68" s="30">
        <f>L68+M68+O68+P68</f>
        <v>183.66000000000003</v>
      </c>
      <c r="R68" s="68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25"/>
      <c r="BL68" s="13"/>
      <c r="BM68" s="51"/>
      <c r="BN68" s="72">
        <f t="shared" si="2"/>
        <v>-183.66000000000003</v>
      </c>
    </row>
    <row r="69" spans="1:66" s="52" customFormat="1" ht="39.75" customHeight="1" x14ac:dyDescent="0.25">
      <c r="A69" s="47"/>
      <c r="B69" s="48"/>
      <c r="C69" s="49"/>
      <c r="D69" s="48"/>
      <c r="E69" s="48"/>
      <c r="F69" s="48"/>
      <c r="G69" s="50"/>
      <c r="H69" s="50"/>
      <c r="I69" s="50" t="s">
        <v>28</v>
      </c>
      <c r="J69" s="30">
        <f>AP65</f>
        <v>1</v>
      </c>
      <c r="K69" s="30">
        <v>12.5</v>
      </c>
      <c r="L69" s="30">
        <v>0.75</v>
      </c>
      <c r="M69" s="30">
        <v>1.53</v>
      </c>
      <c r="N69" s="30"/>
      <c r="O69" s="30">
        <v>10.119999999999999</v>
      </c>
      <c r="P69" s="30">
        <v>0.1</v>
      </c>
      <c r="Q69" s="30">
        <f t="shared" ref="Q69:Q75" si="40">L69+M69+O69+P69</f>
        <v>12.499999999999998</v>
      </c>
      <c r="R69" s="68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25"/>
      <c r="BL69" s="13"/>
      <c r="BM69" s="51"/>
      <c r="BN69" s="72">
        <f t="shared" ref="BN69:BN85" si="41">BK69-Q69</f>
        <v>-12.499999999999998</v>
      </c>
    </row>
    <row r="70" spans="1:66" s="52" customFormat="1" ht="39.75" customHeight="1" x14ac:dyDescent="0.25">
      <c r="A70" s="47"/>
      <c r="B70" s="48"/>
      <c r="C70" s="49"/>
      <c r="D70" s="48"/>
      <c r="E70" s="48"/>
      <c r="F70" s="48"/>
      <c r="G70" s="50"/>
      <c r="H70" s="50"/>
      <c r="I70" s="50" t="s">
        <v>299</v>
      </c>
      <c r="J70" s="30">
        <f>AY65</f>
        <v>0.3</v>
      </c>
      <c r="K70" s="30">
        <f t="shared" ref="K70:K78" si="42">J70*930</f>
        <v>279</v>
      </c>
      <c r="L70" s="30">
        <f t="shared" ref="L70:L75" si="43">K70*0.08</f>
        <v>22.32</v>
      </c>
      <c r="M70" s="30">
        <f t="shared" ref="M70:M75" si="44">K70-L70-P70</f>
        <v>237.15</v>
      </c>
      <c r="N70" s="30"/>
      <c r="O70" s="30">
        <v>0</v>
      </c>
      <c r="P70" s="30">
        <f t="shared" ref="P70:P75" si="45">K70*0.07</f>
        <v>19.53</v>
      </c>
      <c r="Q70" s="30">
        <f t="shared" si="40"/>
        <v>279</v>
      </c>
      <c r="R70" s="68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25"/>
      <c r="BL70" s="13"/>
      <c r="BM70" s="51"/>
      <c r="BN70" s="72">
        <f t="shared" si="41"/>
        <v>-279</v>
      </c>
    </row>
    <row r="71" spans="1:66" s="42" customFormat="1" ht="222" customHeight="1" x14ac:dyDescent="0.25">
      <c r="A71" s="37" t="s">
        <v>75</v>
      </c>
      <c r="B71" s="38" t="s">
        <v>123</v>
      </c>
      <c r="C71" s="39">
        <v>466.1</v>
      </c>
      <c r="D71" s="38" t="s">
        <v>171</v>
      </c>
      <c r="E71" s="38" t="s">
        <v>23</v>
      </c>
      <c r="F71" s="38" t="s">
        <v>220</v>
      </c>
      <c r="G71" s="27" t="s">
        <v>290</v>
      </c>
      <c r="H71" s="27" t="s">
        <v>24</v>
      </c>
      <c r="I71" s="27" t="s">
        <v>299</v>
      </c>
      <c r="J71" s="29">
        <f>AY71</f>
        <v>0.06</v>
      </c>
      <c r="K71" s="29">
        <f t="shared" si="42"/>
        <v>55.8</v>
      </c>
      <c r="L71" s="29">
        <f t="shared" si="43"/>
        <v>4.4639999999999995</v>
      </c>
      <c r="M71" s="29">
        <f t="shared" si="44"/>
        <v>47.43</v>
      </c>
      <c r="N71" s="29"/>
      <c r="O71" s="29">
        <v>0</v>
      </c>
      <c r="P71" s="29">
        <f t="shared" si="45"/>
        <v>3.9060000000000001</v>
      </c>
      <c r="Q71" s="29">
        <f t="shared" si="40"/>
        <v>55.8</v>
      </c>
      <c r="R71" s="6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>
        <v>0.06</v>
      </c>
      <c r="AZ71" s="40"/>
      <c r="BA71" s="40">
        <f>AY71*930</f>
        <v>55.8</v>
      </c>
      <c r="BB71" s="40"/>
      <c r="BC71" s="40"/>
      <c r="BD71" s="40"/>
      <c r="BE71" s="40"/>
      <c r="BF71" s="40"/>
      <c r="BG71" s="40"/>
      <c r="BH71" s="40"/>
      <c r="BI71" s="40"/>
      <c r="BJ71" s="40"/>
      <c r="BK71" s="25">
        <f>BA71</f>
        <v>55.8</v>
      </c>
      <c r="BL71" s="41">
        <v>41894</v>
      </c>
      <c r="BM71" s="40" t="s">
        <v>317</v>
      </c>
      <c r="BN71" s="72">
        <f t="shared" si="41"/>
        <v>0</v>
      </c>
    </row>
    <row r="72" spans="1:66" s="42" customFormat="1" ht="409.5" x14ac:dyDescent="0.25">
      <c r="A72" s="37" t="s">
        <v>76</v>
      </c>
      <c r="B72" s="38" t="s">
        <v>124</v>
      </c>
      <c r="C72" s="39">
        <v>466.1</v>
      </c>
      <c r="D72" s="38" t="s">
        <v>172</v>
      </c>
      <c r="E72" s="38" t="s">
        <v>23</v>
      </c>
      <c r="F72" s="38" t="s">
        <v>221</v>
      </c>
      <c r="G72" s="27" t="s">
        <v>292</v>
      </c>
      <c r="H72" s="27" t="s">
        <v>260</v>
      </c>
      <c r="I72" s="27" t="s">
        <v>299</v>
      </c>
      <c r="J72" s="29">
        <f>AY72</f>
        <v>0.16</v>
      </c>
      <c r="K72" s="29">
        <f t="shared" si="42"/>
        <v>148.80000000000001</v>
      </c>
      <c r="L72" s="29">
        <f t="shared" si="43"/>
        <v>11.904000000000002</v>
      </c>
      <c r="M72" s="29">
        <f t="shared" si="44"/>
        <v>126.48000000000002</v>
      </c>
      <c r="N72" s="29"/>
      <c r="O72" s="29">
        <v>0</v>
      </c>
      <c r="P72" s="29">
        <f t="shared" si="45"/>
        <v>10.416000000000002</v>
      </c>
      <c r="Q72" s="29">
        <f t="shared" si="40"/>
        <v>148.80000000000001</v>
      </c>
      <c r="R72" s="6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>
        <v>0.16</v>
      </c>
      <c r="AZ72" s="40"/>
      <c r="BA72" s="40">
        <f>AY72*930</f>
        <v>148.80000000000001</v>
      </c>
      <c r="BB72" s="40"/>
      <c r="BC72" s="40"/>
      <c r="BD72" s="40"/>
      <c r="BE72" s="40"/>
      <c r="BF72" s="40"/>
      <c r="BG72" s="40"/>
      <c r="BH72" s="40"/>
      <c r="BI72" s="40"/>
      <c r="BJ72" s="40"/>
      <c r="BK72" s="25">
        <f>BA72</f>
        <v>148.80000000000001</v>
      </c>
      <c r="BL72" s="41">
        <v>41957</v>
      </c>
      <c r="BM72" s="40" t="s">
        <v>318</v>
      </c>
      <c r="BN72" s="72">
        <f t="shared" si="41"/>
        <v>0</v>
      </c>
    </row>
    <row r="73" spans="1:66" s="42" customFormat="1" ht="409.5" x14ac:dyDescent="0.25">
      <c r="A73" s="37" t="s">
        <v>81</v>
      </c>
      <c r="B73" s="38" t="s">
        <v>129</v>
      </c>
      <c r="C73" s="39">
        <v>466.1</v>
      </c>
      <c r="D73" s="38" t="s">
        <v>177</v>
      </c>
      <c r="E73" s="38" t="s">
        <v>23</v>
      </c>
      <c r="F73" s="38" t="s">
        <v>226</v>
      </c>
      <c r="G73" s="27" t="s">
        <v>254</v>
      </c>
      <c r="H73" s="27" t="s">
        <v>24</v>
      </c>
      <c r="I73" s="27" t="s">
        <v>299</v>
      </c>
      <c r="J73" s="29">
        <f>AY73</f>
        <v>0.17</v>
      </c>
      <c r="K73" s="29">
        <f t="shared" si="42"/>
        <v>158.10000000000002</v>
      </c>
      <c r="L73" s="29">
        <f t="shared" si="43"/>
        <v>12.648000000000001</v>
      </c>
      <c r="M73" s="29">
        <f t="shared" si="44"/>
        <v>134.38500000000002</v>
      </c>
      <c r="N73" s="29"/>
      <c r="O73" s="29">
        <v>0</v>
      </c>
      <c r="P73" s="29">
        <f t="shared" si="45"/>
        <v>11.067000000000002</v>
      </c>
      <c r="Q73" s="29">
        <f t="shared" si="40"/>
        <v>158.10000000000002</v>
      </c>
      <c r="R73" s="6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>
        <v>0.17</v>
      </c>
      <c r="AZ73" s="40"/>
      <c r="BA73" s="40">
        <f>AY73*930</f>
        <v>158.10000000000002</v>
      </c>
      <c r="BB73" s="40"/>
      <c r="BC73" s="40"/>
      <c r="BD73" s="40"/>
      <c r="BE73" s="40"/>
      <c r="BF73" s="40"/>
      <c r="BG73" s="40"/>
      <c r="BH73" s="40"/>
      <c r="BI73" s="40"/>
      <c r="BJ73" s="40"/>
      <c r="BK73" s="25">
        <f>BA73</f>
        <v>158.10000000000002</v>
      </c>
      <c r="BL73" s="41">
        <v>41957</v>
      </c>
      <c r="BM73" s="40" t="s">
        <v>319</v>
      </c>
      <c r="BN73" s="72">
        <f t="shared" si="41"/>
        <v>0</v>
      </c>
    </row>
    <row r="74" spans="1:66" s="42" customFormat="1" ht="120" customHeight="1" x14ac:dyDescent="0.25">
      <c r="A74" s="37" t="s">
        <v>77</v>
      </c>
      <c r="B74" s="38" t="s">
        <v>125</v>
      </c>
      <c r="C74" s="39">
        <v>466.1</v>
      </c>
      <c r="D74" s="38" t="s">
        <v>173</v>
      </c>
      <c r="E74" s="38" t="s">
        <v>23</v>
      </c>
      <c r="F74" s="38" t="s">
        <v>222</v>
      </c>
      <c r="G74" s="27" t="s">
        <v>293</v>
      </c>
      <c r="H74" s="27" t="s">
        <v>24</v>
      </c>
      <c r="I74" s="27" t="s">
        <v>299</v>
      </c>
      <c r="J74" s="29">
        <f>AY74</f>
        <v>0.06</v>
      </c>
      <c r="K74" s="29">
        <f t="shared" si="42"/>
        <v>55.8</v>
      </c>
      <c r="L74" s="29">
        <f t="shared" si="43"/>
        <v>4.4639999999999995</v>
      </c>
      <c r="M74" s="29">
        <f t="shared" si="44"/>
        <v>47.43</v>
      </c>
      <c r="N74" s="29"/>
      <c r="O74" s="29">
        <v>0</v>
      </c>
      <c r="P74" s="29">
        <f t="shared" si="45"/>
        <v>3.9060000000000001</v>
      </c>
      <c r="Q74" s="29">
        <f t="shared" si="40"/>
        <v>55.8</v>
      </c>
      <c r="R74" s="6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>
        <v>0.06</v>
      </c>
      <c r="AZ74" s="40"/>
      <c r="BA74" s="40">
        <f>AY74*930</f>
        <v>55.8</v>
      </c>
      <c r="BB74" s="40"/>
      <c r="BC74" s="40"/>
      <c r="BD74" s="40"/>
      <c r="BE74" s="40"/>
      <c r="BF74" s="40"/>
      <c r="BG74" s="40"/>
      <c r="BH74" s="40"/>
      <c r="BI74" s="40"/>
      <c r="BJ74" s="40"/>
      <c r="BK74" s="25">
        <f>BA74</f>
        <v>55.8</v>
      </c>
      <c r="BL74" s="41">
        <v>41894</v>
      </c>
      <c r="BM74" s="40"/>
      <c r="BN74" s="72">
        <f t="shared" si="41"/>
        <v>0</v>
      </c>
    </row>
    <row r="75" spans="1:66" s="42" customFormat="1" ht="120" customHeight="1" x14ac:dyDescent="0.25">
      <c r="A75" s="37" t="s">
        <v>78</v>
      </c>
      <c r="B75" s="38" t="s">
        <v>126</v>
      </c>
      <c r="C75" s="39">
        <v>466.1</v>
      </c>
      <c r="D75" s="38" t="s">
        <v>174</v>
      </c>
      <c r="E75" s="38" t="s">
        <v>23</v>
      </c>
      <c r="F75" s="38" t="s">
        <v>223</v>
      </c>
      <c r="G75" s="27" t="s">
        <v>252</v>
      </c>
      <c r="H75" s="27" t="s">
        <v>24</v>
      </c>
      <c r="I75" s="27" t="s">
        <v>299</v>
      </c>
      <c r="J75" s="29">
        <f>AY75</f>
        <v>0.06</v>
      </c>
      <c r="K75" s="29">
        <f t="shared" si="42"/>
        <v>55.8</v>
      </c>
      <c r="L75" s="29">
        <f t="shared" si="43"/>
        <v>4.4639999999999995</v>
      </c>
      <c r="M75" s="29">
        <f t="shared" si="44"/>
        <v>47.43</v>
      </c>
      <c r="N75" s="29"/>
      <c r="O75" s="29">
        <v>0</v>
      </c>
      <c r="P75" s="29">
        <f t="shared" si="45"/>
        <v>3.9060000000000001</v>
      </c>
      <c r="Q75" s="29">
        <f t="shared" si="40"/>
        <v>55.8</v>
      </c>
      <c r="R75" s="6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>
        <v>0.06</v>
      </c>
      <c r="AZ75" s="40"/>
      <c r="BA75" s="40">
        <f>AY75*930</f>
        <v>55.8</v>
      </c>
      <c r="BB75" s="40"/>
      <c r="BC75" s="40"/>
      <c r="BD75" s="40"/>
      <c r="BE75" s="40"/>
      <c r="BF75" s="40"/>
      <c r="BG75" s="40"/>
      <c r="BH75" s="40"/>
      <c r="BI75" s="40"/>
      <c r="BJ75" s="40"/>
      <c r="BK75" s="25">
        <f>BA75</f>
        <v>55.8</v>
      </c>
      <c r="BL75" s="41">
        <v>41896</v>
      </c>
      <c r="BM75" s="40"/>
      <c r="BN75" s="72">
        <f t="shared" si="41"/>
        <v>0</v>
      </c>
    </row>
    <row r="76" spans="1:66" s="4" customFormat="1" ht="120" customHeight="1" x14ac:dyDescent="0.25">
      <c r="A76" s="16" t="s">
        <v>80</v>
      </c>
      <c r="B76" s="17" t="s">
        <v>128</v>
      </c>
      <c r="C76" s="19">
        <v>466.1</v>
      </c>
      <c r="D76" s="17" t="s">
        <v>176</v>
      </c>
      <c r="E76" s="17" t="s">
        <v>23</v>
      </c>
      <c r="F76" s="17" t="s">
        <v>225</v>
      </c>
      <c r="G76" s="11" t="s">
        <v>294</v>
      </c>
      <c r="H76" s="11" t="s">
        <v>24</v>
      </c>
      <c r="I76" s="11"/>
      <c r="J76" s="11"/>
      <c r="K76" s="35"/>
      <c r="L76" s="35"/>
      <c r="M76" s="35"/>
      <c r="N76" s="35"/>
      <c r="O76" s="35"/>
      <c r="P76" s="35"/>
      <c r="Q76" s="35"/>
      <c r="R76" s="68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25"/>
      <c r="BL76" s="14">
        <v>41895</v>
      </c>
      <c r="BM76" s="6" t="s">
        <v>320</v>
      </c>
      <c r="BN76" s="72">
        <f t="shared" si="41"/>
        <v>0</v>
      </c>
    </row>
    <row r="77" spans="1:66" s="42" customFormat="1" ht="175.5" customHeight="1" x14ac:dyDescent="0.25">
      <c r="A77" s="37" t="s">
        <v>323</v>
      </c>
      <c r="B77" s="38">
        <v>40896652</v>
      </c>
      <c r="C77" s="39">
        <v>466.1</v>
      </c>
      <c r="D77" s="38" t="s">
        <v>324</v>
      </c>
      <c r="E77" s="38" t="s">
        <v>23</v>
      </c>
      <c r="F77" s="38" t="s">
        <v>325</v>
      </c>
      <c r="G77" s="27" t="s">
        <v>326</v>
      </c>
      <c r="H77" s="27" t="s">
        <v>327</v>
      </c>
      <c r="I77" s="27" t="s">
        <v>299</v>
      </c>
      <c r="J77" s="32">
        <f>AY77</f>
        <v>0.12</v>
      </c>
      <c r="K77" s="29">
        <f t="shared" si="42"/>
        <v>111.6</v>
      </c>
      <c r="L77" s="29">
        <f>K77*0.08</f>
        <v>8.927999999999999</v>
      </c>
      <c r="M77" s="29">
        <f>K77-L77-P77</f>
        <v>94.86</v>
      </c>
      <c r="N77" s="29"/>
      <c r="O77" s="29">
        <v>0</v>
      </c>
      <c r="P77" s="29">
        <f>K77*0.07</f>
        <v>7.8120000000000003</v>
      </c>
      <c r="Q77" s="29">
        <f t="shared" ref="Q77:Q78" si="46">L77+M77+O77+P77</f>
        <v>111.6</v>
      </c>
      <c r="R77" s="68"/>
      <c r="S77" s="40"/>
      <c r="T77" s="40"/>
      <c r="U77" s="40"/>
      <c r="V77" s="40"/>
      <c r="W77" s="53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>
        <v>0.12</v>
      </c>
      <c r="AZ77" s="40"/>
      <c r="BA77" s="40">
        <f>AY77*930</f>
        <v>111.6</v>
      </c>
      <c r="BB77" s="40"/>
      <c r="BC77" s="40"/>
      <c r="BD77" s="40"/>
      <c r="BE77" s="40"/>
      <c r="BF77" s="40"/>
      <c r="BG77" s="40"/>
      <c r="BH77" s="40"/>
      <c r="BI77" s="40"/>
      <c r="BJ77" s="40"/>
      <c r="BK77" s="25">
        <f>BA77</f>
        <v>111.6</v>
      </c>
      <c r="BL77" s="41"/>
      <c r="BM77" s="40" t="s">
        <v>328</v>
      </c>
      <c r="BN77" s="72">
        <f>BK77-Q77</f>
        <v>0</v>
      </c>
    </row>
    <row r="78" spans="1:66" s="42" customFormat="1" ht="269.25" customHeight="1" x14ac:dyDescent="0.25">
      <c r="A78" s="37" t="s">
        <v>329</v>
      </c>
      <c r="B78" s="38">
        <v>40899363</v>
      </c>
      <c r="C78" s="39">
        <v>466.1</v>
      </c>
      <c r="D78" s="38" t="s">
        <v>330</v>
      </c>
      <c r="E78" s="38" t="s">
        <v>23</v>
      </c>
      <c r="F78" s="38" t="s">
        <v>331</v>
      </c>
      <c r="G78" s="27" t="s">
        <v>332</v>
      </c>
      <c r="H78" s="27" t="s">
        <v>327</v>
      </c>
      <c r="I78" s="27" t="s">
        <v>299</v>
      </c>
      <c r="J78" s="32">
        <f>AY78</f>
        <v>0.02</v>
      </c>
      <c r="K78" s="29">
        <f t="shared" si="42"/>
        <v>18.600000000000001</v>
      </c>
      <c r="L78" s="29">
        <f>K78*0.08</f>
        <v>1.4880000000000002</v>
      </c>
      <c r="M78" s="29">
        <f>K78-L78-P78</f>
        <v>15.810000000000002</v>
      </c>
      <c r="N78" s="29"/>
      <c r="O78" s="29">
        <v>0</v>
      </c>
      <c r="P78" s="29">
        <f>K78*0.07</f>
        <v>1.3020000000000003</v>
      </c>
      <c r="Q78" s="29">
        <f t="shared" si="46"/>
        <v>18.600000000000001</v>
      </c>
      <c r="R78" s="68"/>
      <c r="S78" s="40"/>
      <c r="T78" s="40"/>
      <c r="U78" s="40"/>
      <c r="V78" s="40"/>
      <c r="W78" s="53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>
        <v>0.02</v>
      </c>
      <c r="AZ78" s="40"/>
      <c r="BA78" s="40">
        <f>AY78*930</f>
        <v>18.600000000000001</v>
      </c>
      <c r="BB78" s="40"/>
      <c r="BC78" s="40"/>
      <c r="BD78" s="40"/>
      <c r="BE78" s="40"/>
      <c r="BF78" s="40"/>
      <c r="BG78" s="40"/>
      <c r="BH78" s="40"/>
      <c r="BI78" s="40"/>
      <c r="BJ78" s="40"/>
      <c r="BK78" s="25">
        <f>BA78</f>
        <v>18.600000000000001</v>
      </c>
      <c r="BL78" s="41"/>
      <c r="BM78" s="40" t="s">
        <v>333</v>
      </c>
      <c r="BN78" s="72">
        <f>BK78-Q78</f>
        <v>0</v>
      </c>
    </row>
    <row r="79" spans="1:66" s="42" customFormat="1" ht="164.25" customHeight="1" x14ac:dyDescent="0.25">
      <c r="A79" s="37" t="s">
        <v>82</v>
      </c>
      <c r="B79" s="38" t="s">
        <v>130</v>
      </c>
      <c r="C79" s="39">
        <v>466.1</v>
      </c>
      <c r="D79" s="38" t="s">
        <v>178</v>
      </c>
      <c r="E79" s="38" t="s">
        <v>32</v>
      </c>
      <c r="F79" s="61" t="s">
        <v>227</v>
      </c>
      <c r="G79" s="62" t="s">
        <v>255</v>
      </c>
      <c r="H79" s="62" t="s">
        <v>261</v>
      </c>
      <c r="I79" s="62" t="s">
        <v>355</v>
      </c>
      <c r="J79" s="63"/>
      <c r="K79" s="63">
        <f>K80+K81+K82+K83+K84</f>
        <v>346.8</v>
      </c>
      <c r="L79" s="63">
        <f t="shared" ref="L79:Q79" si="47">L80+L81+L82+L83+L84</f>
        <v>18.974</v>
      </c>
      <c r="M79" s="63">
        <f t="shared" si="47"/>
        <v>139.685</v>
      </c>
      <c r="N79" s="63"/>
      <c r="O79" s="63">
        <f t="shared" si="47"/>
        <v>182.47000000000003</v>
      </c>
      <c r="P79" s="63">
        <f t="shared" si="47"/>
        <v>5.6709999999999994</v>
      </c>
      <c r="Q79" s="63">
        <f t="shared" si="47"/>
        <v>346.80000000000007</v>
      </c>
      <c r="R79" s="70"/>
      <c r="S79" s="64"/>
      <c r="T79" s="64"/>
      <c r="U79" s="64"/>
      <c r="V79" s="64"/>
      <c r="X79" s="64"/>
      <c r="Y79" s="64"/>
      <c r="Z79" s="64">
        <v>0.08</v>
      </c>
      <c r="AA79" s="64"/>
      <c r="AB79" s="64">
        <f>Z79*1100</f>
        <v>88</v>
      </c>
      <c r="AC79" s="64"/>
      <c r="AD79" s="64"/>
      <c r="AE79" s="64">
        <v>1</v>
      </c>
      <c r="AF79" s="64"/>
      <c r="AG79" s="64">
        <f>K81</f>
        <v>53.34</v>
      </c>
      <c r="AH79" s="64"/>
      <c r="AI79" s="64"/>
      <c r="AJ79" s="64"/>
      <c r="AK79" s="64"/>
      <c r="AL79" s="64"/>
      <c r="AM79" s="64"/>
      <c r="AN79" s="64" t="s">
        <v>305</v>
      </c>
      <c r="AO79" s="64">
        <f>K82</f>
        <v>183.66</v>
      </c>
      <c r="AP79" s="64">
        <v>1</v>
      </c>
      <c r="AQ79" s="64">
        <f>K83</f>
        <v>12.5</v>
      </c>
      <c r="AR79" s="64"/>
      <c r="AS79" s="64"/>
      <c r="AT79" s="64"/>
      <c r="AU79" s="64"/>
      <c r="AV79" s="64"/>
      <c r="AW79" s="64"/>
      <c r="AX79" s="64"/>
      <c r="AY79" s="64">
        <v>0.01</v>
      </c>
      <c r="AZ79" s="64"/>
      <c r="BA79" s="40">
        <f>AY79*930</f>
        <v>9.3000000000000007</v>
      </c>
      <c r="BB79" s="64"/>
      <c r="BC79" s="64"/>
      <c r="BD79" s="64"/>
      <c r="BE79" s="64"/>
      <c r="BF79" s="64"/>
      <c r="BG79" s="64"/>
      <c r="BH79" s="64"/>
      <c r="BI79" s="64"/>
      <c r="BJ79" s="64"/>
      <c r="BK79" s="25">
        <f>AB79+AG79+AO79+AQ79+BA79</f>
        <v>346.8</v>
      </c>
      <c r="BL79" s="65">
        <v>41958</v>
      </c>
      <c r="BM79" s="64"/>
      <c r="BN79" s="72">
        <f t="shared" si="41"/>
        <v>0</v>
      </c>
    </row>
    <row r="80" spans="1:66" s="4" customFormat="1" ht="39.950000000000003" customHeight="1" x14ac:dyDescent="0.25">
      <c r="A80" s="16"/>
      <c r="B80" s="17"/>
      <c r="C80" s="19"/>
      <c r="D80" s="17"/>
      <c r="E80" s="17"/>
      <c r="F80" s="17"/>
      <c r="G80" s="11"/>
      <c r="H80" s="11"/>
      <c r="I80" s="11" t="s">
        <v>7</v>
      </c>
      <c r="J80" s="35">
        <f>Z79</f>
        <v>0.08</v>
      </c>
      <c r="K80" s="30">
        <f>J80*1100</f>
        <v>88</v>
      </c>
      <c r="L80" s="30">
        <f>K80*0.08</f>
        <v>7.04</v>
      </c>
      <c r="M80" s="30">
        <f>K80*0.89</f>
        <v>78.320000000000007</v>
      </c>
      <c r="N80" s="30"/>
      <c r="O80" s="30">
        <v>0</v>
      </c>
      <c r="P80" s="30">
        <f>K80*0.03</f>
        <v>2.6399999999999997</v>
      </c>
      <c r="Q80" s="30">
        <f>L80+M80+O80+P80</f>
        <v>88.000000000000014</v>
      </c>
      <c r="R80" s="68"/>
      <c r="S80" s="6"/>
      <c r="T80" s="6"/>
      <c r="U80" s="6"/>
      <c r="V80" s="6"/>
      <c r="W80" s="54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25"/>
      <c r="BL80" s="14"/>
      <c r="BM80" s="6"/>
      <c r="BN80" s="72">
        <f t="shared" si="41"/>
        <v>-88.000000000000014</v>
      </c>
    </row>
    <row r="81" spans="1:66" s="4" customFormat="1" ht="39.950000000000003" customHeight="1" x14ac:dyDescent="0.25">
      <c r="A81" s="55"/>
      <c r="B81" s="55"/>
      <c r="C81" s="55"/>
      <c r="D81" s="55"/>
      <c r="E81" s="55"/>
      <c r="F81" s="55"/>
      <c r="G81" s="56"/>
      <c r="H81" s="56"/>
      <c r="I81" s="56" t="s">
        <v>9</v>
      </c>
      <c r="J81" s="57">
        <f>AE79</f>
        <v>1</v>
      </c>
      <c r="K81" s="30">
        <v>53.34</v>
      </c>
      <c r="L81" s="30">
        <v>3.91</v>
      </c>
      <c r="M81" s="30">
        <v>10.51</v>
      </c>
      <c r="N81" s="30"/>
      <c r="O81" s="30">
        <v>38.39</v>
      </c>
      <c r="P81" s="30">
        <v>0.53</v>
      </c>
      <c r="Q81" s="30">
        <f t="shared" ref="Q81" si="48">L81+M81+O81+P81</f>
        <v>53.34</v>
      </c>
      <c r="R81" s="69"/>
      <c r="S81" s="54"/>
      <c r="T81" s="54"/>
      <c r="U81" s="54"/>
      <c r="V81" s="54"/>
      <c r="W81" s="54"/>
      <c r="X81" s="54"/>
      <c r="Y81" s="54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8"/>
      <c r="BL81" s="60"/>
      <c r="BM81" s="59"/>
      <c r="BN81" s="72">
        <f t="shared" si="41"/>
        <v>-53.34</v>
      </c>
    </row>
    <row r="82" spans="1:66" s="4" customFormat="1" ht="39.950000000000003" customHeight="1" x14ac:dyDescent="0.25">
      <c r="A82" s="55"/>
      <c r="B82" s="55"/>
      <c r="C82" s="55"/>
      <c r="D82" s="55"/>
      <c r="E82" s="55"/>
      <c r="F82" s="55"/>
      <c r="G82" s="56"/>
      <c r="H82" s="56"/>
      <c r="I82" s="56" t="s">
        <v>12</v>
      </c>
      <c r="J82" s="56" t="s">
        <v>305</v>
      </c>
      <c r="K82" s="30">
        <v>183.66</v>
      </c>
      <c r="L82" s="30">
        <v>6.53</v>
      </c>
      <c r="M82" s="30">
        <v>41.42</v>
      </c>
      <c r="N82" s="30"/>
      <c r="O82" s="30">
        <v>133.96</v>
      </c>
      <c r="P82" s="30">
        <v>1.75</v>
      </c>
      <c r="Q82" s="30">
        <f>L82+M82+O82+P82</f>
        <v>183.66000000000003</v>
      </c>
      <c r="R82" s="69"/>
      <c r="S82" s="54"/>
      <c r="T82" s="54"/>
      <c r="U82" s="54"/>
      <c r="V82" s="54"/>
      <c r="W82" s="54"/>
      <c r="X82" s="54"/>
      <c r="Y82" s="54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8"/>
      <c r="BL82" s="60"/>
      <c r="BM82" s="59"/>
      <c r="BN82" s="72">
        <f t="shared" si="41"/>
        <v>-183.66000000000003</v>
      </c>
    </row>
    <row r="83" spans="1:66" s="4" customFormat="1" ht="39.950000000000003" customHeight="1" x14ac:dyDescent="0.25">
      <c r="A83" s="55"/>
      <c r="B83" s="55"/>
      <c r="C83" s="55"/>
      <c r="D83" s="55"/>
      <c r="E83" s="55"/>
      <c r="F83" s="55"/>
      <c r="G83" s="56"/>
      <c r="H83" s="56"/>
      <c r="I83" s="56" t="s">
        <v>354</v>
      </c>
      <c r="J83" s="57">
        <f>AP79</f>
        <v>1</v>
      </c>
      <c r="K83" s="30">
        <v>12.5</v>
      </c>
      <c r="L83" s="30">
        <v>0.75</v>
      </c>
      <c r="M83" s="30">
        <v>1.53</v>
      </c>
      <c r="N83" s="30"/>
      <c r="O83" s="30">
        <v>10.119999999999999</v>
      </c>
      <c r="P83" s="30">
        <v>0.1</v>
      </c>
      <c r="Q83" s="30">
        <f t="shared" ref="Q83:Q84" si="49">L83+M83+O83+P83</f>
        <v>12.499999999999998</v>
      </c>
      <c r="R83" s="69"/>
      <c r="S83" s="54"/>
      <c r="T83" s="54"/>
      <c r="U83" s="54"/>
      <c r="V83" s="54"/>
      <c r="W83" s="54"/>
      <c r="X83" s="54"/>
      <c r="Y83" s="54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8"/>
      <c r="BL83" s="60"/>
      <c r="BM83" s="59"/>
      <c r="BN83" s="72">
        <f t="shared" si="41"/>
        <v>-12.499999999999998</v>
      </c>
    </row>
    <row r="84" spans="1:66" s="4" customFormat="1" ht="39.950000000000003" customHeight="1" x14ac:dyDescent="0.25">
      <c r="A84" s="55"/>
      <c r="B84" s="55"/>
      <c r="C84" s="55"/>
      <c r="D84" s="55"/>
      <c r="E84" s="55"/>
      <c r="F84" s="55"/>
      <c r="G84" s="56"/>
      <c r="H84" s="56"/>
      <c r="I84" s="56" t="s">
        <v>299</v>
      </c>
      <c r="J84" s="57">
        <f>AY79</f>
        <v>0.01</v>
      </c>
      <c r="K84" s="30">
        <f t="shared" ref="K84" si="50">J84*930</f>
        <v>9.3000000000000007</v>
      </c>
      <c r="L84" s="30">
        <f>K84*0.08</f>
        <v>0.74400000000000011</v>
      </c>
      <c r="M84" s="30">
        <f>K84-L84-P84</f>
        <v>7.9050000000000011</v>
      </c>
      <c r="N84" s="30"/>
      <c r="O84" s="30">
        <v>0</v>
      </c>
      <c r="P84" s="30">
        <f>K84*0.07</f>
        <v>0.65100000000000013</v>
      </c>
      <c r="Q84" s="30">
        <f t="shared" si="49"/>
        <v>9.3000000000000007</v>
      </c>
      <c r="R84" s="69"/>
      <c r="S84" s="54"/>
      <c r="T84" s="54"/>
      <c r="U84" s="54"/>
      <c r="V84" s="54"/>
      <c r="W84" s="54"/>
      <c r="X84" s="54"/>
      <c r="Y84" s="54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8"/>
      <c r="BL84" s="60"/>
      <c r="BM84" s="59"/>
      <c r="BN84" s="72">
        <f t="shared" si="41"/>
        <v>-9.3000000000000007</v>
      </c>
    </row>
    <row r="85" spans="1:66" x14ac:dyDescent="0.35">
      <c r="BN85" s="72">
        <f t="shared" si="41"/>
        <v>0</v>
      </c>
    </row>
    <row r="86" spans="1:66" s="73" customFormat="1" ht="33.75" customHeight="1" x14ac:dyDescent="0.25">
      <c r="J86" s="74"/>
      <c r="K86" s="74">
        <f>K79+K78+K77+K75++K73+K74+K72+K71+K65+K58+K56+K55+K54+K53+K52+K51+K45+K44+K43+K42+K40+K39+K38+K32+K31+K30+K29+K28++K27+K26+K23+K17+K16+K13+K12+K11+K9+K7+K6+K5+K4+K3</f>
        <v>8941.3825000000015</v>
      </c>
      <c r="L86" s="74">
        <f t="shared" ref="L86:BJ86" si="51">L79+L78+L77+L75++L73+L74+L72+L71+L65+L58+L56+L55+L54+L53+L52+L51+L45+L44+L43+L42+L40+L39+L38+L32+L31+L31+L30+L29+L28++L27+L26+L23+L17+L16+L13+L12+L11+L9+L7+L6+L5+L4+L3</f>
        <v>639.44628000000012</v>
      </c>
      <c r="M86" s="74">
        <f t="shared" si="51"/>
        <v>6327.5762800000002</v>
      </c>
      <c r="N86" s="74"/>
      <c r="O86" s="74">
        <f t="shared" si="51"/>
        <v>1617.3380000000002</v>
      </c>
      <c r="P86" s="74">
        <f t="shared" si="51"/>
        <v>450.02194000000009</v>
      </c>
      <c r="Q86" s="74">
        <f t="shared" si="51"/>
        <v>9034.3825000000015</v>
      </c>
      <c r="R86" s="74">
        <f t="shared" si="51"/>
        <v>0</v>
      </c>
      <c r="S86" s="74">
        <f t="shared" si="51"/>
        <v>0</v>
      </c>
      <c r="T86" s="74">
        <f t="shared" si="51"/>
        <v>0</v>
      </c>
      <c r="U86" s="74">
        <f t="shared" si="51"/>
        <v>0</v>
      </c>
      <c r="V86" s="74">
        <f t="shared" si="51"/>
        <v>0</v>
      </c>
      <c r="W86" s="74">
        <f t="shared" si="51"/>
        <v>0.67</v>
      </c>
      <c r="X86" s="74">
        <f t="shared" si="51"/>
        <v>0</v>
      </c>
      <c r="Y86" s="74">
        <f t="shared" si="51"/>
        <v>556.46849999999995</v>
      </c>
      <c r="Z86" s="74">
        <f t="shared" si="51"/>
        <v>0.83</v>
      </c>
      <c r="AA86" s="74">
        <f t="shared" si="51"/>
        <v>0</v>
      </c>
      <c r="AB86" s="74">
        <f t="shared" si="51"/>
        <v>913</v>
      </c>
      <c r="AC86" s="74">
        <f t="shared" si="51"/>
        <v>0</v>
      </c>
      <c r="AD86" s="74">
        <f t="shared" si="51"/>
        <v>0</v>
      </c>
      <c r="AE86" s="74">
        <f t="shared" si="51"/>
        <v>6</v>
      </c>
      <c r="AF86" s="74">
        <f t="shared" si="51"/>
        <v>0</v>
      </c>
      <c r="AG86" s="74">
        <f t="shared" si="51"/>
        <v>320.04000000000008</v>
      </c>
      <c r="AH86" s="74">
        <f t="shared" si="51"/>
        <v>0</v>
      </c>
      <c r="AI86" s="74">
        <f t="shared" si="51"/>
        <v>0</v>
      </c>
      <c r="AJ86" s="74">
        <f t="shared" si="51"/>
        <v>0</v>
      </c>
      <c r="AK86" s="74">
        <f t="shared" si="51"/>
        <v>0</v>
      </c>
      <c r="AL86" s="74">
        <f t="shared" si="51"/>
        <v>0</v>
      </c>
      <c r="AM86" s="74">
        <f t="shared" si="51"/>
        <v>0</v>
      </c>
      <c r="AN86" s="74" t="e">
        <f t="shared" si="51"/>
        <v>#VALUE!</v>
      </c>
      <c r="AO86" s="74">
        <f t="shared" si="51"/>
        <v>1601.1340000000002</v>
      </c>
      <c r="AP86" s="74">
        <f t="shared" si="51"/>
        <v>6</v>
      </c>
      <c r="AQ86" s="74">
        <f t="shared" si="51"/>
        <v>75</v>
      </c>
      <c r="AR86" s="74">
        <f t="shared" si="51"/>
        <v>0</v>
      </c>
      <c r="AS86" s="74">
        <f t="shared" si="51"/>
        <v>0</v>
      </c>
      <c r="AT86" s="74">
        <f t="shared" si="51"/>
        <v>0</v>
      </c>
      <c r="AU86" s="74">
        <f t="shared" si="51"/>
        <v>0</v>
      </c>
      <c r="AV86" s="74" t="e">
        <f t="shared" si="51"/>
        <v>#VALUE!</v>
      </c>
      <c r="AW86" s="74">
        <f t="shared" si="51"/>
        <v>0</v>
      </c>
      <c r="AX86" s="74">
        <f t="shared" si="51"/>
        <v>130.58000000000001</v>
      </c>
      <c r="AY86" s="74">
        <f t="shared" si="51"/>
        <v>5.7600000000000016</v>
      </c>
      <c r="AZ86" s="74">
        <f t="shared" si="51"/>
        <v>0</v>
      </c>
      <c r="BA86" s="74">
        <f t="shared" si="51"/>
        <v>5356.8</v>
      </c>
      <c r="BB86" s="74">
        <f t="shared" si="51"/>
        <v>0</v>
      </c>
      <c r="BC86" s="74">
        <f t="shared" si="51"/>
        <v>0</v>
      </c>
      <c r="BD86" s="74">
        <f t="shared" si="51"/>
        <v>0.6</v>
      </c>
      <c r="BE86" s="74">
        <f t="shared" si="51"/>
        <v>0</v>
      </c>
      <c r="BF86" s="74">
        <f t="shared" si="51"/>
        <v>81.36</v>
      </c>
      <c r="BG86" s="74">
        <f t="shared" si="51"/>
        <v>0</v>
      </c>
      <c r="BH86" s="74">
        <f t="shared" si="51"/>
        <v>0</v>
      </c>
      <c r="BI86" s="74">
        <f t="shared" si="51"/>
        <v>0</v>
      </c>
      <c r="BJ86" s="74">
        <f t="shared" si="51"/>
        <v>0</v>
      </c>
      <c r="BK86" s="74">
        <f>SUM(BK3:BK85)</f>
        <v>8941.3824999999997</v>
      </c>
      <c r="BL86" s="75"/>
      <c r="BM86" s="76"/>
      <c r="BN86" s="77">
        <f>BK86-K86</f>
        <v>0</v>
      </c>
    </row>
  </sheetData>
  <autoFilter ref="A2:BM84"/>
  <pageMargins left="0" right="0" top="0" bottom="0" header="0" footer="0"/>
  <pageSetup paperSize="9" scale="11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7"/>
  <sheetViews>
    <sheetView zoomScale="50" zoomScaleNormal="50" zoomScaleSheetLayoutView="40" workbookViewId="0">
      <pane ySplit="2" topLeftCell="A48" activePane="bottomLeft" state="frozen"/>
      <selection pane="bottomLeft" activeCell="G51" sqref="G51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36.42578125" style="18" customWidth="1"/>
    <col min="7" max="7" width="109.5703125" style="12" customWidth="1"/>
    <col min="8" max="8" width="108" style="12" customWidth="1"/>
    <col min="9" max="9" width="17.42578125" style="5" customWidth="1"/>
    <col min="10" max="10" width="0" style="5" hidden="1" customWidth="1"/>
    <col min="11" max="12" width="17" style="5" customWidth="1"/>
    <col min="13" max="13" width="0" style="5" hidden="1" customWidth="1"/>
    <col min="14" max="14" width="10" style="5" bestFit="1" customWidth="1"/>
    <col min="15" max="15" width="0" style="5" hidden="1" customWidth="1"/>
    <col min="16" max="16" width="12.5703125" style="3" customWidth="1"/>
    <col min="17" max="17" width="0" style="3" hidden="1" customWidth="1"/>
    <col min="18" max="18" width="9.140625" style="3"/>
    <col min="19" max="19" width="0" style="3" hidden="1" customWidth="1"/>
    <col min="20" max="20" width="13.42578125" style="3" customWidth="1"/>
    <col min="21" max="21" width="0" style="3" hidden="1" customWidth="1"/>
    <col min="22" max="22" width="10.7109375" style="3" customWidth="1"/>
    <col min="23" max="23" width="10.7109375" style="3" hidden="1" customWidth="1"/>
    <col min="24" max="24" width="9.140625" style="3"/>
    <col min="25" max="25" width="0" style="3" hidden="1" customWidth="1"/>
    <col min="26" max="26" width="9.5703125" style="3" bestFit="1" customWidth="1"/>
    <col min="27" max="27" width="0" style="3" hidden="1" customWidth="1"/>
    <col min="28" max="29" width="12.42578125" style="3" customWidth="1"/>
    <col min="30" max="30" width="9.140625" style="3" customWidth="1"/>
    <col min="31" max="31" width="9.140625" style="3" hidden="1" customWidth="1"/>
    <col min="32" max="32" width="9.140625" style="3" customWidth="1"/>
    <col min="33" max="33" width="9.140625" style="3" hidden="1" customWidth="1"/>
    <col min="34" max="34" width="29" style="3" customWidth="1"/>
    <col min="35" max="35" width="11.42578125" style="3" hidden="1" customWidth="1"/>
    <col min="36" max="36" width="11.85546875" style="3" customWidth="1"/>
    <col min="37" max="37" width="13.28515625" style="3" hidden="1" customWidth="1"/>
    <col min="38" max="38" width="16.42578125" style="3" customWidth="1"/>
    <col min="39" max="39" width="13.42578125" style="3" hidden="1" customWidth="1"/>
    <col min="40" max="40" width="15.42578125" style="3" customWidth="1"/>
    <col min="41" max="41" width="11.28515625" style="3" hidden="1" customWidth="1"/>
    <col min="42" max="42" width="15" style="3" customWidth="1"/>
    <col min="43" max="43" width="11.42578125" style="3" hidden="1" customWidth="1"/>
    <col min="44" max="44" width="13.7109375" style="3" customWidth="1"/>
    <col min="45" max="45" width="9.140625" style="3" hidden="1" customWidth="1"/>
    <col min="46" max="46" width="12.5703125" style="3" customWidth="1"/>
    <col min="47" max="47" width="16.140625" style="15" customWidth="1"/>
    <col min="48" max="48" width="22.28515625" style="3" customWidth="1"/>
    <col min="49" max="49" width="17.7109375" style="5" customWidth="1"/>
    <col min="50" max="16384" width="9.140625" style="5"/>
  </cols>
  <sheetData>
    <row r="1" spans="1:49" ht="23.25" x14ac:dyDescent="0.35">
      <c r="C1" s="20" t="s">
        <v>34</v>
      </c>
    </row>
    <row r="2" spans="1:49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4</v>
      </c>
      <c r="J2" s="1"/>
      <c r="K2" s="1" t="s">
        <v>20</v>
      </c>
      <c r="L2" s="1" t="s">
        <v>5</v>
      </c>
      <c r="M2" s="8"/>
      <c r="N2" s="1" t="s">
        <v>6</v>
      </c>
      <c r="O2" s="1"/>
      <c r="P2" s="2" t="s">
        <v>7</v>
      </c>
      <c r="Q2" s="2"/>
      <c r="R2" s="2" t="s">
        <v>8</v>
      </c>
      <c r="S2" s="2"/>
      <c r="T2" s="2" t="s">
        <v>9</v>
      </c>
      <c r="U2" s="2"/>
      <c r="V2" s="2" t="s">
        <v>10</v>
      </c>
      <c r="W2" s="2"/>
      <c r="X2" s="2" t="s">
        <v>11</v>
      </c>
      <c r="Y2" s="2"/>
      <c r="Z2" s="2" t="s">
        <v>10</v>
      </c>
      <c r="AA2" s="2"/>
      <c r="AB2" s="2" t="s">
        <v>12</v>
      </c>
      <c r="AC2" s="2" t="s">
        <v>28</v>
      </c>
      <c r="AD2" s="2" t="s">
        <v>13</v>
      </c>
      <c r="AE2" s="2"/>
      <c r="AF2" s="2" t="s">
        <v>14</v>
      </c>
      <c r="AG2" s="2"/>
      <c r="AH2" s="2" t="s">
        <v>15</v>
      </c>
      <c r="AI2" s="2"/>
      <c r="AJ2" s="2" t="s">
        <v>299</v>
      </c>
      <c r="AK2" s="2"/>
      <c r="AL2" s="2" t="s">
        <v>298</v>
      </c>
      <c r="AM2" s="2"/>
      <c r="AN2" s="2" t="s">
        <v>297</v>
      </c>
      <c r="AO2" s="2"/>
      <c r="AP2" s="2" t="s">
        <v>295</v>
      </c>
      <c r="AQ2" s="10"/>
      <c r="AR2" s="2" t="s">
        <v>296</v>
      </c>
      <c r="AS2" s="9"/>
      <c r="AT2" s="2" t="s">
        <v>19</v>
      </c>
      <c r="AU2" s="13" t="s">
        <v>18</v>
      </c>
      <c r="AV2" s="2" t="s">
        <v>16</v>
      </c>
    </row>
    <row r="3" spans="1:49" s="4" customFormat="1" ht="120" customHeight="1" x14ac:dyDescent="0.25">
      <c r="A3" s="16" t="s">
        <v>35</v>
      </c>
      <c r="B3" s="17" t="s">
        <v>83</v>
      </c>
      <c r="C3" s="19">
        <v>466.1</v>
      </c>
      <c r="D3" s="17" t="s">
        <v>131</v>
      </c>
      <c r="E3" s="17" t="s">
        <v>179</v>
      </c>
      <c r="F3" s="17" t="s">
        <v>181</v>
      </c>
      <c r="G3" s="11" t="s">
        <v>262</v>
      </c>
      <c r="H3" s="11" t="s">
        <v>256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>
        <v>0.6</v>
      </c>
      <c r="AO3" s="6"/>
      <c r="AP3" s="6"/>
      <c r="AQ3" s="6"/>
      <c r="AR3" s="6"/>
      <c r="AS3" s="6"/>
      <c r="AT3" s="6"/>
      <c r="AU3" s="14">
        <v>41950</v>
      </c>
      <c r="AV3" s="6"/>
      <c r="AW3" s="7"/>
    </row>
    <row r="4" spans="1:49" s="4" customFormat="1" ht="120" customHeight="1" x14ac:dyDescent="0.25">
      <c r="A4" s="16" t="s">
        <v>36</v>
      </c>
      <c r="B4" s="17" t="s">
        <v>84</v>
      </c>
      <c r="C4" s="19">
        <v>466.1</v>
      </c>
      <c r="D4" s="17" t="s">
        <v>132</v>
      </c>
      <c r="E4" s="17" t="s">
        <v>30</v>
      </c>
      <c r="F4" s="17" t="s">
        <v>182</v>
      </c>
      <c r="G4" s="11" t="s">
        <v>228</v>
      </c>
      <c r="H4" s="11" t="s">
        <v>24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>
        <v>0.4</v>
      </c>
      <c r="AK4" s="6"/>
      <c r="AL4" s="6"/>
      <c r="AM4" s="6"/>
      <c r="AN4" s="6"/>
      <c r="AO4" s="6"/>
      <c r="AP4" s="6"/>
      <c r="AQ4" s="6"/>
      <c r="AR4" s="6"/>
      <c r="AS4" s="6"/>
      <c r="AT4" s="6"/>
      <c r="AU4" s="14">
        <v>41894</v>
      </c>
      <c r="AV4" s="6"/>
      <c r="AW4" s="7"/>
    </row>
    <row r="5" spans="1:49" s="4" customFormat="1" ht="120" customHeight="1" x14ac:dyDescent="0.25">
      <c r="A5" s="16" t="s">
        <v>37</v>
      </c>
      <c r="B5" s="17" t="s">
        <v>85</v>
      </c>
      <c r="C5" s="19">
        <v>466.1</v>
      </c>
      <c r="D5" s="17" t="s">
        <v>133</v>
      </c>
      <c r="E5" s="17" t="s">
        <v>29</v>
      </c>
      <c r="F5" s="17" t="s">
        <v>183</v>
      </c>
      <c r="G5" s="11" t="s">
        <v>229</v>
      </c>
      <c r="H5" s="11" t="s">
        <v>24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>
        <v>0.23</v>
      </c>
      <c r="AK5" s="6"/>
      <c r="AL5" s="6"/>
      <c r="AM5" s="6"/>
      <c r="AN5" s="6"/>
      <c r="AO5" s="6"/>
      <c r="AP5" s="6"/>
      <c r="AQ5" s="6"/>
      <c r="AR5" s="6"/>
      <c r="AS5" s="6"/>
      <c r="AT5" s="6"/>
      <c r="AU5" s="14">
        <v>41889</v>
      </c>
      <c r="AV5" s="6"/>
      <c r="AW5" s="7"/>
    </row>
    <row r="6" spans="1:49" s="4" customFormat="1" ht="120" customHeight="1" x14ac:dyDescent="0.25">
      <c r="A6" s="16" t="s">
        <v>38</v>
      </c>
      <c r="B6" s="17" t="s">
        <v>86</v>
      </c>
      <c r="C6" s="19">
        <v>466.1</v>
      </c>
      <c r="D6" s="17" t="s">
        <v>134</v>
      </c>
      <c r="E6" s="17" t="s">
        <v>29</v>
      </c>
      <c r="F6" s="17" t="s">
        <v>184</v>
      </c>
      <c r="G6" s="11" t="s">
        <v>230</v>
      </c>
      <c r="H6" s="11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>
        <v>0.17</v>
      </c>
      <c r="AK6" s="6"/>
      <c r="AL6" s="6"/>
      <c r="AM6" s="6"/>
      <c r="AN6" s="6"/>
      <c r="AO6" s="6"/>
      <c r="AP6" s="6"/>
      <c r="AQ6" s="6"/>
      <c r="AR6" s="6"/>
      <c r="AS6" s="6"/>
      <c r="AT6" s="6"/>
      <c r="AU6" s="14">
        <v>41894</v>
      </c>
      <c r="AV6" s="6"/>
      <c r="AW6" s="7"/>
    </row>
    <row r="7" spans="1:49" s="4" customFormat="1" ht="120" customHeight="1" x14ac:dyDescent="0.25">
      <c r="A7" s="16" t="s">
        <v>39</v>
      </c>
      <c r="B7" s="17" t="s">
        <v>87</v>
      </c>
      <c r="C7" s="19">
        <v>466.1</v>
      </c>
      <c r="D7" s="17" t="s">
        <v>135</v>
      </c>
      <c r="E7" s="17" t="s">
        <v>29</v>
      </c>
      <c r="F7" s="17" t="s">
        <v>185</v>
      </c>
      <c r="G7" s="11" t="s">
        <v>231</v>
      </c>
      <c r="H7" s="11" t="s">
        <v>24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>
        <v>7.0000000000000007E-2</v>
      </c>
      <c r="AK7" s="6"/>
      <c r="AL7" s="6"/>
      <c r="AM7" s="6"/>
      <c r="AN7" s="6"/>
      <c r="AO7" s="6"/>
      <c r="AP7" s="6"/>
      <c r="AQ7" s="6"/>
      <c r="AR7" s="6"/>
      <c r="AS7" s="6"/>
      <c r="AT7" s="6"/>
      <c r="AU7" s="14">
        <v>41896</v>
      </c>
      <c r="AV7" s="6"/>
      <c r="AW7" s="7"/>
    </row>
    <row r="8" spans="1:49" s="4" customFormat="1" ht="237.75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14">
        <v>41949</v>
      </c>
      <c r="AV8" s="6" t="s">
        <v>300</v>
      </c>
      <c r="AW8" s="7"/>
    </row>
    <row r="9" spans="1:49" s="4" customFormat="1" ht="236.25" customHeight="1" x14ac:dyDescent="0.25">
      <c r="A9" s="16" t="s">
        <v>41</v>
      </c>
      <c r="B9" s="17" t="s">
        <v>89</v>
      </c>
      <c r="C9" s="19">
        <v>466.1</v>
      </c>
      <c r="D9" s="17" t="s">
        <v>137</v>
      </c>
      <c r="E9" s="17" t="s">
        <v>22</v>
      </c>
      <c r="F9" s="17" t="s">
        <v>186</v>
      </c>
      <c r="G9" s="11" t="s">
        <v>265</v>
      </c>
      <c r="H9" s="11" t="s">
        <v>266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 t="s">
        <v>321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14">
        <v>41949</v>
      </c>
      <c r="AV9" s="6"/>
      <c r="AW9" s="7"/>
    </row>
    <row r="10" spans="1:49" s="4" customFormat="1" ht="120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14">
        <v>41951</v>
      </c>
      <c r="AV10" s="6" t="s">
        <v>301</v>
      </c>
      <c r="AW10" s="7"/>
    </row>
    <row r="11" spans="1:49" s="4" customFormat="1" ht="120" customHeight="1" x14ac:dyDescent="0.25">
      <c r="A11" s="16" t="s">
        <v>43</v>
      </c>
      <c r="B11" s="17" t="s">
        <v>91</v>
      </c>
      <c r="C11" s="19">
        <v>466.1</v>
      </c>
      <c r="D11" s="17" t="s">
        <v>139</v>
      </c>
      <c r="E11" s="17" t="s">
        <v>22</v>
      </c>
      <c r="F11" s="17" t="s">
        <v>188</v>
      </c>
      <c r="G11" s="11" t="s">
        <v>232</v>
      </c>
      <c r="H11" s="11" t="s">
        <v>24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>
        <v>0.17</v>
      </c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14">
        <v>41888</v>
      </c>
      <c r="AV11" s="6"/>
      <c r="AW11" s="7"/>
    </row>
    <row r="12" spans="1:49" s="4" customFormat="1" ht="120" customHeight="1" x14ac:dyDescent="0.25">
      <c r="A12" s="16" t="s">
        <v>44</v>
      </c>
      <c r="B12" s="17" t="s">
        <v>92</v>
      </c>
      <c r="C12" s="19">
        <v>466.1</v>
      </c>
      <c r="D12" s="17" t="s">
        <v>140</v>
      </c>
      <c r="E12" s="17" t="s">
        <v>22</v>
      </c>
      <c r="F12" s="17" t="s">
        <v>189</v>
      </c>
      <c r="G12" s="11" t="s">
        <v>233</v>
      </c>
      <c r="H12" s="11" t="s">
        <v>24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>
        <v>0.03</v>
      </c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14">
        <v>41889</v>
      </c>
      <c r="AV12" s="6"/>
      <c r="AW12" s="7"/>
    </row>
    <row r="13" spans="1:49" s="4" customFormat="1" ht="120" customHeight="1" x14ac:dyDescent="0.25">
      <c r="A13" s="16" t="s">
        <v>45</v>
      </c>
      <c r="B13" s="17" t="s">
        <v>93</v>
      </c>
      <c r="C13" s="19">
        <v>466.1</v>
      </c>
      <c r="D13" s="17" t="s">
        <v>141</v>
      </c>
      <c r="E13" s="17" t="s">
        <v>22</v>
      </c>
      <c r="F13" s="17" t="s">
        <v>190</v>
      </c>
      <c r="G13" s="11" t="s">
        <v>234</v>
      </c>
      <c r="H13" s="11" t="s">
        <v>24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>
        <v>0.09</v>
      </c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14">
        <v>41888</v>
      </c>
      <c r="AV13" s="6"/>
      <c r="AW13" s="7"/>
    </row>
    <row r="14" spans="1:49" s="4" customFormat="1" ht="120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14">
        <v>41888</v>
      </c>
      <c r="AV14" s="6" t="s">
        <v>302</v>
      </c>
      <c r="AW14" s="7"/>
    </row>
    <row r="15" spans="1:49" s="4" customFormat="1" ht="23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14">
        <v>41955</v>
      </c>
      <c r="AV15" s="6" t="s">
        <v>303</v>
      </c>
      <c r="AW15" s="7"/>
    </row>
    <row r="16" spans="1:49" s="4" customFormat="1" ht="206.25" customHeight="1" x14ac:dyDescent="0.25">
      <c r="A16" s="16" t="s">
        <v>48</v>
      </c>
      <c r="B16" s="17" t="s">
        <v>96</v>
      </c>
      <c r="C16" s="19">
        <v>466.1</v>
      </c>
      <c r="D16" s="17" t="s">
        <v>144</v>
      </c>
      <c r="E16" s="17" t="s">
        <v>22</v>
      </c>
      <c r="F16" s="17" t="s">
        <v>193</v>
      </c>
      <c r="G16" s="11" t="s">
        <v>235</v>
      </c>
      <c r="H16" s="11" t="s">
        <v>272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>
        <v>0.25</v>
      </c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14">
        <v>41956</v>
      </c>
      <c r="AV16" s="6" t="s">
        <v>304</v>
      </c>
      <c r="AW16" s="7"/>
    </row>
    <row r="17" spans="1:49" s="4" customFormat="1" ht="189" customHeight="1" x14ac:dyDescent="0.25">
      <c r="A17" s="16" t="s">
        <v>49</v>
      </c>
      <c r="B17" s="17" t="s">
        <v>97</v>
      </c>
      <c r="C17" s="19">
        <v>466.1</v>
      </c>
      <c r="D17" s="17" t="s">
        <v>145</v>
      </c>
      <c r="E17" s="17" t="s">
        <v>22</v>
      </c>
      <c r="F17" s="17" t="s">
        <v>194</v>
      </c>
      <c r="G17" s="11" t="s">
        <v>236</v>
      </c>
      <c r="H17" s="11" t="s">
        <v>257</v>
      </c>
      <c r="I17" s="6"/>
      <c r="J17" s="6"/>
      <c r="K17" s="6"/>
      <c r="L17" s="6"/>
      <c r="M17" s="6"/>
      <c r="N17" s="6"/>
      <c r="O17" s="6"/>
      <c r="P17" s="6">
        <v>0.12</v>
      </c>
      <c r="Q17" s="6"/>
      <c r="R17" s="6"/>
      <c r="S17" s="6"/>
      <c r="T17" s="6">
        <v>1</v>
      </c>
      <c r="U17" s="6"/>
      <c r="V17" s="6"/>
      <c r="W17" s="6"/>
      <c r="X17" s="6"/>
      <c r="Y17" s="6"/>
      <c r="Z17" s="6"/>
      <c r="AA17" s="6"/>
      <c r="AB17" s="6" t="s">
        <v>305</v>
      </c>
      <c r="AC17" s="6">
        <v>1</v>
      </c>
      <c r="AD17" s="6"/>
      <c r="AE17" s="6"/>
      <c r="AF17" s="6"/>
      <c r="AG17" s="6"/>
      <c r="AH17" s="6"/>
      <c r="AI17" s="6"/>
      <c r="AJ17" s="6">
        <v>0.06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14">
        <v>41949</v>
      </c>
      <c r="AV17" s="6"/>
      <c r="AW17" s="7"/>
    </row>
    <row r="18" spans="1:49" s="4" customFormat="1" ht="152.25" customHeight="1" x14ac:dyDescent="0.25">
      <c r="A18" s="16" t="s">
        <v>50</v>
      </c>
      <c r="B18" s="17" t="s">
        <v>98</v>
      </c>
      <c r="C18" s="19">
        <v>466.1</v>
      </c>
      <c r="D18" s="17" t="s">
        <v>146</v>
      </c>
      <c r="E18" s="17" t="s">
        <v>22</v>
      </c>
      <c r="F18" s="17" t="s">
        <v>195</v>
      </c>
      <c r="G18" s="11" t="s">
        <v>237</v>
      </c>
      <c r="H18" s="11" t="s">
        <v>258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 t="s">
        <v>306</v>
      </c>
      <c r="AI18" s="6"/>
      <c r="AJ18" s="6">
        <v>0.03</v>
      </c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14">
        <v>41950</v>
      </c>
      <c r="AV18" s="6"/>
      <c r="AW18" s="7"/>
    </row>
    <row r="19" spans="1:49" s="4" customFormat="1" ht="120" customHeight="1" x14ac:dyDescent="0.25">
      <c r="A19" s="16" t="s">
        <v>51</v>
      </c>
      <c r="B19" s="17" t="s">
        <v>99</v>
      </c>
      <c r="C19" s="19">
        <v>466.1</v>
      </c>
      <c r="D19" s="17" t="s">
        <v>147</v>
      </c>
      <c r="E19" s="17" t="s">
        <v>22</v>
      </c>
      <c r="F19" s="17" t="s">
        <v>196</v>
      </c>
      <c r="G19" s="11" t="s">
        <v>238</v>
      </c>
      <c r="H19" s="11" t="s">
        <v>24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>
        <v>0.25</v>
      </c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14">
        <v>41895</v>
      </c>
      <c r="AV19" s="6"/>
      <c r="AW19" s="7"/>
    </row>
    <row r="20" spans="1:49" s="4" customFormat="1" ht="120" customHeight="1" x14ac:dyDescent="0.25">
      <c r="A20" s="16" t="s">
        <v>52</v>
      </c>
      <c r="B20" s="17" t="s">
        <v>100</v>
      </c>
      <c r="C20" s="19">
        <v>466.1</v>
      </c>
      <c r="D20" s="17" t="s">
        <v>148</v>
      </c>
      <c r="E20" s="17" t="s">
        <v>22</v>
      </c>
      <c r="F20" s="17" t="s">
        <v>197</v>
      </c>
      <c r="G20" s="11" t="s">
        <v>239</v>
      </c>
      <c r="H20" s="11" t="s">
        <v>24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>
        <v>0.17</v>
      </c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14">
        <v>41888</v>
      </c>
      <c r="AV20" s="6"/>
      <c r="AW20" s="7"/>
    </row>
    <row r="21" spans="1:49" s="4" customFormat="1" ht="220.5" customHeight="1" x14ac:dyDescent="0.25">
      <c r="A21" s="16" t="s">
        <v>53</v>
      </c>
      <c r="B21" s="17" t="s">
        <v>101</v>
      </c>
      <c r="C21" s="19">
        <v>466.1</v>
      </c>
      <c r="D21" s="17" t="s">
        <v>149</v>
      </c>
      <c r="E21" s="17" t="s">
        <v>26</v>
      </c>
      <c r="F21" s="17" t="s">
        <v>198</v>
      </c>
      <c r="G21" s="11" t="s">
        <v>273</v>
      </c>
      <c r="H21" s="11" t="s">
        <v>274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>
        <v>0.4</v>
      </c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14">
        <v>41949</v>
      </c>
      <c r="AV21" s="6" t="s">
        <v>307</v>
      </c>
      <c r="AW21" s="7"/>
    </row>
    <row r="22" spans="1:49" s="4" customFormat="1" ht="120" customHeight="1" x14ac:dyDescent="0.25">
      <c r="A22" s="16" t="s">
        <v>54</v>
      </c>
      <c r="B22" s="17" t="s">
        <v>102</v>
      </c>
      <c r="C22" s="19">
        <v>466.1</v>
      </c>
      <c r="D22" s="17" t="s">
        <v>150</v>
      </c>
      <c r="E22" s="17" t="s">
        <v>180</v>
      </c>
      <c r="F22" s="17" t="s">
        <v>199</v>
      </c>
      <c r="G22" s="11" t="s">
        <v>240</v>
      </c>
      <c r="H22" s="11" t="s">
        <v>24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>
        <v>0.12</v>
      </c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14">
        <v>41896</v>
      </c>
      <c r="AV22" s="6"/>
      <c r="AW22" s="7"/>
    </row>
    <row r="23" spans="1:49" s="4" customFormat="1" ht="162.75" x14ac:dyDescent="0.25">
      <c r="A23" s="16" t="s">
        <v>55</v>
      </c>
      <c r="B23" s="17" t="s">
        <v>103</v>
      </c>
      <c r="C23" s="19">
        <v>466.1</v>
      </c>
      <c r="D23" s="17" t="s">
        <v>151</v>
      </c>
      <c r="E23" s="17" t="s">
        <v>23</v>
      </c>
      <c r="F23" s="17" t="s">
        <v>200</v>
      </c>
      <c r="G23" s="11" t="s">
        <v>275</v>
      </c>
      <c r="H23" s="11" t="s">
        <v>24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>
        <v>0.12</v>
      </c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14">
        <v>41895</v>
      </c>
      <c r="AV23" s="6" t="s">
        <v>308</v>
      </c>
      <c r="AW23" s="7"/>
    </row>
    <row r="24" spans="1:49" s="4" customFormat="1" ht="120" customHeight="1" x14ac:dyDescent="0.25">
      <c r="A24" s="16" t="s">
        <v>56</v>
      </c>
      <c r="B24" s="17" t="s">
        <v>104</v>
      </c>
      <c r="C24" s="19">
        <v>466.1</v>
      </c>
      <c r="D24" s="17" t="s">
        <v>152</v>
      </c>
      <c r="E24" s="17" t="s">
        <v>23</v>
      </c>
      <c r="F24" s="17" t="s">
        <v>201</v>
      </c>
      <c r="G24" s="11" t="s">
        <v>241</v>
      </c>
      <c r="H24" s="11" t="s">
        <v>24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>
        <v>0.1</v>
      </c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14">
        <v>41895</v>
      </c>
      <c r="AV24" s="6"/>
      <c r="AW24" s="7"/>
    </row>
    <row r="25" spans="1:49" s="4" customFormat="1" ht="201" customHeight="1" x14ac:dyDescent="0.25">
      <c r="A25" s="16" t="s">
        <v>57</v>
      </c>
      <c r="B25" s="17" t="s">
        <v>105</v>
      </c>
      <c r="C25" s="19">
        <v>466.1</v>
      </c>
      <c r="D25" s="17" t="s">
        <v>153</v>
      </c>
      <c r="E25" s="17" t="s">
        <v>23</v>
      </c>
      <c r="F25" s="17" t="s">
        <v>202</v>
      </c>
      <c r="G25" s="11" t="s">
        <v>242</v>
      </c>
      <c r="H25" s="11" t="s">
        <v>276</v>
      </c>
      <c r="I25" s="6"/>
      <c r="J25" s="6"/>
      <c r="K25" s="6"/>
      <c r="L25" s="6"/>
      <c r="M25" s="6"/>
      <c r="N25" s="6">
        <v>0.67</v>
      </c>
      <c r="O25" s="6"/>
      <c r="P25" s="6"/>
      <c r="Q25" s="6"/>
      <c r="R25" s="6"/>
      <c r="S25" s="6"/>
      <c r="T25" s="6">
        <v>1</v>
      </c>
      <c r="U25" s="6"/>
      <c r="V25" s="6"/>
      <c r="W25" s="6"/>
      <c r="X25" s="6"/>
      <c r="Y25" s="6"/>
      <c r="Z25" s="6"/>
      <c r="AA25" s="6"/>
      <c r="AB25" s="6" t="s">
        <v>305</v>
      </c>
      <c r="AC25" s="6">
        <v>1</v>
      </c>
      <c r="AD25" s="6"/>
      <c r="AE25" s="6"/>
      <c r="AF25" s="6"/>
      <c r="AG25" s="6"/>
      <c r="AH25" s="6"/>
      <c r="AI25" s="6"/>
      <c r="AJ25" s="6">
        <v>0.27</v>
      </c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14">
        <v>41949</v>
      </c>
      <c r="AV25" s="6"/>
      <c r="AW25" s="7"/>
    </row>
    <row r="26" spans="1:49" s="4" customFormat="1" ht="182.25" customHeight="1" x14ac:dyDescent="0.25">
      <c r="A26" s="16" t="s">
        <v>58</v>
      </c>
      <c r="B26" s="17" t="s">
        <v>106</v>
      </c>
      <c r="C26" s="19">
        <v>466.1</v>
      </c>
      <c r="D26" s="17" t="s">
        <v>154</v>
      </c>
      <c r="E26" s="17" t="s">
        <v>23</v>
      </c>
      <c r="F26" s="17" t="s">
        <v>203</v>
      </c>
      <c r="G26" s="11" t="s">
        <v>243</v>
      </c>
      <c r="H26" s="11" t="s">
        <v>24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>
        <v>0.35</v>
      </c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14">
        <v>41890</v>
      </c>
      <c r="AV26" s="6"/>
      <c r="AW26" s="7"/>
    </row>
    <row r="27" spans="1:49" s="4" customFormat="1" ht="142.5" customHeight="1" x14ac:dyDescent="0.25">
      <c r="A27" s="16" t="s">
        <v>59</v>
      </c>
      <c r="B27" s="17" t="s">
        <v>107</v>
      </c>
      <c r="C27" s="19">
        <v>466.1</v>
      </c>
      <c r="D27" s="17" t="s">
        <v>155</v>
      </c>
      <c r="E27" s="17" t="s">
        <v>23</v>
      </c>
      <c r="F27" s="17" t="s">
        <v>204</v>
      </c>
      <c r="G27" s="11" t="s">
        <v>244</v>
      </c>
      <c r="H27" s="11" t="s">
        <v>24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>
        <v>0.04</v>
      </c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14">
        <v>41887</v>
      </c>
      <c r="AV27" s="6"/>
      <c r="AW27" s="7"/>
    </row>
    <row r="28" spans="1:49" s="4" customFormat="1" ht="209.25" x14ac:dyDescent="0.25">
      <c r="A28" s="16" t="s">
        <v>60</v>
      </c>
      <c r="B28" s="17" t="s">
        <v>108</v>
      </c>
      <c r="C28" s="19">
        <v>466.1</v>
      </c>
      <c r="D28" s="17" t="s">
        <v>156</v>
      </c>
      <c r="E28" s="17" t="s">
        <v>23</v>
      </c>
      <c r="F28" s="17" t="s">
        <v>205</v>
      </c>
      <c r="G28" s="11" t="s">
        <v>277</v>
      </c>
      <c r="H28" s="11" t="s">
        <v>24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>
        <v>0.17</v>
      </c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14">
        <v>41890</v>
      </c>
      <c r="AV28" s="6" t="s">
        <v>310</v>
      </c>
      <c r="AW28" s="7" t="s">
        <v>309</v>
      </c>
    </row>
    <row r="29" spans="1:49" s="4" customFormat="1" ht="120" customHeight="1" x14ac:dyDescent="0.25">
      <c r="A29" s="16" t="s">
        <v>79</v>
      </c>
      <c r="B29" s="17" t="s">
        <v>127</v>
      </c>
      <c r="C29" s="19">
        <v>466.1</v>
      </c>
      <c r="D29" s="17" t="s">
        <v>175</v>
      </c>
      <c r="E29" s="17" t="s">
        <v>23</v>
      </c>
      <c r="F29" s="17" t="s">
        <v>224</v>
      </c>
      <c r="G29" s="11" t="s">
        <v>253</v>
      </c>
      <c r="H29" s="11" t="s">
        <v>24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14">
        <v>41897</v>
      </c>
      <c r="AV29" s="6" t="s">
        <v>311</v>
      </c>
      <c r="AW29" s="7"/>
    </row>
    <row r="30" spans="1:49" s="4" customFormat="1" ht="140.25" customHeight="1" x14ac:dyDescent="0.25">
      <c r="A30" s="16" t="s">
        <v>61</v>
      </c>
      <c r="B30" s="17" t="s">
        <v>109</v>
      </c>
      <c r="C30" s="19">
        <v>466.1</v>
      </c>
      <c r="D30" s="17" t="s">
        <v>157</v>
      </c>
      <c r="E30" s="17" t="s">
        <v>23</v>
      </c>
      <c r="F30" s="17" t="s">
        <v>206</v>
      </c>
      <c r="G30" s="11" t="s">
        <v>245</v>
      </c>
      <c r="H30" s="11" t="s">
        <v>24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>
        <v>0.16</v>
      </c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14">
        <v>41889</v>
      </c>
      <c r="AV30" s="6"/>
      <c r="AW30" s="7"/>
    </row>
    <row r="31" spans="1:49" s="4" customFormat="1" ht="167.25" customHeight="1" x14ac:dyDescent="0.25">
      <c r="A31" s="16" t="s">
        <v>62</v>
      </c>
      <c r="B31" s="17" t="s">
        <v>110</v>
      </c>
      <c r="C31" s="19">
        <v>466.1</v>
      </c>
      <c r="D31" s="17" t="s">
        <v>158</v>
      </c>
      <c r="E31" s="17" t="s">
        <v>23</v>
      </c>
      <c r="F31" s="17" t="s">
        <v>207</v>
      </c>
      <c r="G31" s="11" t="s">
        <v>278</v>
      </c>
      <c r="H31" s="21" t="s">
        <v>279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>
        <v>0.08</v>
      </c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14">
        <v>41949</v>
      </c>
      <c r="AV31" s="6" t="s">
        <v>312</v>
      </c>
      <c r="AW31" s="7"/>
    </row>
    <row r="32" spans="1:49" s="4" customFormat="1" ht="127.5" customHeight="1" x14ac:dyDescent="0.25">
      <c r="A32" s="16" t="s">
        <v>63</v>
      </c>
      <c r="B32" s="17" t="s">
        <v>111</v>
      </c>
      <c r="C32" s="19">
        <v>466.1</v>
      </c>
      <c r="D32" s="17" t="s">
        <v>159</v>
      </c>
      <c r="E32" s="17" t="s">
        <v>23</v>
      </c>
      <c r="F32" s="17" t="s">
        <v>208</v>
      </c>
      <c r="G32" s="11" t="s">
        <v>280</v>
      </c>
      <c r="H32" s="21" t="s">
        <v>279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v>0.17</v>
      </c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14">
        <v>41949</v>
      </c>
      <c r="AV32" s="6"/>
      <c r="AW32" s="7"/>
    </row>
    <row r="33" spans="1:49" s="4" customFormat="1" ht="207.75" customHeight="1" x14ac:dyDescent="0.25">
      <c r="A33" s="16" t="s">
        <v>64</v>
      </c>
      <c r="B33" s="17" t="s">
        <v>112</v>
      </c>
      <c r="C33" s="19">
        <v>466.1</v>
      </c>
      <c r="D33" s="17" t="s">
        <v>160</v>
      </c>
      <c r="E33" s="17" t="s">
        <v>26</v>
      </c>
      <c r="F33" s="17" t="s">
        <v>209</v>
      </c>
      <c r="G33" s="11" t="s">
        <v>246</v>
      </c>
      <c r="H33" s="11" t="s">
        <v>281</v>
      </c>
      <c r="I33" s="6"/>
      <c r="J33" s="6"/>
      <c r="K33" s="6"/>
      <c r="L33" s="6"/>
      <c r="M33" s="6"/>
      <c r="O33" s="6"/>
      <c r="P33" s="6">
        <v>0.03</v>
      </c>
      <c r="Q33" s="6"/>
      <c r="R33" s="6"/>
      <c r="S33" s="6"/>
      <c r="T33" s="6">
        <v>1</v>
      </c>
      <c r="U33" s="6"/>
      <c r="V33" s="6"/>
      <c r="W33" s="6"/>
      <c r="X33" s="6"/>
      <c r="Y33" s="6"/>
      <c r="Z33" s="6"/>
      <c r="AA33" s="6"/>
      <c r="AB33" s="6" t="s">
        <v>322</v>
      </c>
      <c r="AC33" s="6">
        <v>1</v>
      </c>
      <c r="AD33" s="6"/>
      <c r="AE33" s="6"/>
      <c r="AF33" s="6"/>
      <c r="AG33" s="6"/>
      <c r="AH33" s="6"/>
      <c r="AI33" s="6"/>
      <c r="AJ33" s="6">
        <v>0.2</v>
      </c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14">
        <v>41949</v>
      </c>
      <c r="AV33" s="6"/>
      <c r="AW33" s="7"/>
    </row>
    <row r="34" spans="1:49" s="4" customFormat="1" ht="120" customHeight="1" x14ac:dyDescent="0.25">
      <c r="A34" s="16" t="s">
        <v>65</v>
      </c>
      <c r="B34" s="17" t="s">
        <v>113</v>
      </c>
      <c r="C34" s="19">
        <v>466.1</v>
      </c>
      <c r="D34" s="17" t="s">
        <v>161</v>
      </c>
      <c r="E34" s="17" t="s">
        <v>23</v>
      </c>
      <c r="F34" s="17" t="s">
        <v>210</v>
      </c>
      <c r="G34" s="11" t="s">
        <v>247</v>
      </c>
      <c r="H34" s="11" t="s">
        <v>24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>
        <v>7.0000000000000007E-2</v>
      </c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14">
        <v>41890</v>
      </c>
      <c r="AV34" s="6"/>
      <c r="AW34" s="7"/>
    </row>
    <row r="35" spans="1:49" s="4" customFormat="1" ht="209.25" x14ac:dyDescent="0.25">
      <c r="A35" s="16" t="s">
        <v>66</v>
      </c>
      <c r="B35" s="17" t="s">
        <v>114</v>
      </c>
      <c r="C35" s="19">
        <v>466.1</v>
      </c>
      <c r="D35" s="17" t="s">
        <v>162</v>
      </c>
      <c r="E35" s="17" t="s">
        <v>23</v>
      </c>
      <c r="F35" s="17" t="s">
        <v>211</v>
      </c>
      <c r="G35" s="11" t="s">
        <v>282</v>
      </c>
      <c r="H35" s="21" t="s">
        <v>283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>
        <v>0.05</v>
      </c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14">
        <v>41956</v>
      </c>
      <c r="AV35" s="6" t="s">
        <v>313</v>
      </c>
      <c r="AW35" s="7"/>
    </row>
    <row r="36" spans="1:49" s="4" customFormat="1" ht="120" customHeight="1" x14ac:dyDescent="0.25">
      <c r="A36" s="16" t="s">
        <v>67</v>
      </c>
      <c r="B36" s="17" t="s">
        <v>115</v>
      </c>
      <c r="C36" s="19">
        <v>466.1</v>
      </c>
      <c r="D36" s="17" t="s">
        <v>163</v>
      </c>
      <c r="E36" s="17" t="s">
        <v>23</v>
      </c>
      <c r="F36" s="17" t="s">
        <v>212</v>
      </c>
      <c r="G36" s="11" t="s">
        <v>248</v>
      </c>
      <c r="H36" s="11" t="s">
        <v>24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>
        <v>0.03</v>
      </c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4">
        <v>41890</v>
      </c>
      <c r="AV36" s="6"/>
      <c r="AW36" s="7"/>
    </row>
    <row r="37" spans="1:49" s="4" customFormat="1" ht="120" customHeight="1" x14ac:dyDescent="0.25">
      <c r="A37" s="16" t="s">
        <v>68</v>
      </c>
      <c r="B37" s="17" t="s">
        <v>116</v>
      </c>
      <c r="C37" s="19">
        <v>466.1</v>
      </c>
      <c r="D37" s="17" t="s">
        <v>164</v>
      </c>
      <c r="E37" s="17" t="s">
        <v>23</v>
      </c>
      <c r="F37" s="17" t="s">
        <v>213</v>
      </c>
      <c r="G37" s="11" t="s">
        <v>249</v>
      </c>
      <c r="H37" s="11" t="s">
        <v>24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>
        <v>0.1</v>
      </c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14">
        <v>41889</v>
      </c>
      <c r="AV37" s="6"/>
      <c r="AW37" s="7"/>
    </row>
    <row r="38" spans="1:49" s="4" customFormat="1" ht="142.5" customHeight="1" x14ac:dyDescent="0.25">
      <c r="A38" s="16" t="s">
        <v>69</v>
      </c>
      <c r="B38" s="17" t="s">
        <v>117</v>
      </c>
      <c r="C38" s="19">
        <v>466.1</v>
      </c>
      <c r="D38" s="17" t="s">
        <v>165</v>
      </c>
      <c r="E38" s="17" t="s">
        <v>23</v>
      </c>
      <c r="F38" s="17" t="s">
        <v>214</v>
      </c>
      <c r="G38" s="11" t="s">
        <v>284</v>
      </c>
      <c r="H38" s="21" t="s">
        <v>285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>
        <v>0.19</v>
      </c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14">
        <v>41955</v>
      </c>
      <c r="AV38" s="6"/>
      <c r="AW38" s="7"/>
    </row>
    <row r="39" spans="1:49" s="4" customFormat="1" ht="189.75" customHeight="1" x14ac:dyDescent="0.25">
      <c r="A39" s="16" t="s">
        <v>70</v>
      </c>
      <c r="B39" s="17" t="s">
        <v>118</v>
      </c>
      <c r="C39" s="19">
        <v>466.1</v>
      </c>
      <c r="D39" s="17" t="s">
        <v>166</v>
      </c>
      <c r="E39" s="17" t="s">
        <v>23</v>
      </c>
      <c r="F39" s="17" t="s">
        <v>215</v>
      </c>
      <c r="G39" s="11" t="s">
        <v>250</v>
      </c>
      <c r="H39" s="11" t="s">
        <v>286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>
        <v>7.0000000000000007E-2</v>
      </c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14">
        <v>41949</v>
      </c>
      <c r="AV39" s="6" t="s">
        <v>314</v>
      </c>
      <c r="AW39" s="7"/>
    </row>
    <row r="40" spans="1:49" s="4" customFormat="1" ht="219" customHeight="1" x14ac:dyDescent="0.25">
      <c r="A40" s="16" t="s">
        <v>71</v>
      </c>
      <c r="B40" s="17" t="s">
        <v>119</v>
      </c>
      <c r="C40" s="19">
        <v>466.1</v>
      </c>
      <c r="D40" s="17" t="s">
        <v>167</v>
      </c>
      <c r="E40" s="17" t="s">
        <v>23</v>
      </c>
      <c r="F40" s="17" t="s">
        <v>216</v>
      </c>
      <c r="G40" s="11" t="s">
        <v>287</v>
      </c>
      <c r="H40" s="11" t="s">
        <v>286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14">
        <v>41950</v>
      </c>
      <c r="AV40" s="6" t="s">
        <v>315</v>
      </c>
      <c r="AW40" s="7"/>
    </row>
    <row r="41" spans="1:49" s="4" customFormat="1" ht="246" customHeight="1" x14ac:dyDescent="0.25">
      <c r="A41" s="16" t="s">
        <v>72</v>
      </c>
      <c r="B41" s="17" t="s">
        <v>120</v>
      </c>
      <c r="C41" s="19">
        <v>466.1</v>
      </c>
      <c r="D41" s="17" t="s">
        <v>168</v>
      </c>
      <c r="E41" s="17" t="s">
        <v>31</v>
      </c>
      <c r="F41" s="17" t="s">
        <v>217</v>
      </c>
      <c r="G41" s="11" t="s">
        <v>251</v>
      </c>
      <c r="H41" s="11" t="s">
        <v>259</v>
      </c>
      <c r="I41" s="6"/>
      <c r="J41" s="6"/>
      <c r="K41" s="6"/>
      <c r="L41" s="6"/>
      <c r="M41" s="6"/>
      <c r="O41" s="6"/>
      <c r="P41" s="6">
        <v>0.1</v>
      </c>
      <c r="Q41" s="6"/>
      <c r="R41" s="6"/>
      <c r="S41" s="6"/>
      <c r="T41" s="6">
        <v>1</v>
      </c>
      <c r="U41" s="6"/>
      <c r="V41" s="6"/>
      <c r="W41" s="6"/>
      <c r="X41" s="6"/>
      <c r="Y41" s="6"/>
      <c r="Z41" s="6"/>
      <c r="AA41" s="6"/>
      <c r="AB41" s="6" t="s">
        <v>305</v>
      </c>
      <c r="AC41" s="6">
        <v>1</v>
      </c>
      <c r="AD41" s="6"/>
      <c r="AE41" s="6"/>
      <c r="AF41" s="6"/>
      <c r="AG41" s="6"/>
      <c r="AH41" s="6"/>
      <c r="AI41" s="6"/>
      <c r="AJ41" s="6">
        <v>0.09</v>
      </c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14">
        <v>41950</v>
      </c>
      <c r="AV41" s="6"/>
      <c r="AW41" s="7"/>
    </row>
    <row r="42" spans="1:49" s="4" customFormat="1" ht="313.5" customHeight="1" x14ac:dyDescent="0.25">
      <c r="A42" s="16" t="s">
        <v>73</v>
      </c>
      <c r="B42" s="17" t="s">
        <v>121</v>
      </c>
      <c r="C42" s="19">
        <v>466.1</v>
      </c>
      <c r="D42" s="17" t="s">
        <v>169</v>
      </c>
      <c r="E42" s="17" t="s">
        <v>23</v>
      </c>
      <c r="F42" s="17" t="s">
        <v>218</v>
      </c>
      <c r="G42" s="11" t="s">
        <v>288</v>
      </c>
      <c r="H42" s="11" t="s">
        <v>289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14">
        <v>41956</v>
      </c>
      <c r="AV42" s="6" t="s">
        <v>316</v>
      </c>
      <c r="AW42" s="7"/>
    </row>
    <row r="43" spans="1:49" s="4" customFormat="1" ht="228.75" customHeight="1" x14ac:dyDescent="0.25">
      <c r="A43" s="16" t="s">
        <v>74</v>
      </c>
      <c r="B43" s="17" t="s">
        <v>122</v>
      </c>
      <c r="C43" s="19">
        <v>466.1</v>
      </c>
      <c r="D43" s="17" t="s">
        <v>170</v>
      </c>
      <c r="E43" s="17" t="s">
        <v>26</v>
      </c>
      <c r="F43" s="17" t="s">
        <v>219</v>
      </c>
      <c r="G43" s="11" t="s">
        <v>291</v>
      </c>
      <c r="H43" s="11" t="s">
        <v>24</v>
      </c>
      <c r="I43" s="6"/>
      <c r="J43" s="6"/>
      <c r="K43" s="6"/>
      <c r="L43" s="6"/>
      <c r="M43" s="6"/>
      <c r="N43" s="6"/>
      <c r="O43" s="6"/>
      <c r="P43" s="6">
        <v>0.5</v>
      </c>
      <c r="Q43" s="6"/>
      <c r="R43" s="6"/>
      <c r="S43" s="6"/>
      <c r="T43" s="6">
        <v>1</v>
      </c>
      <c r="U43" s="6"/>
      <c r="V43" s="6"/>
      <c r="W43" s="6"/>
      <c r="X43" s="6"/>
      <c r="Y43" s="6"/>
      <c r="Z43" s="6"/>
      <c r="AA43" s="6"/>
      <c r="AB43" s="6" t="s">
        <v>305</v>
      </c>
      <c r="AC43" s="6">
        <v>1</v>
      </c>
      <c r="AD43" s="6"/>
      <c r="AE43" s="6"/>
      <c r="AF43" s="6"/>
      <c r="AG43" s="6"/>
      <c r="AH43" s="6"/>
      <c r="AI43" s="6"/>
      <c r="AJ43" s="6">
        <v>0.3</v>
      </c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14">
        <v>41896</v>
      </c>
      <c r="AV43" s="6"/>
      <c r="AW43" s="7"/>
    </row>
    <row r="44" spans="1:49" s="4" customFormat="1" ht="222" customHeight="1" x14ac:dyDescent="0.25">
      <c r="A44" s="16" t="s">
        <v>75</v>
      </c>
      <c r="B44" s="17" t="s">
        <v>123</v>
      </c>
      <c r="C44" s="19">
        <v>466.1</v>
      </c>
      <c r="D44" s="17" t="s">
        <v>171</v>
      </c>
      <c r="E44" s="17" t="s">
        <v>23</v>
      </c>
      <c r="F44" s="17" t="s">
        <v>220</v>
      </c>
      <c r="G44" s="11" t="s">
        <v>290</v>
      </c>
      <c r="H44" s="11" t="s">
        <v>24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>
        <v>0.06</v>
      </c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4">
        <v>41894</v>
      </c>
      <c r="AV44" s="6" t="s">
        <v>317</v>
      </c>
      <c r="AW44" s="7"/>
    </row>
    <row r="45" spans="1:49" s="4" customFormat="1" ht="162.75" x14ac:dyDescent="0.25">
      <c r="A45" s="16" t="s">
        <v>76</v>
      </c>
      <c r="B45" s="17" t="s">
        <v>124</v>
      </c>
      <c r="C45" s="19">
        <v>466.1</v>
      </c>
      <c r="D45" s="17" t="s">
        <v>172</v>
      </c>
      <c r="E45" s="17" t="s">
        <v>23</v>
      </c>
      <c r="F45" s="17" t="s">
        <v>221</v>
      </c>
      <c r="G45" s="11" t="s">
        <v>292</v>
      </c>
      <c r="H45" s="11" t="s">
        <v>260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>
        <v>0.16</v>
      </c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4">
        <v>41957</v>
      </c>
      <c r="AV45" s="6" t="s">
        <v>318</v>
      </c>
      <c r="AW45" s="7"/>
    </row>
    <row r="46" spans="1:49" s="4" customFormat="1" ht="162.75" x14ac:dyDescent="0.25">
      <c r="A46" s="16" t="s">
        <v>81</v>
      </c>
      <c r="B46" s="17" t="s">
        <v>129</v>
      </c>
      <c r="C46" s="19">
        <v>466.1</v>
      </c>
      <c r="D46" s="17" t="s">
        <v>177</v>
      </c>
      <c r="E46" s="17" t="s">
        <v>23</v>
      </c>
      <c r="F46" s="17" t="s">
        <v>226</v>
      </c>
      <c r="G46" s="11" t="s">
        <v>254</v>
      </c>
      <c r="H46" s="11" t="s">
        <v>24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>
        <v>0.17</v>
      </c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4">
        <v>41957</v>
      </c>
      <c r="AV46" s="6" t="s">
        <v>319</v>
      </c>
      <c r="AW46" s="7"/>
    </row>
    <row r="47" spans="1:49" s="4" customFormat="1" ht="120" customHeight="1" x14ac:dyDescent="0.25">
      <c r="A47" s="16" t="s">
        <v>77</v>
      </c>
      <c r="B47" s="17" t="s">
        <v>125</v>
      </c>
      <c r="C47" s="19">
        <v>466.1</v>
      </c>
      <c r="D47" s="17" t="s">
        <v>173</v>
      </c>
      <c r="E47" s="17" t="s">
        <v>23</v>
      </c>
      <c r="F47" s="17" t="s">
        <v>222</v>
      </c>
      <c r="G47" s="11" t="s">
        <v>293</v>
      </c>
      <c r="H47" s="11" t="s">
        <v>24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>
        <v>0.06</v>
      </c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14">
        <v>41894</v>
      </c>
      <c r="AV47" s="6"/>
      <c r="AW47" s="7"/>
    </row>
    <row r="48" spans="1:49" s="4" customFormat="1" ht="120" customHeight="1" x14ac:dyDescent="0.25">
      <c r="A48" s="16" t="s">
        <v>78</v>
      </c>
      <c r="B48" s="17" t="s">
        <v>126</v>
      </c>
      <c r="C48" s="19">
        <v>466.1</v>
      </c>
      <c r="D48" s="17" t="s">
        <v>174</v>
      </c>
      <c r="E48" s="17" t="s">
        <v>23</v>
      </c>
      <c r="F48" s="17" t="s">
        <v>223</v>
      </c>
      <c r="G48" s="11" t="s">
        <v>252</v>
      </c>
      <c r="H48" s="11" t="s">
        <v>24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>
        <v>0.06</v>
      </c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14">
        <v>41896</v>
      </c>
      <c r="AV48" s="6"/>
      <c r="AW48" s="7"/>
    </row>
    <row r="49" spans="1:49" s="4" customFormat="1" ht="120" customHeight="1" x14ac:dyDescent="0.25">
      <c r="A49" s="16" t="s">
        <v>80</v>
      </c>
      <c r="B49" s="17" t="s">
        <v>128</v>
      </c>
      <c r="C49" s="19">
        <v>466.1</v>
      </c>
      <c r="D49" s="17" t="s">
        <v>176</v>
      </c>
      <c r="E49" s="17" t="s">
        <v>23</v>
      </c>
      <c r="F49" s="17" t="s">
        <v>225</v>
      </c>
      <c r="G49" s="11" t="s">
        <v>294</v>
      </c>
      <c r="H49" s="11" t="s">
        <v>24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14">
        <v>41895</v>
      </c>
      <c r="AV49" s="6" t="s">
        <v>320</v>
      </c>
      <c r="AW49" s="7"/>
    </row>
    <row r="50" spans="1:49" s="4" customFormat="1" ht="175.5" customHeight="1" x14ac:dyDescent="0.25">
      <c r="A50" s="16" t="s">
        <v>323</v>
      </c>
      <c r="B50" s="17">
        <v>40896652</v>
      </c>
      <c r="C50" s="19">
        <v>466.1</v>
      </c>
      <c r="D50" s="17" t="s">
        <v>324</v>
      </c>
      <c r="E50" s="17" t="s">
        <v>23</v>
      </c>
      <c r="F50" s="17" t="s">
        <v>325</v>
      </c>
      <c r="G50" s="11" t="s">
        <v>326</v>
      </c>
      <c r="H50" s="11" t="s">
        <v>327</v>
      </c>
      <c r="I50" s="6"/>
      <c r="J50" s="6"/>
      <c r="K50" s="6"/>
      <c r="L50" s="6"/>
      <c r="M50" s="6"/>
      <c r="N50" s="22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>
        <v>0.12</v>
      </c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14"/>
      <c r="AV50" s="6" t="s">
        <v>328</v>
      </c>
      <c r="AW50" s="7"/>
    </row>
    <row r="51" spans="1:49" s="4" customFormat="1" ht="269.25" customHeight="1" x14ac:dyDescent="0.25">
      <c r="A51" s="16" t="s">
        <v>329</v>
      </c>
      <c r="B51" s="17">
        <v>40899363</v>
      </c>
      <c r="C51" s="19">
        <v>466.1</v>
      </c>
      <c r="D51" s="17" t="s">
        <v>330</v>
      </c>
      <c r="E51" s="17" t="s">
        <v>23</v>
      </c>
      <c r="F51" s="17" t="s">
        <v>331</v>
      </c>
      <c r="G51" s="11" t="s">
        <v>332</v>
      </c>
      <c r="H51" s="11" t="s">
        <v>327</v>
      </c>
      <c r="I51" s="6"/>
      <c r="J51" s="6"/>
      <c r="K51" s="6"/>
      <c r="L51" s="6"/>
      <c r="M51" s="6"/>
      <c r="N51" s="22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0.02</v>
      </c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14"/>
      <c r="AV51" s="6" t="s">
        <v>333</v>
      </c>
      <c r="AW51" s="7"/>
    </row>
    <row r="52" spans="1:49" s="4" customFormat="1" ht="164.25" customHeight="1" x14ac:dyDescent="0.25">
      <c r="A52" s="16" t="s">
        <v>82</v>
      </c>
      <c r="B52" s="17" t="s">
        <v>130</v>
      </c>
      <c r="C52" s="19">
        <v>466.1</v>
      </c>
      <c r="D52" s="17" t="s">
        <v>178</v>
      </c>
      <c r="E52" s="17" t="s">
        <v>32</v>
      </c>
      <c r="F52" s="17" t="s">
        <v>227</v>
      </c>
      <c r="G52" s="11" t="s">
        <v>255</v>
      </c>
      <c r="H52" s="11" t="s">
        <v>261</v>
      </c>
      <c r="I52" s="6"/>
      <c r="J52" s="6"/>
      <c r="K52" s="6"/>
      <c r="L52" s="6"/>
      <c r="M52" s="6"/>
      <c r="O52" s="6"/>
      <c r="P52" s="6">
        <v>0.08</v>
      </c>
      <c r="Q52" s="6"/>
      <c r="R52" s="6"/>
      <c r="S52" s="6"/>
      <c r="T52" s="6">
        <v>1</v>
      </c>
      <c r="U52" s="6"/>
      <c r="V52" s="6"/>
      <c r="W52" s="6"/>
      <c r="X52" s="6"/>
      <c r="Y52" s="6"/>
      <c r="Z52" s="6"/>
      <c r="AA52" s="6"/>
      <c r="AB52" s="6" t="s">
        <v>305</v>
      </c>
      <c r="AC52" s="6">
        <v>1</v>
      </c>
      <c r="AD52" s="6"/>
      <c r="AE52" s="6"/>
      <c r="AF52" s="6"/>
      <c r="AG52" s="6"/>
      <c r="AH52" s="6"/>
      <c r="AI52" s="6"/>
      <c r="AJ52" s="6">
        <v>0.01</v>
      </c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14">
        <v>41958</v>
      </c>
      <c r="AV52" s="6"/>
      <c r="AW52" s="7"/>
    </row>
    <row r="53" spans="1:49" s="4" customFormat="1" ht="120" customHeight="1" x14ac:dyDescent="0.25">
      <c r="A53" s="16"/>
      <c r="B53" s="17"/>
      <c r="C53" s="19"/>
      <c r="D53" s="17"/>
      <c r="E53" s="17"/>
      <c r="F53" s="17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14"/>
      <c r="AV53" s="6"/>
      <c r="AW53" s="7"/>
    </row>
    <row r="54" spans="1:49" s="4" customFormat="1" ht="120" customHeight="1" x14ac:dyDescent="0.25">
      <c r="A54" s="16"/>
      <c r="B54" s="17"/>
      <c r="C54" s="19"/>
      <c r="D54" s="17"/>
      <c r="E54" s="17"/>
      <c r="F54" s="17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14"/>
      <c r="AV54" s="6"/>
      <c r="AW54" s="7"/>
    </row>
    <row r="55" spans="1:49" s="4" customFormat="1" ht="120" customHeight="1" x14ac:dyDescent="0.25">
      <c r="A55" s="16"/>
      <c r="B55" s="17"/>
      <c r="C55" s="19"/>
      <c r="D55" s="17"/>
      <c r="E55" s="17"/>
      <c r="F55" s="17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14"/>
      <c r="AV55" s="6"/>
      <c r="AW55" s="7"/>
    </row>
    <row r="56" spans="1:49" s="4" customFormat="1" ht="120" customHeight="1" x14ac:dyDescent="0.25">
      <c r="A56" s="16"/>
      <c r="B56" s="17"/>
      <c r="C56" s="19"/>
      <c r="D56" s="17"/>
      <c r="E56" s="17"/>
      <c r="F56" s="17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14"/>
      <c r="AV56" s="6"/>
      <c r="AW56" s="7"/>
    </row>
    <row r="57" spans="1:49" s="4" customFormat="1" ht="120" customHeight="1" x14ac:dyDescent="0.25">
      <c r="A57" s="16"/>
      <c r="B57" s="17"/>
      <c r="C57" s="19"/>
      <c r="D57" s="17"/>
      <c r="E57" s="17"/>
      <c r="F57" s="17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14"/>
      <c r="AV57" s="6"/>
      <c r="AW57" s="7"/>
    </row>
    <row r="58" spans="1:49" s="4" customFormat="1" ht="120" customHeight="1" x14ac:dyDescent="0.25">
      <c r="A58" s="16"/>
      <c r="B58" s="17"/>
      <c r="C58" s="19"/>
      <c r="D58" s="17"/>
      <c r="E58" s="17"/>
      <c r="F58" s="17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4"/>
      <c r="AV58" s="6"/>
      <c r="AW58" s="7"/>
    </row>
    <row r="59" spans="1:49" s="4" customFormat="1" ht="120" customHeight="1" x14ac:dyDescent="0.25">
      <c r="A59" s="16"/>
      <c r="B59" s="17"/>
      <c r="C59" s="19"/>
      <c r="D59" s="17"/>
      <c r="E59" s="17"/>
      <c r="F59" s="17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14"/>
      <c r="AV59" s="6"/>
      <c r="AW59" s="7"/>
    </row>
    <row r="60" spans="1:49" s="4" customFormat="1" ht="120" customHeight="1" x14ac:dyDescent="0.25">
      <c r="A60" s="16"/>
      <c r="B60" s="17"/>
      <c r="C60" s="19"/>
      <c r="D60" s="17"/>
      <c r="E60" s="17"/>
      <c r="F60" s="17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14"/>
      <c r="AV60" s="6"/>
      <c r="AW60" s="7"/>
    </row>
    <row r="61" spans="1:49" s="4" customFormat="1" ht="120" customHeight="1" x14ac:dyDescent="0.25">
      <c r="A61" s="16"/>
      <c r="B61" s="17"/>
      <c r="C61" s="19"/>
      <c r="D61" s="17"/>
      <c r="E61" s="17"/>
      <c r="F61" s="17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14"/>
      <c r="AV61" s="6"/>
      <c r="AW61" s="7"/>
    </row>
    <row r="62" spans="1:49" s="4" customFormat="1" ht="147.75" customHeight="1" x14ac:dyDescent="0.25">
      <c r="A62" s="16"/>
      <c r="B62" s="17"/>
      <c r="C62" s="19"/>
      <c r="D62" s="17"/>
      <c r="E62" s="17"/>
      <c r="F62" s="17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14"/>
      <c r="AV62" s="6"/>
      <c r="AW62" s="7"/>
    </row>
    <row r="63" spans="1:49" s="4" customFormat="1" ht="120" customHeight="1" x14ac:dyDescent="0.25">
      <c r="A63" s="16"/>
      <c r="B63" s="17"/>
      <c r="C63" s="19"/>
      <c r="D63" s="17"/>
      <c r="E63" s="17"/>
      <c r="F63" s="17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14"/>
      <c r="AV63" s="6"/>
      <c r="AW63" s="7"/>
    </row>
    <row r="64" spans="1:49" s="4" customFormat="1" ht="138.75" customHeight="1" x14ac:dyDescent="0.25">
      <c r="A64" s="16"/>
      <c r="B64" s="17"/>
      <c r="C64" s="19"/>
      <c r="D64" s="17"/>
      <c r="E64" s="17"/>
      <c r="F64" s="17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4"/>
      <c r="AV64" s="6"/>
      <c r="AW64" s="7"/>
    </row>
    <row r="65" spans="1:49" s="4" customFormat="1" ht="120" customHeight="1" x14ac:dyDescent="0.25">
      <c r="A65" s="16"/>
      <c r="B65" s="17"/>
      <c r="C65" s="19"/>
      <c r="D65" s="17"/>
      <c r="E65" s="17"/>
      <c r="F65" s="17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14"/>
      <c r="AV65" s="6"/>
      <c r="AW65" s="7"/>
    </row>
    <row r="66" spans="1:49" s="4" customFormat="1" ht="179.25" customHeight="1" x14ac:dyDescent="0.25">
      <c r="A66" s="16"/>
      <c r="B66" s="17"/>
      <c r="C66" s="19"/>
      <c r="D66" s="17"/>
      <c r="E66" s="17"/>
      <c r="F66" s="17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14"/>
      <c r="AV66" s="6"/>
      <c r="AW66" s="7"/>
    </row>
    <row r="67" spans="1:49" s="4" customFormat="1" ht="120" customHeight="1" x14ac:dyDescent="0.25">
      <c r="A67" s="16"/>
      <c r="B67" s="17"/>
      <c r="C67" s="19"/>
      <c r="D67" s="17"/>
      <c r="E67" s="17"/>
      <c r="F67" s="17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14"/>
      <c r="AV67" s="6"/>
      <c r="AW67" s="7"/>
    </row>
    <row r="68" spans="1:49" s="4" customFormat="1" ht="120" customHeight="1" x14ac:dyDescent="0.25">
      <c r="A68" s="16"/>
      <c r="B68" s="17"/>
      <c r="C68" s="19"/>
      <c r="D68" s="17"/>
      <c r="E68" s="17"/>
      <c r="F68" s="17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14"/>
      <c r="AV68" s="6"/>
      <c r="AW68" s="7"/>
    </row>
    <row r="69" spans="1:49" s="4" customFormat="1" ht="120" customHeight="1" x14ac:dyDescent="0.25">
      <c r="A69" s="16"/>
      <c r="B69" s="17"/>
      <c r="C69" s="19"/>
      <c r="D69" s="17"/>
      <c r="E69" s="17"/>
      <c r="F69" s="17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14"/>
      <c r="AV69" s="6"/>
      <c r="AW69" s="7"/>
    </row>
    <row r="70" spans="1:49" s="4" customFormat="1" ht="120" customHeight="1" x14ac:dyDescent="0.25">
      <c r="A70" s="16"/>
      <c r="B70" s="17"/>
      <c r="C70" s="19"/>
      <c r="D70" s="17"/>
      <c r="E70" s="17"/>
      <c r="F70" s="17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14"/>
      <c r="AV70" s="6"/>
      <c r="AW70" s="7"/>
    </row>
    <row r="71" spans="1:49" s="4" customFormat="1" ht="120" customHeight="1" x14ac:dyDescent="0.25">
      <c r="A71" s="16"/>
      <c r="B71" s="17"/>
      <c r="C71" s="19"/>
      <c r="D71" s="17"/>
      <c r="E71" s="17"/>
      <c r="F71" s="17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14"/>
      <c r="AV71" s="6"/>
      <c r="AW71" s="7"/>
    </row>
    <row r="72" spans="1:49" s="4" customFormat="1" ht="120" customHeight="1" x14ac:dyDescent="0.25">
      <c r="A72" s="16"/>
      <c r="B72" s="17"/>
      <c r="C72" s="19"/>
      <c r="D72" s="17"/>
      <c r="E72" s="17"/>
      <c r="F72" s="17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14"/>
      <c r="AV72" s="6"/>
      <c r="AW72" s="7"/>
    </row>
    <row r="73" spans="1:49" s="4" customFormat="1" ht="120" customHeight="1" x14ac:dyDescent="0.25">
      <c r="A73" s="16"/>
      <c r="B73" s="17"/>
      <c r="C73" s="19"/>
      <c r="D73" s="17"/>
      <c r="E73" s="17"/>
      <c r="F73" s="17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14"/>
      <c r="AV73" s="6"/>
      <c r="AW73" s="7"/>
    </row>
    <row r="74" spans="1:49" s="4" customFormat="1" ht="120" customHeight="1" x14ac:dyDescent="0.25">
      <c r="A74" s="16"/>
      <c r="B74" s="17"/>
      <c r="C74" s="19"/>
      <c r="D74" s="17"/>
      <c r="E74" s="17"/>
      <c r="F74" s="17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14"/>
      <c r="AV74" s="6"/>
      <c r="AW74" s="7"/>
    </row>
    <row r="75" spans="1:49" s="4" customFormat="1" ht="120" customHeight="1" x14ac:dyDescent="0.25">
      <c r="A75" s="16"/>
      <c r="B75" s="17"/>
      <c r="C75" s="19"/>
      <c r="D75" s="17"/>
      <c r="E75" s="17"/>
      <c r="F75" s="17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14"/>
      <c r="AV75" s="6"/>
      <c r="AW75" s="7"/>
    </row>
    <row r="76" spans="1:49" s="4" customFormat="1" ht="150" customHeight="1" x14ac:dyDescent="0.25">
      <c r="A76" s="16"/>
      <c r="B76" s="17"/>
      <c r="C76" s="19"/>
      <c r="D76" s="17"/>
      <c r="E76" s="17"/>
      <c r="F76" s="17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14"/>
      <c r="AV76" s="6"/>
      <c r="AW76" s="7"/>
    </row>
    <row r="77" spans="1:49" s="4" customFormat="1" ht="207" customHeight="1" x14ac:dyDescent="0.25">
      <c r="A77" s="16"/>
      <c r="B77" s="17"/>
      <c r="C77" s="19"/>
      <c r="D77" s="17"/>
      <c r="E77" s="17"/>
      <c r="F77" s="17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14"/>
      <c r="AV77" s="6"/>
      <c r="AW77" s="7"/>
    </row>
    <row r="78" spans="1:49" s="4" customFormat="1" ht="120" customHeight="1" x14ac:dyDescent="0.25">
      <c r="A78" s="16"/>
      <c r="B78" s="17"/>
      <c r="C78" s="19"/>
      <c r="D78" s="17"/>
      <c r="E78" s="17"/>
      <c r="F78" s="17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4"/>
      <c r="AV78" s="6"/>
      <c r="AW78" s="7"/>
    </row>
    <row r="79" spans="1:49" s="4" customFormat="1" ht="120" customHeight="1" x14ac:dyDescent="0.25">
      <c r="A79" s="16"/>
      <c r="B79" s="17"/>
      <c r="C79" s="19"/>
      <c r="D79" s="17"/>
      <c r="E79" s="17"/>
      <c r="F79" s="17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14"/>
      <c r="AV79" s="6"/>
      <c r="AW79" s="7"/>
    </row>
    <row r="80" spans="1:49" s="4" customFormat="1" ht="120" customHeight="1" x14ac:dyDescent="0.25">
      <c r="A80" s="16"/>
      <c r="B80" s="17"/>
      <c r="C80" s="19"/>
      <c r="D80" s="17"/>
      <c r="E80" s="17"/>
      <c r="F80" s="17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14"/>
      <c r="AV80" s="6"/>
      <c r="AW80" s="7"/>
    </row>
    <row r="81" spans="1:49" s="4" customFormat="1" ht="120" customHeight="1" x14ac:dyDescent="0.25">
      <c r="A81" s="16"/>
      <c r="B81" s="17"/>
      <c r="C81" s="19"/>
      <c r="D81" s="17"/>
      <c r="E81" s="17"/>
      <c r="F81" s="17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14"/>
      <c r="AV81" s="6"/>
      <c r="AW81" s="7"/>
    </row>
    <row r="82" spans="1:49" s="4" customFormat="1" ht="120" customHeight="1" x14ac:dyDescent="0.25">
      <c r="A82" s="16"/>
      <c r="B82" s="17"/>
      <c r="C82" s="19"/>
      <c r="D82" s="17"/>
      <c r="E82" s="17"/>
      <c r="F82" s="17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14"/>
      <c r="AV82" s="6"/>
      <c r="AW82" s="7"/>
    </row>
    <row r="83" spans="1:49" s="4" customFormat="1" ht="120" customHeight="1" x14ac:dyDescent="0.25">
      <c r="A83" s="16"/>
      <c r="B83" s="17"/>
      <c r="C83" s="19"/>
      <c r="D83" s="17"/>
      <c r="E83" s="17"/>
      <c r="F83" s="17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14"/>
      <c r="AV83" s="6"/>
      <c r="AW83" s="7"/>
    </row>
    <row r="84" spans="1:49" s="4" customFormat="1" ht="120" customHeight="1" x14ac:dyDescent="0.25">
      <c r="A84" s="16"/>
      <c r="B84" s="17"/>
      <c r="C84" s="19"/>
      <c r="D84" s="17"/>
      <c r="E84" s="17"/>
      <c r="F84" s="17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14"/>
      <c r="AV84" s="6"/>
      <c r="AW84" s="7"/>
    </row>
    <row r="85" spans="1:49" s="4" customFormat="1" ht="120" customHeight="1" x14ac:dyDescent="0.25">
      <c r="A85" s="16"/>
      <c r="B85" s="17"/>
      <c r="C85" s="19"/>
      <c r="D85" s="17"/>
      <c r="E85" s="17"/>
      <c r="F85" s="17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14"/>
      <c r="AV85" s="6"/>
      <c r="AW85" s="7"/>
    </row>
    <row r="86" spans="1:49" s="4" customFormat="1" ht="120" customHeight="1" x14ac:dyDescent="0.25">
      <c r="A86" s="16"/>
      <c r="B86" s="17"/>
      <c r="C86" s="19"/>
      <c r="D86" s="17"/>
      <c r="E86" s="17"/>
      <c r="F86" s="17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14"/>
      <c r="AV86" s="6"/>
      <c r="AW86" s="7"/>
    </row>
    <row r="87" spans="1:49" s="4" customFormat="1" ht="120" customHeight="1" x14ac:dyDescent="0.25">
      <c r="A87" s="16"/>
      <c r="B87" s="17"/>
      <c r="C87" s="19"/>
      <c r="D87" s="17"/>
      <c r="E87" s="17"/>
      <c r="F87" s="17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14"/>
      <c r="AV87" s="6"/>
      <c r="AW87" s="7"/>
    </row>
    <row r="88" spans="1:49" s="4" customFormat="1" ht="120" customHeight="1" x14ac:dyDescent="0.25">
      <c r="A88" s="16"/>
      <c r="B88" s="17"/>
      <c r="C88" s="19"/>
      <c r="D88" s="17"/>
      <c r="E88" s="17"/>
      <c r="F88" s="17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14"/>
      <c r="AV88" s="6"/>
      <c r="AW88" s="7"/>
    </row>
    <row r="89" spans="1:49" s="4" customFormat="1" ht="120" customHeight="1" x14ac:dyDescent="0.25">
      <c r="A89" s="16"/>
      <c r="B89" s="17"/>
      <c r="C89" s="19"/>
      <c r="D89" s="17"/>
      <c r="E89" s="17"/>
      <c r="F89" s="17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14"/>
      <c r="AV89" s="6"/>
      <c r="AW89" s="7"/>
    </row>
    <row r="90" spans="1:49" s="4" customFormat="1" ht="118.5" customHeight="1" x14ac:dyDescent="0.25">
      <c r="A90" s="16"/>
      <c r="B90" s="16"/>
      <c r="C90" s="16"/>
      <c r="D90" s="17"/>
      <c r="E90" s="17"/>
      <c r="F90" s="17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14"/>
      <c r="AV90" s="6"/>
      <c r="AW90" s="7"/>
    </row>
    <row r="91" spans="1:49" s="4" customFormat="1" ht="118.5" customHeight="1" x14ac:dyDescent="0.25">
      <c r="A91" s="16"/>
      <c r="B91" s="16"/>
      <c r="C91" s="16"/>
      <c r="D91" s="17"/>
      <c r="E91" s="17"/>
      <c r="F91" s="17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14"/>
      <c r="AV91" s="6"/>
      <c r="AW91" s="7"/>
    </row>
    <row r="92" spans="1:49" s="4" customFormat="1" ht="118.5" customHeight="1" x14ac:dyDescent="0.25">
      <c r="A92" s="16"/>
      <c r="B92" s="16"/>
      <c r="C92" s="16"/>
      <c r="D92" s="17"/>
      <c r="E92" s="17"/>
      <c r="F92" s="17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14"/>
      <c r="AV92" s="6"/>
      <c r="AW92" s="7"/>
    </row>
    <row r="93" spans="1:49" s="4" customFormat="1" ht="118.5" customHeight="1" x14ac:dyDescent="0.25">
      <c r="A93" s="16"/>
      <c r="B93" s="16"/>
      <c r="C93" s="16"/>
      <c r="D93" s="17"/>
      <c r="E93" s="17"/>
      <c r="F93" s="17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14"/>
      <c r="AV93" s="6"/>
      <c r="AW93" s="7"/>
    </row>
    <row r="94" spans="1:49" s="4" customFormat="1" ht="118.5" customHeight="1" x14ac:dyDescent="0.25">
      <c r="A94" s="16"/>
      <c r="B94" s="16"/>
      <c r="C94" s="16"/>
      <c r="D94" s="17"/>
      <c r="E94" s="17"/>
      <c r="F94" s="17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14"/>
      <c r="AV94" s="6"/>
      <c r="AW94" s="7"/>
    </row>
    <row r="95" spans="1:49" s="4" customFormat="1" ht="118.5" customHeight="1" x14ac:dyDescent="0.25">
      <c r="A95" s="16"/>
      <c r="B95" s="16"/>
      <c r="C95" s="16"/>
      <c r="D95" s="17"/>
      <c r="E95" s="17"/>
      <c r="F95" s="17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14"/>
      <c r="AV95" s="6"/>
      <c r="AW95" s="7"/>
    </row>
    <row r="96" spans="1:49" s="4" customFormat="1" ht="118.5" customHeight="1" x14ac:dyDescent="0.25">
      <c r="A96" s="16"/>
      <c r="B96" s="16"/>
      <c r="C96" s="16"/>
      <c r="D96" s="17"/>
      <c r="E96" s="17"/>
      <c r="F96" s="17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14"/>
      <c r="AV96" s="6"/>
      <c r="AW96" s="7"/>
    </row>
    <row r="97" spans="1:49" s="4" customFormat="1" ht="118.5" customHeight="1" x14ac:dyDescent="0.25">
      <c r="A97" s="16"/>
      <c r="B97" s="16"/>
      <c r="C97" s="16"/>
      <c r="D97" s="17"/>
      <c r="E97" s="17"/>
      <c r="F97" s="17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14"/>
      <c r="AV97" s="6"/>
      <c r="AW97" s="7"/>
    </row>
  </sheetData>
  <autoFilter ref="A2:AV89"/>
  <pageMargins left="0" right="0" top="0" bottom="0" header="0" footer="0"/>
  <pageSetup paperSize="9" scale="21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16" sqref="A16:A54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SUBTOTAL(9,F7:F72)</f>
        <v>3.4559999999999995</v>
      </c>
      <c r="G5" s="82">
        <f t="shared" ref="G5:L5" si="0">SUBTOTAL(9,G7:G72)</f>
        <v>124.0448</v>
      </c>
      <c r="H5" s="82">
        <f t="shared" si="0"/>
        <v>1153.4422500000001</v>
      </c>
      <c r="I5" s="82">
        <f t="shared" si="0"/>
        <v>18.556319999999999</v>
      </c>
      <c r="J5" s="82">
        <f t="shared" si="0"/>
        <v>599.50800000000004</v>
      </c>
      <c r="K5" s="82">
        <f t="shared" si="0"/>
        <v>87.476950000000016</v>
      </c>
      <c r="L5" s="82">
        <f t="shared" si="0"/>
        <v>1895.1433200000001</v>
      </c>
    </row>
    <row r="6" spans="1:12" ht="15" hidden="1" customHeight="1" x14ac:dyDescent="0.25">
      <c r="A6" s="83" t="s">
        <v>376</v>
      </c>
      <c r="B6" s="78">
        <v>2549</v>
      </c>
      <c r="C6" s="78" t="s">
        <v>360</v>
      </c>
      <c r="D6" s="78" t="s">
        <v>361</v>
      </c>
      <c r="E6" s="78" t="s">
        <v>299</v>
      </c>
      <c r="F6" s="79">
        <v>0.4</v>
      </c>
      <c r="G6" s="79">
        <v>29.76</v>
      </c>
      <c r="H6" s="79">
        <v>316.2</v>
      </c>
      <c r="I6" s="79"/>
      <c r="J6" s="79"/>
      <c r="K6" s="79">
        <v>26.040000000000003</v>
      </c>
      <c r="L6" s="79">
        <v>372</v>
      </c>
    </row>
    <row r="7" spans="1:12" ht="15" hidden="1" customHeight="1" x14ac:dyDescent="0.25">
      <c r="A7" s="86" t="s">
        <v>380</v>
      </c>
      <c r="B7" s="78">
        <v>2547</v>
      </c>
      <c r="C7" s="78" t="s">
        <v>360</v>
      </c>
      <c r="D7" s="78" t="s">
        <v>361</v>
      </c>
      <c r="E7" s="78" t="s">
        <v>6</v>
      </c>
      <c r="F7" s="79">
        <v>0.67</v>
      </c>
      <c r="G7" s="79">
        <v>44.517479999999999</v>
      </c>
      <c r="H7" s="79">
        <v>489.69227999999998</v>
      </c>
      <c r="I7" s="79"/>
      <c r="J7" s="79"/>
      <c r="K7" s="79">
        <v>22.25874</v>
      </c>
      <c r="L7" s="79">
        <v>556.46849999999995</v>
      </c>
    </row>
    <row r="8" spans="1:12" ht="15" hidden="1" customHeight="1" x14ac:dyDescent="0.25">
      <c r="A8" s="86" t="s">
        <v>394</v>
      </c>
      <c r="B8" s="78">
        <v>2547</v>
      </c>
      <c r="C8" s="78" t="s">
        <v>360</v>
      </c>
      <c r="D8" s="78" t="s">
        <v>361</v>
      </c>
      <c r="E8" s="78" t="s">
        <v>7</v>
      </c>
      <c r="F8" s="79">
        <v>0.1</v>
      </c>
      <c r="G8" s="79">
        <v>8.8000000000000007</v>
      </c>
      <c r="H8" s="79">
        <v>97.9</v>
      </c>
      <c r="I8" s="79"/>
      <c r="J8" s="79"/>
      <c r="K8" s="79">
        <v>3.3</v>
      </c>
      <c r="L8" s="79">
        <v>110</v>
      </c>
    </row>
    <row r="9" spans="1:12" ht="15" hidden="1" customHeight="1" x14ac:dyDescent="0.25">
      <c r="A9" s="86" t="s">
        <v>380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6" t="s">
        <v>394</v>
      </c>
      <c r="B10" s="78">
        <v>2550</v>
      </c>
      <c r="C10" s="78" t="s">
        <v>360</v>
      </c>
      <c r="D10" s="78" t="s">
        <v>340</v>
      </c>
      <c r="E10" s="78" t="s">
        <v>405</v>
      </c>
      <c r="F10" s="79">
        <v>1</v>
      </c>
      <c r="G10" s="79">
        <v>3.91</v>
      </c>
      <c r="H10" s="79">
        <v>10.51</v>
      </c>
      <c r="I10" s="79"/>
      <c r="J10" s="79">
        <v>38.39</v>
      </c>
      <c r="K10" s="79">
        <v>0.53</v>
      </c>
      <c r="L10" s="79">
        <v>53.34</v>
      </c>
    </row>
    <row r="11" spans="1:12" ht="15" hidden="1" customHeight="1" x14ac:dyDescent="0.25">
      <c r="A11" s="86" t="s">
        <v>380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f>J11*0.04</f>
        <v>5.3584000000000005</v>
      </c>
      <c r="J11" s="79">
        <v>133.96</v>
      </c>
      <c r="K11" s="79">
        <v>1.75</v>
      </c>
      <c r="L11" s="79">
        <f>G11+H11+I11+J11+K11</f>
        <v>189.01840000000001</v>
      </c>
    </row>
    <row r="12" spans="1:12" ht="15" hidden="1" customHeight="1" x14ac:dyDescent="0.25">
      <c r="A12" s="86" t="s">
        <v>394</v>
      </c>
      <c r="B12" s="78">
        <v>2550</v>
      </c>
      <c r="C12" s="78" t="s">
        <v>360</v>
      </c>
      <c r="D12" s="78" t="s">
        <v>340</v>
      </c>
      <c r="E12" s="78" t="s">
        <v>12</v>
      </c>
      <c r="F12" s="79">
        <v>6.3E-2</v>
      </c>
      <c r="G12" s="79">
        <v>6.53</v>
      </c>
      <c r="H12" s="79">
        <v>41.42</v>
      </c>
      <c r="I12" s="79">
        <f>J12*0.04</f>
        <v>5.3584000000000005</v>
      </c>
      <c r="J12" s="79">
        <v>133.96</v>
      </c>
      <c r="K12" s="79">
        <v>1.75</v>
      </c>
      <c r="L12" s="79">
        <f>G12+H12+I12+J12+K12</f>
        <v>189.01840000000001</v>
      </c>
    </row>
    <row r="13" spans="1:12" ht="15" hidden="1" customHeight="1" x14ac:dyDescent="0.25">
      <c r="A13" s="86" t="s">
        <v>380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6" t="s">
        <v>394</v>
      </c>
      <c r="B14" s="78">
        <v>2550</v>
      </c>
      <c r="C14" s="78" t="s">
        <v>360</v>
      </c>
      <c r="D14" s="78" t="s">
        <v>340</v>
      </c>
      <c r="E14" s="78" t="s">
        <v>28</v>
      </c>
      <c r="F14" s="79">
        <v>1</v>
      </c>
      <c r="G14" s="79">
        <v>0.75</v>
      </c>
      <c r="H14" s="79">
        <v>1.53</v>
      </c>
      <c r="I14" s="79"/>
      <c r="J14" s="79">
        <v>10.119999999999999</v>
      </c>
      <c r="K14" s="79">
        <v>0.1</v>
      </c>
      <c r="L14" s="79">
        <v>12.499999999999998</v>
      </c>
    </row>
    <row r="15" spans="1:12" ht="15" hidden="1" customHeight="1" x14ac:dyDescent="0.25">
      <c r="A15" s="86" t="s">
        <v>378</v>
      </c>
      <c r="B15" s="78">
        <v>2549</v>
      </c>
      <c r="C15" s="78" t="s">
        <v>360</v>
      </c>
      <c r="D15" s="78" t="s">
        <v>361</v>
      </c>
      <c r="E15" s="78" t="s">
        <v>299</v>
      </c>
      <c r="F15" s="79">
        <v>0.12</v>
      </c>
      <c r="G15" s="79">
        <v>8.927999999999999</v>
      </c>
      <c r="H15" s="79">
        <v>94.86</v>
      </c>
      <c r="I15" s="79"/>
      <c r="J15" s="79"/>
      <c r="K15" s="79">
        <v>7.8120000000000003</v>
      </c>
      <c r="L15" s="79">
        <v>111.6</v>
      </c>
    </row>
    <row r="16" spans="1:12" x14ac:dyDescent="0.25">
      <c r="A16" s="85" t="s">
        <v>372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0.12</v>
      </c>
      <c r="G16" s="79">
        <v>10.56</v>
      </c>
      <c r="H16" s="79">
        <v>117.48</v>
      </c>
      <c r="I16" s="79"/>
      <c r="J16" s="79"/>
      <c r="K16" s="79">
        <v>3.96</v>
      </c>
      <c r="L16" s="79">
        <v>132</v>
      </c>
    </row>
    <row r="17" spans="1:12" x14ac:dyDescent="0.25">
      <c r="A17" s="85" t="s">
        <v>372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v>53.34</v>
      </c>
    </row>
    <row r="18" spans="1:12" x14ac:dyDescent="0.25">
      <c r="A18" s="85" t="s">
        <v>367</v>
      </c>
      <c r="B18" s="78">
        <v>2550</v>
      </c>
      <c r="C18" s="78" t="s">
        <v>360</v>
      </c>
      <c r="D18" s="78" t="s">
        <v>340</v>
      </c>
      <c r="E18" s="78" t="s">
        <v>343</v>
      </c>
      <c r="F18" s="79">
        <v>0.16</v>
      </c>
      <c r="G18" s="79">
        <v>11.254</v>
      </c>
      <c r="H18" s="79">
        <v>41.695</v>
      </c>
      <c r="I18" s="79">
        <f>J18*0.04</f>
        <v>13.19792</v>
      </c>
      <c r="J18" s="79">
        <v>329.94799999999998</v>
      </c>
      <c r="K18" s="79">
        <v>5.1100000000000003</v>
      </c>
      <c r="L18" s="79">
        <f>G18+H18+I18+J18+K18</f>
        <v>401.20492000000002</v>
      </c>
    </row>
    <row r="19" spans="1:12" ht="30" hidden="1" customHeight="1" x14ac:dyDescent="0.25">
      <c r="A19" s="83" t="s">
        <v>362</v>
      </c>
      <c r="B19" s="78">
        <v>2549</v>
      </c>
      <c r="C19" s="78" t="s">
        <v>404</v>
      </c>
      <c r="D19" s="78" t="s">
        <v>361</v>
      </c>
      <c r="E19" s="78" t="s">
        <v>297</v>
      </c>
      <c r="F19" s="79">
        <v>0.6</v>
      </c>
      <c r="G19" s="79">
        <v>6.5087999999999999</v>
      </c>
      <c r="H19" s="79">
        <v>73.224000000000004</v>
      </c>
      <c r="I19" s="79"/>
      <c r="J19" s="79"/>
      <c r="K19" s="79">
        <v>1.6272</v>
      </c>
      <c r="L19" s="79">
        <v>81.36</v>
      </c>
    </row>
    <row r="20" spans="1:12" ht="15" hidden="1" customHeight="1" x14ac:dyDescent="0.25">
      <c r="A20" s="86" t="s">
        <v>379</v>
      </c>
      <c r="B20" s="78">
        <v>2549</v>
      </c>
      <c r="C20" s="78" t="s">
        <v>360</v>
      </c>
      <c r="D20" s="78" t="s">
        <v>361</v>
      </c>
      <c r="E20" s="78" t="s">
        <v>299</v>
      </c>
      <c r="F20" s="79">
        <v>0.1</v>
      </c>
      <c r="G20" s="79">
        <v>7.44</v>
      </c>
      <c r="H20" s="79">
        <v>79.05</v>
      </c>
      <c r="I20" s="79"/>
      <c r="J20" s="79"/>
      <c r="K20" s="79">
        <v>6.5100000000000007</v>
      </c>
      <c r="L20" s="79">
        <v>93</v>
      </c>
    </row>
    <row r="21" spans="1:12" ht="15" hidden="1" customHeight="1" x14ac:dyDescent="0.25">
      <c r="A21" s="83" t="s">
        <v>381</v>
      </c>
      <c r="B21" s="78">
        <v>2549</v>
      </c>
      <c r="C21" s="78" t="s">
        <v>360</v>
      </c>
      <c r="D21" s="78" t="s">
        <v>361</v>
      </c>
      <c r="E21" s="78" t="s">
        <v>299</v>
      </c>
      <c r="F21" s="79">
        <v>0.35</v>
      </c>
      <c r="G21" s="79">
        <v>26.04</v>
      </c>
      <c r="H21" s="79">
        <v>276.67499999999995</v>
      </c>
      <c r="I21" s="79"/>
      <c r="J21" s="79"/>
      <c r="K21" s="79">
        <v>22.785000000000004</v>
      </c>
      <c r="L21" s="79">
        <v>325.5</v>
      </c>
    </row>
    <row r="22" spans="1:12" ht="15" hidden="1" customHeight="1" x14ac:dyDescent="0.25">
      <c r="A22" s="86" t="s">
        <v>380</v>
      </c>
      <c r="B22" s="78">
        <v>2549</v>
      </c>
      <c r="C22" s="78" t="s">
        <v>360</v>
      </c>
      <c r="D22" s="78" t="s">
        <v>361</v>
      </c>
      <c r="E22" s="78" t="s">
        <v>299</v>
      </c>
      <c r="F22" s="79">
        <v>0.27</v>
      </c>
      <c r="G22" s="79">
        <v>20.088000000000001</v>
      </c>
      <c r="H22" s="79">
        <v>213.43500000000003</v>
      </c>
      <c r="I22" s="79"/>
      <c r="J22" s="79"/>
      <c r="K22" s="79">
        <v>17.577000000000002</v>
      </c>
      <c r="L22" s="79">
        <v>251.10000000000002</v>
      </c>
    </row>
    <row r="23" spans="1:12" ht="15" hidden="1" customHeight="1" x14ac:dyDescent="0.25">
      <c r="A23" s="83" t="s">
        <v>363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0.4</v>
      </c>
      <c r="G23" s="79">
        <v>29.76</v>
      </c>
      <c r="H23" s="79">
        <v>316.2</v>
      </c>
      <c r="I23" s="79"/>
      <c r="J23" s="79"/>
      <c r="K23" s="79">
        <v>26.040000000000003</v>
      </c>
      <c r="L23" s="79">
        <v>372</v>
      </c>
    </row>
    <row r="24" spans="1:12" ht="15" hidden="1" customHeight="1" x14ac:dyDescent="0.25">
      <c r="A24" s="83" t="s">
        <v>382</v>
      </c>
      <c r="B24" s="78">
        <v>2549</v>
      </c>
      <c r="C24" s="78" t="s">
        <v>360</v>
      </c>
      <c r="D24" s="78" t="s">
        <v>361</v>
      </c>
      <c r="E24" s="78" t="s">
        <v>299</v>
      </c>
      <c r="F24" s="79">
        <v>0.04</v>
      </c>
      <c r="G24" s="79">
        <v>2.9760000000000004</v>
      </c>
      <c r="H24" s="79">
        <v>31.620000000000005</v>
      </c>
      <c r="I24" s="79"/>
      <c r="J24" s="79"/>
      <c r="K24" s="79">
        <v>2.6040000000000005</v>
      </c>
      <c r="L24" s="79">
        <v>37.200000000000003</v>
      </c>
    </row>
    <row r="25" spans="1:12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12</v>
      </c>
      <c r="F25" s="79">
        <v>6.3E-2</v>
      </c>
      <c r="G25" s="79">
        <v>6.53</v>
      </c>
      <c r="H25" s="79">
        <v>41.42</v>
      </c>
      <c r="I25" s="79">
        <f>J25*0.04</f>
        <v>5.3584000000000005</v>
      </c>
      <c r="J25" s="79">
        <v>133.96</v>
      </c>
      <c r="K25" s="79">
        <v>1.75</v>
      </c>
      <c r="L25" s="79">
        <f>G25+H25+I25+J25+K25</f>
        <v>189.01840000000001</v>
      </c>
    </row>
    <row r="26" spans="1:12" x14ac:dyDescent="0.25">
      <c r="A26" s="85" t="s">
        <v>372</v>
      </c>
      <c r="B26" s="78">
        <v>2550</v>
      </c>
      <c r="C26" s="78" t="s">
        <v>360</v>
      </c>
      <c r="D26" s="78" t="s">
        <v>340</v>
      </c>
      <c r="E26" s="78" t="s">
        <v>28</v>
      </c>
      <c r="F26" s="79">
        <v>1</v>
      </c>
      <c r="G26" s="79">
        <v>0.75</v>
      </c>
      <c r="H26" s="79">
        <v>1.53</v>
      </c>
      <c r="I26" s="79"/>
      <c r="J26" s="79">
        <v>10.119999999999999</v>
      </c>
      <c r="K26" s="79">
        <v>0.1</v>
      </c>
      <c r="L26" s="79">
        <v>12.499999999999998</v>
      </c>
    </row>
    <row r="27" spans="1:12" x14ac:dyDescent="0.25">
      <c r="A27" s="85" t="s">
        <v>373</v>
      </c>
      <c r="B27" s="78">
        <v>2550</v>
      </c>
      <c r="C27" s="78" t="s">
        <v>360</v>
      </c>
      <c r="D27" s="78" t="s">
        <v>340</v>
      </c>
      <c r="E27" s="78" t="s">
        <v>15</v>
      </c>
      <c r="F27" s="79">
        <v>6.3E-2</v>
      </c>
      <c r="G27" s="79">
        <v>5.89</v>
      </c>
      <c r="H27" s="79">
        <v>36.08</v>
      </c>
      <c r="I27" s="79"/>
      <c r="J27" s="79">
        <v>87.09</v>
      </c>
      <c r="K27" s="79">
        <v>1.52</v>
      </c>
      <c r="L27" s="79">
        <v>130.58000000000001</v>
      </c>
    </row>
    <row r="28" spans="1:12" x14ac:dyDescent="0.25">
      <c r="A28" s="85" t="s">
        <v>368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0.17</v>
      </c>
      <c r="G28" s="79">
        <v>13.786320000000003</v>
      </c>
      <c r="H28" s="79">
        <v>146.47965000000002</v>
      </c>
      <c r="I28" s="79">
        <v>0</v>
      </c>
      <c r="J28" s="79">
        <v>0</v>
      </c>
      <c r="K28" s="79">
        <v>12.063030000000003</v>
      </c>
      <c r="L28" s="79">
        <v>158.10000000000002</v>
      </c>
    </row>
    <row r="29" spans="1:12" ht="15" hidden="1" customHeight="1" x14ac:dyDescent="0.25">
      <c r="A29" s="83" t="s">
        <v>383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0.17</v>
      </c>
      <c r="G29" s="79">
        <v>12.648000000000001</v>
      </c>
      <c r="H29" s="79">
        <v>134.38500000000002</v>
      </c>
      <c r="I29" s="79"/>
      <c r="J29" s="79"/>
      <c r="K29" s="79">
        <v>11.067000000000002</v>
      </c>
      <c r="L29" s="79">
        <v>158.10000000000002</v>
      </c>
    </row>
    <row r="30" spans="1:12" ht="15" hidden="1" customHeight="1" x14ac:dyDescent="0.25">
      <c r="A30" s="83" t="s">
        <v>387</v>
      </c>
      <c r="B30" s="78">
        <v>2547</v>
      </c>
      <c r="C30" s="78" t="s">
        <v>360</v>
      </c>
      <c r="D30" s="78" t="s">
        <v>361</v>
      </c>
      <c r="E30" s="78" t="s">
        <v>7</v>
      </c>
      <c r="F30" s="79">
        <v>0.03</v>
      </c>
      <c r="G30" s="79">
        <v>2.64</v>
      </c>
      <c r="H30" s="79">
        <v>29.37</v>
      </c>
      <c r="I30" s="79"/>
      <c r="J30" s="79"/>
      <c r="K30" s="79">
        <v>0.99</v>
      </c>
      <c r="L30" s="79">
        <v>33</v>
      </c>
    </row>
    <row r="31" spans="1:12" ht="15" hidden="1" customHeight="1" x14ac:dyDescent="0.25">
      <c r="A31" s="83" t="s">
        <v>387</v>
      </c>
      <c r="B31" s="78">
        <v>2550</v>
      </c>
      <c r="C31" s="78" t="s">
        <v>360</v>
      </c>
      <c r="D31" s="78" t="s">
        <v>340</v>
      </c>
      <c r="E31" s="78" t="s">
        <v>405</v>
      </c>
      <c r="F31" s="79">
        <v>1</v>
      </c>
      <c r="G31" s="79">
        <v>3.91</v>
      </c>
      <c r="H31" s="79">
        <v>10.51</v>
      </c>
      <c r="I31" s="79"/>
      <c r="J31" s="79">
        <v>38.39</v>
      </c>
      <c r="K31" s="79">
        <v>0.53</v>
      </c>
      <c r="L31" s="79">
        <v>53.34</v>
      </c>
    </row>
    <row r="32" spans="1:12" ht="15" hidden="1" customHeight="1" x14ac:dyDescent="0.25">
      <c r="A32" s="83" t="s">
        <v>387</v>
      </c>
      <c r="B32" s="78">
        <v>2550</v>
      </c>
      <c r="C32" s="78" t="s">
        <v>360</v>
      </c>
      <c r="D32" s="78" t="s">
        <v>340</v>
      </c>
      <c r="E32" s="78" t="s">
        <v>12</v>
      </c>
      <c r="F32" s="79">
        <v>0.1</v>
      </c>
      <c r="G32" s="79">
        <v>9.0820000000000007</v>
      </c>
      <c r="H32" s="79">
        <v>41.695</v>
      </c>
      <c r="I32" s="79">
        <f>J32*0.04</f>
        <v>9.5776000000000003</v>
      </c>
      <c r="J32" s="79">
        <v>239.44</v>
      </c>
      <c r="K32" s="79">
        <v>4.6100000000000003</v>
      </c>
      <c r="L32" s="79">
        <f>G32+H32+I32+J32+K32</f>
        <v>304.40460000000002</v>
      </c>
    </row>
    <row r="33" spans="1:12" ht="15" hidden="1" customHeight="1" x14ac:dyDescent="0.25">
      <c r="A33" s="83" t="s">
        <v>387</v>
      </c>
      <c r="B33" s="78">
        <v>2550</v>
      </c>
      <c r="C33" s="78" t="s">
        <v>360</v>
      </c>
      <c r="D33" s="78" t="s">
        <v>340</v>
      </c>
      <c r="E33" s="78" t="s">
        <v>28</v>
      </c>
      <c r="F33" s="79">
        <v>1</v>
      </c>
      <c r="G33" s="79">
        <v>0.75</v>
      </c>
      <c r="H33" s="79">
        <v>1.53</v>
      </c>
      <c r="I33" s="79"/>
      <c r="J33" s="79">
        <v>10.119999999999999</v>
      </c>
      <c r="K33" s="79">
        <v>0.1</v>
      </c>
      <c r="L33" s="79">
        <v>12.499999999999998</v>
      </c>
    </row>
    <row r="34" spans="1:12" ht="15" hidden="1" customHeight="1" x14ac:dyDescent="0.25">
      <c r="A34" s="83" t="s">
        <v>387</v>
      </c>
      <c r="B34" s="78">
        <v>2549</v>
      </c>
      <c r="C34" s="78" t="s">
        <v>360</v>
      </c>
      <c r="D34" s="78" t="s">
        <v>361</v>
      </c>
      <c r="E34" s="78" t="s">
        <v>299</v>
      </c>
      <c r="F34" s="79">
        <v>0.2</v>
      </c>
      <c r="G34" s="79">
        <v>14.88</v>
      </c>
      <c r="H34" s="79">
        <v>158.1</v>
      </c>
      <c r="I34" s="79"/>
      <c r="J34" s="79"/>
      <c r="K34" s="79">
        <v>13.020000000000001</v>
      </c>
      <c r="L34" s="79">
        <v>186</v>
      </c>
    </row>
    <row r="35" spans="1:12" ht="15" hidden="1" customHeight="1" x14ac:dyDescent="0.25">
      <c r="A35" s="83" t="s">
        <v>386</v>
      </c>
      <c r="B35" s="78">
        <v>2549</v>
      </c>
      <c r="C35" s="78" t="s">
        <v>360</v>
      </c>
      <c r="D35" s="78" t="s">
        <v>361</v>
      </c>
      <c r="E35" s="78" t="s">
        <v>299</v>
      </c>
      <c r="F35" s="79">
        <v>0.17</v>
      </c>
      <c r="G35" s="79">
        <v>12.648000000000001</v>
      </c>
      <c r="H35" s="79">
        <v>134.38500000000002</v>
      </c>
      <c r="I35" s="79"/>
      <c r="J35" s="79"/>
      <c r="K35" s="79">
        <v>11.067000000000002</v>
      </c>
      <c r="L35" s="79">
        <v>158.10000000000002</v>
      </c>
    </row>
    <row r="36" spans="1:12" ht="15" hidden="1" customHeight="1" x14ac:dyDescent="0.25">
      <c r="A36" s="83" t="s">
        <v>385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0.08</v>
      </c>
      <c r="G36" s="79">
        <v>5.9520000000000008</v>
      </c>
      <c r="H36" s="79">
        <v>63.240000000000009</v>
      </c>
      <c r="I36" s="79"/>
      <c r="J36" s="79"/>
      <c r="K36" s="79">
        <v>5.2080000000000011</v>
      </c>
      <c r="L36" s="79">
        <v>74.400000000000006</v>
      </c>
    </row>
    <row r="37" spans="1:12" x14ac:dyDescent="0.25">
      <c r="A37" s="85" t="s">
        <v>369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0.03</v>
      </c>
      <c r="G37" s="79">
        <v>2.4328799999999999</v>
      </c>
      <c r="H37" s="79">
        <v>25.849350000000001</v>
      </c>
      <c r="I37" s="79">
        <v>0</v>
      </c>
      <c r="J37" s="79">
        <v>0</v>
      </c>
      <c r="K37" s="79">
        <v>2.1287700000000003</v>
      </c>
      <c r="L37" s="79">
        <v>27.9</v>
      </c>
    </row>
    <row r="38" spans="1:12" ht="15" hidden="1" customHeight="1" x14ac:dyDescent="0.25">
      <c r="A38" s="83" t="s">
        <v>388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7.0000000000000007E-2</v>
      </c>
      <c r="G38" s="79">
        <v>5.2080000000000011</v>
      </c>
      <c r="H38" s="79">
        <v>55.335000000000008</v>
      </c>
      <c r="I38" s="79"/>
      <c r="J38" s="79"/>
      <c r="K38" s="79">
        <v>4.5570000000000013</v>
      </c>
      <c r="L38" s="79">
        <v>65.100000000000009</v>
      </c>
    </row>
    <row r="39" spans="1:12" ht="15" hidden="1" customHeight="1" x14ac:dyDescent="0.25">
      <c r="A39" s="83" t="s">
        <v>391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</v>
      </c>
      <c r="G39" s="79">
        <v>7.44</v>
      </c>
      <c r="H39" s="79">
        <v>79.05</v>
      </c>
      <c r="I39" s="79"/>
      <c r="J39" s="79"/>
      <c r="K39" s="79">
        <v>6.5100000000000007</v>
      </c>
      <c r="L39" s="79">
        <v>93</v>
      </c>
    </row>
    <row r="40" spans="1:12" ht="15" hidden="1" customHeight="1" x14ac:dyDescent="0.25">
      <c r="A40" s="86" t="s">
        <v>389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0.05</v>
      </c>
      <c r="G40" s="79">
        <v>3.72</v>
      </c>
      <c r="H40" s="79">
        <v>39.524999999999999</v>
      </c>
      <c r="I40" s="79"/>
      <c r="J40" s="79"/>
      <c r="K40" s="79">
        <v>3.2550000000000003</v>
      </c>
      <c r="L40" s="79">
        <v>46.5</v>
      </c>
    </row>
    <row r="41" spans="1:12" ht="15" hidden="1" customHeight="1" x14ac:dyDescent="0.25">
      <c r="A41" s="83" t="s">
        <v>384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0.16</v>
      </c>
      <c r="G41" s="79">
        <v>11.904000000000002</v>
      </c>
      <c r="H41" s="79">
        <v>126.48000000000002</v>
      </c>
      <c r="I41" s="79"/>
      <c r="J41" s="79"/>
      <c r="K41" s="79">
        <v>10.416000000000002</v>
      </c>
      <c r="L41" s="79">
        <v>148.80000000000001</v>
      </c>
    </row>
    <row r="42" spans="1:12" x14ac:dyDescent="0.25">
      <c r="A42" s="85" t="s">
        <v>370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0.09</v>
      </c>
      <c r="G42" s="79">
        <v>7.2986400000000016</v>
      </c>
      <c r="H42" s="79">
        <v>77.548050000000018</v>
      </c>
      <c r="I42" s="79">
        <v>0</v>
      </c>
      <c r="J42" s="79">
        <v>0</v>
      </c>
      <c r="K42" s="79">
        <v>6.3863100000000017</v>
      </c>
      <c r="L42" s="79">
        <v>83.7</v>
      </c>
    </row>
    <row r="43" spans="1:12" ht="15" hidden="1" customHeight="1" x14ac:dyDescent="0.25">
      <c r="A43" s="86" t="s">
        <v>390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0.03</v>
      </c>
      <c r="G43" s="79">
        <v>2.2319999999999998</v>
      </c>
      <c r="H43" s="79">
        <v>23.715</v>
      </c>
      <c r="I43" s="79"/>
      <c r="J43" s="79"/>
      <c r="K43" s="79">
        <v>1.9530000000000001</v>
      </c>
      <c r="L43" s="79">
        <v>27.9</v>
      </c>
    </row>
    <row r="44" spans="1:12" ht="15" hidden="1" customHeight="1" x14ac:dyDescent="0.25">
      <c r="A44" s="83" t="s">
        <v>403</v>
      </c>
      <c r="B44" s="78">
        <v>2547</v>
      </c>
      <c r="C44" s="78" t="s">
        <v>360</v>
      </c>
      <c r="D44" s="78" t="s">
        <v>361</v>
      </c>
      <c r="E44" s="78" t="s">
        <v>7</v>
      </c>
      <c r="F44" s="79">
        <v>0.08</v>
      </c>
      <c r="G44" s="79">
        <v>7.04</v>
      </c>
      <c r="H44" s="79">
        <v>78.320000000000007</v>
      </c>
      <c r="I44" s="79"/>
      <c r="J44" s="79"/>
      <c r="K44" s="79">
        <v>2.6399999999999997</v>
      </c>
      <c r="L44" s="79">
        <v>88.000000000000014</v>
      </c>
    </row>
    <row r="45" spans="1:12" ht="15" hidden="1" customHeight="1" x14ac:dyDescent="0.25">
      <c r="A45" s="83" t="s">
        <v>403</v>
      </c>
      <c r="B45" s="78">
        <v>2550</v>
      </c>
      <c r="C45" s="78" t="s">
        <v>360</v>
      </c>
      <c r="D45" s="78" t="s">
        <v>340</v>
      </c>
      <c r="E45" s="78" t="s">
        <v>405</v>
      </c>
      <c r="F45" s="79">
        <v>1</v>
      </c>
      <c r="G45" s="79">
        <v>3.91</v>
      </c>
      <c r="H45" s="79">
        <v>10.51</v>
      </c>
      <c r="I45" s="79"/>
      <c r="J45" s="79">
        <v>38.39</v>
      </c>
      <c r="K45" s="79">
        <v>0.53</v>
      </c>
      <c r="L45" s="79">
        <v>53.34</v>
      </c>
    </row>
    <row r="46" spans="1:12" ht="15" hidden="1" customHeight="1" x14ac:dyDescent="0.25">
      <c r="A46" s="83" t="s">
        <v>403</v>
      </c>
      <c r="B46" s="78">
        <v>2550</v>
      </c>
      <c r="C46" s="78" t="s">
        <v>360</v>
      </c>
      <c r="D46" s="78" t="s">
        <v>340</v>
      </c>
      <c r="E46" s="78" t="s">
        <v>12</v>
      </c>
      <c r="F46" s="79">
        <v>6.3E-2</v>
      </c>
      <c r="G46" s="79">
        <v>6.53</v>
      </c>
      <c r="H46" s="79">
        <v>41.42</v>
      </c>
      <c r="I46" s="79">
        <f>J46*0.04</f>
        <v>5.3584000000000005</v>
      </c>
      <c r="J46" s="79">
        <v>133.96</v>
      </c>
      <c r="K46" s="79">
        <v>1.75</v>
      </c>
      <c r="L46" s="79">
        <f>G46+H46+I46+J46+K46</f>
        <v>189.01840000000001</v>
      </c>
    </row>
    <row r="47" spans="1:12" ht="15" hidden="1" customHeight="1" x14ac:dyDescent="0.25">
      <c r="A47" s="83" t="s">
        <v>403</v>
      </c>
      <c r="B47" s="78">
        <v>2550</v>
      </c>
      <c r="C47" s="78" t="s">
        <v>360</v>
      </c>
      <c r="D47" s="78" t="s">
        <v>340</v>
      </c>
      <c r="E47" s="78" t="s">
        <v>28</v>
      </c>
      <c r="F47" s="79">
        <v>1</v>
      </c>
      <c r="G47" s="79">
        <v>0.75</v>
      </c>
      <c r="H47" s="79">
        <v>1.53</v>
      </c>
      <c r="I47" s="79"/>
      <c r="J47" s="79">
        <v>10.119999999999999</v>
      </c>
      <c r="K47" s="79">
        <v>0.1</v>
      </c>
      <c r="L47" s="79">
        <v>12.499999999999998</v>
      </c>
    </row>
    <row r="48" spans="1:12" ht="15" hidden="1" customHeight="1" x14ac:dyDescent="0.25">
      <c r="A48" s="83" t="s">
        <v>403</v>
      </c>
      <c r="B48" s="78">
        <v>2549</v>
      </c>
      <c r="C48" s="78" t="s">
        <v>360</v>
      </c>
      <c r="D48" s="78" t="s">
        <v>361</v>
      </c>
      <c r="E48" s="78" t="s">
        <v>299</v>
      </c>
      <c r="F48" s="79">
        <v>0.01</v>
      </c>
      <c r="G48" s="79">
        <v>0.74400000000000011</v>
      </c>
      <c r="H48" s="79">
        <v>7.9050000000000011</v>
      </c>
      <c r="I48" s="79"/>
      <c r="J48" s="79"/>
      <c r="K48" s="79">
        <v>0.65100000000000013</v>
      </c>
      <c r="L48" s="79">
        <v>9.3000000000000007</v>
      </c>
    </row>
    <row r="49" spans="1:12" x14ac:dyDescent="0.25">
      <c r="A49" s="85" t="s">
        <v>372</v>
      </c>
      <c r="B49" s="78">
        <v>2549</v>
      </c>
      <c r="C49" s="78" t="s">
        <v>360</v>
      </c>
      <c r="D49" s="78" t="s">
        <v>361</v>
      </c>
      <c r="E49" s="78" t="s">
        <v>299</v>
      </c>
      <c r="F49" s="79">
        <v>0.06</v>
      </c>
      <c r="G49" s="79">
        <v>4.8657599999999999</v>
      </c>
      <c r="H49" s="79">
        <v>51.698700000000002</v>
      </c>
      <c r="I49" s="79">
        <v>0</v>
      </c>
      <c r="J49" s="79">
        <v>0</v>
      </c>
      <c r="K49" s="79">
        <v>4.2575400000000005</v>
      </c>
      <c r="L49" s="79">
        <v>55.8</v>
      </c>
    </row>
    <row r="50" spans="1:12" x14ac:dyDescent="0.25">
      <c r="A50" s="85" t="s">
        <v>371</v>
      </c>
      <c r="B50" s="78">
        <v>2549</v>
      </c>
      <c r="C50" s="78" t="s">
        <v>360</v>
      </c>
      <c r="D50" s="78" t="s">
        <v>361</v>
      </c>
      <c r="E50" s="78" t="s">
        <v>299</v>
      </c>
      <c r="F50" s="79">
        <v>0.25</v>
      </c>
      <c r="G50" s="79">
        <v>20.274000000000004</v>
      </c>
      <c r="H50" s="79">
        <v>215.41125000000002</v>
      </c>
      <c r="I50" s="79">
        <v>0</v>
      </c>
      <c r="J50" s="79">
        <v>0</v>
      </c>
      <c r="K50" s="79">
        <v>17.739750000000004</v>
      </c>
      <c r="L50" s="79">
        <v>232.5</v>
      </c>
    </row>
    <row r="51" spans="1:12" ht="15" hidden="1" customHeight="1" x14ac:dyDescent="0.25">
      <c r="A51" s="86" t="s">
        <v>377</v>
      </c>
      <c r="B51" s="78">
        <v>2549</v>
      </c>
      <c r="C51" s="78" t="s">
        <v>360</v>
      </c>
      <c r="D51" s="78" t="s">
        <v>361</v>
      </c>
      <c r="E51" s="78" t="s">
        <v>299</v>
      </c>
      <c r="F51" s="79">
        <v>0.12</v>
      </c>
      <c r="G51" s="79">
        <v>8.927999999999999</v>
      </c>
      <c r="H51" s="79">
        <v>94.86</v>
      </c>
      <c r="I51" s="79"/>
      <c r="J51" s="79"/>
      <c r="K51" s="79">
        <v>7.8120000000000003</v>
      </c>
      <c r="L51" s="79">
        <v>111.6</v>
      </c>
    </row>
    <row r="52" spans="1:12" x14ac:dyDescent="0.25">
      <c r="A52" s="85" t="s">
        <v>375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0.17</v>
      </c>
      <c r="G52" s="79">
        <v>13.786320000000003</v>
      </c>
      <c r="H52" s="79">
        <v>146.47965000000002</v>
      </c>
      <c r="I52" s="79">
        <v>0</v>
      </c>
      <c r="J52" s="79">
        <v>0</v>
      </c>
      <c r="K52" s="79">
        <v>12.063030000000003</v>
      </c>
      <c r="L52" s="79">
        <v>158.10000000000002</v>
      </c>
    </row>
    <row r="53" spans="1:12" x14ac:dyDescent="0.25">
      <c r="A53" s="85" t="s">
        <v>374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0.25</v>
      </c>
      <c r="G53" s="79">
        <v>20.274000000000004</v>
      </c>
      <c r="H53" s="79">
        <v>215.41125000000002</v>
      </c>
      <c r="I53" s="79">
        <v>0</v>
      </c>
      <c r="J53" s="79">
        <v>0</v>
      </c>
      <c r="K53" s="79">
        <v>17.739750000000004</v>
      </c>
      <c r="L53" s="79">
        <v>232.5</v>
      </c>
    </row>
    <row r="54" spans="1:12" x14ac:dyDescent="0.25">
      <c r="A54" s="85" t="s">
        <v>373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0.03</v>
      </c>
      <c r="G54" s="79">
        <v>2.4328799999999999</v>
      </c>
      <c r="H54" s="79">
        <v>25.849350000000001</v>
      </c>
      <c r="I54" s="79">
        <v>0</v>
      </c>
      <c r="J54" s="79">
        <v>0</v>
      </c>
      <c r="K54" s="79">
        <v>2.1287700000000003</v>
      </c>
      <c r="L54" s="79">
        <v>27.9</v>
      </c>
    </row>
    <row r="55" spans="1:12" ht="15" hidden="1" customHeight="1" x14ac:dyDescent="0.25">
      <c r="A55" s="83" t="s">
        <v>392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0.19</v>
      </c>
      <c r="G55" s="79">
        <v>14.135999999999999</v>
      </c>
      <c r="H55" s="79">
        <v>150.19499999999999</v>
      </c>
      <c r="I55" s="79"/>
      <c r="J55" s="79"/>
      <c r="K55" s="79">
        <v>12.369</v>
      </c>
      <c r="L55" s="79">
        <v>176.7</v>
      </c>
    </row>
    <row r="56" spans="1:12" ht="15" hidden="1" customHeight="1" x14ac:dyDescent="0.25">
      <c r="A56" s="86" t="s">
        <v>393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7.0000000000000007E-2</v>
      </c>
      <c r="G56" s="79">
        <v>5.2080000000000011</v>
      </c>
      <c r="H56" s="79">
        <v>55.335000000000008</v>
      </c>
      <c r="I56" s="79"/>
      <c r="J56" s="79"/>
      <c r="K56" s="79">
        <v>4.5570000000000013</v>
      </c>
      <c r="L56" s="79">
        <v>65.100000000000009</v>
      </c>
    </row>
    <row r="57" spans="1:12" ht="15" hidden="1" customHeight="1" x14ac:dyDescent="0.25">
      <c r="A57" s="83" t="s">
        <v>364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0.23</v>
      </c>
      <c r="G57" s="84">
        <v>17.112000000000002</v>
      </c>
      <c r="H57" s="84">
        <v>181.815</v>
      </c>
      <c r="I57" s="84"/>
      <c r="J57" s="84"/>
      <c r="K57" s="84">
        <v>14.973000000000003</v>
      </c>
      <c r="L57" s="84">
        <v>213.9</v>
      </c>
    </row>
    <row r="58" spans="1:12" ht="15" hidden="1" customHeight="1" x14ac:dyDescent="0.25">
      <c r="A58" s="83" t="s">
        <v>365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0.17</v>
      </c>
      <c r="G58" s="79">
        <v>12.648000000000001</v>
      </c>
      <c r="H58" s="79">
        <v>134.38500000000002</v>
      </c>
      <c r="I58" s="79"/>
      <c r="J58" s="79"/>
      <c r="K58" s="79">
        <v>11.067000000000002</v>
      </c>
      <c r="L58" s="79">
        <v>158.10000000000002</v>
      </c>
    </row>
    <row r="59" spans="1:12" ht="15" hidden="1" customHeight="1" x14ac:dyDescent="0.25">
      <c r="A59" s="86" t="s">
        <v>394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0.09</v>
      </c>
      <c r="G59" s="79">
        <v>6.6960000000000006</v>
      </c>
      <c r="H59" s="79">
        <v>71.14500000000001</v>
      </c>
      <c r="I59" s="79"/>
      <c r="J59" s="79"/>
      <c r="K59" s="79">
        <v>5.8590000000000009</v>
      </c>
      <c r="L59" s="79">
        <v>83.7</v>
      </c>
    </row>
    <row r="60" spans="1:12" ht="15" hidden="1" customHeight="1" x14ac:dyDescent="0.25">
      <c r="A60" s="83" t="s">
        <v>366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84">
        <v>5.2080000000000011</v>
      </c>
      <c r="H60" s="84">
        <v>55.335000000000008</v>
      </c>
      <c r="I60" s="84"/>
      <c r="J60" s="84"/>
      <c r="K60" s="84">
        <v>4.5570000000000013</v>
      </c>
      <c r="L60" s="84">
        <v>65.100000000000009</v>
      </c>
    </row>
    <row r="61" spans="1:12" ht="15" hidden="1" customHeight="1" x14ac:dyDescent="0.25">
      <c r="A61" s="83" t="s">
        <v>396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0.06</v>
      </c>
      <c r="G61" s="79">
        <v>4.4639999999999995</v>
      </c>
      <c r="H61" s="79">
        <v>47.43</v>
      </c>
      <c r="I61" s="79"/>
      <c r="J61" s="79"/>
      <c r="K61" s="79">
        <v>3.9060000000000001</v>
      </c>
      <c r="L61" s="79">
        <v>55.8</v>
      </c>
    </row>
    <row r="62" spans="1:12" ht="15" hidden="1" customHeight="1" x14ac:dyDescent="0.25">
      <c r="A62" s="86" t="s">
        <v>401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0.12</v>
      </c>
      <c r="G62" s="79">
        <v>8.927999999999999</v>
      </c>
      <c r="H62" s="79">
        <v>94.86</v>
      </c>
      <c r="I62" s="79"/>
      <c r="J62" s="79"/>
      <c r="K62" s="79">
        <v>7.8120000000000003</v>
      </c>
      <c r="L62" s="79">
        <v>111.6</v>
      </c>
    </row>
    <row r="63" spans="1:12" ht="15" hidden="1" customHeight="1" x14ac:dyDescent="0.25">
      <c r="A63" s="83" t="s">
        <v>397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0.16</v>
      </c>
      <c r="G63" s="79">
        <v>11.904000000000002</v>
      </c>
      <c r="H63" s="79">
        <v>126.48000000000002</v>
      </c>
      <c r="I63" s="79"/>
      <c r="J63" s="79"/>
      <c r="K63" s="79">
        <v>10.416000000000002</v>
      </c>
      <c r="L63" s="79">
        <v>148.80000000000001</v>
      </c>
    </row>
    <row r="64" spans="1:12" ht="15" hidden="1" customHeight="1" x14ac:dyDescent="0.25">
      <c r="A64" s="83" t="s">
        <v>399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0.06</v>
      </c>
      <c r="G64" s="79">
        <v>4.4639999999999995</v>
      </c>
      <c r="H64" s="79">
        <v>47.43</v>
      </c>
      <c r="I64" s="79"/>
      <c r="J64" s="79"/>
      <c r="K64" s="79">
        <v>3.9060000000000001</v>
      </c>
      <c r="L64" s="79">
        <v>55.8</v>
      </c>
    </row>
    <row r="65" spans="1:12" ht="15" hidden="1" customHeight="1" x14ac:dyDescent="0.25">
      <c r="A65" s="83" t="s">
        <v>400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4.4639999999999995</v>
      </c>
      <c r="H65" s="79">
        <v>47.43</v>
      </c>
      <c r="I65" s="79"/>
      <c r="J65" s="79"/>
      <c r="K65" s="79">
        <v>3.9060000000000001</v>
      </c>
      <c r="L65" s="79">
        <v>55.8</v>
      </c>
    </row>
    <row r="66" spans="1:12" ht="15" hidden="1" customHeight="1" x14ac:dyDescent="0.25">
      <c r="A66" s="83" t="s">
        <v>395</v>
      </c>
      <c r="B66" s="78">
        <v>2547</v>
      </c>
      <c r="C66" s="78" t="s">
        <v>360</v>
      </c>
      <c r="D66" s="78" t="s">
        <v>361</v>
      </c>
      <c r="E66" s="78" t="s">
        <v>7</v>
      </c>
      <c r="F66" s="79">
        <v>0.5</v>
      </c>
      <c r="G66" s="79">
        <v>44</v>
      </c>
      <c r="H66" s="79">
        <v>489.5</v>
      </c>
      <c r="I66" s="79"/>
      <c r="J66" s="79"/>
      <c r="K66" s="79">
        <v>16.5</v>
      </c>
      <c r="L66" s="79">
        <v>550</v>
      </c>
    </row>
    <row r="67" spans="1:12" ht="15" hidden="1" customHeight="1" x14ac:dyDescent="0.25">
      <c r="A67" s="83" t="s">
        <v>395</v>
      </c>
      <c r="B67" s="78">
        <v>2550</v>
      </c>
      <c r="C67" s="78" t="s">
        <v>360</v>
      </c>
      <c r="D67" s="78" t="s">
        <v>340</v>
      </c>
      <c r="E67" s="78" t="s">
        <v>405</v>
      </c>
      <c r="F67" s="79">
        <v>1</v>
      </c>
      <c r="G67" s="79">
        <v>3.91</v>
      </c>
      <c r="H67" s="79">
        <v>10.51</v>
      </c>
      <c r="I67" s="79"/>
      <c r="J67" s="79">
        <v>38.39</v>
      </c>
      <c r="K67" s="79">
        <v>0.53</v>
      </c>
      <c r="L67" s="79">
        <v>53.34</v>
      </c>
    </row>
    <row r="68" spans="1:12" ht="15" hidden="1" customHeight="1" x14ac:dyDescent="0.25">
      <c r="A68" s="83" t="s">
        <v>395</v>
      </c>
      <c r="B68" s="78">
        <v>2550</v>
      </c>
      <c r="C68" s="78" t="s">
        <v>360</v>
      </c>
      <c r="D68" s="78" t="s">
        <v>340</v>
      </c>
      <c r="E68" s="78" t="s">
        <v>12</v>
      </c>
      <c r="F68" s="79">
        <v>6.3E-2</v>
      </c>
      <c r="G68" s="79">
        <v>6.53</v>
      </c>
      <c r="H68" s="79">
        <v>41.42</v>
      </c>
      <c r="I68" s="79">
        <f>J68*0.04</f>
        <v>5.3584000000000005</v>
      </c>
      <c r="J68" s="79">
        <v>133.96</v>
      </c>
      <c r="K68" s="79">
        <v>1.75</v>
      </c>
      <c r="L68" s="79">
        <f>G68+H68+I68+J68+K68</f>
        <v>189.01840000000001</v>
      </c>
    </row>
    <row r="69" spans="1:12" ht="15" hidden="1" customHeight="1" x14ac:dyDescent="0.25">
      <c r="A69" s="83" t="s">
        <v>395</v>
      </c>
      <c r="B69" s="78">
        <v>2550</v>
      </c>
      <c r="C69" s="78" t="s">
        <v>360</v>
      </c>
      <c r="D69" s="78" t="s">
        <v>340</v>
      </c>
      <c r="E69" s="78" t="s">
        <v>28</v>
      </c>
      <c r="F69" s="79">
        <v>1</v>
      </c>
      <c r="G69" s="79">
        <v>0.75</v>
      </c>
      <c r="H69" s="79">
        <v>1.53</v>
      </c>
      <c r="I69" s="79"/>
      <c r="J69" s="79">
        <v>10.119999999999999</v>
      </c>
      <c r="K69" s="79">
        <v>0.1</v>
      </c>
      <c r="L69" s="79">
        <v>12.499999999999998</v>
      </c>
    </row>
    <row r="70" spans="1:12" ht="15" hidden="1" customHeight="1" x14ac:dyDescent="0.25">
      <c r="A70" s="83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22.32</v>
      </c>
      <c r="H70" s="79">
        <v>237.15</v>
      </c>
      <c r="I70" s="79"/>
      <c r="J70" s="79"/>
      <c r="K70" s="79">
        <v>19.53</v>
      </c>
      <c r="L70" s="79">
        <v>279</v>
      </c>
    </row>
    <row r="71" spans="1:12" ht="15" hidden="1" customHeight="1" x14ac:dyDescent="0.25">
      <c r="A71" s="83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12.648000000000001</v>
      </c>
      <c r="H71" s="79">
        <v>134.38500000000002</v>
      </c>
      <c r="I71" s="79"/>
      <c r="J71" s="79"/>
      <c r="K71" s="79">
        <v>11.067000000000002</v>
      </c>
      <c r="L71" s="79">
        <v>158.10000000000002</v>
      </c>
    </row>
    <row r="72" spans="1:12" ht="15" hidden="1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1.4880000000000002</v>
      </c>
      <c r="H72" s="79">
        <v>15.810000000000002</v>
      </c>
      <c r="I72" s="79"/>
      <c r="J72" s="79"/>
      <c r="K72" s="79">
        <v>1.3020000000000003</v>
      </c>
      <c r="L72" s="79">
        <v>18.600000000000001</v>
      </c>
    </row>
  </sheetData>
  <autoFilter ref="A5:L72">
    <filterColumn colId="0">
      <colorFilter dxfId="3"/>
    </filterColumn>
    <sortState ref="A6:L72">
      <sortCondition ref="A5:A72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15" sqref="A15:A72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SUBTOTAL(9,F6:F71)</f>
        <v>5.8660000000000014</v>
      </c>
      <c r="G5" s="82">
        <f t="shared" ref="G5:L5" si="0">SUBTOTAL(9,G6:G71)</f>
        <v>154.36059999999998</v>
      </c>
      <c r="H5" s="82">
        <f t="shared" si="0"/>
        <v>1530.3079299999997</v>
      </c>
      <c r="I5" s="82">
        <f t="shared" si="0"/>
        <v>10.716800000000001</v>
      </c>
      <c r="J5" s="82">
        <f t="shared" si="0"/>
        <v>364.94000000000005</v>
      </c>
      <c r="K5" s="82">
        <f t="shared" si="0"/>
        <v>99.148970000000006</v>
      </c>
      <c r="L5" s="82">
        <f t="shared" si="0"/>
        <v>2159.4743000000003</v>
      </c>
    </row>
    <row r="6" spans="1:12" ht="15" hidden="1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v>33</v>
      </c>
    </row>
    <row r="7" spans="1:12" ht="15" hidden="1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v>550</v>
      </c>
    </row>
    <row r="8" spans="1:12" ht="15" hidden="1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v>53.34</v>
      </c>
    </row>
    <row r="9" spans="1:12" ht="15" hidden="1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v>304.40460000000002</v>
      </c>
    </row>
    <row r="11" spans="1:12" ht="15" hidden="1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v>189.01840000000001</v>
      </c>
    </row>
    <row r="12" spans="1:12" ht="15" hidden="1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v>12.499999999999998</v>
      </c>
    </row>
    <row r="13" spans="1:12" ht="15" hidden="1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v>372</v>
      </c>
    </row>
    <row r="15" spans="1:12" ht="15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1">G17+H17+K17+I17+J17</f>
        <v>53.34</v>
      </c>
    </row>
    <row r="18" spans="1:12" ht="15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1"/>
        <v>53.34</v>
      </c>
    </row>
    <row r="19" spans="1:12" ht="15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1"/>
        <v>189.01840000000001</v>
      </c>
    </row>
    <row r="20" spans="1:12" ht="15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1"/>
        <v>189.01840000000001</v>
      </c>
    </row>
    <row r="21" spans="1:12" ht="15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1"/>
        <v>12.5</v>
      </c>
    </row>
    <row r="22" spans="1:12" ht="15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1"/>
        <v>12.5</v>
      </c>
    </row>
    <row r="23" spans="1:12" ht="15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1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30" hidden="1" customHeight="1" x14ac:dyDescent="0.25">
      <c r="A27" s="83" t="s">
        <v>362</v>
      </c>
      <c r="B27" s="78">
        <v>2549</v>
      </c>
      <c r="C27" s="78" t="s">
        <v>404</v>
      </c>
      <c r="D27" s="78" t="s">
        <v>361</v>
      </c>
      <c r="E27" s="78" t="s">
        <v>297</v>
      </c>
      <c r="F27" s="79">
        <v>0.6</v>
      </c>
      <c r="G27" s="79">
        <v>6.5087999999999999</v>
      </c>
      <c r="H27" s="79">
        <v>73.224000000000004</v>
      </c>
      <c r="I27" s="79"/>
      <c r="J27" s="79"/>
      <c r="K27" s="79">
        <v>1.6272</v>
      </c>
      <c r="L27" s="79">
        <v>81.36</v>
      </c>
    </row>
    <row r="28" spans="1:12" ht="15" customHeight="1" x14ac:dyDescent="0.25">
      <c r="A28" s="86" t="s">
        <v>379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</v>
      </c>
      <c r="G28" s="79">
        <v>8.1096000000000004</v>
      </c>
      <c r="H28" s="79">
        <v>86.164500000000004</v>
      </c>
      <c r="I28" s="79">
        <v>0</v>
      </c>
      <c r="J28" s="79">
        <v>0</v>
      </c>
      <c r="K28" s="79">
        <v>7.0959000000000012</v>
      </c>
      <c r="L28" s="79">
        <f>G28+H28+K28+I28+J28</f>
        <v>101.37</v>
      </c>
    </row>
    <row r="29" spans="1:12" ht="15" hidden="1" customHeight="1" x14ac:dyDescent="0.25">
      <c r="A29" s="87" t="s">
        <v>381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0.35</v>
      </c>
      <c r="G29" s="79">
        <v>27.827058823529413</v>
      </c>
      <c r="H29" s="79">
        <v>295.66249999999997</v>
      </c>
      <c r="I29" s="79">
        <v>0</v>
      </c>
      <c r="J29" s="79">
        <v>0</v>
      </c>
      <c r="K29" s="79">
        <v>24.348676470588238</v>
      </c>
      <c r="L29" s="79">
        <v>325.5</v>
      </c>
    </row>
    <row r="30" spans="1:12" ht="15" customHeight="1" x14ac:dyDescent="0.25">
      <c r="A30" s="86" t="s">
        <v>380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0.27</v>
      </c>
      <c r="G30" s="79">
        <v>21.895920000000004</v>
      </c>
      <c r="H30" s="79">
        <v>232.64415000000005</v>
      </c>
      <c r="I30" s="79">
        <v>0</v>
      </c>
      <c r="J30" s="79">
        <v>0</v>
      </c>
      <c r="K30" s="79">
        <v>19.158930000000002</v>
      </c>
      <c r="L30" s="79">
        <f>G30+H30+K30+I30+J30</f>
        <v>273.69900000000007</v>
      </c>
    </row>
    <row r="31" spans="1:12" ht="15" hidden="1" customHeight="1" x14ac:dyDescent="0.25">
      <c r="A31" s="83" t="s">
        <v>363</v>
      </c>
      <c r="B31" s="78">
        <v>2549</v>
      </c>
      <c r="C31" s="78" t="s">
        <v>360</v>
      </c>
      <c r="D31" s="78" t="s">
        <v>361</v>
      </c>
      <c r="E31" s="78" t="s">
        <v>299</v>
      </c>
      <c r="F31" s="79">
        <v>0.4</v>
      </c>
      <c r="G31" s="79">
        <v>29.76</v>
      </c>
      <c r="H31" s="79">
        <v>316.2</v>
      </c>
      <c r="I31" s="79"/>
      <c r="J31" s="79"/>
      <c r="K31" s="79">
        <v>26.040000000000003</v>
      </c>
      <c r="L31" s="79">
        <v>372</v>
      </c>
    </row>
    <row r="32" spans="1:12" ht="15.75" hidden="1" customHeight="1" x14ac:dyDescent="0.25">
      <c r="A32" s="87" t="s">
        <v>382</v>
      </c>
      <c r="B32" s="78">
        <v>2549</v>
      </c>
      <c r="C32" s="78" t="s">
        <v>360</v>
      </c>
      <c r="D32" s="78" t="s">
        <v>361</v>
      </c>
      <c r="E32" s="78" t="s">
        <v>299</v>
      </c>
      <c r="F32" s="79">
        <v>0.04</v>
      </c>
      <c r="G32" s="79">
        <v>3.1802352941176477</v>
      </c>
      <c r="H32" s="79">
        <v>33.790000000000006</v>
      </c>
      <c r="I32" s="79">
        <v>0</v>
      </c>
      <c r="J32" s="79">
        <v>0</v>
      </c>
      <c r="K32" s="79">
        <v>2.7827058823529418</v>
      </c>
      <c r="L32" s="79">
        <v>37.200000000000003</v>
      </c>
    </row>
    <row r="33" spans="1:12" hidden="1" x14ac:dyDescent="0.25">
      <c r="A33" s="85" t="s">
        <v>372</v>
      </c>
      <c r="B33" s="78">
        <v>2550</v>
      </c>
      <c r="C33" s="78" t="s">
        <v>360</v>
      </c>
      <c r="D33" s="78" t="s">
        <v>340</v>
      </c>
      <c r="E33" s="78" t="s">
        <v>12</v>
      </c>
      <c r="F33" s="79">
        <v>6.3E-2</v>
      </c>
      <c r="G33" s="79">
        <v>6.53</v>
      </c>
      <c r="H33" s="79">
        <v>41.42</v>
      </c>
      <c r="I33" s="79">
        <f>J33*0.04</f>
        <v>5.3584000000000005</v>
      </c>
      <c r="J33" s="79">
        <v>133.96</v>
      </c>
      <c r="K33" s="79">
        <v>1.75</v>
      </c>
      <c r="L33" s="79">
        <f>G33+H33+I33+J33+K33</f>
        <v>189.01840000000001</v>
      </c>
    </row>
    <row r="34" spans="1:12" hidden="1" x14ac:dyDescent="0.25">
      <c r="A34" s="85" t="s">
        <v>372</v>
      </c>
      <c r="B34" s="78">
        <v>2550</v>
      </c>
      <c r="C34" s="78" t="s">
        <v>360</v>
      </c>
      <c r="D34" s="78" t="s">
        <v>340</v>
      </c>
      <c r="E34" s="78" t="s">
        <v>28</v>
      </c>
      <c r="F34" s="79">
        <v>1</v>
      </c>
      <c r="G34" s="79">
        <v>0.75</v>
      </c>
      <c r="H34" s="79">
        <v>1.53</v>
      </c>
      <c r="I34" s="79"/>
      <c r="J34" s="79">
        <v>10.119999999999999</v>
      </c>
      <c r="K34" s="79">
        <v>0.1</v>
      </c>
      <c r="L34" s="79">
        <v>12.499999999999998</v>
      </c>
    </row>
    <row r="35" spans="1:12" hidden="1" x14ac:dyDescent="0.25">
      <c r="A35" s="85" t="s">
        <v>373</v>
      </c>
      <c r="B35" s="78">
        <v>2550</v>
      </c>
      <c r="C35" s="78" t="s">
        <v>360</v>
      </c>
      <c r="D35" s="78" t="s">
        <v>340</v>
      </c>
      <c r="E35" s="78" t="s">
        <v>15</v>
      </c>
      <c r="F35" s="79">
        <v>6.3E-2</v>
      </c>
      <c r="G35" s="79">
        <v>5.89</v>
      </c>
      <c r="H35" s="79">
        <v>36.08</v>
      </c>
      <c r="I35" s="79"/>
      <c r="J35" s="79">
        <v>87.09</v>
      </c>
      <c r="K35" s="79">
        <v>1.52</v>
      </c>
      <c r="L35" s="79">
        <v>130.58000000000001</v>
      </c>
    </row>
    <row r="36" spans="1:12" hidden="1" x14ac:dyDescent="0.25">
      <c r="A36" s="85" t="s">
        <v>368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0.17</v>
      </c>
      <c r="G36" s="79">
        <v>13.786320000000003</v>
      </c>
      <c r="H36" s="79">
        <v>146.47965000000002</v>
      </c>
      <c r="I36" s="79">
        <v>0</v>
      </c>
      <c r="J36" s="79">
        <v>0</v>
      </c>
      <c r="K36" s="79">
        <v>12.063030000000003</v>
      </c>
      <c r="L36" s="79">
        <v>158.10000000000002</v>
      </c>
    </row>
    <row r="37" spans="1:12" ht="15" hidden="1" customHeight="1" x14ac:dyDescent="0.25">
      <c r="A37" s="87" t="s">
        <v>383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v>158.10000000000002</v>
      </c>
    </row>
    <row r="38" spans="1:12" ht="15" hidden="1" customHeight="1" x14ac:dyDescent="0.25">
      <c r="A38" s="87" t="s">
        <v>387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0.2</v>
      </c>
      <c r="G38" s="79">
        <v>15.901176470588236</v>
      </c>
      <c r="H38" s="79">
        <v>168.95000000000002</v>
      </c>
      <c r="I38" s="79">
        <v>0</v>
      </c>
      <c r="J38" s="79">
        <v>0</v>
      </c>
      <c r="K38" s="79">
        <v>13.913529411764708</v>
      </c>
      <c r="L38" s="79">
        <v>186</v>
      </c>
    </row>
    <row r="39" spans="1:12" ht="15" hidden="1" customHeight="1" x14ac:dyDescent="0.25">
      <c r="A39" s="87" t="s">
        <v>386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0.17</v>
      </c>
      <c r="G39" s="79">
        <v>13.516000000000004</v>
      </c>
      <c r="H39" s="79">
        <v>143.60750000000002</v>
      </c>
      <c r="I39" s="79">
        <v>0</v>
      </c>
      <c r="J39" s="79">
        <v>0</v>
      </c>
      <c r="K39" s="79">
        <v>11.826500000000003</v>
      </c>
      <c r="L39" s="79">
        <v>158.10000000000002</v>
      </c>
    </row>
    <row r="40" spans="1:12" ht="15" hidden="1" customHeight="1" x14ac:dyDescent="0.25">
      <c r="A40" s="87" t="s">
        <v>385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0.08</v>
      </c>
      <c r="G40" s="79">
        <v>6.3604705882352954</v>
      </c>
      <c r="H40" s="79">
        <v>67.580000000000013</v>
      </c>
      <c r="I40" s="79">
        <v>0</v>
      </c>
      <c r="J40" s="79">
        <v>0</v>
      </c>
      <c r="K40" s="79">
        <v>5.5654117647058836</v>
      </c>
      <c r="L40" s="79">
        <v>74.400000000000006</v>
      </c>
    </row>
    <row r="41" spans="1:12" hidden="1" x14ac:dyDescent="0.25">
      <c r="A41" s="85" t="s">
        <v>369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0.03</v>
      </c>
      <c r="G41" s="79">
        <v>2.4328799999999999</v>
      </c>
      <c r="H41" s="79">
        <v>25.849350000000001</v>
      </c>
      <c r="I41" s="79">
        <v>0</v>
      </c>
      <c r="J41" s="79">
        <v>0</v>
      </c>
      <c r="K41" s="79">
        <v>2.1287700000000003</v>
      </c>
      <c r="L41" s="79">
        <v>27.9</v>
      </c>
    </row>
    <row r="42" spans="1:12" ht="15" hidden="1" customHeight="1" x14ac:dyDescent="0.25">
      <c r="A42" s="87" t="s">
        <v>388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7.0000000000000007E-2</v>
      </c>
      <c r="G42" s="79">
        <v>5.5654117647058836</v>
      </c>
      <c r="H42" s="79">
        <v>59.132500000000007</v>
      </c>
      <c r="I42" s="79">
        <v>0</v>
      </c>
      <c r="J42" s="79">
        <v>0</v>
      </c>
      <c r="K42" s="79">
        <v>4.8697352941176488</v>
      </c>
      <c r="L42" s="79">
        <v>65.100000000000009</v>
      </c>
    </row>
    <row r="43" spans="1:12" ht="15" hidden="1" customHeight="1" x14ac:dyDescent="0.25">
      <c r="A43" s="87" t="s">
        <v>391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</v>
      </c>
      <c r="G43" s="79">
        <v>7.9505882352941182</v>
      </c>
      <c r="H43" s="79">
        <v>84.475000000000009</v>
      </c>
      <c r="I43" s="79">
        <v>0</v>
      </c>
      <c r="J43" s="79">
        <v>0</v>
      </c>
      <c r="K43" s="79">
        <v>6.9567647058823541</v>
      </c>
      <c r="L43" s="79">
        <v>93</v>
      </c>
    </row>
    <row r="44" spans="1:12" ht="15" customHeight="1" x14ac:dyDescent="0.25">
      <c r="A44" s="86" t="s">
        <v>389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0.05</v>
      </c>
      <c r="G44" s="79">
        <v>4.0548000000000002</v>
      </c>
      <c r="H44" s="79">
        <v>43.082250000000002</v>
      </c>
      <c r="I44" s="79">
        <v>0</v>
      </c>
      <c r="J44" s="79">
        <v>0</v>
      </c>
      <c r="K44" s="79">
        <v>3.5479500000000006</v>
      </c>
      <c r="L44" s="79">
        <f>G44+H44+K44+I44+J44</f>
        <v>50.685000000000002</v>
      </c>
    </row>
    <row r="45" spans="1:12" ht="15" hidden="1" customHeight="1" x14ac:dyDescent="0.25">
      <c r="A45" s="87" t="s">
        <v>384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0.16</v>
      </c>
      <c r="G45" s="79">
        <v>12.720941176470591</v>
      </c>
      <c r="H45" s="79">
        <v>135.16000000000003</v>
      </c>
      <c r="I45" s="79">
        <v>0</v>
      </c>
      <c r="J45" s="79">
        <v>0</v>
      </c>
      <c r="K45" s="79">
        <v>11.130823529411767</v>
      </c>
      <c r="L45" s="79">
        <v>148.80000000000001</v>
      </c>
    </row>
    <row r="46" spans="1:12" hidden="1" x14ac:dyDescent="0.25">
      <c r="A46" s="85" t="s">
        <v>370</v>
      </c>
      <c r="B46" s="78">
        <v>2549</v>
      </c>
      <c r="C46" s="78" t="s">
        <v>360</v>
      </c>
      <c r="D46" s="78" t="s">
        <v>361</v>
      </c>
      <c r="E46" s="78" t="s">
        <v>299</v>
      </c>
      <c r="F46" s="79">
        <v>0.09</v>
      </c>
      <c r="G46" s="79">
        <v>7.2986400000000016</v>
      </c>
      <c r="H46" s="79">
        <v>77.548050000000018</v>
      </c>
      <c r="I46" s="79">
        <v>0</v>
      </c>
      <c r="J46" s="79">
        <v>0</v>
      </c>
      <c r="K46" s="79">
        <v>6.3863100000000017</v>
      </c>
      <c r="L46" s="79">
        <v>83.7</v>
      </c>
    </row>
    <row r="47" spans="1:12" ht="15" customHeight="1" x14ac:dyDescent="0.25">
      <c r="A47" s="86" t="s">
        <v>390</v>
      </c>
      <c r="B47" s="78">
        <v>2549</v>
      </c>
      <c r="C47" s="78" t="s">
        <v>360</v>
      </c>
      <c r="D47" s="78" t="s">
        <v>361</v>
      </c>
      <c r="E47" s="78" t="s">
        <v>299</v>
      </c>
      <c r="F47" s="79">
        <v>0.03</v>
      </c>
      <c r="G47" s="79">
        <v>2.4328799999999999</v>
      </c>
      <c r="H47" s="79">
        <v>25.849350000000001</v>
      </c>
      <c r="I47" s="79">
        <v>0</v>
      </c>
      <c r="J47" s="79">
        <v>0</v>
      </c>
      <c r="K47" s="79">
        <v>2.1287700000000003</v>
      </c>
      <c r="L47" s="79">
        <f>G47+H47+K47+I47+J47</f>
        <v>30.411000000000001</v>
      </c>
    </row>
    <row r="48" spans="1:12" ht="15" hidden="1" customHeight="1" x14ac:dyDescent="0.25">
      <c r="A48" s="83" t="s">
        <v>403</v>
      </c>
      <c r="B48" s="78">
        <v>2547</v>
      </c>
      <c r="C48" s="78" t="s">
        <v>360</v>
      </c>
      <c r="D48" s="78" t="s">
        <v>361</v>
      </c>
      <c r="E48" s="78" t="s">
        <v>7</v>
      </c>
      <c r="F48" s="79">
        <v>0.08</v>
      </c>
      <c r="G48" s="79">
        <v>7.04</v>
      </c>
      <c r="H48" s="79">
        <v>78.320000000000007</v>
      </c>
      <c r="I48" s="79"/>
      <c r="J48" s="79"/>
      <c r="K48" s="79">
        <v>2.6399999999999997</v>
      </c>
      <c r="L48" s="79">
        <v>88.000000000000014</v>
      </c>
    </row>
    <row r="49" spans="1:12" ht="15" hidden="1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405</v>
      </c>
      <c r="F49" s="79">
        <v>1</v>
      </c>
      <c r="G49" s="79">
        <v>3.91</v>
      </c>
      <c r="H49" s="79">
        <v>10.51</v>
      </c>
      <c r="I49" s="79"/>
      <c r="J49" s="79">
        <v>38.39</v>
      </c>
      <c r="K49" s="79">
        <v>0.53</v>
      </c>
      <c r="L49" s="79">
        <v>53.34</v>
      </c>
    </row>
    <row r="50" spans="1:12" ht="15" hidden="1" customHeight="1" x14ac:dyDescent="0.25">
      <c r="A50" s="83" t="s">
        <v>403</v>
      </c>
      <c r="B50" s="78">
        <v>2550</v>
      </c>
      <c r="C50" s="78" t="s">
        <v>360</v>
      </c>
      <c r="D50" s="78" t="s">
        <v>340</v>
      </c>
      <c r="E50" s="78" t="s">
        <v>12</v>
      </c>
      <c r="F50" s="79">
        <v>6.3E-2</v>
      </c>
      <c r="G50" s="79">
        <v>6.53</v>
      </c>
      <c r="H50" s="79">
        <v>41.42</v>
      </c>
      <c r="I50" s="79">
        <f>J50*0.04</f>
        <v>5.3584000000000005</v>
      </c>
      <c r="J50" s="79">
        <v>133.96</v>
      </c>
      <c r="K50" s="79">
        <v>1.75</v>
      </c>
      <c r="L50" s="79">
        <f>G50+H50+I50+J50+K50</f>
        <v>189.01840000000001</v>
      </c>
    </row>
    <row r="51" spans="1:12" ht="15" hidden="1" customHeight="1" x14ac:dyDescent="0.25">
      <c r="A51" s="83" t="s">
        <v>403</v>
      </c>
      <c r="B51" s="78">
        <v>2550</v>
      </c>
      <c r="C51" s="78" t="s">
        <v>360</v>
      </c>
      <c r="D51" s="78" t="s">
        <v>340</v>
      </c>
      <c r="E51" s="78" t="s">
        <v>28</v>
      </c>
      <c r="F51" s="79">
        <v>1</v>
      </c>
      <c r="G51" s="79">
        <v>0.75</v>
      </c>
      <c r="H51" s="79">
        <v>1.53</v>
      </c>
      <c r="I51" s="79"/>
      <c r="J51" s="79">
        <v>10.119999999999999</v>
      </c>
      <c r="K51" s="79">
        <v>0.1</v>
      </c>
      <c r="L51" s="79">
        <v>12.499999999999998</v>
      </c>
    </row>
    <row r="52" spans="1:12" ht="15" hidden="1" customHeight="1" x14ac:dyDescent="0.25">
      <c r="A52" s="83" t="s">
        <v>403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0.01</v>
      </c>
      <c r="G52" s="79">
        <v>0.74400000000000011</v>
      </c>
      <c r="H52" s="79">
        <v>7.9050000000000011</v>
      </c>
      <c r="I52" s="79"/>
      <c r="J52" s="79"/>
      <c r="K52" s="79">
        <v>0.65100000000000013</v>
      </c>
      <c r="L52" s="79">
        <v>9.3000000000000007</v>
      </c>
    </row>
    <row r="53" spans="1:12" hidden="1" x14ac:dyDescent="0.25">
      <c r="A53" s="85" t="s">
        <v>372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0.06</v>
      </c>
      <c r="G53" s="79">
        <v>4.8657599999999999</v>
      </c>
      <c r="H53" s="79">
        <v>51.698700000000002</v>
      </c>
      <c r="I53" s="79">
        <v>0</v>
      </c>
      <c r="J53" s="79">
        <v>0</v>
      </c>
      <c r="K53" s="79">
        <v>4.2575400000000005</v>
      </c>
      <c r="L53" s="79">
        <v>55.8</v>
      </c>
    </row>
    <row r="54" spans="1:12" hidden="1" x14ac:dyDescent="0.25">
      <c r="A54" s="85" t="s">
        <v>371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0.25</v>
      </c>
      <c r="G54" s="79">
        <v>20.274000000000004</v>
      </c>
      <c r="H54" s="79">
        <v>215.41125000000002</v>
      </c>
      <c r="I54" s="79">
        <v>0</v>
      </c>
      <c r="J54" s="79">
        <v>0</v>
      </c>
      <c r="K54" s="79">
        <v>17.739750000000004</v>
      </c>
      <c r="L54" s="79">
        <v>232.5</v>
      </c>
    </row>
    <row r="55" spans="1:12" ht="15" customHeight="1" x14ac:dyDescent="0.25">
      <c r="A55" s="86" t="s">
        <v>377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0.12</v>
      </c>
      <c r="G55" s="79">
        <v>9.7315199999999997</v>
      </c>
      <c r="H55" s="79">
        <v>103.3974</v>
      </c>
      <c r="I55" s="79">
        <v>0</v>
      </c>
      <c r="J55" s="79">
        <v>0</v>
      </c>
      <c r="K55" s="79">
        <v>8.5150800000000011</v>
      </c>
      <c r="L55" s="79">
        <f>G55+H55+K55+I55+J55</f>
        <v>121.64400000000001</v>
      </c>
    </row>
    <row r="56" spans="1:12" hidden="1" x14ac:dyDescent="0.25">
      <c r="A56" s="85" t="s">
        <v>375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0.17</v>
      </c>
      <c r="G56" s="79">
        <v>13.786320000000003</v>
      </c>
      <c r="H56" s="79">
        <v>146.47965000000002</v>
      </c>
      <c r="I56" s="79">
        <v>0</v>
      </c>
      <c r="J56" s="79">
        <v>0</v>
      </c>
      <c r="K56" s="79">
        <v>12.063030000000003</v>
      </c>
      <c r="L56" s="79">
        <v>158.10000000000002</v>
      </c>
    </row>
    <row r="57" spans="1:12" hidden="1" x14ac:dyDescent="0.25">
      <c r="A57" s="85" t="s">
        <v>374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0.25</v>
      </c>
      <c r="G57" s="79">
        <v>20.274000000000004</v>
      </c>
      <c r="H57" s="79">
        <v>215.41125000000002</v>
      </c>
      <c r="I57" s="79">
        <v>0</v>
      </c>
      <c r="J57" s="79">
        <v>0</v>
      </c>
      <c r="K57" s="79">
        <v>17.739750000000004</v>
      </c>
      <c r="L57" s="79">
        <v>232.5</v>
      </c>
    </row>
    <row r="58" spans="1:12" hidden="1" x14ac:dyDescent="0.25">
      <c r="A58" s="85" t="s">
        <v>373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0.03</v>
      </c>
      <c r="G58" s="79">
        <v>2.4328799999999999</v>
      </c>
      <c r="H58" s="79">
        <v>25.849350000000001</v>
      </c>
      <c r="I58" s="79">
        <v>0</v>
      </c>
      <c r="J58" s="79">
        <v>0</v>
      </c>
      <c r="K58" s="79">
        <v>2.1287700000000003</v>
      </c>
      <c r="L58" s="79">
        <v>27.9</v>
      </c>
    </row>
    <row r="59" spans="1:12" ht="15" hidden="1" customHeight="1" x14ac:dyDescent="0.25">
      <c r="A59" s="87" t="s">
        <v>392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0.19</v>
      </c>
      <c r="G59" s="79">
        <v>15.106117647058824</v>
      </c>
      <c r="H59" s="79">
        <v>160.5025</v>
      </c>
      <c r="I59" s="79">
        <v>0</v>
      </c>
      <c r="J59" s="79">
        <v>0</v>
      </c>
      <c r="K59" s="79">
        <v>13.217852941176471</v>
      </c>
      <c r="L59" s="79">
        <v>176.7</v>
      </c>
    </row>
    <row r="60" spans="1:12" ht="15" customHeight="1" x14ac:dyDescent="0.25">
      <c r="A60" s="86" t="s">
        <v>393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79">
        <v>5.6767200000000013</v>
      </c>
      <c r="H60" s="79">
        <v>60.31515000000001</v>
      </c>
      <c r="I60" s="79">
        <v>0</v>
      </c>
      <c r="J60" s="79">
        <v>0</v>
      </c>
      <c r="K60" s="79">
        <v>4.9671300000000018</v>
      </c>
      <c r="L60" s="79">
        <f>G60+H60+K60+I60+J60</f>
        <v>70.959000000000003</v>
      </c>
    </row>
    <row r="61" spans="1:12" ht="15" hidden="1" customHeight="1" x14ac:dyDescent="0.25">
      <c r="A61" s="83" t="s">
        <v>364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0.23</v>
      </c>
      <c r="G61" s="84">
        <v>17.112000000000002</v>
      </c>
      <c r="H61" s="84">
        <v>181.815</v>
      </c>
      <c r="I61" s="84"/>
      <c r="J61" s="84"/>
      <c r="K61" s="84">
        <v>14.973000000000003</v>
      </c>
      <c r="L61" s="84">
        <v>213.9</v>
      </c>
    </row>
    <row r="62" spans="1:12" ht="15" hidden="1" customHeight="1" x14ac:dyDescent="0.25">
      <c r="A62" s="83" t="s">
        <v>365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0.17</v>
      </c>
      <c r="G62" s="79">
        <v>12.648000000000001</v>
      </c>
      <c r="H62" s="79">
        <v>134.38500000000002</v>
      </c>
      <c r="I62" s="79"/>
      <c r="J62" s="79"/>
      <c r="K62" s="79">
        <v>11.067000000000002</v>
      </c>
      <c r="L62" s="79">
        <v>158.10000000000002</v>
      </c>
    </row>
    <row r="63" spans="1:12" ht="15" customHeight="1" x14ac:dyDescent="0.25">
      <c r="A63" s="86" t="s">
        <v>394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0.09</v>
      </c>
      <c r="G63" s="79">
        <v>7.2986400000000016</v>
      </c>
      <c r="H63" s="79">
        <v>77.548050000000018</v>
      </c>
      <c r="I63" s="79">
        <v>0</v>
      </c>
      <c r="J63" s="79">
        <v>0</v>
      </c>
      <c r="K63" s="79">
        <v>6.3863100000000017</v>
      </c>
      <c r="L63" s="79">
        <f>G63+H63+K63+I63+J63</f>
        <v>91.233000000000033</v>
      </c>
    </row>
    <row r="64" spans="1:12" ht="15" hidden="1" customHeight="1" x14ac:dyDescent="0.25">
      <c r="A64" s="83" t="s">
        <v>366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7.0000000000000007E-2</v>
      </c>
      <c r="G64" s="84">
        <v>5.2080000000000011</v>
      </c>
      <c r="H64" s="84">
        <v>55.335000000000008</v>
      </c>
      <c r="I64" s="84"/>
      <c r="J64" s="84"/>
      <c r="K64" s="84">
        <v>4.5570000000000013</v>
      </c>
      <c r="L64" s="84">
        <v>65.100000000000009</v>
      </c>
    </row>
    <row r="65" spans="1:12" ht="15" hidden="1" customHeight="1" x14ac:dyDescent="0.25">
      <c r="A65" s="87" t="s">
        <v>396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4.77035294117647</v>
      </c>
      <c r="H65" s="79">
        <v>50.685000000000002</v>
      </c>
      <c r="I65" s="79">
        <v>0</v>
      </c>
      <c r="J65" s="79">
        <v>0</v>
      </c>
      <c r="K65" s="79">
        <v>4.1740588235294123</v>
      </c>
      <c r="L65" s="79">
        <v>55.8</v>
      </c>
    </row>
    <row r="66" spans="1:12" ht="15" customHeight="1" x14ac:dyDescent="0.25">
      <c r="A66" s="86" t="s">
        <v>401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0.12</v>
      </c>
      <c r="G66" s="79">
        <v>9.7315199999999997</v>
      </c>
      <c r="H66" s="79">
        <v>103.3974</v>
      </c>
      <c r="I66" s="79">
        <v>0</v>
      </c>
      <c r="J66" s="79">
        <v>0</v>
      </c>
      <c r="K66" s="79">
        <v>8.5150800000000011</v>
      </c>
      <c r="L66" s="79">
        <f>G66+H66+K66+I66+J66</f>
        <v>121.64400000000001</v>
      </c>
    </row>
    <row r="67" spans="1:12" ht="15" hidden="1" customHeight="1" x14ac:dyDescent="0.25">
      <c r="A67" s="87" t="s">
        <v>397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0.16</v>
      </c>
      <c r="G67" s="79">
        <v>12.720941176470591</v>
      </c>
      <c r="H67" s="79">
        <v>135.16000000000003</v>
      </c>
      <c r="I67" s="79">
        <v>0</v>
      </c>
      <c r="J67" s="79">
        <v>0</v>
      </c>
      <c r="K67" s="79">
        <v>11.130823529411767</v>
      </c>
      <c r="L67" s="79">
        <v>148.80000000000001</v>
      </c>
    </row>
    <row r="68" spans="1:12" ht="15" hidden="1" customHeight="1" x14ac:dyDescent="0.25">
      <c r="A68" s="87" t="s">
        <v>399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0.06</v>
      </c>
      <c r="G68" s="79">
        <v>4.77035294117647</v>
      </c>
      <c r="H68" s="79">
        <v>50.685000000000002</v>
      </c>
      <c r="I68" s="79">
        <v>0</v>
      </c>
      <c r="J68" s="79">
        <v>0</v>
      </c>
      <c r="K68" s="79">
        <v>4.1740588235294123</v>
      </c>
      <c r="L68" s="79">
        <v>55.8</v>
      </c>
    </row>
    <row r="69" spans="1:12" ht="15" hidden="1" customHeight="1" x14ac:dyDescent="0.25">
      <c r="A69" s="87" t="s">
        <v>400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0.06</v>
      </c>
      <c r="G69" s="79">
        <v>4.77035294117647</v>
      </c>
      <c r="H69" s="79">
        <v>50.685000000000002</v>
      </c>
      <c r="I69" s="79">
        <v>0</v>
      </c>
      <c r="J69" s="79">
        <v>0</v>
      </c>
      <c r="K69" s="79">
        <v>4.1740588235294123</v>
      </c>
      <c r="L69" s="79">
        <v>55.8</v>
      </c>
    </row>
    <row r="70" spans="1:12" ht="15" hidden="1" customHeight="1" x14ac:dyDescent="0.25">
      <c r="A70" s="87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23.851764705882353</v>
      </c>
      <c r="H70" s="79">
        <v>253.42500000000004</v>
      </c>
      <c r="I70" s="79">
        <v>0</v>
      </c>
      <c r="J70" s="79">
        <v>0</v>
      </c>
      <c r="K70" s="79">
        <v>20.870294117647063</v>
      </c>
      <c r="L70" s="79">
        <v>279</v>
      </c>
    </row>
    <row r="71" spans="1:12" ht="15" hidden="1" customHeight="1" x14ac:dyDescent="0.25">
      <c r="A71" s="87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13.516000000000004</v>
      </c>
      <c r="H71" s="79">
        <v>143.60750000000002</v>
      </c>
      <c r="I71" s="79">
        <v>0</v>
      </c>
      <c r="J71" s="79">
        <v>0</v>
      </c>
      <c r="K71" s="79">
        <v>11.826500000000003</v>
      </c>
      <c r="L71" s="79">
        <v>158.10000000000002</v>
      </c>
    </row>
    <row r="72" spans="1:12" ht="15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1.6219200000000003</v>
      </c>
      <c r="H72" s="79">
        <v>17.232900000000004</v>
      </c>
      <c r="I72" s="79">
        <v>0</v>
      </c>
      <c r="J72" s="79">
        <v>0</v>
      </c>
      <c r="K72" s="79">
        <v>1.4191800000000003</v>
      </c>
      <c r="L72" s="79">
        <f>G72+H72+K72+I72+J72</f>
        <v>20.274000000000004</v>
      </c>
    </row>
  </sheetData>
  <autoFilter ref="A5:L72">
    <filterColumn colId="0">
      <colorFilter dxfId="2"/>
    </filterColumn>
    <sortState ref="A6:L72">
      <sortCondition ref="A5:A72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tabSelected="1"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6" sqref="A6:A71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SUBTOTAL(9,F6:F71)</f>
        <v>7.4329999999999998</v>
      </c>
      <c r="G5" s="82">
        <f t="shared" ref="G5:L5" si="0">SUBTOTAL(9,G6:G71)</f>
        <v>289.41811764705886</v>
      </c>
      <c r="H5" s="82">
        <f t="shared" si="0"/>
        <v>2940.68</v>
      </c>
      <c r="I5" s="82">
        <f t="shared" si="0"/>
        <v>14.936</v>
      </c>
      <c r="J5" s="82">
        <f t="shared" si="0"/>
        <v>470.42000000000007</v>
      </c>
      <c r="K5" s="82">
        <f t="shared" si="0"/>
        <v>215.72535294117651</v>
      </c>
      <c r="L5" s="82">
        <f t="shared" si="0"/>
        <v>3931.1794705882348</v>
      </c>
    </row>
    <row r="6" spans="1:12" ht="15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f>G6+H6+I6+J6+K6</f>
        <v>33</v>
      </c>
    </row>
    <row r="7" spans="1:12" ht="15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f t="shared" ref="L7:L14" si="1">G7+H7+I7+J7+K7</f>
        <v>550</v>
      </c>
    </row>
    <row r="8" spans="1:12" ht="15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f t="shared" si="1"/>
        <v>53.34</v>
      </c>
    </row>
    <row r="9" spans="1:12" ht="15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f t="shared" si="1"/>
        <v>53.34</v>
      </c>
    </row>
    <row r="10" spans="1:12" ht="15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f t="shared" si="1"/>
        <v>304.40460000000002</v>
      </c>
    </row>
    <row r="11" spans="1:12" ht="15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f t="shared" si="1"/>
        <v>189.01840000000001</v>
      </c>
    </row>
    <row r="12" spans="1:12" ht="15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f t="shared" si="1"/>
        <v>12.499999999999998</v>
      </c>
    </row>
    <row r="13" spans="1:12" ht="15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f t="shared" si="1"/>
        <v>12.499999999999998</v>
      </c>
    </row>
    <row r="14" spans="1:12" ht="15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f t="shared" si="1"/>
        <v>397.52941176470591</v>
      </c>
    </row>
    <row r="15" spans="1:12" ht="15" hidden="1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hidden="1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hidden="1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2">G17+H17+K17+I17+J17</f>
        <v>53.34</v>
      </c>
    </row>
    <row r="18" spans="1:12" ht="15" hidden="1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2"/>
        <v>53.34</v>
      </c>
    </row>
    <row r="19" spans="1:12" ht="15" hidden="1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2"/>
        <v>189.01840000000001</v>
      </c>
    </row>
    <row r="20" spans="1:12" ht="15" hidden="1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2"/>
        <v>189.01840000000001</v>
      </c>
    </row>
    <row r="21" spans="1:12" ht="15" hidden="1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2"/>
        <v>12.5</v>
      </c>
    </row>
    <row r="22" spans="1:12" ht="15" hidden="1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2"/>
        <v>12.5</v>
      </c>
    </row>
    <row r="23" spans="1:12" ht="15" hidden="1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2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30" hidden="1" customHeight="1" x14ac:dyDescent="0.25">
      <c r="A27" s="83" t="s">
        <v>362</v>
      </c>
      <c r="B27" s="78">
        <v>2549</v>
      </c>
      <c r="C27" s="78" t="s">
        <v>404</v>
      </c>
      <c r="D27" s="78" t="s">
        <v>361</v>
      </c>
      <c r="E27" s="78" t="s">
        <v>297</v>
      </c>
      <c r="F27" s="79">
        <v>0.6</v>
      </c>
      <c r="G27" s="79">
        <v>6.5087999999999999</v>
      </c>
      <c r="H27" s="79">
        <v>73.224000000000004</v>
      </c>
      <c r="I27" s="79"/>
      <c r="J27" s="79"/>
      <c r="K27" s="79">
        <v>1.6272</v>
      </c>
      <c r="L27" s="79">
        <v>81.36</v>
      </c>
    </row>
    <row r="28" spans="1:12" ht="15" hidden="1" customHeight="1" x14ac:dyDescent="0.25">
      <c r="A28" s="86" t="s">
        <v>379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</v>
      </c>
      <c r="G28" s="79">
        <v>8.1096000000000004</v>
      </c>
      <c r="H28" s="79">
        <v>86.164500000000004</v>
      </c>
      <c r="I28" s="79">
        <v>0</v>
      </c>
      <c r="J28" s="79">
        <v>0</v>
      </c>
      <c r="K28" s="79">
        <v>7.0959000000000012</v>
      </c>
      <c r="L28" s="79">
        <f>G28+H28+K28+I28+J28</f>
        <v>101.37</v>
      </c>
    </row>
    <row r="29" spans="1:12" ht="15" customHeight="1" x14ac:dyDescent="0.25">
      <c r="A29" s="87" t="s">
        <v>381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0.35</v>
      </c>
      <c r="G29" s="79">
        <v>27.827058823529413</v>
      </c>
      <c r="H29" s="79">
        <v>295.66249999999997</v>
      </c>
      <c r="I29" s="79">
        <v>0</v>
      </c>
      <c r="J29" s="79">
        <v>0</v>
      </c>
      <c r="K29" s="79">
        <v>24.348676470588238</v>
      </c>
      <c r="L29" s="79">
        <f>G29+H29+I29+J29+K29</f>
        <v>347.83823529411762</v>
      </c>
    </row>
    <row r="30" spans="1:12" ht="15" hidden="1" customHeight="1" x14ac:dyDescent="0.25">
      <c r="A30" s="86" t="s">
        <v>380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0.27</v>
      </c>
      <c r="G30" s="79">
        <v>21.895920000000004</v>
      </c>
      <c r="H30" s="79">
        <v>232.64415000000005</v>
      </c>
      <c r="I30" s="79">
        <v>0</v>
      </c>
      <c r="J30" s="79">
        <v>0</v>
      </c>
      <c r="K30" s="79">
        <v>19.158930000000002</v>
      </c>
      <c r="L30" s="79">
        <f>G30+H30+K30+I30+J30</f>
        <v>273.69900000000007</v>
      </c>
    </row>
    <row r="31" spans="1:12" ht="15" hidden="1" customHeight="1" x14ac:dyDescent="0.25">
      <c r="A31" s="83" t="s">
        <v>363</v>
      </c>
      <c r="B31" s="78">
        <v>2549</v>
      </c>
      <c r="C31" s="78" t="s">
        <v>360</v>
      </c>
      <c r="D31" s="78" t="s">
        <v>361</v>
      </c>
      <c r="E31" s="78" t="s">
        <v>299</v>
      </c>
      <c r="F31" s="79">
        <v>0.4</v>
      </c>
      <c r="G31" s="79">
        <v>29.76</v>
      </c>
      <c r="H31" s="79">
        <v>316.2</v>
      </c>
      <c r="I31" s="79"/>
      <c r="J31" s="79"/>
      <c r="K31" s="79">
        <v>26.040000000000003</v>
      </c>
      <c r="L31" s="79">
        <v>372</v>
      </c>
    </row>
    <row r="32" spans="1:12" ht="15.75" customHeight="1" x14ac:dyDescent="0.25">
      <c r="A32" s="87" t="s">
        <v>382</v>
      </c>
      <c r="B32" s="78">
        <v>2549</v>
      </c>
      <c r="C32" s="78" t="s">
        <v>360</v>
      </c>
      <c r="D32" s="78" t="s">
        <v>361</v>
      </c>
      <c r="E32" s="78" t="s">
        <v>299</v>
      </c>
      <c r="F32" s="79">
        <v>0.04</v>
      </c>
      <c r="G32" s="79">
        <v>3.1802352941176477</v>
      </c>
      <c r="H32" s="79">
        <v>33.790000000000006</v>
      </c>
      <c r="I32" s="79">
        <v>0</v>
      </c>
      <c r="J32" s="79">
        <v>0</v>
      </c>
      <c r="K32" s="79">
        <v>2.7827058823529418</v>
      </c>
      <c r="L32" s="79">
        <f>G32+H32+I32+J32+K32</f>
        <v>39.7529411764706</v>
      </c>
    </row>
    <row r="33" spans="1:12" hidden="1" x14ac:dyDescent="0.25">
      <c r="A33" s="85" t="s">
        <v>372</v>
      </c>
      <c r="B33" s="78">
        <v>2550</v>
      </c>
      <c r="C33" s="78" t="s">
        <v>360</v>
      </c>
      <c r="D33" s="78" t="s">
        <v>340</v>
      </c>
      <c r="E33" s="78" t="s">
        <v>12</v>
      </c>
      <c r="F33" s="79">
        <v>6.3E-2</v>
      </c>
      <c r="G33" s="79">
        <v>6.53</v>
      </c>
      <c r="H33" s="79">
        <v>41.42</v>
      </c>
      <c r="I33" s="79">
        <f>J33*0.04</f>
        <v>5.3584000000000005</v>
      </c>
      <c r="J33" s="79">
        <v>133.96</v>
      </c>
      <c r="K33" s="79">
        <v>1.75</v>
      </c>
      <c r="L33" s="79">
        <f>G33+H33+I33+J33+K33</f>
        <v>189.01840000000001</v>
      </c>
    </row>
    <row r="34" spans="1:12" hidden="1" x14ac:dyDescent="0.25">
      <c r="A34" s="85" t="s">
        <v>372</v>
      </c>
      <c r="B34" s="78">
        <v>2550</v>
      </c>
      <c r="C34" s="78" t="s">
        <v>360</v>
      </c>
      <c r="D34" s="78" t="s">
        <v>340</v>
      </c>
      <c r="E34" s="78" t="s">
        <v>28</v>
      </c>
      <c r="F34" s="79">
        <v>1</v>
      </c>
      <c r="G34" s="79">
        <v>0.75</v>
      </c>
      <c r="H34" s="79">
        <v>1.53</v>
      </c>
      <c r="I34" s="79"/>
      <c r="J34" s="79">
        <v>10.119999999999999</v>
      </c>
      <c r="K34" s="79">
        <v>0.1</v>
      </c>
      <c r="L34" s="79">
        <v>12.499999999999998</v>
      </c>
    </row>
    <row r="35" spans="1:12" hidden="1" x14ac:dyDescent="0.25">
      <c r="A35" s="85" t="s">
        <v>373</v>
      </c>
      <c r="B35" s="78">
        <v>2550</v>
      </c>
      <c r="C35" s="78" t="s">
        <v>360</v>
      </c>
      <c r="D35" s="78" t="s">
        <v>340</v>
      </c>
      <c r="E35" s="78" t="s">
        <v>15</v>
      </c>
      <c r="F35" s="79">
        <v>6.3E-2</v>
      </c>
      <c r="G35" s="79">
        <v>5.89</v>
      </c>
      <c r="H35" s="79">
        <v>36.08</v>
      </c>
      <c r="I35" s="79"/>
      <c r="J35" s="79">
        <v>87.09</v>
      </c>
      <c r="K35" s="79">
        <v>1.52</v>
      </c>
      <c r="L35" s="79">
        <v>130.58000000000001</v>
      </c>
    </row>
    <row r="36" spans="1:12" hidden="1" x14ac:dyDescent="0.25">
      <c r="A36" s="85" t="s">
        <v>368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0.17</v>
      </c>
      <c r="G36" s="79">
        <v>13.786320000000003</v>
      </c>
      <c r="H36" s="79">
        <v>146.47965000000002</v>
      </c>
      <c r="I36" s="79">
        <v>0</v>
      </c>
      <c r="J36" s="79">
        <v>0</v>
      </c>
      <c r="K36" s="79">
        <v>12.063030000000003</v>
      </c>
      <c r="L36" s="79">
        <v>158.10000000000002</v>
      </c>
    </row>
    <row r="37" spans="1:12" ht="15" customHeight="1" x14ac:dyDescent="0.25">
      <c r="A37" s="87" t="s">
        <v>383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f t="shared" ref="L37:L40" si="3">G37+H37+I37+J37+K37</f>
        <v>168.95000000000002</v>
      </c>
    </row>
    <row r="38" spans="1:12" ht="15" customHeight="1" x14ac:dyDescent="0.25">
      <c r="A38" s="87" t="s">
        <v>387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0.2</v>
      </c>
      <c r="G38" s="79">
        <v>15.901176470588236</v>
      </c>
      <c r="H38" s="79">
        <v>168.95000000000002</v>
      </c>
      <c r="I38" s="79">
        <v>0</v>
      </c>
      <c r="J38" s="79">
        <v>0</v>
      </c>
      <c r="K38" s="79">
        <v>13.913529411764708</v>
      </c>
      <c r="L38" s="79">
        <f t="shared" si="3"/>
        <v>198.76470588235296</v>
      </c>
    </row>
    <row r="39" spans="1:12" ht="15" customHeight="1" x14ac:dyDescent="0.25">
      <c r="A39" s="87" t="s">
        <v>386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0.17</v>
      </c>
      <c r="G39" s="79">
        <v>13.516000000000004</v>
      </c>
      <c r="H39" s="79">
        <v>143.60750000000002</v>
      </c>
      <c r="I39" s="79">
        <v>0</v>
      </c>
      <c r="J39" s="79">
        <v>0</v>
      </c>
      <c r="K39" s="79">
        <v>11.826500000000003</v>
      </c>
      <c r="L39" s="79">
        <f t="shared" si="3"/>
        <v>168.95000000000002</v>
      </c>
    </row>
    <row r="40" spans="1:12" ht="15" customHeight="1" x14ac:dyDescent="0.25">
      <c r="A40" s="87" t="s">
        <v>385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0.08</v>
      </c>
      <c r="G40" s="79">
        <v>6.3604705882352954</v>
      </c>
      <c r="H40" s="79">
        <v>67.580000000000013</v>
      </c>
      <c r="I40" s="79">
        <v>0</v>
      </c>
      <c r="J40" s="79">
        <v>0</v>
      </c>
      <c r="K40" s="79">
        <v>5.5654117647058836</v>
      </c>
      <c r="L40" s="79">
        <f t="shared" si="3"/>
        <v>79.5058823529412</v>
      </c>
    </row>
    <row r="41" spans="1:12" hidden="1" x14ac:dyDescent="0.25">
      <c r="A41" s="85" t="s">
        <v>369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0.03</v>
      </c>
      <c r="G41" s="79">
        <v>2.4328799999999999</v>
      </c>
      <c r="H41" s="79">
        <v>25.849350000000001</v>
      </c>
      <c r="I41" s="79">
        <v>0</v>
      </c>
      <c r="J41" s="79">
        <v>0</v>
      </c>
      <c r="K41" s="79">
        <v>2.1287700000000003</v>
      </c>
      <c r="L41" s="79">
        <v>27.9</v>
      </c>
    </row>
    <row r="42" spans="1:12" ht="15" customHeight="1" x14ac:dyDescent="0.25">
      <c r="A42" s="87" t="s">
        <v>388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7.0000000000000007E-2</v>
      </c>
      <c r="G42" s="79">
        <v>5.5654117647058836</v>
      </c>
      <c r="H42" s="79">
        <v>59.132500000000007</v>
      </c>
      <c r="I42" s="79">
        <v>0</v>
      </c>
      <c r="J42" s="79">
        <v>0</v>
      </c>
      <c r="K42" s="79">
        <v>4.8697352941176488</v>
      </c>
      <c r="L42" s="79">
        <f t="shared" ref="L42:L43" si="4">G42+H42+I42+J42+K42</f>
        <v>69.567647058823539</v>
      </c>
    </row>
    <row r="43" spans="1:12" ht="15" customHeight="1" x14ac:dyDescent="0.25">
      <c r="A43" s="87" t="s">
        <v>391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</v>
      </c>
      <c r="G43" s="79">
        <v>7.9505882352941182</v>
      </c>
      <c r="H43" s="79">
        <v>84.475000000000009</v>
      </c>
      <c r="I43" s="79">
        <v>0</v>
      </c>
      <c r="J43" s="79">
        <v>0</v>
      </c>
      <c r="K43" s="79">
        <v>6.9567647058823541</v>
      </c>
      <c r="L43" s="79">
        <f t="shared" si="4"/>
        <v>99.382352941176478</v>
      </c>
    </row>
    <row r="44" spans="1:12" ht="15" hidden="1" customHeight="1" x14ac:dyDescent="0.25">
      <c r="A44" s="86" t="s">
        <v>389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0.05</v>
      </c>
      <c r="G44" s="79">
        <v>4.0548000000000002</v>
      </c>
      <c r="H44" s="79">
        <v>43.082250000000002</v>
      </c>
      <c r="I44" s="79">
        <v>0</v>
      </c>
      <c r="J44" s="79">
        <v>0</v>
      </c>
      <c r="K44" s="79">
        <v>3.5479500000000006</v>
      </c>
      <c r="L44" s="79">
        <f>G44+H44+K44+I44+J44</f>
        <v>50.685000000000002</v>
      </c>
    </row>
    <row r="45" spans="1:12" ht="15" customHeight="1" x14ac:dyDescent="0.25">
      <c r="A45" s="87" t="s">
        <v>384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0.16</v>
      </c>
      <c r="G45" s="79">
        <v>12.720941176470591</v>
      </c>
      <c r="H45" s="79">
        <v>135.16000000000003</v>
      </c>
      <c r="I45" s="79">
        <v>0</v>
      </c>
      <c r="J45" s="79">
        <v>0</v>
      </c>
      <c r="K45" s="79">
        <v>11.130823529411767</v>
      </c>
      <c r="L45" s="79">
        <f>G45+H45+I45+J45+K45</f>
        <v>159.0117647058824</v>
      </c>
    </row>
    <row r="46" spans="1:12" hidden="1" x14ac:dyDescent="0.25">
      <c r="A46" s="85" t="s">
        <v>370</v>
      </c>
      <c r="B46" s="78">
        <v>2549</v>
      </c>
      <c r="C46" s="78" t="s">
        <v>360</v>
      </c>
      <c r="D46" s="78" t="s">
        <v>361</v>
      </c>
      <c r="E46" s="78" t="s">
        <v>299</v>
      </c>
      <c r="F46" s="79">
        <v>0.09</v>
      </c>
      <c r="G46" s="79">
        <v>7.2986400000000016</v>
      </c>
      <c r="H46" s="79">
        <v>77.548050000000018</v>
      </c>
      <c r="I46" s="79">
        <v>0</v>
      </c>
      <c r="J46" s="79">
        <v>0</v>
      </c>
      <c r="K46" s="79">
        <v>6.3863100000000017</v>
      </c>
      <c r="L46" s="79">
        <v>83.7</v>
      </c>
    </row>
    <row r="47" spans="1:12" ht="15" hidden="1" customHeight="1" x14ac:dyDescent="0.25">
      <c r="A47" s="86" t="s">
        <v>390</v>
      </c>
      <c r="B47" s="78">
        <v>2549</v>
      </c>
      <c r="C47" s="78" t="s">
        <v>360</v>
      </c>
      <c r="D47" s="78" t="s">
        <v>361</v>
      </c>
      <c r="E47" s="78" t="s">
        <v>299</v>
      </c>
      <c r="F47" s="79">
        <v>0.03</v>
      </c>
      <c r="G47" s="79">
        <v>2.4328799999999999</v>
      </c>
      <c r="H47" s="79">
        <v>25.849350000000001</v>
      </c>
      <c r="I47" s="79">
        <v>0</v>
      </c>
      <c r="J47" s="79">
        <v>0</v>
      </c>
      <c r="K47" s="79">
        <v>2.1287700000000003</v>
      </c>
      <c r="L47" s="79">
        <f>G47+H47+K47+I47+J47</f>
        <v>30.411000000000001</v>
      </c>
    </row>
    <row r="48" spans="1:12" ht="15" hidden="1" customHeight="1" x14ac:dyDescent="0.25">
      <c r="A48" s="83" t="s">
        <v>403</v>
      </c>
      <c r="B48" s="78">
        <v>2547</v>
      </c>
      <c r="C48" s="78" t="s">
        <v>360</v>
      </c>
      <c r="D48" s="78" t="s">
        <v>361</v>
      </c>
      <c r="E48" s="78" t="s">
        <v>7</v>
      </c>
      <c r="F48" s="79">
        <v>0.08</v>
      </c>
      <c r="G48" s="79">
        <v>7.04</v>
      </c>
      <c r="H48" s="79">
        <v>78.320000000000007</v>
      </c>
      <c r="I48" s="79"/>
      <c r="J48" s="79"/>
      <c r="K48" s="79">
        <v>2.6399999999999997</v>
      </c>
      <c r="L48" s="79">
        <v>88.000000000000014</v>
      </c>
    </row>
    <row r="49" spans="1:12" ht="15" hidden="1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405</v>
      </c>
      <c r="F49" s="79">
        <v>1</v>
      </c>
      <c r="G49" s="79">
        <v>3.91</v>
      </c>
      <c r="H49" s="79">
        <v>10.51</v>
      </c>
      <c r="I49" s="79"/>
      <c r="J49" s="79">
        <v>38.39</v>
      </c>
      <c r="K49" s="79">
        <v>0.53</v>
      </c>
      <c r="L49" s="79">
        <v>53.34</v>
      </c>
    </row>
    <row r="50" spans="1:12" ht="15" hidden="1" customHeight="1" x14ac:dyDescent="0.25">
      <c r="A50" s="83" t="s">
        <v>403</v>
      </c>
      <c r="B50" s="78">
        <v>2550</v>
      </c>
      <c r="C50" s="78" t="s">
        <v>360</v>
      </c>
      <c r="D50" s="78" t="s">
        <v>340</v>
      </c>
      <c r="E50" s="78" t="s">
        <v>12</v>
      </c>
      <c r="F50" s="79">
        <v>6.3E-2</v>
      </c>
      <c r="G50" s="79">
        <v>6.53</v>
      </c>
      <c r="H50" s="79">
        <v>41.42</v>
      </c>
      <c r="I50" s="79">
        <f>J50*0.04</f>
        <v>5.3584000000000005</v>
      </c>
      <c r="J50" s="79">
        <v>133.96</v>
      </c>
      <c r="K50" s="79">
        <v>1.75</v>
      </c>
      <c r="L50" s="79">
        <f>G50+H50+I50+J50+K50</f>
        <v>189.01840000000001</v>
      </c>
    </row>
    <row r="51" spans="1:12" ht="15" hidden="1" customHeight="1" x14ac:dyDescent="0.25">
      <c r="A51" s="83" t="s">
        <v>403</v>
      </c>
      <c r="B51" s="78">
        <v>2550</v>
      </c>
      <c r="C51" s="78" t="s">
        <v>360</v>
      </c>
      <c r="D51" s="78" t="s">
        <v>340</v>
      </c>
      <c r="E51" s="78" t="s">
        <v>28</v>
      </c>
      <c r="F51" s="79">
        <v>1</v>
      </c>
      <c r="G51" s="79">
        <v>0.75</v>
      </c>
      <c r="H51" s="79">
        <v>1.53</v>
      </c>
      <c r="I51" s="79"/>
      <c r="J51" s="79">
        <v>10.119999999999999</v>
      </c>
      <c r="K51" s="79">
        <v>0.1</v>
      </c>
      <c r="L51" s="79">
        <v>12.499999999999998</v>
      </c>
    </row>
    <row r="52" spans="1:12" ht="15" hidden="1" customHeight="1" x14ac:dyDescent="0.25">
      <c r="A52" s="83" t="s">
        <v>403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0.01</v>
      </c>
      <c r="G52" s="79">
        <v>0.74400000000000011</v>
      </c>
      <c r="H52" s="79">
        <v>7.9050000000000011</v>
      </c>
      <c r="I52" s="79"/>
      <c r="J52" s="79"/>
      <c r="K52" s="79">
        <v>0.65100000000000013</v>
      </c>
      <c r="L52" s="79">
        <v>9.3000000000000007</v>
      </c>
    </row>
    <row r="53" spans="1:12" hidden="1" x14ac:dyDescent="0.25">
      <c r="A53" s="85" t="s">
        <v>372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0.06</v>
      </c>
      <c r="G53" s="79">
        <v>4.8657599999999999</v>
      </c>
      <c r="H53" s="79">
        <v>51.698700000000002</v>
      </c>
      <c r="I53" s="79">
        <v>0</v>
      </c>
      <c r="J53" s="79">
        <v>0</v>
      </c>
      <c r="K53" s="79">
        <v>4.2575400000000005</v>
      </c>
      <c r="L53" s="79">
        <v>55.8</v>
      </c>
    </row>
    <row r="54" spans="1:12" hidden="1" x14ac:dyDescent="0.25">
      <c r="A54" s="85" t="s">
        <v>371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0.25</v>
      </c>
      <c r="G54" s="79">
        <v>20.274000000000004</v>
      </c>
      <c r="H54" s="79">
        <v>215.41125000000002</v>
      </c>
      <c r="I54" s="79">
        <v>0</v>
      </c>
      <c r="J54" s="79">
        <v>0</v>
      </c>
      <c r="K54" s="79">
        <v>17.739750000000004</v>
      </c>
      <c r="L54" s="79">
        <v>232.5</v>
      </c>
    </row>
    <row r="55" spans="1:12" ht="15" hidden="1" customHeight="1" x14ac:dyDescent="0.25">
      <c r="A55" s="86" t="s">
        <v>377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0.12</v>
      </c>
      <c r="G55" s="79">
        <v>9.7315199999999997</v>
      </c>
      <c r="H55" s="79">
        <v>103.3974</v>
      </c>
      <c r="I55" s="79">
        <v>0</v>
      </c>
      <c r="J55" s="79">
        <v>0</v>
      </c>
      <c r="K55" s="79">
        <v>8.5150800000000011</v>
      </c>
      <c r="L55" s="79">
        <f>G55+H55+K55+I55+J55</f>
        <v>121.64400000000001</v>
      </c>
    </row>
    <row r="56" spans="1:12" hidden="1" x14ac:dyDescent="0.25">
      <c r="A56" s="85" t="s">
        <v>375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0.17</v>
      </c>
      <c r="G56" s="79">
        <v>13.786320000000003</v>
      </c>
      <c r="H56" s="79">
        <v>146.47965000000002</v>
      </c>
      <c r="I56" s="79">
        <v>0</v>
      </c>
      <c r="J56" s="79">
        <v>0</v>
      </c>
      <c r="K56" s="79">
        <v>12.063030000000003</v>
      </c>
      <c r="L56" s="79">
        <v>158.10000000000002</v>
      </c>
    </row>
    <row r="57" spans="1:12" hidden="1" x14ac:dyDescent="0.25">
      <c r="A57" s="85" t="s">
        <v>374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0.25</v>
      </c>
      <c r="G57" s="79">
        <v>20.274000000000004</v>
      </c>
      <c r="H57" s="79">
        <v>215.41125000000002</v>
      </c>
      <c r="I57" s="79">
        <v>0</v>
      </c>
      <c r="J57" s="79">
        <v>0</v>
      </c>
      <c r="K57" s="79">
        <v>17.739750000000004</v>
      </c>
      <c r="L57" s="79">
        <v>232.5</v>
      </c>
    </row>
    <row r="58" spans="1:12" hidden="1" x14ac:dyDescent="0.25">
      <c r="A58" s="85" t="s">
        <v>373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0.03</v>
      </c>
      <c r="G58" s="79">
        <v>2.4328799999999999</v>
      </c>
      <c r="H58" s="79">
        <v>25.849350000000001</v>
      </c>
      <c r="I58" s="79">
        <v>0</v>
      </c>
      <c r="J58" s="79">
        <v>0</v>
      </c>
      <c r="K58" s="79">
        <v>2.1287700000000003</v>
      </c>
      <c r="L58" s="79">
        <v>27.9</v>
      </c>
    </row>
    <row r="59" spans="1:12" ht="15" customHeight="1" x14ac:dyDescent="0.25">
      <c r="A59" s="87" t="s">
        <v>392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0.19</v>
      </c>
      <c r="G59" s="79">
        <v>15.106117647058824</v>
      </c>
      <c r="H59" s="79">
        <v>160.5025</v>
      </c>
      <c r="I59" s="79">
        <v>0</v>
      </c>
      <c r="J59" s="79">
        <v>0</v>
      </c>
      <c r="K59" s="79">
        <v>13.217852941176471</v>
      </c>
      <c r="L59" s="79">
        <f>G59+H59+I59+J59+K59</f>
        <v>188.82647058823528</v>
      </c>
    </row>
    <row r="60" spans="1:12" ht="15" hidden="1" customHeight="1" x14ac:dyDescent="0.25">
      <c r="A60" s="86" t="s">
        <v>393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79">
        <v>5.6767200000000013</v>
      </c>
      <c r="H60" s="79">
        <v>60.31515000000001</v>
      </c>
      <c r="I60" s="79">
        <v>0</v>
      </c>
      <c r="J60" s="79">
        <v>0</v>
      </c>
      <c r="K60" s="79">
        <v>4.9671300000000018</v>
      </c>
      <c r="L60" s="79">
        <f>G60+H60+K60+I60+J60</f>
        <v>70.959000000000003</v>
      </c>
    </row>
    <row r="61" spans="1:12" ht="15" hidden="1" customHeight="1" x14ac:dyDescent="0.25">
      <c r="A61" s="83" t="s">
        <v>364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0.23</v>
      </c>
      <c r="G61" s="84">
        <v>17.112000000000002</v>
      </c>
      <c r="H61" s="84">
        <v>181.815</v>
      </c>
      <c r="I61" s="84"/>
      <c r="J61" s="84"/>
      <c r="K61" s="84">
        <v>14.973000000000003</v>
      </c>
      <c r="L61" s="84">
        <v>213.9</v>
      </c>
    </row>
    <row r="62" spans="1:12" ht="15" hidden="1" customHeight="1" x14ac:dyDescent="0.25">
      <c r="A62" s="83" t="s">
        <v>365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0.17</v>
      </c>
      <c r="G62" s="79">
        <v>12.648000000000001</v>
      </c>
      <c r="H62" s="79">
        <v>134.38500000000002</v>
      </c>
      <c r="I62" s="79"/>
      <c r="J62" s="79"/>
      <c r="K62" s="79">
        <v>11.067000000000002</v>
      </c>
      <c r="L62" s="79">
        <v>158.10000000000002</v>
      </c>
    </row>
    <row r="63" spans="1:12" ht="15" hidden="1" customHeight="1" x14ac:dyDescent="0.25">
      <c r="A63" s="86" t="s">
        <v>394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0.09</v>
      </c>
      <c r="G63" s="79">
        <v>7.2986400000000016</v>
      </c>
      <c r="H63" s="79">
        <v>77.548050000000018</v>
      </c>
      <c r="I63" s="79">
        <v>0</v>
      </c>
      <c r="J63" s="79">
        <v>0</v>
      </c>
      <c r="K63" s="79">
        <v>6.3863100000000017</v>
      </c>
      <c r="L63" s="79">
        <f>G63+H63+K63+I63+J63</f>
        <v>91.233000000000033</v>
      </c>
    </row>
    <row r="64" spans="1:12" ht="15" hidden="1" customHeight="1" x14ac:dyDescent="0.25">
      <c r="A64" s="83" t="s">
        <v>366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7.0000000000000007E-2</v>
      </c>
      <c r="G64" s="84">
        <v>5.2080000000000011</v>
      </c>
      <c r="H64" s="84">
        <v>55.335000000000008</v>
      </c>
      <c r="I64" s="84"/>
      <c r="J64" s="84"/>
      <c r="K64" s="84">
        <v>4.5570000000000013</v>
      </c>
      <c r="L64" s="84">
        <v>65.100000000000009</v>
      </c>
    </row>
    <row r="65" spans="1:12" ht="15" customHeight="1" x14ac:dyDescent="0.25">
      <c r="A65" s="87" t="s">
        <v>396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4.77035294117647</v>
      </c>
      <c r="H65" s="79">
        <v>50.685000000000002</v>
      </c>
      <c r="I65" s="79">
        <v>0</v>
      </c>
      <c r="J65" s="79">
        <v>0</v>
      </c>
      <c r="K65" s="79">
        <v>4.1740588235294123</v>
      </c>
      <c r="L65" s="79">
        <f>G65+H65+I65+J65+K65</f>
        <v>59.629411764705885</v>
      </c>
    </row>
    <row r="66" spans="1:12" ht="15" hidden="1" customHeight="1" x14ac:dyDescent="0.25">
      <c r="A66" s="86" t="s">
        <v>401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0.12</v>
      </c>
      <c r="G66" s="79">
        <v>9.7315199999999997</v>
      </c>
      <c r="H66" s="79">
        <v>103.3974</v>
      </c>
      <c r="I66" s="79">
        <v>0</v>
      </c>
      <c r="J66" s="79">
        <v>0</v>
      </c>
      <c r="K66" s="79">
        <v>8.5150800000000011</v>
      </c>
      <c r="L66" s="79">
        <f>G66+H66+K66+I66+J66</f>
        <v>121.64400000000001</v>
      </c>
    </row>
    <row r="67" spans="1:12" ht="15" customHeight="1" x14ac:dyDescent="0.25">
      <c r="A67" s="87" t="s">
        <v>397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0.16</v>
      </c>
      <c r="G67" s="79">
        <v>12.720941176470591</v>
      </c>
      <c r="H67" s="79">
        <v>135.16000000000003</v>
      </c>
      <c r="I67" s="79">
        <v>0</v>
      </c>
      <c r="J67" s="79">
        <v>0</v>
      </c>
      <c r="K67" s="79">
        <v>11.130823529411767</v>
      </c>
      <c r="L67" s="79">
        <f t="shared" ref="L67:L71" si="5">G67+H67+I67+J67+K67</f>
        <v>159.0117647058824</v>
      </c>
    </row>
    <row r="68" spans="1:12" ht="15" customHeight="1" x14ac:dyDescent="0.25">
      <c r="A68" s="87" t="s">
        <v>399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0.06</v>
      </c>
      <c r="G68" s="79">
        <v>4.77035294117647</v>
      </c>
      <c r="H68" s="79">
        <v>50.685000000000002</v>
      </c>
      <c r="I68" s="79">
        <v>0</v>
      </c>
      <c r="J68" s="79">
        <v>0</v>
      </c>
      <c r="K68" s="79">
        <v>4.1740588235294123</v>
      </c>
      <c r="L68" s="79">
        <f t="shared" si="5"/>
        <v>59.629411764705885</v>
      </c>
    </row>
    <row r="69" spans="1:12" ht="15" customHeight="1" x14ac:dyDescent="0.25">
      <c r="A69" s="87" t="s">
        <v>400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0.06</v>
      </c>
      <c r="G69" s="79">
        <v>4.77035294117647</v>
      </c>
      <c r="H69" s="79">
        <v>50.685000000000002</v>
      </c>
      <c r="I69" s="79">
        <v>0</v>
      </c>
      <c r="J69" s="79">
        <v>0</v>
      </c>
      <c r="K69" s="79">
        <v>4.1740588235294123</v>
      </c>
      <c r="L69" s="79">
        <f t="shared" si="5"/>
        <v>59.629411764705885</v>
      </c>
    </row>
    <row r="70" spans="1:12" ht="15" customHeight="1" x14ac:dyDescent="0.25">
      <c r="A70" s="87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23.851764705882353</v>
      </c>
      <c r="H70" s="79">
        <v>253.42500000000004</v>
      </c>
      <c r="I70" s="79">
        <v>0</v>
      </c>
      <c r="J70" s="79">
        <v>0</v>
      </c>
      <c r="K70" s="79">
        <v>20.870294117647063</v>
      </c>
      <c r="L70" s="79">
        <f t="shared" si="5"/>
        <v>298.14705882352945</v>
      </c>
    </row>
    <row r="71" spans="1:12" ht="15" customHeight="1" x14ac:dyDescent="0.25">
      <c r="A71" s="87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13.516000000000004</v>
      </c>
      <c r="H71" s="79">
        <v>143.60750000000002</v>
      </c>
      <c r="I71" s="79">
        <v>0</v>
      </c>
      <c r="J71" s="79">
        <v>0</v>
      </c>
      <c r="K71" s="79">
        <v>11.826500000000003</v>
      </c>
      <c r="L71" s="79">
        <f t="shared" si="5"/>
        <v>168.95000000000002</v>
      </c>
    </row>
    <row r="72" spans="1:12" ht="15" hidden="1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1.6219200000000003</v>
      </c>
      <c r="H72" s="79">
        <v>17.232900000000004</v>
      </c>
      <c r="I72" s="79">
        <v>0</v>
      </c>
      <c r="J72" s="79">
        <v>0</v>
      </c>
      <c r="K72" s="79">
        <v>1.4191800000000003</v>
      </c>
      <c r="L72" s="79">
        <f>G72+H72+K72+I72+J72</f>
        <v>20.274000000000004</v>
      </c>
    </row>
  </sheetData>
  <autoFilter ref="A5:L72">
    <filterColumn colId="0">
      <colorFilter dxfId="1"/>
    </filterColumn>
    <sortState ref="A6:L72">
      <sortCondition ref="A5:A72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N72" sqref="N72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SUBTOTAL(9,F46:F72)</f>
        <v>3.6229999999999993</v>
      </c>
      <c r="G5" s="82">
        <f t="shared" ref="G5:L5" si="0">SUBTOTAL(9,G46:G72)</f>
        <v>90.210799999999992</v>
      </c>
      <c r="H5" s="82">
        <f t="shared" si="0"/>
        <v>900.64400000000012</v>
      </c>
      <c r="I5" s="82">
        <f t="shared" si="0"/>
        <v>5.3584000000000005</v>
      </c>
      <c r="J5" s="82">
        <f t="shared" si="0"/>
        <v>182.47000000000003</v>
      </c>
      <c r="K5" s="82">
        <f t="shared" si="0"/>
        <v>63.935200000000009</v>
      </c>
      <c r="L5" s="82">
        <f t="shared" si="0"/>
        <v>1242.6184000000001</v>
      </c>
    </row>
    <row r="6" spans="1:12" ht="15" hidden="1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v>33</v>
      </c>
    </row>
    <row r="7" spans="1:12" ht="15" hidden="1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v>550</v>
      </c>
    </row>
    <row r="8" spans="1:12" ht="15" hidden="1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v>53.34</v>
      </c>
    </row>
    <row r="9" spans="1:12" ht="15" hidden="1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v>304.40460000000002</v>
      </c>
    </row>
    <row r="11" spans="1:12" ht="15" hidden="1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v>189.01840000000001</v>
      </c>
    </row>
    <row r="12" spans="1:12" ht="15" hidden="1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v>12.499999999999998</v>
      </c>
    </row>
    <row r="13" spans="1:12" ht="15" hidden="1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v>372</v>
      </c>
    </row>
    <row r="15" spans="1:12" ht="15" hidden="1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hidden="1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hidden="1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1">G17+H17+K17+I17+J17</f>
        <v>53.34</v>
      </c>
    </row>
    <row r="18" spans="1:12" ht="15" hidden="1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1"/>
        <v>53.34</v>
      </c>
    </row>
    <row r="19" spans="1:12" ht="15" hidden="1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1"/>
        <v>189.01840000000001</v>
      </c>
    </row>
    <row r="20" spans="1:12" ht="15" hidden="1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1"/>
        <v>189.01840000000001</v>
      </c>
    </row>
    <row r="21" spans="1:12" ht="15" hidden="1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1"/>
        <v>12.5</v>
      </c>
    </row>
    <row r="22" spans="1:12" ht="15" hidden="1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1"/>
        <v>12.5</v>
      </c>
    </row>
    <row r="23" spans="1:12" ht="15" hidden="1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1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15" hidden="1" customHeight="1" x14ac:dyDescent="0.25">
      <c r="A27" s="86" t="s">
        <v>379</v>
      </c>
      <c r="B27" s="78">
        <v>2549</v>
      </c>
      <c r="C27" s="78" t="s">
        <v>360</v>
      </c>
      <c r="D27" s="78" t="s">
        <v>361</v>
      </c>
      <c r="E27" s="78" t="s">
        <v>299</v>
      </c>
      <c r="F27" s="79">
        <v>0.1</v>
      </c>
      <c r="G27" s="79">
        <v>8.1096000000000004</v>
      </c>
      <c r="H27" s="79">
        <v>86.164500000000004</v>
      </c>
      <c r="I27" s="79">
        <v>0</v>
      </c>
      <c r="J27" s="79">
        <v>0</v>
      </c>
      <c r="K27" s="79">
        <v>7.0959000000000012</v>
      </c>
      <c r="L27" s="79">
        <f>G27+H27+K27+I27+J27</f>
        <v>101.37</v>
      </c>
    </row>
    <row r="28" spans="1:12" ht="15" hidden="1" customHeight="1" x14ac:dyDescent="0.25">
      <c r="A28" s="87" t="s">
        <v>381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0.35</v>
      </c>
      <c r="G28" s="79">
        <v>27.827058823529413</v>
      </c>
      <c r="H28" s="79">
        <v>295.66249999999997</v>
      </c>
      <c r="I28" s="79">
        <v>0</v>
      </c>
      <c r="J28" s="79">
        <v>0</v>
      </c>
      <c r="K28" s="79">
        <v>24.348676470588238</v>
      </c>
      <c r="L28" s="79">
        <v>325.5</v>
      </c>
    </row>
    <row r="29" spans="1:12" ht="15" hidden="1" customHeight="1" x14ac:dyDescent="0.25">
      <c r="A29" s="86" t="s">
        <v>380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0.27</v>
      </c>
      <c r="G29" s="79">
        <v>21.895920000000004</v>
      </c>
      <c r="H29" s="79">
        <v>232.64415000000005</v>
      </c>
      <c r="I29" s="79">
        <v>0</v>
      </c>
      <c r="J29" s="79">
        <v>0</v>
      </c>
      <c r="K29" s="79">
        <v>19.158930000000002</v>
      </c>
      <c r="L29" s="79">
        <f>G29+H29+K29+I29+J29</f>
        <v>273.69900000000007</v>
      </c>
    </row>
    <row r="30" spans="1:12" ht="15.75" hidden="1" customHeight="1" x14ac:dyDescent="0.25">
      <c r="A30" s="87" t="s">
        <v>382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0.04</v>
      </c>
      <c r="G30" s="79">
        <v>3.1802352941176477</v>
      </c>
      <c r="H30" s="79">
        <v>33.790000000000006</v>
      </c>
      <c r="I30" s="79">
        <v>0</v>
      </c>
      <c r="J30" s="79">
        <v>0</v>
      </c>
      <c r="K30" s="79">
        <v>2.7827058823529418</v>
      </c>
      <c r="L30" s="79">
        <v>37.200000000000003</v>
      </c>
    </row>
    <row r="31" spans="1:12" hidden="1" x14ac:dyDescent="0.25">
      <c r="A31" s="85" t="s">
        <v>372</v>
      </c>
      <c r="B31" s="78">
        <v>2550</v>
      </c>
      <c r="C31" s="78" t="s">
        <v>360</v>
      </c>
      <c r="D31" s="78" t="s">
        <v>340</v>
      </c>
      <c r="E31" s="78" t="s">
        <v>12</v>
      </c>
      <c r="F31" s="79">
        <v>6.3E-2</v>
      </c>
      <c r="G31" s="79">
        <v>6.53</v>
      </c>
      <c r="H31" s="79">
        <v>41.42</v>
      </c>
      <c r="I31" s="79">
        <f>J31*0.04</f>
        <v>5.3584000000000005</v>
      </c>
      <c r="J31" s="79">
        <v>133.96</v>
      </c>
      <c r="K31" s="79">
        <v>1.75</v>
      </c>
      <c r="L31" s="79">
        <f>G31+H31+I31+J31+K31</f>
        <v>189.01840000000001</v>
      </c>
    </row>
    <row r="32" spans="1:12" hidden="1" x14ac:dyDescent="0.25">
      <c r="A32" s="85" t="s">
        <v>372</v>
      </c>
      <c r="B32" s="78">
        <v>2550</v>
      </c>
      <c r="C32" s="78" t="s">
        <v>360</v>
      </c>
      <c r="D32" s="78" t="s">
        <v>340</v>
      </c>
      <c r="E32" s="78" t="s">
        <v>28</v>
      </c>
      <c r="F32" s="79">
        <v>1</v>
      </c>
      <c r="G32" s="79">
        <v>0.75</v>
      </c>
      <c r="H32" s="79">
        <v>1.53</v>
      </c>
      <c r="I32" s="79"/>
      <c r="J32" s="79">
        <v>10.119999999999999</v>
      </c>
      <c r="K32" s="79">
        <v>0.1</v>
      </c>
      <c r="L32" s="79">
        <v>12.499999999999998</v>
      </c>
    </row>
    <row r="33" spans="1:12" hidden="1" x14ac:dyDescent="0.25">
      <c r="A33" s="85" t="s">
        <v>373</v>
      </c>
      <c r="B33" s="78">
        <v>2550</v>
      </c>
      <c r="C33" s="78" t="s">
        <v>360</v>
      </c>
      <c r="D33" s="78" t="s">
        <v>340</v>
      </c>
      <c r="E33" s="78" t="s">
        <v>15</v>
      </c>
      <c r="F33" s="79">
        <v>6.3E-2</v>
      </c>
      <c r="G33" s="79">
        <v>5.89</v>
      </c>
      <c r="H33" s="79">
        <v>36.08</v>
      </c>
      <c r="I33" s="79"/>
      <c r="J33" s="79">
        <v>87.09</v>
      </c>
      <c r="K33" s="79">
        <v>1.52</v>
      </c>
      <c r="L33" s="79">
        <v>130.58000000000001</v>
      </c>
    </row>
    <row r="34" spans="1:12" hidden="1" x14ac:dyDescent="0.25">
      <c r="A34" s="85" t="s">
        <v>368</v>
      </c>
      <c r="B34" s="78">
        <v>2549</v>
      </c>
      <c r="C34" s="78" t="s">
        <v>360</v>
      </c>
      <c r="D34" s="78" t="s">
        <v>361</v>
      </c>
      <c r="E34" s="78" t="s">
        <v>299</v>
      </c>
      <c r="F34" s="79">
        <v>0.17</v>
      </c>
      <c r="G34" s="79">
        <v>13.786320000000003</v>
      </c>
      <c r="H34" s="79">
        <v>146.47965000000002</v>
      </c>
      <c r="I34" s="79">
        <v>0</v>
      </c>
      <c r="J34" s="79">
        <v>0</v>
      </c>
      <c r="K34" s="79">
        <v>12.063030000000003</v>
      </c>
      <c r="L34" s="79">
        <v>158.10000000000002</v>
      </c>
    </row>
    <row r="35" spans="1:12" ht="15" hidden="1" customHeight="1" x14ac:dyDescent="0.25">
      <c r="A35" s="87" t="s">
        <v>383</v>
      </c>
      <c r="B35" s="78">
        <v>2549</v>
      </c>
      <c r="C35" s="78" t="s">
        <v>360</v>
      </c>
      <c r="D35" s="78" t="s">
        <v>361</v>
      </c>
      <c r="E35" s="78" t="s">
        <v>299</v>
      </c>
      <c r="F35" s="79">
        <v>0.17</v>
      </c>
      <c r="G35" s="79">
        <v>13.516000000000004</v>
      </c>
      <c r="H35" s="79">
        <v>143.60750000000002</v>
      </c>
      <c r="I35" s="79">
        <v>0</v>
      </c>
      <c r="J35" s="79">
        <v>0</v>
      </c>
      <c r="K35" s="79">
        <v>11.826500000000003</v>
      </c>
      <c r="L35" s="79">
        <v>158.10000000000002</v>
      </c>
    </row>
    <row r="36" spans="1:12" ht="15" hidden="1" customHeight="1" x14ac:dyDescent="0.25">
      <c r="A36" s="87" t="s">
        <v>387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0.2</v>
      </c>
      <c r="G36" s="79">
        <v>15.901176470588236</v>
      </c>
      <c r="H36" s="79">
        <v>168.95000000000002</v>
      </c>
      <c r="I36" s="79">
        <v>0</v>
      </c>
      <c r="J36" s="79">
        <v>0</v>
      </c>
      <c r="K36" s="79">
        <v>13.913529411764708</v>
      </c>
      <c r="L36" s="79">
        <v>186</v>
      </c>
    </row>
    <row r="37" spans="1:12" ht="15" hidden="1" customHeight="1" x14ac:dyDescent="0.25">
      <c r="A37" s="87" t="s">
        <v>386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v>158.10000000000002</v>
      </c>
    </row>
    <row r="38" spans="1:12" ht="15" hidden="1" customHeight="1" x14ac:dyDescent="0.25">
      <c r="A38" s="87" t="s">
        <v>385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0.08</v>
      </c>
      <c r="G38" s="79">
        <v>6.3604705882352954</v>
      </c>
      <c r="H38" s="79">
        <v>67.580000000000013</v>
      </c>
      <c r="I38" s="79">
        <v>0</v>
      </c>
      <c r="J38" s="79">
        <v>0</v>
      </c>
      <c r="K38" s="79">
        <v>5.5654117647058836</v>
      </c>
      <c r="L38" s="79">
        <v>74.400000000000006</v>
      </c>
    </row>
    <row r="39" spans="1:12" hidden="1" x14ac:dyDescent="0.25">
      <c r="A39" s="85" t="s">
        <v>369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0.03</v>
      </c>
      <c r="G39" s="79">
        <v>2.4328799999999999</v>
      </c>
      <c r="H39" s="79">
        <v>25.849350000000001</v>
      </c>
      <c r="I39" s="79">
        <v>0</v>
      </c>
      <c r="J39" s="79">
        <v>0</v>
      </c>
      <c r="K39" s="79">
        <v>2.1287700000000003</v>
      </c>
      <c r="L39" s="79">
        <v>27.9</v>
      </c>
    </row>
    <row r="40" spans="1:12" ht="15" hidden="1" customHeight="1" x14ac:dyDescent="0.25">
      <c r="A40" s="87" t="s">
        <v>388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7.0000000000000007E-2</v>
      </c>
      <c r="G40" s="79">
        <v>5.5654117647058836</v>
      </c>
      <c r="H40" s="79">
        <v>59.132500000000007</v>
      </c>
      <c r="I40" s="79">
        <v>0</v>
      </c>
      <c r="J40" s="79">
        <v>0</v>
      </c>
      <c r="K40" s="79">
        <v>4.8697352941176488</v>
      </c>
      <c r="L40" s="79">
        <v>65.100000000000009</v>
      </c>
    </row>
    <row r="41" spans="1:12" ht="15" hidden="1" customHeight="1" x14ac:dyDescent="0.25">
      <c r="A41" s="87" t="s">
        <v>391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0.1</v>
      </c>
      <c r="G41" s="79">
        <v>7.9505882352941182</v>
      </c>
      <c r="H41" s="79">
        <v>84.475000000000009</v>
      </c>
      <c r="I41" s="79">
        <v>0</v>
      </c>
      <c r="J41" s="79">
        <v>0</v>
      </c>
      <c r="K41" s="79">
        <v>6.9567647058823541</v>
      </c>
      <c r="L41" s="79">
        <v>93</v>
      </c>
    </row>
    <row r="42" spans="1:12" ht="15" hidden="1" customHeight="1" x14ac:dyDescent="0.25">
      <c r="A42" s="86" t="s">
        <v>389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0.05</v>
      </c>
      <c r="G42" s="79">
        <v>4.0548000000000002</v>
      </c>
      <c r="H42" s="79">
        <v>43.082250000000002</v>
      </c>
      <c r="I42" s="79">
        <v>0</v>
      </c>
      <c r="J42" s="79">
        <v>0</v>
      </c>
      <c r="K42" s="79">
        <v>3.5479500000000006</v>
      </c>
      <c r="L42" s="79">
        <f>G42+H42+K42+I42+J42</f>
        <v>50.685000000000002</v>
      </c>
    </row>
    <row r="43" spans="1:12" ht="15" hidden="1" customHeight="1" x14ac:dyDescent="0.25">
      <c r="A43" s="87" t="s">
        <v>384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0.16</v>
      </c>
      <c r="G43" s="79">
        <v>12.720941176470591</v>
      </c>
      <c r="H43" s="79">
        <v>135.16000000000003</v>
      </c>
      <c r="I43" s="79">
        <v>0</v>
      </c>
      <c r="J43" s="79">
        <v>0</v>
      </c>
      <c r="K43" s="79">
        <v>11.130823529411767</v>
      </c>
      <c r="L43" s="79">
        <v>148.80000000000001</v>
      </c>
    </row>
    <row r="44" spans="1:12" hidden="1" x14ac:dyDescent="0.25">
      <c r="A44" s="85" t="s">
        <v>370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0.09</v>
      </c>
      <c r="G44" s="79">
        <v>7.2986400000000016</v>
      </c>
      <c r="H44" s="79">
        <v>77.548050000000018</v>
      </c>
      <c r="I44" s="79">
        <v>0</v>
      </c>
      <c r="J44" s="79">
        <v>0</v>
      </c>
      <c r="K44" s="79">
        <v>6.3863100000000017</v>
      </c>
      <c r="L44" s="79">
        <v>83.7</v>
      </c>
    </row>
    <row r="45" spans="1:12" ht="15" hidden="1" customHeight="1" x14ac:dyDescent="0.25">
      <c r="A45" s="86" t="s">
        <v>390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0.03</v>
      </c>
      <c r="G45" s="79">
        <v>2.4328799999999999</v>
      </c>
      <c r="H45" s="79">
        <v>25.849350000000001</v>
      </c>
      <c r="I45" s="79">
        <v>0</v>
      </c>
      <c r="J45" s="79">
        <v>0</v>
      </c>
      <c r="K45" s="79">
        <v>2.1287700000000003</v>
      </c>
      <c r="L45" s="79">
        <f>G45+H45+K45+I45+J45</f>
        <v>30.411000000000001</v>
      </c>
    </row>
    <row r="46" spans="1:12" ht="15" customHeight="1" x14ac:dyDescent="0.25">
      <c r="A46" s="83" t="s">
        <v>403</v>
      </c>
      <c r="B46" s="78">
        <v>2547</v>
      </c>
      <c r="C46" s="78" t="s">
        <v>360</v>
      </c>
      <c r="D46" s="78" t="s">
        <v>361</v>
      </c>
      <c r="E46" s="78" t="s">
        <v>7</v>
      </c>
      <c r="F46" s="79">
        <v>0.08</v>
      </c>
      <c r="G46" s="79">
        <v>7.04</v>
      </c>
      <c r="H46" s="79">
        <v>78.320000000000007</v>
      </c>
      <c r="I46" s="79"/>
      <c r="J46" s="79"/>
      <c r="K46" s="79">
        <v>2.6399999999999997</v>
      </c>
      <c r="L46" s="79">
        <f>G46+H46+I46+J46+K46</f>
        <v>88.000000000000014</v>
      </c>
    </row>
    <row r="47" spans="1:12" ht="15" customHeight="1" x14ac:dyDescent="0.25">
      <c r="A47" s="83" t="s">
        <v>403</v>
      </c>
      <c r="B47" s="78">
        <v>2550</v>
      </c>
      <c r="C47" s="78" t="s">
        <v>360</v>
      </c>
      <c r="D47" s="78" t="s">
        <v>340</v>
      </c>
      <c r="E47" s="78" t="s">
        <v>405</v>
      </c>
      <c r="F47" s="79">
        <v>1</v>
      </c>
      <c r="G47" s="79">
        <v>3.91</v>
      </c>
      <c r="H47" s="79">
        <v>10.51</v>
      </c>
      <c r="I47" s="79"/>
      <c r="J47" s="79">
        <v>38.39</v>
      </c>
      <c r="K47" s="79">
        <v>0.53</v>
      </c>
      <c r="L47" s="79">
        <f t="shared" ref="L47:L50" si="2">G47+H47+I47+J47+K47</f>
        <v>53.34</v>
      </c>
    </row>
    <row r="48" spans="1:12" ht="15" customHeight="1" x14ac:dyDescent="0.25">
      <c r="A48" s="83" t="s">
        <v>403</v>
      </c>
      <c r="B48" s="78">
        <v>2550</v>
      </c>
      <c r="C48" s="78" t="s">
        <v>360</v>
      </c>
      <c r="D48" s="78" t="s">
        <v>340</v>
      </c>
      <c r="E48" s="78" t="s">
        <v>12</v>
      </c>
      <c r="F48" s="79">
        <v>6.3E-2</v>
      </c>
      <c r="G48" s="79">
        <v>6.53</v>
      </c>
      <c r="H48" s="79">
        <v>41.42</v>
      </c>
      <c r="I48" s="79">
        <f>J48*0.04</f>
        <v>5.3584000000000005</v>
      </c>
      <c r="J48" s="79">
        <v>133.96</v>
      </c>
      <c r="K48" s="79">
        <v>1.75</v>
      </c>
      <c r="L48" s="79">
        <f t="shared" si="2"/>
        <v>189.01840000000001</v>
      </c>
    </row>
    <row r="49" spans="1:12" ht="15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28</v>
      </c>
      <c r="F49" s="79">
        <v>1</v>
      </c>
      <c r="G49" s="79">
        <v>0.75</v>
      </c>
      <c r="H49" s="79">
        <v>1.53</v>
      </c>
      <c r="I49" s="79"/>
      <c r="J49" s="79">
        <v>10.119999999999999</v>
      </c>
      <c r="K49" s="79">
        <v>0.1</v>
      </c>
      <c r="L49" s="79">
        <f t="shared" si="2"/>
        <v>12.499999999999998</v>
      </c>
    </row>
    <row r="50" spans="1:12" ht="15" customHeight="1" x14ac:dyDescent="0.25">
      <c r="A50" s="83" t="s">
        <v>403</v>
      </c>
      <c r="B50" s="78">
        <v>2549</v>
      </c>
      <c r="C50" s="78" t="s">
        <v>360</v>
      </c>
      <c r="D50" s="78" t="s">
        <v>361</v>
      </c>
      <c r="E50" s="78" t="s">
        <v>299</v>
      </c>
      <c r="F50" s="79">
        <v>0.01</v>
      </c>
      <c r="G50" s="79">
        <v>0.74400000000000011</v>
      </c>
      <c r="H50" s="79">
        <v>7.9050000000000011</v>
      </c>
      <c r="I50" s="79"/>
      <c r="J50" s="79"/>
      <c r="K50" s="79">
        <v>0.65100000000000013</v>
      </c>
      <c r="L50" s="79">
        <f t="shared" si="2"/>
        <v>9.3000000000000007</v>
      </c>
    </row>
    <row r="51" spans="1:12" hidden="1" x14ac:dyDescent="0.25">
      <c r="A51" s="85" t="s">
        <v>372</v>
      </c>
      <c r="B51" s="78">
        <v>2549</v>
      </c>
      <c r="C51" s="78" t="s">
        <v>360</v>
      </c>
      <c r="D51" s="78" t="s">
        <v>361</v>
      </c>
      <c r="E51" s="78" t="s">
        <v>299</v>
      </c>
      <c r="F51" s="79">
        <v>0.06</v>
      </c>
      <c r="G51" s="79">
        <v>4.8657599999999999</v>
      </c>
      <c r="H51" s="79">
        <v>51.698700000000002</v>
      </c>
      <c r="I51" s="79">
        <v>0</v>
      </c>
      <c r="J51" s="79">
        <v>0</v>
      </c>
      <c r="K51" s="79">
        <v>4.2575400000000005</v>
      </c>
      <c r="L51" s="79">
        <v>55.8</v>
      </c>
    </row>
    <row r="52" spans="1:12" hidden="1" x14ac:dyDescent="0.25">
      <c r="A52" s="85" t="s">
        <v>371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0.25</v>
      </c>
      <c r="G52" s="79">
        <v>20.274000000000004</v>
      </c>
      <c r="H52" s="79">
        <v>215.41125000000002</v>
      </c>
      <c r="I52" s="79">
        <v>0</v>
      </c>
      <c r="J52" s="79">
        <v>0</v>
      </c>
      <c r="K52" s="79">
        <v>17.739750000000004</v>
      </c>
      <c r="L52" s="79">
        <v>232.5</v>
      </c>
    </row>
    <row r="53" spans="1:12" ht="15" hidden="1" customHeight="1" x14ac:dyDescent="0.25">
      <c r="A53" s="86" t="s">
        <v>377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0.12</v>
      </c>
      <c r="G53" s="79">
        <v>9.7315199999999997</v>
      </c>
      <c r="H53" s="79">
        <v>103.3974</v>
      </c>
      <c r="I53" s="79">
        <v>0</v>
      </c>
      <c r="J53" s="79">
        <v>0</v>
      </c>
      <c r="K53" s="79">
        <v>8.5150800000000011</v>
      </c>
      <c r="L53" s="79">
        <f>G53+H53+K53+I53+J53</f>
        <v>121.64400000000001</v>
      </c>
    </row>
    <row r="54" spans="1:12" hidden="1" x14ac:dyDescent="0.25">
      <c r="A54" s="85" t="s">
        <v>375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0.17</v>
      </c>
      <c r="G54" s="79">
        <v>13.786320000000003</v>
      </c>
      <c r="H54" s="79">
        <v>146.47965000000002</v>
      </c>
      <c r="I54" s="79">
        <v>0</v>
      </c>
      <c r="J54" s="79">
        <v>0</v>
      </c>
      <c r="K54" s="79">
        <v>12.063030000000003</v>
      </c>
      <c r="L54" s="79">
        <v>158.10000000000002</v>
      </c>
    </row>
    <row r="55" spans="1:12" hidden="1" x14ac:dyDescent="0.25">
      <c r="A55" s="85" t="s">
        <v>374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0.25</v>
      </c>
      <c r="G55" s="79">
        <v>20.274000000000004</v>
      </c>
      <c r="H55" s="79">
        <v>215.41125000000002</v>
      </c>
      <c r="I55" s="79">
        <v>0</v>
      </c>
      <c r="J55" s="79">
        <v>0</v>
      </c>
      <c r="K55" s="79">
        <v>17.739750000000004</v>
      </c>
      <c r="L55" s="79">
        <v>232.5</v>
      </c>
    </row>
    <row r="56" spans="1:12" hidden="1" x14ac:dyDescent="0.25">
      <c r="A56" s="85" t="s">
        <v>373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0.03</v>
      </c>
      <c r="G56" s="79">
        <v>2.4328799999999999</v>
      </c>
      <c r="H56" s="79">
        <v>25.849350000000001</v>
      </c>
      <c r="I56" s="79">
        <v>0</v>
      </c>
      <c r="J56" s="79">
        <v>0</v>
      </c>
      <c r="K56" s="79">
        <v>2.1287700000000003</v>
      </c>
      <c r="L56" s="79">
        <v>27.9</v>
      </c>
    </row>
    <row r="57" spans="1:12" ht="15" hidden="1" customHeight="1" x14ac:dyDescent="0.25">
      <c r="A57" s="87" t="s">
        <v>392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0.19</v>
      </c>
      <c r="G57" s="79">
        <v>15.106117647058824</v>
      </c>
      <c r="H57" s="79">
        <v>160.5025</v>
      </c>
      <c r="I57" s="79">
        <v>0</v>
      </c>
      <c r="J57" s="79">
        <v>0</v>
      </c>
      <c r="K57" s="79">
        <v>13.217852941176471</v>
      </c>
      <c r="L57" s="79">
        <v>176.7</v>
      </c>
    </row>
    <row r="58" spans="1:12" ht="15" hidden="1" customHeight="1" x14ac:dyDescent="0.25">
      <c r="A58" s="86" t="s">
        <v>393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7.0000000000000007E-2</v>
      </c>
      <c r="G58" s="79">
        <v>5.6767200000000013</v>
      </c>
      <c r="H58" s="79">
        <v>60.31515000000001</v>
      </c>
      <c r="I58" s="79">
        <v>0</v>
      </c>
      <c r="J58" s="79">
        <v>0</v>
      </c>
      <c r="K58" s="79">
        <v>4.9671300000000018</v>
      </c>
      <c r="L58" s="79">
        <f>G58+H58+K58+I58+J58</f>
        <v>70.959000000000003</v>
      </c>
    </row>
    <row r="59" spans="1:12" ht="15" customHeight="1" x14ac:dyDescent="0.25">
      <c r="A59" s="83" t="s">
        <v>364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0.23</v>
      </c>
      <c r="G59" s="84">
        <v>17.112000000000002</v>
      </c>
      <c r="H59" s="84">
        <v>181.815</v>
      </c>
      <c r="I59" s="84"/>
      <c r="J59" s="84"/>
      <c r="K59" s="84">
        <v>14.973000000000003</v>
      </c>
      <c r="L59" s="79">
        <f t="shared" ref="L59:L60" si="3">G59+H59+I59+J59+K59</f>
        <v>213.9</v>
      </c>
    </row>
    <row r="60" spans="1:12" ht="15" customHeight="1" x14ac:dyDescent="0.25">
      <c r="A60" s="83" t="s">
        <v>365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0.17</v>
      </c>
      <c r="G60" s="79">
        <v>12.648000000000001</v>
      </c>
      <c r="H60" s="79">
        <v>134.38500000000002</v>
      </c>
      <c r="I60" s="79"/>
      <c r="J60" s="79"/>
      <c r="K60" s="79">
        <v>11.067000000000002</v>
      </c>
      <c r="L60" s="79">
        <f t="shared" si="3"/>
        <v>158.10000000000002</v>
      </c>
    </row>
    <row r="61" spans="1:12" ht="15" hidden="1" customHeight="1" x14ac:dyDescent="0.25">
      <c r="A61" s="86" t="s">
        <v>394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0.09</v>
      </c>
      <c r="G61" s="79">
        <v>7.2986400000000016</v>
      </c>
      <c r="H61" s="79">
        <v>77.548050000000018</v>
      </c>
      <c r="I61" s="79">
        <v>0</v>
      </c>
      <c r="J61" s="79">
        <v>0</v>
      </c>
      <c r="K61" s="79">
        <v>6.3863100000000017</v>
      </c>
      <c r="L61" s="79">
        <f>G61+H61+K61+I61+J61</f>
        <v>91.233000000000033</v>
      </c>
    </row>
    <row r="62" spans="1:12" ht="15" customHeight="1" x14ac:dyDescent="0.25">
      <c r="A62" s="83" t="s">
        <v>366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7.0000000000000007E-2</v>
      </c>
      <c r="G62" s="84">
        <v>5.2080000000000011</v>
      </c>
      <c r="H62" s="84">
        <v>55.335000000000008</v>
      </c>
      <c r="I62" s="84"/>
      <c r="J62" s="84"/>
      <c r="K62" s="84">
        <v>4.5570000000000013</v>
      </c>
      <c r="L62" s="79">
        <f>G62+H62+I62+J62+K62</f>
        <v>65.100000000000009</v>
      </c>
    </row>
    <row r="63" spans="1:12" ht="15" hidden="1" customHeight="1" x14ac:dyDescent="0.25">
      <c r="A63" s="87" t="s">
        <v>396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0.06</v>
      </c>
      <c r="G63" s="79">
        <v>4.77035294117647</v>
      </c>
      <c r="H63" s="79">
        <v>50.685000000000002</v>
      </c>
      <c r="I63" s="79">
        <v>0</v>
      </c>
      <c r="J63" s="79">
        <v>0</v>
      </c>
      <c r="K63" s="79">
        <v>4.1740588235294123</v>
      </c>
      <c r="L63" s="79">
        <v>55.8</v>
      </c>
    </row>
    <row r="64" spans="1:12" ht="15" hidden="1" customHeight="1" x14ac:dyDescent="0.25">
      <c r="A64" s="86" t="s">
        <v>401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0.12</v>
      </c>
      <c r="G64" s="79">
        <v>9.7315199999999997</v>
      </c>
      <c r="H64" s="79">
        <v>103.3974</v>
      </c>
      <c r="I64" s="79">
        <v>0</v>
      </c>
      <c r="J64" s="79">
        <v>0</v>
      </c>
      <c r="K64" s="79">
        <v>8.5150800000000011</v>
      </c>
      <c r="L64" s="79">
        <f>G64+H64+K64+I64+J64</f>
        <v>121.64400000000001</v>
      </c>
    </row>
    <row r="65" spans="1:12" ht="15" hidden="1" customHeight="1" x14ac:dyDescent="0.25">
      <c r="A65" s="87" t="s">
        <v>397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0.16</v>
      </c>
      <c r="G65" s="79">
        <v>12.720941176470591</v>
      </c>
      <c r="H65" s="79">
        <v>135.16000000000003</v>
      </c>
      <c r="I65" s="79">
        <v>0</v>
      </c>
      <c r="J65" s="79">
        <v>0</v>
      </c>
      <c r="K65" s="79">
        <v>11.130823529411767</v>
      </c>
      <c r="L65" s="79">
        <v>148.80000000000001</v>
      </c>
    </row>
    <row r="66" spans="1:12" ht="15" hidden="1" customHeight="1" x14ac:dyDescent="0.25">
      <c r="A66" s="87" t="s">
        <v>399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0.06</v>
      </c>
      <c r="G66" s="79">
        <v>4.77035294117647</v>
      </c>
      <c r="H66" s="79">
        <v>50.685000000000002</v>
      </c>
      <c r="I66" s="79">
        <v>0</v>
      </c>
      <c r="J66" s="79">
        <v>0</v>
      </c>
      <c r="K66" s="79">
        <v>4.1740588235294123</v>
      </c>
      <c r="L66" s="79">
        <v>55.8</v>
      </c>
    </row>
    <row r="67" spans="1:12" ht="15" hidden="1" customHeight="1" x14ac:dyDescent="0.25">
      <c r="A67" s="87" t="s">
        <v>400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0.06</v>
      </c>
      <c r="G67" s="79">
        <v>4.77035294117647</v>
      </c>
      <c r="H67" s="79">
        <v>50.685000000000002</v>
      </c>
      <c r="I67" s="79">
        <v>0</v>
      </c>
      <c r="J67" s="79">
        <v>0</v>
      </c>
      <c r="K67" s="79">
        <v>4.1740588235294123</v>
      </c>
      <c r="L67" s="79">
        <v>55.8</v>
      </c>
    </row>
    <row r="68" spans="1:12" ht="15" hidden="1" customHeight="1" x14ac:dyDescent="0.25">
      <c r="A68" s="87" t="s">
        <v>395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0.3</v>
      </c>
      <c r="G68" s="79">
        <v>23.851764705882353</v>
      </c>
      <c r="H68" s="79">
        <v>253.42500000000004</v>
      </c>
      <c r="I68" s="79">
        <v>0</v>
      </c>
      <c r="J68" s="79">
        <v>0</v>
      </c>
      <c r="K68" s="79">
        <v>20.870294117647063</v>
      </c>
      <c r="L68" s="79">
        <v>279</v>
      </c>
    </row>
    <row r="69" spans="1:12" ht="15" hidden="1" customHeight="1" x14ac:dyDescent="0.25">
      <c r="A69" s="87" t="s">
        <v>398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0.17</v>
      </c>
      <c r="G69" s="79">
        <v>13.516000000000004</v>
      </c>
      <c r="H69" s="79">
        <v>143.60750000000002</v>
      </c>
      <c r="I69" s="79">
        <v>0</v>
      </c>
      <c r="J69" s="79">
        <v>0</v>
      </c>
      <c r="K69" s="79">
        <v>11.826500000000003</v>
      </c>
      <c r="L69" s="79">
        <v>158.10000000000002</v>
      </c>
    </row>
    <row r="70" spans="1:12" ht="15" hidden="1" customHeight="1" x14ac:dyDescent="0.25">
      <c r="A70" s="86" t="s">
        <v>402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0.02</v>
      </c>
      <c r="G70" s="79">
        <v>1.6219200000000003</v>
      </c>
      <c r="H70" s="79">
        <v>17.232900000000004</v>
      </c>
      <c r="I70" s="79">
        <v>0</v>
      </c>
      <c r="J70" s="79">
        <v>0</v>
      </c>
      <c r="K70" s="79">
        <v>1.4191800000000003</v>
      </c>
      <c r="L70" s="79">
        <f>G70+H70+K70+I70+J70</f>
        <v>20.274000000000004</v>
      </c>
    </row>
    <row r="71" spans="1:12" ht="15" customHeight="1" x14ac:dyDescent="0.25">
      <c r="A71" s="83" t="s">
        <v>363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0.4</v>
      </c>
      <c r="G71" s="79">
        <v>29.76</v>
      </c>
      <c r="H71" s="79">
        <v>316.2</v>
      </c>
      <c r="I71" s="79"/>
      <c r="J71" s="79"/>
      <c r="K71" s="79">
        <v>26.040000000000003</v>
      </c>
      <c r="L71" s="79">
        <f t="shared" ref="L71:L72" si="4">G71+H71+I71+J71+K71</f>
        <v>372</v>
      </c>
    </row>
    <row r="72" spans="1:12" ht="30" customHeight="1" x14ac:dyDescent="0.25">
      <c r="A72" s="83" t="s">
        <v>362</v>
      </c>
      <c r="B72" s="78">
        <v>2549</v>
      </c>
      <c r="C72" s="78" t="s">
        <v>404</v>
      </c>
      <c r="D72" s="78" t="s">
        <v>361</v>
      </c>
      <c r="E72" s="78" t="s">
        <v>297</v>
      </c>
      <c r="F72" s="79">
        <v>0.6</v>
      </c>
      <c r="G72" s="79">
        <v>6.5087999999999999</v>
      </c>
      <c r="H72" s="79">
        <v>73.224000000000004</v>
      </c>
      <c r="I72" s="79"/>
      <c r="J72" s="79"/>
      <c r="K72" s="79">
        <v>1.6272</v>
      </c>
      <c r="L72" s="79">
        <f t="shared" si="4"/>
        <v>81.36</v>
      </c>
    </row>
  </sheetData>
  <autoFilter ref="A5:L72">
    <filterColumn colId="0">
      <colorFilter dxfId="0"/>
    </filterColumn>
    <sortState ref="A6:L72">
      <sortCondition ref="A5:A7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31_лот_льготники</vt:lpstr>
      <vt:lpstr>31_лот_(льготники) (3)</vt:lpstr>
      <vt:lpstr>31_лот_(льготники)</vt:lpstr>
      <vt:lpstr>31_лот_льготники СЭС.</vt:lpstr>
      <vt:lpstr>31_лот_льготники ЦЭС южный</vt:lpstr>
      <vt:lpstr>31_лот_льготники ЦЭС северный</vt:lpstr>
      <vt:lpstr>31_лот_льгот. ВЭС,ЗЭС,ЮЭС</vt:lpstr>
      <vt:lpstr>'31_лот_(льготники)'!Заголовки_для_печати</vt:lpstr>
      <vt:lpstr>'31_лот_(льготники) (3)'!Заголовки_для_печати</vt:lpstr>
      <vt:lpstr>'31_лот_льготники'!Заголовки_для_печати</vt:lpstr>
      <vt:lpstr>'31_лот_(льготники)'!Область_печати</vt:lpstr>
      <vt:lpstr>'31_лот_(льготники) (3)'!Область_печати</vt:lpstr>
      <vt:lpstr>'31_лот_льготники'!Область_печати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2014-06-09T12:40:03Z</dcterms:modified>
</cp:coreProperties>
</file>