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55"/>
  </bookViews>
  <sheets>
    <sheet name="Сводный сметный расчет" sheetId="1" r:id="rId1"/>
  </sheets>
  <definedNames>
    <definedName name="_xlnm.Print_Titles" localSheetId="0">'Сводный сметный расчет'!$25:$25</definedName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4" i="1" l="1"/>
  <c r="H28" i="1" l="1"/>
  <c r="H27" i="1"/>
  <c r="F32" i="1"/>
  <c r="E32" i="1"/>
  <c r="D32" i="1"/>
  <c r="D35" i="1" l="1"/>
  <c r="D38" i="1" s="1"/>
  <c r="H31" i="1"/>
  <c r="H30" i="1"/>
  <c r="H29" i="1"/>
  <c r="H46" i="1" l="1"/>
  <c r="H47" i="1" s="1"/>
  <c r="G47" i="1"/>
  <c r="F47" i="1"/>
  <c r="E47" i="1"/>
  <c r="F43" i="1"/>
  <c r="D43" i="1" l="1"/>
  <c r="D44" i="1" s="1"/>
  <c r="D48" i="1" s="1"/>
  <c r="D50" i="1" s="1"/>
  <c r="H42" i="1"/>
  <c r="I42" i="1" s="1"/>
  <c r="H37" i="1"/>
  <c r="H34" i="1"/>
  <c r="G32" i="1"/>
  <c r="F35" i="1"/>
  <c r="F38" i="1" s="1"/>
  <c r="F44" i="1" s="1"/>
  <c r="F48" i="1" s="1"/>
  <c r="G35" i="1" l="1"/>
  <c r="G38" i="1" s="1"/>
  <c r="H32" i="1"/>
  <c r="H35" i="1" s="1"/>
  <c r="H38" i="1" s="1"/>
  <c r="G41" i="1" s="1"/>
  <c r="D51" i="1"/>
  <c r="D52" i="1" s="1"/>
  <c r="E35" i="1"/>
  <c r="E38" i="1" s="1"/>
  <c r="I41" i="1" s="1"/>
  <c r="I48" i="1" s="1"/>
  <c r="I50" i="1" s="1"/>
  <c r="F50" i="1"/>
  <c r="F51" i="1" s="1"/>
  <c r="F52" i="1" s="1"/>
  <c r="D54" i="1" l="1"/>
  <c r="D55" i="1" s="1"/>
  <c r="D56" i="1" s="1"/>
  <c r="D57" i="1" s="1"/>
  <c r="F54" i="1"/>
  <c r="F55" i="1" s="1"/>
  <c r="F56" i="1" s="1"/>
  <c r="F57" i="1" s="1"/>
  <c r="H40" i="1"/>
  <c r="G43" i="1"/>
  <c r="G44" i="1" s="1"/>
  <c r="G48" i="1" s="1"/>
  <c r="G50" i="1" s="1"/>
  <c r="H41" i="1"/>
  <c r="E43" i="1" l="1"/>
  <c r="E44" i="1" s="1"/>
  <c r="E48" i="1" s="1"/>
  <c r="E50" i="1" s="1"/>
  <c r="I52" i="1"/>
  <c r="G51" i="1"/>
  <c r="G52" i="1" s="1"/>
  <c r="H43" i="1"/>
  <c r="H44" i="1" s="1"/>
  <c r="H48" i="1" s="1"/>
  <c r="G55" i="1" l="1"/>
  <c r="G56" i="1" s="1"/>
  <c r="G57" i="1" s="1"/>
  <c r="H50" i="1"/>
  <c r="H51" i="1" s="1"/>
  <c r="H52" i="1" s="1"/>
  <c r="E51" i="1"/>
  <c r="E52" i="1" s="1"/>
  <c r="E54" i="1" l="1"/>
  <c r="H54" i="1" s="1"/>
  <c r="H55" i="1" s="1"/>
  <c r="E55" i="1" l="1"/>
  <c r="E56" i="1" s="1"/>
  <c r="E57" i="1" s="1"/>
  <c r="H56" i="1"/>
  <c r="H57" i="1" s="1"/>
  <c r="D6" i="1" s="1"/>
</calcChain>
</file>

<file path=xl/sharedStrings.xml><?xml version="1.0" encoding="utf-8"?>
<sst xmlns="http://schemas.openxmlformats.org/spreadsheetml/2006/main" count="70" uniqueCount="67">
  <si>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</si>
  <si>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</si>
  <si>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</si>
  <si>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</si>
  <si>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</si>
  <si>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</si>
  <si>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</si>
  <si>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</si>
  <si>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</si>
  <si>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</si>
  <si>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</si>
  <si>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 xml:space="preserve">В том числе возвратных сумм 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</si>
  <si>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</si>
  <si>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</si>
  <si>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</si>
  <si>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</si>
  <si>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2-1</t>
  </si>
  <si>
    <t>2-2</t>
  </si>
  <si>
    <t>Релейная защита и автоматика</t>
  </si>
  <si>
    <t>Итого по Главе 2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</si>
  <si>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</si>
  <si>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</si>
  <si>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</si>
  <si>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</si>
  <si>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</si>
  <si>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</si>
  <si>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</si>
  <si>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</si>
  <si>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- 2,1%</t>
  </si>
  <si>
    <t>МДС 81-35.2004</t>
  </si>
  <si>
    <t>Страхование - 1%</t>
  </si>
  <si>
    <t>9-1</t>
  </si>
  <si>
    <t>Пусконаладочные работы</t>
  </si>
  <si>
    <t>Итого по Главе 9</t>
  </si>
  <si>
    <t>Итого по Главам 1-9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</si>
  <si>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</si>
  <si>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</si>
  <si>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</si>
  <si>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</si>
  <si>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</si>
  <si>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</si>
  <si>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Непредвиденные затраты</t>
  </si>
  <si>
    <t>МДС 81-35.2004 п.4.100</t>
  </si>
  <si>
    <t>НДС - 18%</t>
  </si>
  <si>
    <t>(должность, подпись, расшифровка)</t>
  </si>
  <si>
    <t>Итого стоимость в базисных ценах 2000года</t>
  </si>
  <si>
    <t xml:space="preserve">Всего по сводному расчету с НДС </t>
  </si>
  <si>
    <t xml:space="preserve">Сводный сметный расчет в сумме </t>
  </si>
  <si>
    <t>тыс.руб.</t>
  </si>
  <si>
    <t>2-3</t>
  </si>
  <si>
    <t>Электроснабжение и электрооборудование</t>
  </si>
  <si>
    <t>2-4</t>
  </si>
  <si>
    <t>Архитектурно-строительные решения</t>
  </si>
  <si>
    <t>Грозозащита и заземление</t>
  </si>
  <si>
    <t>Составил: ___________________________</t>
  </si>
  <si>
    <t>Проверил: __________________________</t>
  </si>
  <si>
    <t>Письмо Минрегион РФ №13478-СД/10 от 29.07.2013г.</t>
  </si>
  <si>
    <t>Пересчет в текущие цены 3 кв. 2013г.</t>
  </si>
  <si>
    <t>Итого  в текущих ценах 3 кв. 2013г.</t>
  </si>
  <si>
    <t>Проектные работы (363811,00/3,64=99948,07)</t>
  </si>
  <si>
    <t>Составлена в ценах по состоянию на 2000г/ с учетом индекса пересчета в текущие цены  3 квартал 2013 г.</t>
  </si>
  <si>
    <t xml:space="preserve">"Установка двух линейных ячеек 35 кВ на ПС 110/35/10 кВ ПС "Прмышленная"  для технологического присоединения убойного производства в тамбовском районе Тамбовской области, мощностью 350 голов в час (1573 тысячи голов в год) с глубокой переработкой и цехом утилизации  (заявитель ООО "Тамбовский бекон") </t>
  </si>
  <si>
    <t>СВОДНЫЙ СМЕТНЫЙ РАСЧЕТ СТОИМОСТИ СТРОИТЕЛЬСТВА  48-2013-023</t>
  </si>
  <si>
    <t>Смета №1</t>
  </si>
  <si>
    <r>
      <t xml:space="preserve">"Утвержден" « </t>
    </r>
    <r>
      <rPr>
        <u/>
        <sz val="10"/>
        <rFont val="Arial"/>
        <family val="2"/>
        <charset val="204"/>
      </rPr>
      <t xml:space="preserve">       </t>
    </r>
    <r>
      <rPr>
        <sz val="10"/>
        <rFont val="Arial"/>
        <family val="2"/>
        <charset val="204"/>
      </rPr>
      <t xml:space="preserve"> »________________2013 г.</t>
    </r>
  </si>
  <si>
    <r>
      <t xml:space="preserve">« </t>
    </r>
    <r>
      <rPr>
        <u/>
        <sz val="10"/>
        <rFont val="Arial"/>
        <family val="2"/>
        <charset val="204"/>
      </rPr>
      <t xml:space="preserve">      </t>
    </r>
    <r>
      <rPr>
        <sz val="10"/>
        <rFont val="Arial"/>
        <family val="2"/>
        <charset val="204"/>
      </rPr>
      <t xml:space="preserve"> »________________2013 г.</t>
    </r>
  </si>
  <si>
    <t>Ксмр=6.33;  Коб=3.94; Кпнр=12.34; Кпир=3.64 Кпроч=7,74;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</si>
</sst>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2" fontId="1" fillId="0" borderId="0" xfId="0" applyNumberFormat="1" applyFont="1"/>
    <xf numFmtId="0" fontId="2" fillId="0" borderId="2" xfId="0" applyFont="1" applyBorder="1" applyAlignment="1">
      <alignment horizontal="center" vertical="top" wrapText="1"/>
    </xf>
    <xf numFmtId="49" fontId="2" fillId="0" borderId="2" xfId="0" quotePrefix="1" applyNumberFormat="1" applyFont="1" applyBorder="1" applyAlignment="1">
      <alignment horizontal="left" vertical="top" wrapText="1"/>
    </xf>
    <xf numFmtId="49" fontId="1" fillId="0" borderId="0" xfId="0" quotePrefix="1" applyNumberFormat="1" applyFont="1" applyAlignment="1">
      <alignment horizontal="left" vertical="top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left" vertical="top"/>
    </xf>
    <xf numFmtId="49" fontId="1" fillId="0" borderId="2" xfId="0" quotePrefix="1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vertical="top"/>
    </xf>
    <xf numFmtId="164" fontId="1" fillId="0" borderId="2" xfId="0" applyNumberFormat="1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/>
    </xf>
    <xf numFmtId="3" fontId="1" fillId="0" borderId="2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wrapText="1"/>
    </xf>
    <xf numFmtId="1" fontId="6" fillId="0" borderId="0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49" fontId="1" fillId="0" borderId="1" xfId="0" quotePrefix="1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64"/>
  <sheetViews>
    <sheetView showGridLines="0" tabSelected="1" topLeftCell="A22" zoomScaleNormal="100" workbookViewId="0">
      <selection activeCell="G54" sqref="G54"/>
    </sheetView>
  </sheetViews>
  <sheetFormatPr defaultColWidth="9.140625"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8" customWidth="1"/>
    <col min="5" max="5" width="13" style="8" customWidth="1"/>
    <col min="6" max="6" width="13.42578125" style="8" customWidth="1"/>
    <col min="7" max="7" width="12.5703125" style="8" customWidth="1"/>
    <col min="8" max="8" width="13.42578125" style="8" customWidth="1"/>
    <col min="9" max="9" width="9.140625" style="5" hidden="1" customWidth="1"/>
    <col min="10" max="16384" width="9.140625" style="5"/>
  </cols>
  <sheetData>
    <row r="1" spans="1:13" x14ac:dyDescent="0.2">
      <c r="D1" s="3"/>
      <c r="E1" s="3"/>
      <c r="F1" s="3"/>
      <c r="G1" s="3"/>
      <c r="H1" s="4" t="s">
        <v>5</v>
      </c>
    </row>
    <row r="2" spans="1:13" x14ac:dyDescent="0.2">
      <c r="B2" s="2" t="s">
        <v>6</v>
      </c>
      <c r="C2" s="11"/>
      <c r="D2" s="6"/>
      <c r="E2" s="6"/>
      <c r="F2" s="6"/>
      <c r="G2" s="6"/>
      <c r="H2" s="6"/>
    </row>
    <row r="3" spans="1:13" x14ac:dyDescent="0.2">
      <c r="D3" s="7" t="s">
        <v>7</v>
      </c>
      <c r="F3" s="3"/>
      <c r="G3" s="3"/>
      <c r="H3" s="3"/>
    </row>
    <row r="4" spans="1:13" x14ac:dyDescent="0.2">
      <c r="B4" s="2" t="s">
        <v>64</v>
      </c>
      <c r="C4" s="12"/>
      <c r="D4" s="3"/>
      <c r="E4" s="7"/>
      <c r="F4" s="3"/>
      <c r="G4" s="3"/>
      <c r="H4" s="3"/>
    </row>
    <row r="5" spans="1:13" x14ac:dyDescent="0.2">
      <c r="D5" s="3"/>
      <c r="E5" s="7"/>
      <c r="F5" s="3"/>
      <c r="G5" s="3"/>
      <c r="H5" s="3"/>
    </row>
    <row r="6" spans="1:13" ht="16.5" customHeight="1" x14ac:dyDescent="0.2">
      <c r="B6" s="49" t="s">
        <v>47</v>
      </c>
      <c r="C6" s="11"/>
      <c r="D6" s="50">
        <f>H57</f>
        <v>8302.5895156320003</v>
      </c>
      <c r="E6" s="50" t="s">
        <v>48</v>
      </c>
      <c r="F6" s="6"/>
      <c r="G6" s="6"/>
      <c r="H6" s="6"/>
    </row>
    <row r="7" spans="1:13" ht="21" customHeight="1" x14ac:dyDescent="0.2">
      <c r="B7" s="11" t="s">
        <v>11</v>
      </c>
      <c r="C7" s="11"/>
      <c r="D7" s="6"/>
      <c r="E7" s="6"/>
      <c r="F7" s="6"/>
      <c r="G7" s="6"/>
      <c r="H7" s="6"/>
    </row>
    <row r="8" spans="1:13" ht="24.75" customHeight="1" x14ac:dyDescent="0.2">
      <c r="B8" s="11"/>
      <c r="C8" s="11"/>
      <c r="D8" s="6"/>
      <c r="E8" s="9"/>
      <c r="F8" s="6"/>
      <c r="G8" s="6"/>
      <c r="H8" s="6"/>
    </row>
    <row r="9" spans="1:13" x14ac:dyDescent="0.2">
      <c r="D9" s="7" t="s">
        <v>8</v>
      </c>
      <c r="F9" s="3"/>
      <c r="G9" s="3"/>
      <c r="H9" s="3"/>
    </row>
    <row r="10" spans="1:13" x14ac:dyDescent="0.2">
      <c r="D10" s="3"/>
      <c r="E10" s="7"/>
      <c r="F10" s="3"/>
      <c r="G10" s="3"/>
      <c r="H10" s="3"/>
    </row>
    <row r="11" spans="1:13" x14ac:dyDescent="0.2">
      <c r="B11" s="2" t="s">
        <v>65</v>
      </c>
      <c r="H11" s="3"/>
    </row>
    <row r="12" spans="1:13" x14ac:dyDescent="0.2">
      <c r="G12" s="3"/>
      <c r="H12" s="3"/>
    </row>
    <row r="13" spans="1:13" x14ac:dyDescent="0.2">
      <c r="A13" s="52" t="s">
        <v>62</v>
      </c>
      <c r="B13" s="52"/>
      <c r="C13" s="52"/>
      <c r="D13" s="52"/>
      <c r="E13" s="52"/>
      <c r="F13" s="52"/>
      <c r="G13" s="52"/>
      <c r="H13" s="52"/>
    </row>
    <row r="14" spans="1:13" x14ac:dyDescent="0.2">
      <c r="D14" s="10"/>
      <c r="F14" s="3"/>
      <c r="G14" s="3"/>
      <c r="H14" s="3"/>
    </row>
    <row r="15" spans="1:13" ht="47.25" customHeight="1" x14ac:dyDescent="0.25">
      <c r="A15" s="53" t="s">
        <v>61</v>
      </c>
      <c r="B15" s="53"/>
      <c r="C15" s="53"/>
      <c r="D15" s="53"/>
      <c r="E15" s="53"/>
      <c r="F15" s="53"/>
      <c r="G15" s="53"/>
      <c r="H15" s="53"/>
      <c r="I15" s="44"/>
      <c r="J15" s="45"/>
      <c r="K15" s="45"/>
      <c r="L15" s="45"/>
      <c r="M15" s="45"/>
    </row>
    <row r="16" spans="1:13" x14ac:dyDescent="0.2">
      <c r="A16" s="57" t="s">
        <v>0</v>
      </c>
      <c r="B16" s="57"/>
      <c r="C16" s="57"/>
      <c r="D16" s="57"/>
      <c r="E16" s="57"/>
      <c r="F16" s="57"/>
      <c r="G16" s="57"/>
      <c r="H16" s="57"/>
    </row>
    <row r="17" spans="1:8" x14ac:dyDescent="0.2">
      <c r="H17" s="3"/>
    </row>
    <row r="18" spans="1:8" x14ac:dyDescent="0.2">
      <c r="B18" s="23" t="s">
        <v>60</v>
      </c>
      <c r="D18" s="10"/>
      <c r="E18" s="3"/>
      <c r="F18" s="3"/>
      <c r="G18" s="3"/>
      <c r="H18" s="3"/>
    </row>
    <row r="19" spans="1:8" x14ac:dyDescent="0.2">
      <c r="D19" s="10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54" t="s">
        <v>1</v>
      </c>
      <c r="B21" s="55" t="s">
        <v>9</v>
      </c>
      <c r="C21" s="55" t="s">
        <v>10</v>
      </c>
      <c r="D21" s="56" t="s">
        <v>13</v>
      </c>
      <c r="E21" s="56"/>
      <c r="F21" s="56"/>
      <c r="G21" s="56"/>
      <c r="H21" s="54" t="s">
        <v>14</v>
      </c>
    </row>
    <row r="22" spans="1:8" x14ac:dyDescent="0.2">
      <c r="A22" s="54"/>
      <c r="B22" s="55"/>
      <c r="C22" s="55"/>
      <c r="D22" s="54" t="s">
        <v>12</v>
      </c>
      <c r="E22" s="54" t="s">
        <v>2</v>
      </c>
      <c r="F22" s="54" t="s">
        <v>3</v>
      </c>
      <c r="G22" s="54" t="s">
        <v>4</v>
      </c>
      <c r="H22" s="54"/>
    </row>
    <row r="23" spans="1:8" x14ac:dyDescent="0.2">
      <c r="A23" s="54"/>
      <c r="B23" s="55"/>
      <c r="C23" s="55"/>
      <c r="D23" s="54"/>
      <c r="E23" s="54"/>
      <c r="F23" s="54"/>
      <c r="G23" s="54"/>
      <c r="H23" s="54"/>
    </row>
    <row r="24" spans="1:8" x14ac:dyDescent="0.2">
      <c r="A24" s="54"/>
      <c r="B24" s="55"/>
      <c r="C24" s="55"/>
      <c r="D24" s="54"/>
      <c r="E24" s="54"/>
      <c r="F24" s="54"/>
      <c r="G24" s="54"/>
      <c r="H24" s="54"/>
    </row>
    <row r="25" spans="1:8" x14ac:dyDescent="0.2">
      <c r="A25" s="13">
        <v>1</v>
      </c>
      <c r="B25" s="14">
        <v>2</v>
      </c>
      <c r="C25" s="14">
        <v>3</v>
      </c>
      <c r="D25" s="13">
        <v>4</v>
      </c>
      <c r="E25" s="13">
        <v>5</v>
      </c>
      <c r="F25" s="13">
        <v>6</v>
      </c>
      <c r="G25" s="13">
        <v>7</v>
      </c>
      <c r="H25" s="13">
        <v>8</v>
      </c>
    </row>
    <row r="26" spans="1:8" x14ac:dyDescent="0.2">
      <c r="A26" s="60" t="s">
        <v>15</v>
      </c>
      <c r="B26" s="61"/>
      <c r="C26" s="61"/>
      <c r="D26" s="62"/>
      <c r="E26" s="62"/>
      <c r="F26" s="62"/>
      <c r="G26" s="62"/>
      <c r="H26" s="62"/>
    </row>
    <row r="27" spans="1:8" x14ac:dyDescent="0.2">
      <c r="A27" s="15">
        <v>1</v>
      </c>
      <c r="B27" s="51" t="s">
        <v>16</v>
      </c>
      <c r="C27" s="38" t="s">
        <v>52</v>
      </c>
      <c r="D27" s="40">
        <v>86.547160000000005</v>
      </c>
      <c r="E27" s="41">
        <v>7.1237199999999996</v>
      </c>
      <c r="F27" s="41">
        <v>0</v>
      </c>
      <c r="G27" s="42">
        <v>0</v>
      </c>
      <c r="H27" s="41">
        <f t="shared" ref="H27:H32" si="0">SUM(D27:G27)</f>
        <v>93.670880000000011</v>
      </c>
    </row>
    <row r="28" spans="1:8" x14ac:dyDescent="0.2">
      <c r="A28" s="15">
        <v>2</v>
      </c>
      <c r="B28" s="51" t="s">
        <v>17</v>
      </c>
      <c r="C28" s="25" t="s">
        <v>18</v>
      </c>
      <c r="D28" s="40">
        <v>0</v>
      </c>
      <c r="E28" s="41">
        <v>55.290550000000003</v>
      </c>
      <c r="F28" s="41">
        <v>52.759</v>
      </c>
      <c r="G28" s="42">
        <v>0</v>
      </c>
      <c r="H28" s="41">
        <f t="shared" si="0"/>
        <v>108.04955000000001</v>
      </c>
    </row>
    <row r="29" spans="1:8" x14ac:dyDescent="0.2">
      <c r="A29" s="15">
        <v>3</v>
      </c>
      <c r="B29" s="51" t="s">
        <v>49</v>
      </c>
      <c r="C29" s="25" t="s">
        <v>50</v>
      </c>
      <c r="D29" s="40">
        <v>0</v>
      </c>
      <c r="E29" s="41">
        <v>63.126539999999999</v>
      </c>
      <c r="F29" s="41">
        <v>1188.6544899999999</v>
      </c>
      <c r="G29" s="42">
        <v>0</v>
      </c>
      <c r="H29" s="41">
        <f t="shared" si="0"/>
        <v>1251.7810299999999</v>
      </c>
    </row>
    <row r="30" spans="1:8" x14ac:dyDescent="0.2">
      <c r="A30" s="15">
        <v>4</v>
      </c>
      <c r="B30" s="51" t="s">
        <v>51</v>
      </c>
      <c r="C30" s="5" t="s">
        <v>53</v>
      </c>
      <c r="D30" s="40">
        <v>4.5573600000000001</v>
      </c>
      <c r="E30" s="41">
        <v>5.91005</v>
      </c>
      <c r="F30" s="41">
        <v>0</v>
      </c>
      <c r="G30" s="42">
        <v>0</v>
      </c>
      <c r="H30" s="41">
        <f t="shared" si="0"/>
        <v>10.467410000000001</v>
      </c>
    </row>
    <row r="31" spans="1:8" hidden="1" x14ac:dyDescent="0.2">
      <c r="A31" s="15">
        <v>3</v>
      </c>
      <c r="B31" s="24" t="s">
        <v>49</v>
      </c>
      <c r="C31" s="24" t="s">
        <v>18</v>
      </c>
      <c r="D31" s="40"/>
      <c r="E31" s="41">
        <v>0</v>
      </c>
      <c r="F31" s="41">
        <v>0</v>
      </c>
      <c r="G31" s="42"/>
      <c r="H31" s="41">
        <f t="shared" si="0"/>
        <v>0</v>
      </c>
    </row>
    <row r="32" spans="1:8" x14ac:dyDescent="0.2">
      <c r="A32" s="17"/>
      <c r="B32" s="18"/>
      <c r="C32" s="16" t="s">
        <v>19</v>
      </c>
      <c r="D32" s="40">
        <f>SUM(D27:D31)</f>
        <v>91.104520000000008</v>
      </c>
      <c r="E32" s="41">
        <f>SUM(E27:E31)</f>
        <v>131.45086000000001</v>
      </c>
      <c r="F32" s="41">
        <f>SUM(F27:F31)</f>
        <v>1241.4134899999999</v>
      </c>
      <c r="G32" s="43">
        <f t="shared" ref="G32" si="1">SUM(G29:G31)</f>
        <v>0</v>
      </c>
      <c r="H32" s="41">
        <f t="shared" si="0"/>
        <v>1463.9688699999999</v>
      </c>
    </row>
    <row r="33" spans="1:9" x14ac:dyDescent="0.2">
      <c r="A33" s="60" t="s">
        <v>20</v>
      </c>
      <c r="B33" s="61"/>
      <c r="C33" s="61"/>
      <c r="D33" s="62"/>
      <c r="E33" s="62"/>
      <c r="F33" s="62"/>
      <c r="G33" s="62"/>
      <c r="H33" s="62"/>
    </row>
    <row r="34" spans="1:9" x14ac:dyDescent="0.2">
      <c r="A34" s="17"/>
      <c r="B34" s="18"/>
      <c r="C34" s="16" t="s">
        <v>21</v>
      </c>
      <c r="D34" s="40">
        <v>0</v>
      </c>
      <c r="E34" s="40">
        <v>0</v>
      </c>
      <c r="F34" s="40">
        <v>0</v>
      </c>
      <c r="G34" s="40">
        <v>0</v>
      </c>
      <c r="H34" s="40">
        <f>SUM(E34:G34)</f>
        <v>0</v>
      </c>
    </row>
    <row r="35" spans="1:9" x14ac:dyDescent="0.2">
      <c r="A35" s="17"/>
      <c r="B35" s="18"/>
      <c r="C35" s="16" t="s">
        <v>22</v>
      </c>
      <c r="D35" s="41">
        <f>D32+D34</f>
        <v>91.104520000000008</v>
      </c>
      <c r="E35" s="41">
        <f>E32+E34</f>
        <v>131.45086000000001</v>
      </c>
      <c r="F35" s="41">
        <f t="shared" ref="F35:H35" si="2">F32+F34</f>
        <v>1241.4134899999999</v>
      </c>
      <c r="G35" s="41">
        <f t="shared" si="2"/>
        <v>0</v>
      </c>
      <c r="H35" s="41">
        <f t="shared" si="2"/>
        <v>1463.9688699999999</v>
      </c>
    </row>
    <row r="36" spans="1:9" x14ac:dyDescent="0.2">
      <c r="A36" s="60" t="s">
        <v>23</v>
      </c>
      <c r="B36" s="61"/>
      <c r="C36" s="61"/>
      <c r="D36" s="62"/>
      <c r="E36" s="62"/>
      <c r="F36" s="62"/>
      <c r="G36" s="62"/>
      <c r="H36" s="62"/>
    </row>
    <row r="37" spans="1:9" x14ac:dyDescent="0.2">
      <c r="A37" s="17"/>
      <c r="B37" s="18"/>
      <c r="C37" s="16" t="s">
        <v>24</v>
      </c>
      <c r="D37" s="40">
        <v>0</v>
      </c>
      <c r="E37" s="40">
        <v>0</v>
      </c>
      <c r="F37" s="40">
        <v>0</v>
      </c>
      <c r="G37" s="40">
        <v>0</v>
      </c>
      <c r="H37" s="40">
        <f>SUM(E37:G37)</f>
        <v>0</v>
      </c>
    </row>
    <row r="38" spans="1:9" x14ac:dyDescent="0.2">
      <c r="A38" s="17"/>
      <c r="B38" s="18"/>
      <c r="C38" s="16" t="s">
        <v>25</v>
      </c>
      <c r="D38" s="41">
        <f>D35+D37</f>
        <v>91.104520000000008</v>
      </c>
      <c r="E38" s="41">
        <f>E35+E37</f>
        <v>131.45086000000001</v>
      </c>
      <c r="F38" s="41">
        <f t="shared" ref="F38:H38" si="3">F35+F37</f>
        <v>1241.4134899999999</v>
      </c>
      <c r="G38" s="41">
        <f t="shared" si="3"/>
        <v>0</v>
      </c>
      <c r="H38" s="41">
        <f t="shared" si="3"/>
        <v>1463.9688699999999</v>
      </c>
    </row>
    <row r="39" spans="1:9" x14ac:dyDescent="0.2">
      <c r="A39" s="60" t="s">
        <v>26</v>
      </c>
      <c r="B39" s="61"/>
      <c r="C39" s="61"/>
      <c r="D39" s="62"/>
      <c r="E39" s="62"/>
      <c r="F39" s="62"/>
      <c r="G39" s="62"/>
      <c r="H39" s="62"/>
    </row>
    <row r="40" spans="1:9" x14ac:dyDescent="0.2">
      <c r="A40" s="15">
        <v>3</v>
      </c>
      <c r="B40" s="16" t="s">
        <v>27</v>
      </c>
      <c r="C40" s="16" t="s">
        <v>28</v>
      </c>
      <c r="D40" s="41">
        <v>0</v>
      </c>
      <c r="E40" s="41">
        <v>0</v>
      </c>
      <c r="F40" s="40">
        <v>0</v>
      </c>
      <c r="G40" s="40">
        <v>0</v>
      </c>
      <c r="H40" s="41">
        <f>SUM(D40:G40)</f>
        <v>0</v>
      </c>
    </row>
    <row r="41" spans="1:9" x14ac:dyDescent="0.2">
      <c r="A41" s="15">
        <v>4</v>
      </c>
      <c r="B41" s="16" t="s">
        <v>29</v>
      </c>
      <c r="C41" s="16" t="s">
        <v>30</v>
      </c>
      <c r="D41" s="40"/>
      <c r="E41" s="40"/>
      <c r="F41" s="40"/>
      <c r="G41" s="41">
        <f>ROUND(H38*1%,2)</f>
        <v>14.64</v>
      </c>
      <c r="H41" s="41">
        <f>SUM(E41:G41)</f>
        <v>14.64</v>
      </c>
      <c r="I41" s="5">
        <f>ROUND(((D38+E38)*6.33+F38*7.74)*1%,2)</f>
        <v>110.17</v>
      </c>
    </row>
    <row r="42" spans="1:9" x14ac:dyDescent="0.2">
      <c r="A42" s="15">
        <v>5</v>
      </c>
      <c r="B42" s="16" t="s">
        <v>31</v>
      </c>
      <c r="C42" s="16" t="s">
        <v>32</v>
      </c>
      <c r="D42" s="40"/>
      <c r="E42" s="40"/>
      <c r="F42" s="40"/>
      <c r="G42" s="41">
        <v>33.870159999999998</v>
      </c>
      <c r="H42" s="41">
        <f>SUM(G42)</f>
        <v>33.870159999999998</v>
      </c>
      <c r="I42" s="5">
        <f>ROUND(H42*12.34,2)</f>
        <v>417.96</v>
      </c>
    </row>
    <row r="43" spans="1:9" x14ac:dyDescent="0.2">
      <c r="A43" s="17"/>
      <c r="B43" s="18"/>
      <c r="C43" s="16" t="s">
        <v>33</v>
      </c>
      <c r="D43" s="40">
        <f>SUM(D40:D42)</f>
        <v>0</v>
      </c>
      <c r="E43" s="41">
        <f>SUM(E40:E42)</f>
        <v>0</v>
      </c>
      <c r="F43" s="41">
        <f t="shared" ref="F43:H43" si="4">SUM(F40:F42)</f>
        <v>0</v>
      </c>
      <c r="G43" s="41">
        <f t="shared" si="4"/>
        <v>48.510159999999999</v>
      </c>
      <c r="H43" s="41">
        <f t="shared" si="4"/>
        <v>48.510159999999999</v>
      </c>
    </row>
    <row r="44" spans="1:9" x14ac:dyDescent="0.2">
      <c r="A44" s="17"/>
      <c r="B44" s="18"/>
      <c r="C44" s="16" t="s">
        <v>34</v>
      </c>
      <c r="D44" s="41">
        <f>D38+D43</f>
        <v>91.104520000000008</v>
      </c>
      <c r="E44" s="41">
        <f>E38+E43</f>
        <v>131.45086000000001</v>
      </c>
      <c r="F44" s="41">
        <f t="shared" ref="F44:H44" si="5">F38+F43</f>
        <v>1241.4134899999999</v>
      </c>
      <c r="G44" s="41">
        <f t="shared" si="5"/>
        <v>48.510159999999999</v>
      </c>
      <c r="H44" s="41">
        <f t="shared" si="5"/>
        <v>1512.47903</v>
      </c>
    </row>
    <row r="45" spans="1:9" x14ac:dyDescent="0.2">
      <c r="A45" s="60" t="s">
        <v>35</v>
      </c>
      <c r="B45" s="61"/>
      <c r="C45" s="61"/>
      <c r="D45" s="62"/>
      <c r="E45" s="62"/>
      <c r="F45" s="62"/>
      <c r="G45" s="62"/>
      <c r="H45" s="62"/>
    </row>
    <row r="46" spans="1:9" x14ac:dyDescent="0.2">
      <c r="A46" s="15">
        <v>6</v>
      </c>
      <c r="B46" s="39" t="s">
        <v>63</v>
      </c>
      <c r="C46" s="37" t="s">
        <v>59</v>
      </c>
      <c r="D46" s="40"/>
      <c r="E46" s="40"/>
      <c r="F46" s="40"/>
      <c r="G46" s="41"/>
      <c r="H46" s="41">
        <f>SUM(E46:G46)</f>
        <v>0</v>
      </c>
      <c r="I46" s="5">
        <v>363.81099999999998</v>
      </c>
    </row>
    <row r="47" spans="1:9" x14ac:dyDescent="0.2">
      <c r="A47" s="17"/>
      <c r="B47" s="18"/>
      <c r="C47" s="16" t="s">
        <v>36</v>
      </c>
      <c r="D47" s="40">
        <v>0</v>
      </c>
      <c r="E47" s="40">
        <f>SUM(E46)</f>
        <v>0</v>
      </c>
      <c r="F47" s="40">
        <f t="shared" ref="F47:H47" si="6">SUM(F46)</f>
        <v>0</v>
      </c>
      <c r="G47" s="40">
        <f t="shared" si="6"/>
        <v>0</v>
      </c>
      <c r="H47" s="40">
        <f t="shared" si="6"/>
        <v>0</v>
      </c>
    </row>
    <row r="48" spans="1:9" x14ac:dyDescent="0.2">
      <c r="A48" s="17"/>
      <c r="B48" s="18"/>
      <c r="C48" s="16" t="s">
        <v>37</v>
      </c>
      <c r="D48" s="41">
        <f>D44+D47</f>
        <v>91.104520000000008</v>
      </c>
      <c r="E48" s="41">
        <f>E44+E47</f>
        <v>131.45086000000001</v>
      </c>
      <c r="F48" s="41">
        <f t="shared" ref="F48:H48" si="7">F44+F47</f>
        <v>1241.4134899999999</v>
      </c>
      <c r="G48" s="41">
        <f t="shared" si="7"/>
        <v>48.510159999999999</v>
      </c>
      <c r="H48" s="41">
        <f t="shared" si="7"/>
        <v>1512.47903</v>
      </c>
      <c r="I48" s="5">
        <f>I41+I42+I46</f>
        <v>891.94100000000003</v>
      </c>
    </row>
    <row r="49" spans="1:9" x14ac:dyDescent="0.2">
      <c r="A49" s="60" t="s">
        <v>38</v>
      </c>
      <c r="B49" s="61"/>
      <c r="C49" s="61"/>
      <c r="D49" s="62"/>
      <c r="E49" s="62"/>
      <c r="F49" s="62"/>
      <c r="G49" s="62"/>
      <c r="H49" s="62"/>
    </row>
    <row r="50" spans="1:9" ht="25.5" x14ac:dyDescent="0.2">
      <c r="A50" s="15">
        <v>7</v>
      </c>
      <c r="B50" s="16" t="s">
        <v>39</v>
      </c>
      <c r="C50" s="16" t="s">
        <v>40</v>
      </c>
      <c r="D50" s="41">
        <f>ROUND(D48*3%,2)</f>
        <v>2.73</v>
      </c>
      <c r="E50" s="41">
        <f>ROUND(E48*3%,2)</f>
        <v>3.94</v>
      </c>
      <c r="F50" s="41">
        <f t="shared" ref="F50:G50" si="8">ROUND(F48*3%,2)</f>
        <v>37.24</v>
      </c>
      <c r="G50" s="41">
        <f t="shared" si="8"/>
        <v>1.46</v>
      </c>
      <c r="H50" s="41">
        <f>SUM(D50:G50)</f>
        <v>45.370000000000005</v>
      </c>
      <c r="I50" s="20">
        <f>ROUND(I48*3%,2)</f>
        <v>26.76</v>
      </c>
    </row>
    <row r="51" spans="1:9" x14ac:dyDescent="0.2">
      <c r="A51" s="17"/>
      <c r="B51" s="18"/>
      <c r="C51" s="16" t="s">
        <v>41</v>
      </c>
      <c r="D51" s="41">
        <f>SUM(D50)</f>
        <v>2.73</v>
      </c>
      <c r="E51" s="41">
        <f>SUM(E50)</f>
        <v>3.94</v>
      </c>
      <c r="F51" s="41">
        <f t="shared" ref="F51:H51" si="9">SUM(F50)</f>
        <v>37.24</v>
      </c>
      <c r="G51" s="41">
        <f t="shared" si="9"/>
        <v>1.46</v>
      </c>
      <c r="H51" s="41">
        <f t="shared" si="9"/>
        <v>45.370000000000005</v>
      </c>
    </row>
    <row r="52" spans="1:9" x14ac:dyDescent="0.2">
      <c r="A52" s="26"/>
      <c r="B52" s="27"/>
      <c r="C52" s="28" t="s">
        <v>45</v>
      </c>
      <c r="D52" s="46">
        <f>D48+D51</f>
        <v>93.834520000000012</v>
      </c>
      <c r="E52" s="46">
        <f>E48+E51</f>
        <v>135.39086</v>
      </c>
      <c r="F52" s="46">
        <f t="shared" ref="F52:H52" si="10">F48+F51</f>
        <v>1278.6534899999999</v>
      </c>
      <c r="G52" s="46">
        <f t="shared" si="10"/>
        <v>49.97016</v>
      </c>
      <c r="H52" s="46">
        <f t="shared" si="10"/>
        <v>1557.8490299999999</v>
      </c>
      <c r="I52" s="20">
        <f>I48+I50</f>
        <v>918.70100000000002</v>
      </c>
    </row>
    <row r="53" spans="1:9" ht="12.75" customHeight="1" x14ac:dyDescent="0.2">
      <c r="A53" s="29"/>
      <c r="B53" s="30"/>
      <c r="C53" s="30" t="s">
        <v>57</v>
      </c>
      <c r="D53" s="31"/>
      <c r="E53" s="31"/>
      <c r="F53" s="31"/>
      <c r="G53" s="31"/>
      <c r="H53" s="32"/>
    </row>
    <row r="54" spans="1:9" ht="38.25" x14ac:dyDescent="0.2">
      <c r="A54" s="33">
        <v>8</v>
      </c>
      <c r="B54" s="34" t="s">
        <v>56</v>
      </c>
      <c r="C54" s="34" t="s">
        <v>66</v>
      </c>
      <c r="D54" s="47">
        <f>ROUND(D52*6.33,2)</f>
        <v>593.97</v>
      </c>
      <c r="E54" s="47">
        <f>ROUND(E52*6.33,2)</f>
        <v>857.02</v>
      </c>
      <c r="F54" s="47">
        <f>ROUND(F52*3.94,2)</f>
        <v>5037.8900000000003</v>
      </c>
      <c r="G54" s="47">
        <f>G42*1.03*12.34+G41*1.03*7.74</f>
        <v>547.20951563199992</v>
      </c>
      <c r="H54" s="47">
        <f>SUM(D54:G54)</f>
        <v>7036.0895156320003</v>
      </c>
    </row>
    <row r="55" spans="1:9" x14ac:dyDescent="0.2">
      <c r="A55" s="35"/>
      <c r="B55" s="36"/>
      <c r="C55" s="28" t="s">
        <v>58</v>
      </c>
      <c r="D55" s="46">
        <f>SUM(D54)</f>
        <v>593.97</v>
      </c>
      <c r="E55" s="46">
        <f>SUM(E54)</f>
        <v>857.02</v>
      </c>
      <c r="F55" s="46">
        <f t="shared" ref="F55:H55" si="11">SUM(F54)</f>
        <v>5037.8900000000003</v>
      </c>
      <c r="G55" s="46">
        <f t="shared" si="11"/>
        <v>547.20951563199992</v>
      </c>
      <c r="H55" s="46">
        <f t="shared" si="11"/>
        <v>7036.0895156320003</v>
      </c>
    </row>
    <row r="56" spans="1:9" ht="25.5" x14ac:dyDescent="0.2">
      <c r="A56" s="15">
        <v>9</v>
      </c>
      <c r="B56" s="16" t="s">
        <v>42</v>
      </c>
      <c r="C56" s="16" t="s">
        <v>43</v>
      </c>
      <c r="D56" s="41">
        <f>ROUND(D55*18%,2)</f>
        <v>106.91</v>
      </c>
      <c r="E56" s="41">
        <f>ROUND(E55*18%,2)</f>
        <v>154.26</v>
      </c>
      <c r="F56" s="41">
        <f t="shared" ref="F56:G56" si="12">ROUND(F55*18%,2)</f>
        <v>906.82</v>
      </c>
      <c r="G56" s="41">
        <f t="shared" si="12"/>
        <v>98.5</v>
      </c>
      <c r="H56" s="41">
        <f>ROUND(H55*18%,2)</f>
        <v>1266.5</v>
      </c>
    </row>
    <row r="57" spans="1:9" x14ac:dyDescent="0.2">
      <c r="A57" s="21"/>
      <c r="B57" s="19"/>
      <c r="C57" s="22" t="s">
        <v>46</v>
      </c>
      <c r="D57" s="48">
        <f>SUM(D55:D56)</f>
        <v>700.88</v>
      </c>
      <c r="E57" s="48">
        <f>SUM(E55:E56)</f>
        <v>1011.28</v>
      </c>
      <c r="F57" s="48">
        <f t="shared" ref="F57:H57" si="13">SUM(F55:F56)</f>
        <v>5944.71</v>
      </c>
      <c r="G57" s="48">
        <f t="shared" si="13"/>
        <v>645.70951563199992</v>
      </c>
      <c r="H57" s="48">
        <f t="shared" si="13"/>
        <v>8302.5895156320003</v>
      </c>
    </row>
    <row r="60" spans="1:9" x14ac:dyDescent="0.2">
      <c r="A60" s="63" t="s">
        <v>54</v>
      </c>
      <c r="B60" s="59"/>
      <c r="C60" s="59"/>
      <c r="D60" s="59"/>
      <c r="E60" s="59"/>
      <c r="F60" s="59"/>
      <c r="G60" s="59"/>
      <c r="H60" s="59"/>
    </row>
    <row r="61" spans="1:9" x14ac:dyDescent="0.2">
      <c r="A61" s="58" t="s">
        <v>44</v>
      </c>
      <c r="B61" s="59"/>
      <c r="C61" s="59"/>
      <c r="D61" s="59"/>
      <c r="E61" s="59"/>
      <c r="F61" s="59"/>
      <c r="G61" s="59"/>
      <c r="H61" s="59"/>
    </row>
    <row r="63" spans="1:9" x14ac:dyDescent="0.2">
      <c r="A63" s="63" t="s">
        <v>55</v>
      </c>
      <c r="B63" s="59"/>
      <c r="C63" s="59"/>
      <c r="D63" s="59"/>
      <c r="E63" s="59"/>
      <c r="F63" s="59"/>
      <c r="G63" s="59"/>
      <c r="H63" s="59"/>
    </row>
    <row r="64" spans="1:9" x14ac:dyDescent="0.2">
      <c r="A64" s="58" t="s">
        <v>44</v>
      </c>
      <c r="B64" s="59"/>
      <c r="C64" s="59"/>
      <c r="D64" s="59"/>
      <c r="E64" s="59"/>
      <c r="F64" s="59"/>
      <c r="G64" s="59"/>
      <c r="H64" s="59"/>
    </row>
  </sheetData>
  <mergeCells count="22">
    <mergeCell ref="A64:H64"/>
    <mergeCell ref="A26:H26"/>
    <mergeCell ref="A33:H33"/>
    <mergeCell ref="A36:H36"/>
    <mergeCell ref="A39:H39"/>
    <mergeCell ref="A45:H45"/>
    <mergeCell ref="A49:H49"/>
    <mergeCell ref="A60:H60"/>
    <mergeCell ref="A61:H61"/>
    <mergeCell ref="A63:H63"/>
    <mergeCell ref="A13:H13"/>
    <mergeCell ref="A15:H15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16:H16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plotnikova_as</cp:lastModifiedBy>
  <cp:lastPrinted>2013-09-24T14:37:38Z</cp:lastPrinted>
  <dcterms:created xsi:type="dcterms:W3CDTF">2002-03-25T05:35:56Z</dcterms:created>
  <dcterms:modified xsi:type="dcterms:W3CDTF">2013-10-21T05:36:29Z</dcterms:modified>
</cp:coreProperties>
</file>