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84DF" lockStructure="1"/>
  <bookViews>
    <workbookView xWindow="390" yWindow="270" windowWidth="21630" windowHeight="12570" activeTab="1"/>
  </bookViews>
  <sheets>
    <sheet name="калькулятор" sheetId="1" r:id="rId1"/>
    <sheet name="результат" sheetId="6" r:id="rId2"/>
    <sheet name="Список" sheetId="2" state="hidden" r:id="rId3"/>
    <sheet name="индексы" sheetId="3" state="hidden" r:id="rId4"/>
    <sheet name="данные" sheetId="4" state="hidden" r:id="rId5"/>
    <sheet name="Цены -10%" sheetId="9" r:id="rId6"/>
    <sheet name="Лист2" sheetId="8" r:id="rId7"/>
  </sheets>
  <externalReferences>
    <externalReference r:id="rId8"/>
    <externalReference r:id="rId9"/>
  </externalReference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</definedNames>
  <calcPr calcId="145621"/>
</workbook>
</file>

<file path=xl/calcChain.xml><?xml version="1.0" encoding="utf-8"?>
<calcChain xmlns="http://schemas.openxmlformats.org/spreadsheetml/2006/main">
  <c r="O20" i="1" l="1"/>
  <c r="O19" i="1"/>
  <c r="O7" i="1" l="1"/>
  <c r="O8" i="1"/>
  <c r="O9" i="1"/>
  <c r="O10" i="1" l="1"/>
  <c r="O11" i="1"/>
  <c r="O12" i="1"/>
  <c r="O13" i="1"/>
  <c r="O14" i="1"/>
  <c r="O15" i="1"/>
  <c r="O16" i="1"/>
  <c r="O17" i="1"/>
  <c r="O18" i="1"/>
  <c r="O21" i="1"/>
  <c r="O22" i="1"/>
  <c r="O23" i="1"/>
  <c r="D23" i="9" l="1"/>
  <c r="F101" i="6"/>
  <c r="G9" i="9"/>
  <c r="F93" i="6"/>
  <c r="E9" i="9" l="1"/>
  <c r="F9" i="9"/>
  <c r="G7" i="9" l="1"/>
  <c r="G8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A6" i="8" l="1"/>
  <c r="A12" i="8" s="1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C103" i="6" l="1"/>
  <c r="C104" i="6"/>
  <c r="D103" i="6"/>
  <c r="D104" i="6"/>
  <c r="E103" i="6"/>
  <c r="E104" i="6"/>
  <c r="F103" i="6"/>
  <c r="F104" i="6"/>
  <c r="G103" i="6"/>
  <c r="G104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F91" i="6"/>
  <c r="F92" i="6"/>
  <c r="F94" i="6"/>
  <c r="F95" i="6"/>
  <c r="F96" i="6"/>
  <c r="F97" i="6"/>
  <c r="F98" i="6"/>
  <c r="F99" i="6"/>
  <c r="F100" i="6"/>
  <c r="F102" i="6"/>
  <c r="G91" i="6"/>
  <c r="G92" i="6"/>
  <c r="G93" i="6"/>
  <c r="G94" i="6"/>
  <c r="G95" i="6"/>
  <c r="G96" i="6"/>
  <c r="G97" i="6"/>
  <c r="G98" i="6"/>
  <c r="G99" i="6"/>
  <c r="G100" i="6"/>
  <c r="G101" i="6"/>
  <c r="G102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F82" i="6"/>
  <c r="F83" i="6"/>
  <c r="F84" i="6"/>
  <c r="F85" i="6"/>
  <c r="F86" i="6"/>
  <c r="F87" i="6"/>
  <c r="F88" i="6"/>
  <c r="F89" i="6"/>
  <c r="F90" i="6"/>
  <c r="G82" i="6"/>
  <c r="G83" i="6"/>
  <c r="G84" i="6"/>
  <c r="G85" i="6"/>
  <c r="G86" i="6"/>
  <c r="G87" i="6"/>
  <c r="G88" i="6"/>
  <c r="G89" i="6"/>
  <c r="G90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6" i="3"/>
  <c r="L4" i="3"/>
  <c r="L5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C14" i="6" l="1"/>
  <c r="D14" i="6"/>
  <c r="E14" i="6"/>
  <c r="F14" i="6"/>
  <c r="G14" i="6"/>
  <c r="C15" i="6"/>
  <c r="D15" i="6"/>
  <c r="E15" i="6"/>
  <c r="F15" i="6"/>
  <c r="G15" i="6"/>
  <c r="C16" i="6"/>
  <c r="D16" i="6"/>
  <c r="E16" i="6"/>
  <c r="F16" i="6"/>
  <c r="G16" i="6"/>
  <c r="C17" i="6"/>
  <c r="D17" i="6"/>
  <c r="E17" i="6"/>
  <c r="F17" i="6"/>
  <c r="G17" i="6"/>
  <c r="C18" i="6"/>
  <c r="D18" i="6"/>
  <c r="E18" i="6"/>
  <c r="F18" i="6"/>
  <c r="G18" i="6"/>
  <c r="C19" i="6"/>
  <c r="D19" i="6"/>
  <c r="E19" i="6"/>
  <c r="F19" i="6"/>
  <c r="G19" i="6"/>
  <c r="C20" i="6"/>
  <c r="D20" i="6"/>
  <c r="E20" i="6"/>
  <c r="F20" i="6"/>
  <c r="G20" i="6"/>
  <c r="C21" i="6"/>
  <c r="D21" i="6"/>
  <c r="E21" i="6"/>
  <c r="F21" i="6"/>
  <c r="G21" i="6"/>
  <c r="C22" i="6"/>
  <c r="D22" i="6"/>
  <c r="E22" i="6"/>
  <c r="F22" i="6"/>
  <c r="G22" i="6"/>
  <c r="C23" i="6"/>
  <c r="D23" i="6"/>
  <c r="E23" i="6"/>
  <c r="F23" i="6"/>
  <c r="G23" i="6"/>
  <c r="C24" i="6"/>
  <c r="D24" i="6"/>
  <c r="E24" i="6"/>
  <c r="F24" i="6"/>
  <c r="G24" i="6"/>
  <c r="C25" i="6"/>
  <c r="D25" i="6"/>
  <c r="E25" i="6"/>
  <c r="F25" i="6"/>
  <c r="G25" i="6"/>
  <c r="C26" i="6"/>
  <c r="D26" i="6"/>
  <c r="E26" i="6"/>
  <c r="F26" i="6"/>
  <c r="G26" i="6"/>
  <c r="C27" i="6"/>
  <c r="D27" i="6"/>
  <c r="E27" i="6"/>
  <c r="F27" i="6"/>
  <c r="G27" i="6"/>
  <c r="C28" i="6"/>
  <c r="D28" i="6"/>
  <c r="E28" i="6"/>
  <c r="F28" i="6"/>
  <c r="G28" i="6"/>
  <c r="C29" i="6"/>
  <c r="D29" i="6"/>
  <c r="E29" i="6"/>
  <c r="F29" i="6"/>
  <c r="G29" i="6"/>
  <c r="C30" i="6"/>
  <c r="D30" i="6"/>
  <c r="E30" i="6"/>
  <c r="F30" i="6"/>
  <c r="G30" i="6"/>
  <c r="C31" i="6"/>
  <c r="D31" i="6"/>
  <c r="E31" i="6"/>
  <c r="F31" i="6"/>
  <c r="G31" i="6"/>
  <c r="C32" i="6"/>
  <c r="D32" i="6"/>
  <c r="E32" i="6"/>
  <c r="F32" i="6"/>
  <c r="G32" i="6"/>
  <c r="C33" i="6"/>
  <c r="D33" i="6"/>
  <c r="E33" i="6"/>
  <c r="F33" i="6"/>
  <c r="G33" i="6"/>
  <c r="C34" i="6"/>
  <c r="D34" i="6"/>
  <c r="E34" i="6"/>
  <c r="F34" i="6"/>
  <c r="G34" i="6"/>
  <c r="C35" i="6"/>
  <c r="D35" i="6"/>
  <c r="E35" i="6"/>
  <c r="F35" i="6"/>
  <c r="G35" i="6"/>
  <c r="C36" i="6"/>
  <c r="D36" i="6"/>
  <c r="E36" i="6"/>
  <c r="F36" i="6"/>
  <c r="G36" i="6"/>
  <c r="C37" i="6"/>
  <c r="D37" i="6"/>
  <c r="E37" i="6"/>
  <c r="F37" i="6"/>
  <c r="G37" i="6"/>
  <c r="C38" i="6"/>
  <c r="D38" i="6"/>
  <c r="E38" i="6"/>
  <c r="F38" i="6"/>
  <c r="G38" i="6"/>
  <c r="C39" i="6"/>
  <c r="D39" i="6"/>
  <c r="E39" i="6"/>
  <c r="F39" i="6"/>
  <c r="G39" i="6"/>
  <c r="C40" i="6"/>
  <c r="D40" i="6"/>
  <c r="E40" i="6"/>
  <c r="F40" i="6"/>
  <c r="G40" i="6"/>
  <c r="C41" i="6"/>
  <c r="D41" i="6"/>
  <c r="E41" i="6"/>
  <c r="F41" i="6"/>
  <c r="G41" i="6"/>
  <c r="C42" i="6"/>
  <c r="D42" i="6"/>
  <c r="E42" i="6"/>
  <c r="F42" i="6"/>
  <c r="G42" i="6"/>
  <c r="C43" i="6"/>
  <c r="D43" i="6"/>
  <c r="E43" i="6"/>
  <c r="F43" i="6"/>
  <c r="G43" i="6"/>
  <c r="C44" i="6"/>
  <c r="D44" i="6"/>
  <c r="E44" i="6"/>
  <c r="F44" i="6"/>
  <c r="G44" i="6"/>
  <c r="C6" i="6"/>
  <c r="D6" i="6"/>
  <c r="E6" i="6"/>
  <c r="F6" i="6"/>
  <c r="G6" i="6"/>
  <c r="C7" i="6"/>
  <c r="D7" i="6"/>
  <c r="E7" i="6"/>
  <c r="F7" i="6"/>
  <c r="G7" i="6"/>
  <c r="C8" i="6"/>
  <c r="D8" i="6"/>
  <c r="E8" i="6"/>
  <c r="F8" i="6"/>
  <c r="G8" i="6"/>
  <c r="C9" i="6"/>
  <c r="D9" i="6"/>
  <c r="E9" i="6"/>
  <c r="F9" i="6"/>
  <c r="G9" i="6"/>
  <c r="C10" i="6"/>
  <c r="D10" i="6"/>
  <c r="E10" i="6"/>
  <c r="F10" i="6"/>
  <c r="G10" i="6"/>
  <c r="C11" i="6"/>
  <c r="D11" i="6"/>
  <c r="E11" i="6"/>
  <c r="F11" i="6"/>
  <c r="G11" i="6"/>
  <c r="C12" i="6"/>
  <c r="D12" i="6"/>
  <c r="E12" i="6"/>
  <c r="F12" i="6"/>
  <c r="G12" i="6"/>
  <c r="C13" i="6"/>
  <c r="D13" i="6"/>
  <c r="E13" i="6"/>
  <c r="F13" i="6"/>
  <c r="G13" i="6"/>
  <c r="D5" i="6"/>
  <c r="E5" i="6"/>
  <c r="F5" i="6"/>
  <c r="G5" i="6"/>
  <c r="C5" i="6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B4" i="4" l="1"/>
  <c r="B3" i="4" l="1"/>
  <c r="B2" i="4"/>
  <c r="Z5" i="4" l="1"/>
  <c r="U5" i="4" s="1"/>
  <c r="P5" i="4" s="1"/>
  <c r="Y19" i="4"/>
  <c r="T19" i="4" s="1"/>
  <c r="O19" i="4" s="1"/>
  <c r="AA19" i="4"/>
  <c r="V19" i="4" s="1"/>
  <c r="Y17" i="4"/>
  <c r="T17" i="4" s="1"/>
  <c r="O17" i="4" s="1"/>
  <c r="AA17" i="4"/>
  <c r="V17" i="4" s="1"/>
  <c r="Q17" i="4" s="1"/>
  <c r="X14" i="4"/>
  <c r="S14" i="4" s="1"/>
  <c r="N14" i="4" s="1"/>
  <c r="AB14" i="4"/>
  <c r="W14" i="4" s="1"/>
  <c r="R14" i="4" s="1"/>
  <c r="Z13" i="4"/>
  <c r="U13" i="4" s="1"/>
  <c r="AB13" i="4"/>
  <c r="W13" i="4" s="1"/>
  <c r="R13" i="4" s="1"/>
  <c r="Y9" i="4"/>
  <c r="T9" i="4" s="1"/>
  <c r="O9" i="4" s="1"/>
  <c r="AA9" i="4"/>
  <c r="V9" i="4" s="1"/>
  <c r="Z15" i="4"/>
  <c r="U15" i="4" s="1"/>
  <c r="P15" i="4" s="1"/>
  <c r="AB15" i="4"/>
  <c r="W15" i="4" s="1"/>
  <c r="R15" i="4" s="1"/>
  <c r="AA22" i="4"/>
  <c r="V22" i="4" s="1"/>
  <c r="Q22" i="4" s="1"/>
  <c r="Y23" i="4"/>
  <c r="T23" i="4" s="1"/>
  <c r="O23" i="4" s="1"/>
  <c r="AB23" i="4"/>
  <c r="W23" i="4" s="1"/>
  <c r="R23" i="4" s="1"/>
  <c r="X25" i="4"/>
  <c r="S25" i="4" s="1"/>
  <c r="Z30" i="4"/>
  <c r="U30" i="4" s="1"/>
  <c r="P30" i="4" s="1"/>
  <c r="AB30" i="4"/>
  <c r="W30" i="4" s="1"/>
  <c r="R30" i="4" s="1"/>
  <c r="AA32" i="4"/>
  <c r="V32" i="4" s="1"/>
  <c r="Q32" i="4" s="1"/>
  <c r="Z33" i="4"/>
  <c r="U33" i="4" s="1"/>
  <c r="P33" i="4" s="1"/>
  <c r="AB33" i="4"/>
  <c r="W33" i="4" s="1"/>
  <c r="R33" i="4" s="1"/>
  <c r="X34" i="4"/>
  <c r="S34" i="4" s="1"/>
  <c r="N34" i="4" s="1"/>
  <c r="X35" i="4"/>
  <c r="S35" i="4" s="1"/>
  <c r="AB35" i="4"/>
  <c r="W35" i="4" s="1"/>
  <c r="X36" i="4"/>
  <c r="S36" i="4" s="1"/>
  <c r="X37" i="4"/>
  <c r="S37" i="4" s="1"/>
  <c r="N37" i="4" s="1"/>
  <c r="AB37" i="4"/>
  <c r="W37" i="4" s="1"/>
  <c r="R37" i="4" s="1"/>
  <c r="X38" i="4"/>
  <c r="S38" i="4" s="1"/>
  <c r="N38" i="4" s="1"/>
  <c r="N36" i="4" l="1"/>
  <c r="I36" i="4"/>
  <c r="N35" i="4"/>
  <c r="I35" i="4"/>
  <c r="P13" i="4"/>
  <c r="K13" i="4"/>
  <c r="R35" i="4"/>
  <c r="M35" i="4"/>
  <c r="N25" i="4"/>
  <c r="I25" i="4"/>
  <c r="Q9" i="4"/>
  <c r="L9" i="4"/>
  <c r="Q19" i="4"/>
  <c r="L19" i="4"/>
  <c r="Z171" i="4"/>
  <c r="U171" i="4" s="1"/>
  <c r="P171" i="4" s="1"/>
  <c r="AB5" i="4"/>
  <c r="W5" i="4" s="1"/>
  <c r="R5" i="4" s="1"/>
  <c r="Z24" i="4"/>
  <c r="U24" i="4" s="1"/>
  <c r="P24" i="4" s="1"/>
  <c r="L17" i="4"/>
  <c r="J17" i="4"/>
  <c r="J19" i="4"/>
  <c r="J9" i="4"/>
  <c r="AA10" i="4"/>
  <c r="V10" i="4" s="1"/>
  <c r="Q10" i="4" s="1"/>
  <c r="AA18" i="4"/>
  <c r="V18" i="4" s="1"/>
  <c r="Q18" i="4" s="1"/>
  <c r="M13" i="4"/>
  <c r="AA31" i="4"/>
  <c r="V31" i="4" s="1"/>
  <c r="AA20" i="4"/>
  <c r="V20" i="4" s="1"/>
  <c r="AA6" i="4"/>
  <c r="V6" i="4" s="1"/>
  <c r="Q6" i="4" s="1"/>
  <c r="Z7" i="4"/>
  <c r="U7" i="4" s="1"/>
  <c r="AB36" i="4"/>
  <c r="W36" i="4" s="1"/>
  <c r="R36" i="4" s="1"/>
  <c r="AB34" i="4"/>
  <c r="W34" i="4" s="1"/>
  <c r="R34" i="4" s="1"/>
  <c r="Y32" i="4"/>
  <c r="T32" i="4" s="1"/>
  <c r="O32" i="4" s="1"/>
  <c r="X27" i="4"/>
  <c r="S27" i="4" s="1"/>
  <c r="N27" i="4" s="1"/>
  <c r="Z26" i="4"/>
  <c r="U26" i="4" s="1"/>
  <c r="AB25" i="4"/>
  <c r="W25" i="4" s="1"/>
  <c r="Y10" i="4"/>
  <c r="T10" i="4" s="1"/>
  <c r="O10" i="4" s="1"/>
  <c r="Y20" i="4"/>
  <c r="T20" i="4" s="1"/>
  <c r="Y18" i="4"/>
  <c r="T18" i="4" s="1"/>
  <c r="O18" i="4" s="1"/>
  <c r="K171" i="4"/>
  <c r="I38" i="4"/>
  <c r="M37" i="4"/>
  <c r="I37" i="4"/>
  <c r="M34" i="4"/>
  <c r="I34" i="4"/>
  <c r="M33" i="4"/>
  <c r="K33" i="4"/>
  <c r="L32" i="4"/>
  <c r="J32" i="4"/>
  <c r="M30" i="4"/>
  <c r="K30" i="4"/>
  <c r="I27" i="4"/>
  <c r="K24" i="4"/>
  <c r="M23" i="4"/>
  <c r="J23" i="4"/>
  <c r="L22" i="4"/>
  <c r="M14" i="4"/>
  <c r="I14" i="4"/>
  <c r="L18" i="4"/>
  <c r="K5" i="4"/>
  <c r="M15" i="4"/>
  <c r="K15" i="4"/>
  <c r="L6" i="4" l="1"/>
  <c r="M5" i="4"/>
  <c r="J18" i="4"/>
  <c r="M36" i="4"/>
  <c r="P26" i="4"/>
  <c r="K26" i="4"/>
  <c r="P7" i="4"/>
  <c r="K7" i="4"/>
  <c r="Q20" i="4"/>
  <c r="L20" i="4"/>
  <c r="J10" i="4"/>
  <c r="O20" i="4"/>
  <c r="J20" i="4"/>
  <c r="R25" i="4"/>
  <c r="M25" i="4"/>
  <c r="Q31" i="4"/>
  <c r="L31" i="4"/>
  <c r="L10" i="4"/>
  <c r="Y22" i="4" l="1"/>
  <c r="T22" i="4" s="1"/>
  <c r="O22" i="4" s="1"/>
  <c r="AB27" i="4"/>
  <c r="W27" i="4" s="1"/>
  <c r="R27" i="4" s="1"/>
  <c r="Y31" i="4"/>
  <c r="T31" i="4" s="1"/>
  <c r="O31" i="4" s="1"/>
  <c r="Y38" i="4"/>
  <c r="T38" i="4" s="1"/>
  <c r="O38" i="4" s="1"/>
  <c r="Y43" i="4"/>
  <c r="T43" i="4" s="1"/>
  <c r="O43" i="4" s="1"/>
  <c r="AA43" i="4"/>
  <c r="V43" i="4" s="1"/>
  <c r="Q43" i="4" s="1"/>
  <c r="Y45" i="4"/>
  <c r="T45" i="4" s="1"/>
  <c r="O45" i="4" s="1"/>
  <c r="AA45" i="4"/>
  <c r="V45" i="4" s="1"/>
  <c r="Q45" i="4" s="1"/>
  <c r="Y47" i="4"/>
  <c r="T47" i="4" s="1"/>
  <c r="O47" i="4" s="1"/>
  <c r="AA47" i="4"/>
  <c r="V47" i="4" s="1"/>
  <c r="Q47" i="4" s="1"/>
  <c r="Y49" i="4"/>
  <c r="T49" i="4" s="1"/>
  <c r="O49" i="4" s="1"/>
  <c r="AA49" i="4"/>
  <c r="V49" i="4"/>
  <c r="Q49" i="4" s="1"/>
  <c r="Y51" i="4"/>
  <c r="T51" i="4"/>
  <c r="O51" i="4" s="1"/>
  <c r="AA51" i="4"/>
  <c r="V51" i="4"/>
  <c r="Q51" i="4" s="1"/>
  <c r="X53" i="4"/>
  <c r="S53" i="4"/>
  <c r="N53" i="4" s="1"/>
  <c r="Z53" i="4"/>
  <c r="U53" i="4"/>
  <c r="P53" i="4" s="1"/>
  <c r="AB53" i="4"/>
  <c r="W53" i="4"/>
  <c r="R53" i="4" s="1"/>
  <c r="X55" i="4"/>
  <c r="S55" i="4"/>
  <c r="N55" i="4" s="1"/>
  <c r="Z55" i="4"/>
  <c r="U55" i="4"/>
  <c r="P55" i="4" s="1"/>
  <c r="AB55" i="4"/>
  <c r="W55" i="4"/>
  <c r="R55" i="4" s="1"/>
  <c r="X57" i="4"/>
  <c r="S57" i="4"/>
  <c r="N57" i="4" s="1"/>
  <c r="Z57" i="4"/>
  <c r="U57" i="4"/>
  <c r="P57" i="4" s="1"/>
  <c r="AB57" i="4"/>
  <c r="W57" i="4"/>
  <c r="R57" i="4" s="1"/>
  <c r="Y60" i="4"/>
  <c r="T60" i="4"/>
  <c r="O60" i="4" s="1"/>
  <c r="AA60" i="4"/>
  <c r="V60" i="4"/>
  <c r="Q60" i="4" s="1"/>
  <c r="Y62" i="4"/>
  <c r="T62" i="4"/>
  <c r="O62" i="4" s="1"/>
  <c r="AA62" i="4"/>
  <c r="V62" i="4"/>
  <c r="Q62" i="4" s="1"/>
  <c r="Y64" i="4"/>
  <c r="T64" i="4"/>
  <c r="O64" i="4" s="1"/>
  <c r="AA64" i="4"/>
  <c r="V64" i="4"/>
  <c r="Q64" i="4" s="1"/>
  <c r="Y66" i="4"/>
  <c r="T66" i="4"/>
  <c r="O66" i="4" s="1"/>
  <c r="AA66" i="4"/>
  <c r="V66" i="4"/>
  <c r="Q66" i="4" s="1"/>
  <c r="Y68" i="4"/>
  <c r="T68" i="4"/>
  <c r="O68" i="4" s="1"/>
  <c r="AA68" i="4"/>
  <c r="V68" i="4"/>
  <c r="Q68" i="4" s="1"/>
  <c r="Y70" i="4"/>
  <c r="T70" i="4"/>
  <c r="O70" i="4" s="1"/>
  <c r="AA70" i="4"/>
  <c r="V70" i="4"/>
  <c r="Q70" i="4" s="1"/>
  <c r="Y72" i="4"/>
  <c r="T72" i="4"/>
  <c r="O72" i="4" s="1"/>
  <c r="AA72" i="4"/>
  <c r="V72" i="4"/>
  <c r="Q72" i="4" s="1"/>
  <c r="Y74" i="4"/>
  <c r="T74" i="4"/>
  <c r="O74" i="4" s="1"/>
  <c r="AA74" i="4"/>
  <c r="V74" i="4"/>
  <c r="Q74" i="4" s="1"/>
  <c r="Y77" i="4"/>
  <c r="T77" i="4"/>
  <c r="O77" i="4" s="1"/>
  <c r="AA77" i="4"/>
  <c r="V77" i="4"/>
  <c r="Q77" i="4" s="1"/>
  <c r="Y79" i="4"/>
  <c r="T79" i="4"/>
  <c r="O79" i="4" s="1"/>
  <c r="AA79" i="4"/>
  <c r="V79" i="4"/>
  <c r="Q79" i="4" s="1"/>
  <c r="Y81" i="4"/>
  <c r="T81" i="4"/>
  <c r="O81" i="4" s="1"/>
  <c r="AA81" i="4"/>
  <c r="V81" i="4"/>
  <c r="Q81" i="4" s="1"/>
  <c r="Y83" i="4"/>
  <c r="T83" i="4"/>
  <c r="O83" i="4" s="1"/>
  <c r="AA83" i="4"/>
  <c r="V83" i="4"/>
  <c r="Q83" i="4" s="1"/>
  <c r="Y85" i="4"/>
  <c r="T85" i="4"/>
  <c r="O85" i="4" s="1"/>
  <c r="AA85" i="4"/>
  <c r="V85" i="4"/>
  <c r="Q85" i="4" s="1"/>
  <c r="Y87" i="4"/>
  <c r="T87" i="4"/>
  <c r="O87" i="4" s="1"/>
  <c r="AA87" i="4"/>
  <c r="V87" i="4"/>
  <c r="Q87" i="4" s="1"/>
  <c r="Y89" i="4"/>
  <c r="T89" i="4"/>
  <c r="O89" i="4" s="1"/>
  <c r="AA89" i="4"/>
  <c r="V89" i="4"/>
  <c r="Q89" i="4" s="1"/>
  <c r="Y91" i="4"/>
  <c r="T91" i="4"/>
  <c r="O91" i="4" s="1"/>
  <c r="AA91" i="4"/>
  <c r="V91" i="4"/>
  <c r="Q91" i="4" s="1"/>
  <c r="Y93" i="4"/>
  <c r="T93" i="4"/>
  <c r="O93" i="4" s="1"/>
  <c r="AA93" i="4"/>
  <c r="V93" i="4"/>
  <c r="Q93" i="4" s="1"/>
  <c r="Y95" i="4"/>
  <c r="T95" i="4" s="1"/>
  <c r="O95" i="4" s="1"/>
  <c r="AA95" i="4"/>
  <c r="V95" i="4" s="1"/>
  <c r="Q95" i="4" s="1"/>
  <c r="Y97" i="4"/>
  <c r="T97" i="4" s="1"/>
  <c r="O97" i="4" s="1"/>
  <c r="AA97" i="4"/>
  <c r="V97" i="4" s="1"/>
  <c r="Q97" i="4" s="1"/>
  <c r="Y99" i="4"/>
  <c r="T99" i="4" s="1"/>
  <c r="O99" i="4" s="1"/>
  <c r="AA99" i="4"/>
  <c r="V99" i="4" s="1"/>
  <c r="Q99" i="4" s="1"/>
  <c r="Y101" i="4"/>
  <c r="T101" i="4" s="1"/>
  <c r="O101" i="4" s="1"/>
  <c r="AA101" i="4"/>
  <c r="V101" i="4" s="1"/>
  <c r="Q101" i="4" s="1"/>
  <c r="Y139" i="4"/>
  <c r="T139" i="4" s="1"/>
  <c r="J139" i="4" s="1"/>
  <c r="AB139" i="4"/>
  <c r="W139" i="4" s="1"/>
  <c r="M139" i="4" s="1"/>
  <c r="X159" i="4"/>
  <c r="S159" i="4" s="1"/>
  <c r="N159" i="4" s="1"/>
  <c r="AA159" i="4"/>
  <c r="V159" i="4" s="1"/>
  <c r="Q159" i="4" s="1"/>
  <c r="Y151" i="4"/>
  <c r="T151" i="4" s="1"/>
  <c r="J151" i="4" s="1"/>
  <c r="AB151" i="4"/>
  <c r="W151" i="4" s="1"/>
  <c r="M151" i="4" s="1"/>
  <c r="Y103" i="4"/>
  <c r="T103" i="4" s="1"/>
  <c r="O103" i="4" s="1"/>
  <c r="AB103" i="4"/>
  <c r="W103" i="4" s="1"/>
  <c r="R103" i="4" s="1"/>
  <c r="X113" i="4"/>
  <c r="S113" i="4" s="1"/>
  <c r="I113" i="4" s="1"/>
  <c r="AA113" i="4"/>
  <c r="V113" i="4" s="1"/>
  <c r="L113" i="4" s="1"/>
  <c r="Y191" i="4"/>
  <c r="T191" i="4" s="1"/>
  <c r="O191" i="4" s="1"/>
  <c r="AB191" i="4"/>
  <c r="W191" i="4" s="1"/>
  <c r="R191" i="4" s="1"/>
  <c r="Y120" i="4"/>
  <c r="T120" i="4" s="1"/>
  <c r="J120" i="4" s="1"/>
  <c r="AA120" i="4"/>
  <c r="V120" i="4" s="1"/>
  <c r="L120" i="4" s="1"/>
  <c r="M27" i="4"/>
  <c r="J31" i="4"/>
  <c r="J38" i="4"/>
  <c r="J43" i="4"/>
  <c r="L43" i="4"/>
  <c r="J45" i="4"/>
  <c r="L45" i="4"/>
  <c r="J47" i="4"/>
  <c r="L47" i="4"/>
  <c r="J49" i="4"/>
  <c r="L49" i="4"/>
  <c r="J51" i="4"/>
  <c r="L51" i="4"/>
  <c r="I53" i="4"/>
  <c r="K53" i="4"/>
  <c r="M53" i="4"/>
  <c r="I55" i="4"/>
  <c r="K55" i="4"/>
  <c r="M55" i="4"/>
  <c r="I57" i="4"/>
  <c r="K57" i="4"/>
  <c r="M57" i="4"/>
  <c r="J60" i="4"/>
  <c r="L60" i="4"/>
  <c r="J62" i="4"/>
  <c r="L62" i="4"/>
  <c r="J64" i="4"/>
  <c r="J66" i="4"/>
  <c r="J74" i="4"/>
  <c r="J83" i="4"/>
  <c r="J91" i="4"/>
  <c r="J95" i="4"/>
  <c r="J97" i="4"/>
  <c r="J99" i="4"/>
  <c r="J101" i="4"/>
  <c r="N113" i="4"/>
  <c r="J191" i="4"/>
  <c r="O120" i="4"/>
  <c r="I159" i="4"/>
  <c r="O151" i="4"/>
  <c r="J103" i="4"/>
  <c r="X171" i="4"/>
  <c r="S171" i="4" s="1"/>
  <c r="AA171" i="4"/>
  <c r="V171" i="4" s="1"/>
  <c r="Y117" i="4"/>
  <c r="T117" i="4" s="1"/>
  <c r="J117" i="4" s="1"/>
  <c r="AA117" i="4"/>
  <c r="V117" i="4" s="1"/>
  <c r="X214" i="4"/>
  <c r="S214" i="4" s="1"/>
  <c r="N214" i="4" s="1"/>
  <c r="Z214" i="4"/>
  <c r="U214" i="4" s="1"/>
  <c r="AB214" i="4"/>
  <c r="W214" i="4" s="1"/>
  <c r="Y197" i="4"/>
  <c r="T197" i="4" s="1"/>
  <c r="AA197" i="4"/>
  <c r="V197" i="4" s="1"/>
  <c r="X138" i="4"/>
  <c r="S138" i="4" s="1"/>
  <c r="N138" i="4" s="1"/>
  <c r="Z138" i="4"/>
  <c r="U138" i="4" s="1"/>
  <c r="AB138" i="4"/>
  <c r="W138" i="4" s="1"/>
  <c r="Y114" i="4"/>
  <c r="T114" i="4" s="1"/>
  <c r="AA114" i="4"/>
  <c r="V114" i="4" s="1"/>
  <c r="Y164" i="4"/>
  <c r="T164" i="4" s="1"/>
  <c r="O164" i="4" s="1"/>
  <c r="AA164" i="4"/>
  <c r="V164" i="4" s="1"/>
  <c r="X112" i="4"/>
  <c r="S112" i="4" s="1"/>
  <c r="I112" i="4" s="1"/>
  <c r="Z112" i="4"/>
  <c r="U112" i="4" s="1"/>
  <c r="P112" i="4" s="1"/>
  <c r="AB112" i="4"/>
  <c r="W112" i="4" s="1"/>
  <c r="Y135" i="4"/>
  <c r="T135" i="4" s="1"/>
  <c r="AA135" i="4"/>
  <c r="V135" i="4" s="1"/>
  <c r="Q135" i="4" s="1"/>
  <c r="X133" i="4"/>
  <c r="S133" i="4" s="1"/>
  <c r="Z133" i="4"/>
  <c r="U133" i="4" s="1"/>
  <c r="P133" i="4" s="1"/>
  <c r="AB133" i="4"/>
  <c r="W133" i="4" s="1"/>
  <c r="Y174" i="4"/>
  <c r="T174" i="4" s="1"/>
  <c r="AA174" i="4"/>
  <c r="V174" i="4" s="1"/>
  <c r="X122" i="4"/>
  <c r="S122" i="4" s="1"/>
  <c r="Z122" i="4"/>
  <c r="U122" i="4" s="1"/>
  <c r="P122" i="4" s="1"/>
  <c r="AB122" i="4"/>
  <c r="W122" i="4" s="1"/>
  <c r="R122" i="4" s="1"/>
  <c r="Y118" i="4"/>
  <c r="T118" i="4" s="1"/>
  <c r="J118" i="4" s="1"/>
  <c r="AA118" i="4"/>
  <c r="V118" i="4" s="1"/>
  <c r="L118" i="4" s="1"/>
  <c r="Y187" i="4"/>
  <c r="T187" i="4" s="1"/>
  <c r="AA187" i="4"/>
  <c r="V187" i="4" s="1"/>
  <c r="X111" i="4"/>
  <c r="S111" i="4" s="1"/>
  <c r="N111" i="4" s="1"/>
  <c r="Z111" i="4"/>
  <c r="U111" i="4" s="1"/>
  <c r="AB111" i="4"/>
  <c r="W111" i="4" s="1"/>
  <c r="X166" i="4"/>
  <c r="S166" i="4" s="1"/>
  <c r="N166" i="4" s="1"/>
  <c r="Z166" i="4"/>
  <c r="U166" i="4" s="1"/>
  <c r="AB166" i="4"/>
  <c r="W166" i="4" s="1"/>
  <c r="M166" i="4" s="1"/>
  <c r="X173" i="4"/>
  <c r="S173" i="4" s="1"/>
  <c r="I173" i="4" s="1"/>
  <c r="Z173" i="4"/>
  <c r="U173" i="4" s="1"/>
  <c r="AB173" i="4"/>
  <c r="W173" i="4" s="1"/>
  <c r="M173" i="4" s="1"/>
  <c r="Y210" i="4"/>
  <c r="T210" i="4" s="1"/>
  <c r="O210" i="4" s="1"/>
  <c r="AA210" i="4"/>
  <c r="V210" i="4" s="1"/>
  <c r="X152" i="4"/>
  <c r="S152" i="4" s="1"/>
  <c r="Z152" i="4"/>
  <c r="U152" i="4" s="1"/>
  <c r="P152" i="4" s="1"/>
  <c r="AB152" i="4"/>
  <c r="W152" i="4" s="1"/>
  <c r="R152" i="4" s="1"/>
  <c r="X202" i="4"/>
  <c r="S202" i="4" s="1"/>
  <c r="Z202" i="4"/>
  <c r="U202" i="4" s="1"/>
  <c r="AB202" i="4"/>
  <c r="W202" i="4" s="1"/>
  <c r="Y116" i="4"/>
  <c r="T116" i="4"/>
  <c r="AA116" i="4"/>
  <c r="V116" i="4"/>
  <c r="L116" i="4" s="1"/>
  <c r="O139" i="4"/>
  <c r="J87" i="4" l="1"/>
  <c r="J79" i="4"/>
  <c r="J70" i="4"/>
  <c r="K173" i="4"/>
  <c r="P173" i="4"/>
  <c r="K111" i="4"/>
  <c r="P111" i="4"/>
  <c r="Q187" i="4"/>
  <c r="L187" i="4"/>
  <c r="O174" i="4"/>
  <c r="J174" i="4"/>
  <c r="R112" i="4"/>
  <c r="M112" i="4"/>
  <c r="J114" i="4"/>
  <c r="O114" i="4"/>
  <c r="P138" i="4"/>
  <c r="K138" i="4"/>
  <c r="R214" i="4"/>
  <c r="M214" i="4"/>
  <c r="N152" i="4"/>
  <c r="I152" i="4"/>
  <c r="Q210" i="4"/>
  <c r="L210" i="4"/>
  <c r="M111" i="4"/>
  <c r="R111" i="4"/>
  <c r="R133" i="4"/>
  <c r="M133" i="4"/>
  <c r="N133" i="4"/>
  <c r="I133" i="4"/>
  <c r="O135" i="4"/>
  <c r="J135" i="4"/>
  <c r="Q164" i="4"/>
  <c r="L164" i="4"/>
  <c r="R138" i="4"/>
  <c r="M138" i="4"/>
  <c r="P214" i="4"/>
  <c r="K214" i="4"/>
  <c r="R139" i="4"/>
  <c r="M103" i="4"/>
  <c r="R151" i="4"/>
  <c r="L159" i="4"/>
  <c r="Q120" i="4"/>
  <c r="M191" i="4"/>
  <c r="Q113" i="4"/>
  <c r="J93" i="4"/>
  <c r="J89" i="4"/>
  <c r="J85" i="4"/>
  <c r="J81" i="4"/>
  <c r="J77" i="4"/>
  <c r="J72" i="4"/>
  <c r="J68" i="4"/>
  <c r="J22" i="4"/>
  <c r="I202" i="4"/>
  <c r="N202" i="4"/>
  <c r="K202" i="4"/>
  <c r="P202" i="4"/>
  <c r="L171" i="4"/>
  <c r="Q171" i="4"/>
  <c r="J164" i="4"/>
  <c r="Q118" i="4"/>
  <c r="K112" i="4"/>
  <c r="K152" i="4"/>
  <c r="R166" i="4"/>
  <c r="I214" i="4"/>
  <c r="I138" i="4"/>
  <c r="O118" i="4"/>
  <c r="M152" i="4"/>
  <c r="J210" i="4"/>
  <c r="K122" i="4"/>
  <c r="Q116" i="4"/>
  <c r="M122" i="4"/>
  <c r="L135" i="4"/>
  <c r="R173" i="4"/>
  <c r="N173" i="4"/>
  <c r="K133" i="4"/>
  <c r="O117" i="4"/>
  <c r="L101" i="4"/>
  <c r="L99" i="4"/>
  <c r="L97" i="4"/>
  <c r="L95" i="4"/>
  <c r="L93" i="4"/>
  <c r="L91" i="4"/>
  <c r="L89" i="4"/>
  <c r="L87" i="4"/>
  <c r="L85" i="4"/>
  <c r="L83" i="4"/>
  <c r="L81" i="4"/>
  <c r="L79" i="4"/>
  <c r="L77" i="4"/>
  <c r="L74" i="4"/>
  <c r="L72" i="4"/>
  <c r="L70" i="4"/>
  <c r="L68" i="4"/>
  <c r="L66" i="4"/>
  <c r="L64" i="4"/>
  <c r="J116" i="4"/>
  <c r="O116" i="4"/>
  <c r="K166" i="4"/>
  <c r="P166" i="4"/>
  <c r="I111" i="4"/>
  <c r="O187" i="4"/>
  <c r="J187" i="4"/>
  <c r="N122" i="4"/>
  <c r="I122" i="4"/>
  <c r="N112" i="4"/>
  <c r="L114" i="4"/>
  <c r="Q114" i="4"/>
  <c r="O197" i="4"/>
  <c r="J197" i="4"/>
  <c r="M202" i="4"/>
  <c r="R202" i="4"/>
  <c r="I166" i="4"/>
  <c r="Q174" i="4"/>
  <c r="L174" i="4"/>
  <c r="Q197" i="4"/>
  <c r="L197" i="4"/>
  <c r="L117" i="4"/>
  <c r="Q117" i="4"/>
  <c r="I171" i="4"/>
  <c r="N171" i="4"/>
  <c r="Z108" i="4"/>
  <c r="U108" i="4" s="1"/>
  <c r="P108" i="4" s="1"/>
  <c r="AB107" i="4"/>
  <c r="W107" i="4" s="1"/>
  <c r="R107" i="4" s="1"/>
  <c r="X195" i="4"/>
  <c r="S195" i="4" s="1"/>
  <c r="I195" i="4" s="1"/>
  <c r="AA206" i="4"/>
  <c r="V206" i="4" s="1"/>
  <c r="L206" i="4"/>
  <c r="X188" i="4"/>
  <c r="S188" i="4" s="1"/>
  <c r="I188" i="4"/>
  <c r="Y130" i="4"/>
  <c r="T130" i="4" s="1"/>
  <c r="AA110" i="4"/>
  <c r="V110" i="4" s="1"/>
  <c r="L110" i="4" s="1"/>
  <c r="AA184" i="4"/>
  <c r="V184" i="4" s="1"/>
  <c r="L184" i="4" s="1"/>
  <c r="Z145" i="4"/>
  <c r="U145" i="4" s="1"/>
  <c r="P145" i="4" s="1"/>
  <c r="AA175" i="4"/>
  <c r="V175" i="4" s="1"/>
  <c r="Q175" i="4" s="1"/>
  <c r="L175" i="4"/>
  <c r="Y175" i="4"/>
  <c r="T175" i="4" s="1"/>
  <c r="J175" i="4"/>
  <c r="O175" i="4"/>
  <c r="AB206" i="4"/>
  <c r="W206" i="4" s="1"/>
  <c r="M206" i="4" s="1"/>
  <c r="Z206" i="4"/>
  <c r="U206" i="4" s="1"/>
  <c r="K206" i="4" s="1"/>
  <c r="X206" i="4"/>
  <c r="S206" i="4" s="1"/>
  <c r="I206" i="4" s="1"/>
  <c r="AA182" i="4"/>
  <c r="V182" i="4" s="1"/>
  <c r="L182" i="4" s="1"/>
  <c r="Y182" i="4"/>
  <c r="T182" i="4" s="1"/>
  <c r="J182" i="4" s="1"/>
  <c r="AA147" i="4"/>
  <c r="V147" i="4" s="1"/>
  <c r="Q147" i="4" s="1"/>
  <c r="Y147" i="4"/>
  <c r="T147" i="4" s="1"/>
  <c r="J147" i="4" s="1"/>
  <c r="AB194" i="4"/>
  <c r="W194" i="4" s="1"/>
  <c r="R194" i="4" s="1"/>
  <c r="M194" i="4"/>
  <c r="Z194" i="4"/>
  <c r="U194" i="4" s="1"/>
  <c r="K194" i="4" s="1"/>
  <c r="X194" i="4"/>
  <c r="S194" i="4" s="1"/>
  <c r="I194" i="4" s="1"/>
  <c r="AA129" i="4"/>
  <c r="V129" i="4" s="1"/>
  <c r="Q129" i="4" s="1"/>
  <c r="Y129" i="4"/>
  <c r="T129" i="4" s="1"/>
  <c r="O129" i="4" s="1"/>
  <c r="AB150" i="4"/>
  <c r="W150" i="4" s="1"/>
  <c r="M150" i="4" s="1"/>
  <c r="Z150" i="4"/>
  <c r="U150" i="4" s="1"/>
  <c r="K150" i="4" s="1"/>
  <c r="X150" i="4"/>
  <c r="S150" i="4" s="1"/>
  <c r="I150" i="4" s="1"/>
  <c r="AA213" i="4"/>
  <c r="V213" i="4" s="1"/>
  <c r="Q213" i="4" s="1"/>
  <c r="Y213" i="4"/>
  <c r="T213" i="4" s="1"/>
  <c r="O213" i="4" s="1"/>
  <c r="AA178" i="4"/>
  <c r="V178" i="4" s="1"/>
  <c r="Q178" i="4" s="1"/>
  <c r="Y178" i="4"/>
  <c r="T178" i="4" s="1"/>
  <c r="O178" i="4" s="1"/>
  <c r="AB184" i="4"/>
  <c r="W184" i="4" s="1"/>
  <c r="M184" i="4" s="1"/>
  <c r="Z184" i="4"/>
  <c r="U184" i="4" s="1"/>
  <c r="P184" i="4" s="1"/>
  <c r="K184" i="4"/>
  <c r="X184" i="4"/>
  <c r="S184" i="4" s="1"/>
  <c r="I184" i="4" s="1"/>
  <c r="AA208" i="4"/>
  <c r="V208" i="4" s="1"/>
  <c r="L208" i="4" s="1"/>
  <c r="Y208" i="4"/>
  <c r="T208" i="4" s="1"/>
  <c r="J208" i="4" s="1"/>
  <c r="Y124" i="4"/>
  <c r="T124" i="4" s="1"/>
  <c r="AB185" i="4"/>
  <c r="W185" i="4" s="1"/>
  <c r="M185" i="4" s="1"/>
  <c r="X185" i="4"/>
  <c r="S185" i="4" s="1"/>
  <c r="I185" i="4" s="1"/>
  <c r="AA104" i="4"/>
  <c r="V104" i="4" s="1"/>
  <c r="Q104" i="4" s="1"/>
  <c r="Z140" i="4"/>
  <c r="U140" i="4" s="1"/>
  <c r="P140" i="4" s="1"/>
  <c r="AA149" i="4"/>
  <c r="V149" i="4" s="1"/>
  <c r="L149" i="4" s="1"/>
  <c r="AB134" i="4"/>
  <c r="W134" i="4" s="1"/>
  <c r="M134" i="4" s="1"/>
  <c r="Y160" i="4"/>
  <c r="T160" i="4" s="1"/>
  <c r="O160" i="4" s="1"/>
  <c r="AB186" i="4"/>
  <c r="W186" i="4" s="1"/>
  <c r="R186" i="4" s="1"/>
  <c r="AB190" i="4"/>
  <c r="W190" i="4" s="1"/>
  <c r="R190" i="4" s="1"/>
  <c r="AA181" i="4"/>
  <c r="V181" i="4" s="1"/>
  <c r="L181" i="4" s="1"/>
  <c r="Y145" i="4"/>
  <c r="T145" i="4" s="1"/>
  <c r="O145" i="4" s="1"/>
  <c r="AA142" i="4"/>
  <c r="V142" i="4" s="1"/>
  <c r="L142" i="4" s="1"/>
  <c r="X126" i="4"/>
  <c r="S126" i="4" s="1"/>
  <c r="N126" i="4" s="1"/>
  <c r="Y107" i="4"/>
  <c r="T107" i="4" s="1"/>
  <c r="J107" i="4" s="1"/>
  <c r="Y106" i="4"/>
  <c r="T106" i="4" s="1"/>
  <c r="J106" i="4" s="1"/>
  <c r="AB131" i="4"/>
  <c r="W131" i="4" s="1"/>
  <c r="M131" i="4" s="1"/>
  <c r="AB123" i="4"/>
  <c r="W123" i="4" s="1"/>
  <c r="R123" i="4" s="1"/>
  <c r="Z181" i="4"/>
  <c r="U181" i="4" s="1"/>
  <c r="K181" i="4" s="1"/>
  <c r="AB189" i="4"/>
  <c r="W189" i="4" s="1"/>
  <c r="M189" i="4" s="1"/>
  <c r="J130" i="4"/>
  <c r="N188" i="4"/>
  <c r="O130" i="4"/>
  <c r="Q110" i="4"/>
  <c r="Y215" i="4"/>
  <c r="T215" i="4" s="1"/>
  <c r="J215" i="4" s="1"/>
  <c r="AB209" i="4"/>
  <c r="W209" i="4" s="1"/>
  <c r="M209" i="4" s="1"/>
  <c r="Z209" i="4"/>
  <c r="U209" i="4" s="1"/>
  <c r="K209" i="4" s="1"/>
  <c r="X209" i="4"/>
  <c r="S209" i="4" s="1"/>
  <c r="I209" i="4" s="1"/>
  <c r="AA180" i="4"/>
  <c r="V180" i="4" s="1"/>
  <c r="Q180" i="4" s="1"/>
  <c r="Y180" i="4"/>
  <c r="T180" i="4" s="1"/>
  <c r="O180" i="4" s="1"/>
  <c r="AB153" i="4"/>
  <c r="W153" i="4" s="1"/>
  <c r="M153" i="4" s="1"/>
  <c r="Z153" i="4"/>
  <c r="U153" i="4" s="1"/>
  <c r="K153" i="4" s="1"/>
  <c r="X153" i="4"/>
  <c r="S153" i="4" s="1"/>
  <c r="I153" i="4" s="1"/>
  <c r="AB179" i="4"/>
  <c r="W179" i="4" s="1"/>
  <c r="R179" i="4" s="1"/>
  <c r="Z179" i="4"/>
  <c r="U179" i="4" s="1"/>
  <c r="P179" i="4" s="1"/>
  <c r="X179" i="4"/>
  <c r="S179" i="4" s="1"/>
  <c r="N179" i="4" s="1"/>
  <c r="AB156" i="4"/>
  <c r="W156" i="4" s="1"/>
  <c r="R156" i="4" s="1"/>
  <c r="Z156" i="4"/>
  <c r="U156" i="4" s="1"/>
  <c r="P156" i="4" s="1"/>
  <c r="X156" i="4"/>
  <c r="S156" i="4" s="1"/>
  <c r="N156" i="4" s="1"/>
  <c r="AA168" i="4"/>
  <c r="V168" i="4" s="1"/>
  <c r="Q168" i="4" s="1"/>
  <c r="Y168" i="4"/>
  <c r="T168" i="4" s="1"/>
  <c r="O168" i="4" s="1"/>
  <c r="AA148" i="4"/>
  <c r="V148" i="4" s="1"/>
  <c r="Q148" i="4" s="1"/>
  <c r="Y148" i="4"/>
  <c r="T148" i="4" s="1"/>
  <c r="O148" i="4" s="1"/>
  <c r="AB212" i="4"/>
  <c r="W212" i="4" s="1"/>
  <c r="R212" i="4" s="1"/>
  <c r="Z212" i="4"/>
  <c r="U212" i="4" s="1"/>
  <c r="P212" i="4" s="1"/>
  <c r="X212" i="4"/>
  <c r="S212" i="4" s="1"/>
  <c r="I212" i="4" s="1"/>
  <c r="AA207" i="4"/>
  <c r="V207" i="4" s="1"/>
  <c r="L207" i="4" s="1"/>
  <c r="Y207" i="4"/>
  <c r="T207" i="4" s="1"/>
  <c r="J207" i="4" s="1"/>
  <c r="AA105" i="4"/>
  <c r="V105" i="4" s="1"/>
  <c r="Q105" i="4" s="1"/>
  <c r="Y105" i="4"/>
  <c r="T105" i="4" s="1"/>
  <c r="O105" i="4" s="1"/>
  <c r="AB155" i="4"/>
  <c r="W155" i="4" s="1"/>
  <c r="M155" i="4" s="1"/>
  <c r="Z155" i="4"/>
  <c r="U155" i="4" s="1"/>
  <c r="K155" i="4" s="1"/>
  <c r="X155" i="4"/>
  <c r="S155" i="4" s="1"/>
  <c r="N155" i="4" s="1"/>
  <c r="AA204" i="4"/>
  <c r="V204" i="4" s="1"/>
  <c r="L204" i="4" s="1"/>
  <c r="Y204" i="4"/>
  <c r="T204" i="4" s="1"/>
  <c r="J204" i="4" s="1"/>
  <c r="X136" i="4"/>
  <c r="S136" i="4" s="1"/>
  <c r="N136" i="4" s="1"/>
  <c r="AB140" i="4"/>
  <c r="W140" i="4" s="1"/>
  <c r="R140" i="4" s="1"/>
  <c r="X181" i="4"/>
  <c r="S181" i="4" s="1"/>
  <c r="N181" i="4" s="1"/>
  <c r="AB104" i="4"/>
  <c r="W104" i="4" s="1"/>
  <c r="M104" i="4" s="1"/>
  <c r="Z136" i="4"/>
  <c r="U136" i="4" s="1"/>
  <c r="P136" i="4" s="1"/>
  <c r="Y75" i="4"/>
  <c r="T75" i="4" s="1"/>
  <c r="J75" i="4" s="1"/>
  <c r="AA73" i="4"/>
  <c r="V73" i="4" s="1"/>
  <c r="L73" i="4" s="1"/>
  <c r="Y73" i="4"/>
  <c r="T73" i="4" s="1"/>
  <c r="J73" i="4" s="1"/>
  <c r="AA71" i="4"/>
  <c r="V71" i="4" s="1"/>
  <c r="L71" i="4" s="1"/>
  <c r="Y71" i="4"/>
  <c r="T71" i="4" s="1"/>
  <c r="J71" i="4" s="1"/>
  <c r="AA69" i="4"/>
  <c r="V69" i="4" s="1"/>
  <c r="L69" i="4" s="1"/>
  <c r="Y69" i="4"/>
  <c r="T69" i="4" s="1"/>
  <c r="J69" i="4" s="1"/>
  <c r="AA67" i="4"/>
  <c r="V67" i="4" s="1"/>
  <c r="L67" i="4" s="1"/>
  <c r="Y67" i="4"/>
  <c r="T67" i="4" s="1"/>
  <c r="J67" i="4" s="1"/>
  <c r="AA65" i="4"/>
  <c r="V65" i="4" s="1"/>
  <c r="L65" i="4" s="1"/>
  <c r="Y65" i="4"/>
  <c r="T65" i="4" s="1"/>
  <c r="J65" i="4" s="1"/>
  <c r="AA63" i="4"/>
  <c r="V63" i="4" s="1"/>
  <c r="L63" i="4" s="1"/>
  <c r="Y63" i="4"/>
  <c r="T63" i="4" s="1"/>
  <c r="J63" i="4" s="1"/>
  <c r="AA61" i="4"/>
  <c r="V61" i="4" s="1"/>
  <c r="L61" i="4" s="1"/>
  <c r="Y61" i="4"/>
  <c r="T61" i="4" s="1"/>
  <c r="J61" i="4" s="1"/>
  <c r="AA59" i="4"/>
  <c r="V59" i="4" s="1"/>
  <c r="L59" i="4" s="1"/>
  <c r="Y59" i="4"/>
  <c r="T59" i="4" s="1"/>
  <c r="J59" i="4" s="1"/>
  <c r="AB58" i="4"/>
  <c r="W58" i="4" s="1"/>
  <c r="M58" i="4" s="1"/>
  <c r="Z58" i="4"/>
  <c r="U58" i="4" s="1"/>
  <c r="K58" i="4" s="1"/>
  <c r="X58" i="4"/>
  <c r="S58" i="4" s="1"/>
  <c r="N58" i="4" s="1"/>
  <c r="AB56" i="4"/>
  <c r="W56" i="4" s="1"/>
  <c r="M56" i="4" s="1"/>
  <c r="Z56" i="4"/>
  <c r="U56" i="4" s="1"/>
  <c r="K56" i="4" s="1"/>
  <c r="X56" i="4"/>
  <c r="S56" i="4" s="1"/>
  <c r="N56" i="4" s="1"/>
  <c r="AB54" i="4"/>
  <c r="W54" i="4" s="1"/>
  <c r="M54" i="4" s="1"/>
  <c r="Z54" i="4"/>
  <c r="U54" i="4" s="1"/>
  <c r="K54" i="4" s="1"/>
  <c r="X54" i="4"/>
  <c r="S54" i="4" s="1"/>
  <c r="N54" i="4" s="1"/>
  <c r="AB52" i="4"/>
  <c r="W52" i="4" s="1"/>
  <c r="M52" i="4" s="1"/>
  <c r="Z52" i="4"/>
  <c r="U52" i="4" s="1"/>
  <c r="K52" i="4" s="1"/>
  <c r="AA50" i="4"/>
  <c r="V50" i="4" s="1"/>
  <c r="L50" i="4" s="1"/>
  <c r="Y50" i="4"/>
  <c r="T50" i="4" s="1"/>
  <c r="J50" i="4" s="1"/>
  <c r="AA48" i="4"/>
  <c r="V48" i="4" s="1"/>
  <c r="L48" i="4" s="1"/>
  <c r="Y48" i="4"/>
  <c r="T48" i="4" s="1"/>
  <c r="J48" i="4" s="1"/>
  <c r="AA46" i="4"/>
  <c r="V46" i="4" s="1"/>
  <c r="L46" i="4" s="1"/>
  <c r="Y46" i="4"/>
  <c r="T46" i="4" s="1"/>
  <c r="J46" i="4" s="1"/>
  <c r="AA44" i="4"/>
  <c r="V44" i="4" s="1"/>
  <c r="L44" i="4" s="1"/>
  <c r="Y44" i="4"/>
  <c r="T44" i="4" s="1"/>
  <c r="J44" i="4" s="1"/>
  <c r="Y33" i="4"/>
  <c r="T33" i="4" s="1"/>
  <c r="J33" i="4" s="1"/>
  <c r="Y29" i="4"/>
  <c r="T29" i="4" s="1"/>
  <c r="J29" i="4" s="1"/>
  <c r="AB7" i="4"/>
  <c r="W7" i="4" s="1"/>
  <c r="M7" i="4" s="1"/>
  <c r="AA183" i="4"/>
  <c r="V183" i="4" s="1"/>
  <c r="Q183" i="4" s="1"/>
  <c r="X183" i="4"/>
  <c r="S183" i="4" s="1"/>
  <c r="I183" i="4" s="1"/>
  <c r="Y12" i="4"/>
  <c r="T12" i="4" s="1"/>
  <c r="J12" i="4" s="1"/>
  <c r="AA131" i="4"/>
  <c r="V131" i="4" s="1"/>
  <c r="L131" i="4" s="1"/>
  <c r="X141" i="4"/>
  <c r="S141" i="4" s="1"/>
  <c r="Y190" i="4"/>
  <c r="X176" i="4"/>
  <c r="S176" i="4" s="1"/>
  <c r="X163" i="4"/>
  <c r="Y115" i="4"/>
  <c r="T115" i="4" s="1"/>
  <c r="J115" i="4" s="1"/>
  <c r="Z154" i="4"/>
  <c r="U154" i="4" s="1"/>
  <c r="P154" i="4" s="1"/>
  <c r="Z158" i="4"/>
  <c r="U158" i="4" s="1"/>
  <c r="K158" i="4" s="1"/>
  <c r="AA123" i="4"/>
  <c r="V123" i="4" s="1"/>
  <c r="L123" i="4" s="1"/>
  <c r="AA140" i="4"/>
  <c r="AB125" i="4"/>
  <c r="AA192" i="4"/>
  <c r="Y186" i="4"/>
  <c r="T186" i="4" s="1"/>
  <c r="O186" i="4" s="1"/>
  <c r="Z198" i="4"/>
  <c r="U198" i="4" s="1"/>
  <c r="P198" i="4" s="1"/>
  <c r="X167" i="4"/>
  <c r="S167" i="4" s="1"/>
  <c r="N167" i="4" s="1"/>
  <c r="AA158" i="4"/>
  <c r="V158" i="4" s="1"/>
  <c r="Q158" i="4" s="1"/>
  <c r="AB126" i="4"/>
  <c r="W126" i="4" s="1"/>
  <c r="R126" i="4" s="1"/>
  <c r="AB108" i="4"/>
  <c r="W108" i="4" s="1"/>
  <c r="M108" i="4" s="1"/>
  <c r="AA115" i="4"/>
  <c r="V115" i="4" s="1"/>
  <c r="L115" i="4" s="1"/>
  <c r="Y123" i="4"/>
  <c r="Z131" i="4"/>
  <c r="U131" i="4" s="1"/>
  <c r="K131" i="4" s="1"/>
  <c r="Z137" i="4"/>
  <c r="U137" i="4" s="1"/>
  <c r="K137" i="4" s="1"/>
  <c r="Y142" i="4"/>
  <c r="T142" i="4" s="1"/>
  <c r="J142" i="4" s="1"/>
  <c r="AB154" i="4"/>
  <c r="W154" i="4" s="1"/>
  <c r="M154" i="4" s="1"/>
  <c r="AB158" i="4"/>
  <c r="W158" i="4" s="1"/>
  <c r="M158" i="4" s="1"/>
  <c r="Z106" i="4"/>
  <c r="U106" i="4" s="1"/>
  <c r="P106" i="4" s="1"/>
  <c r="Z126" i="4"/>
  <c r="U126" i="4" s="1"/>
  <c r="K126" i="4" s="1"/>
  <c r="AA136" i="4"/>
  <c r="AB142" i="4"/>
  <c r="W142" i="4" s="1"/>
  <c r="M142" i="4" s="1"/>
  <c r="AB160" i="4"/>
  <c r="Y198" i="4"/>
  <c r="T198" i="4" s="1"/>
  <c r="J198" i="4" s="1"/>
  <c r="Z193" i="4"/>
  <c r="U193" i="4" s="1"/>
  <c r="K193" i="4" s="1"/>
  <c r="X211" i="4"/>
  <c r="S211" i="4" s="1"/>
  <c r="AB176" i="4"/>
  <c r="W176" i="4" s="1"/>
  <c r="R176" i="4" s="1"/>
  <c r="X193" i="4"/>
  <c r="S193" i="4" s="1"/>
  <c r="N193" i="4" s="1"/>
  <c r="X196" i="4"/>
  <c r="S196" i="4" s="1"/>
  <c r="N196" i="4" s="1"/>
  <c r="X198" i="4"/>
  <c r="S198" i="4" s="1"/>
  <c r="I198" i="4" s="1"/>
  <c r="X201" i="4"/>
  <c r="S201" i="4" s="1"/>
  <c r="N201" i="4" s="1"/>
  <c r="AA162" i="4"/>
  <c r="Y189" i="4"/>
  <c r="AA167" i="4"/>
  <c r="V167" i="4" s="1"/>
  <c r="L167" i="4" s="1"/>
  <c r="Y126" i="4"/>
  <c r="AA134" i="4"/>
  <c r="V134" i="4" s="1"/>
  <c r="Q134" i="4" s="1"/>
  <c r="AB137" i="4"/>
  <c r="W137" i="4" s="1"/>
  <c r="R137" i="4" s="1"/>
  <c r="AB128" i="4"/>
  <c r="W128" i="4" s="1"/>
  <c r="M128" i="4" s="1"/>
  <c r="Z142" i="4"/>
  <c r="U142" i="4" s="1"/>
  <c r="K142" i="4" s="1"/>
  <c r="AA176" i="4"/>
  <c r="V176" i="4" s="1"/>
  <c r="Q176" i="4" s="1"/>
  <c r="AA195" i="4"/>
  <c r="V195" i="4" s="1"/>
  <c r="Q195" i="4" s="1"/>
  <c r="Z203" i="4"/>
  <c r="U203" i="4" s="1"/>
  <c r="P203" i="4" s="1"/>
  <c r="AA211" i="4"/>
  <c r="V211" i="4" s="1"/>
  <c r="L211" i="4" s="1"/>
  <c r="AB195" i="4"/>
  <c r="W195" i="4" s="1"/>
  <c r="M195" i="4" s="1"/>
  <c r="AB201" i="4"/>
  <c r="W201" i="4" s="1"/>
  <c r="M201" i="4" s="1"/>
  <c r="AA186" i="4"/>
  <c r="V186" i="4" s="1"/>
  <c r="Q186" i="4" s="1"/>
  <c r="Y193" i="4"/>
  <c r="T193" i="4" s="1"/>
  <c r="O193" i="4" s="1"/>
  <c r="Y104" i="4"/>
  <c r="T104" i="4" s="1"/>
  <c r="J104" i="4" s="1"/>
  <c r="Z128" i="4"/>
  <c r="X131" i="4"/>
  <c r="X137" i="4"/>
  <c r="AA141" i="4"/>
  <c r="V141" i="4" s="1"/>
  <c r="L141" i="4" s="1"/>
  <c r="X104" i="4"/>
  <c r="S104" i="4" s="1"/>
  <c r="N104" i="4" s="1"/>
  <c r="Q206" i="4"/>
  <c r="Q184" i="4"/>
  <c r="J124" i="4"/>
  <c r="O124" i="4"/>
  <c r="R185" i="4"/>
  <c r="N185" i="4"/>
  <c r="AA202" i="4"/>
  <c r="V202" i="4" s="1"/>
  <c r="Q202" i="4" s="1"/>
  <c r="Y202" i="4"/>
  <c r="AB215" i="4"/>
  <c r="W215" i="4" s="1"/>
  <c r="M215" i="4" s="1"/>
  <c r="Z215" i="4"/>
  <c r="U215" i="4" s="1"/>
  <c r="K215" i="4" s="1"/>
  <c r="X215" i="4"/>
  <c r="Z149" i="4"/>
  <c r="AA201" i="4"/>
  <c r="V201" i="4" s="1"/>
  <c r="L201" i="4" s="1"/>
  <c r="AA154" i="4"/>
  <c r="AA106" i="4"/>
  <c r="V106" i="4" s="1"/>
  <c r="L106" i="4" s="1"/>
  <c r="Y167" i="4"/>
  <c r="T167" i="4" s="1"/>
  <c r="J167" i="4" s="1"/>
  <c r="Z104" i="4"/>
  <c r="U104" i="4" s="1"/>
  <c r="P104" i="4" s="1"/>
  <c r="AA108" i="4"/>
  <c r="Z134" i="4"/>
  <c r="Y196" i="4"/>
  <c r="T196" i="4" s="1"/>
  <c r="O196" i="4" s="1"/>
  <c r="Y200" i="4"/>
  <c r="T200" i="4" s="1"/>
  <c r="O200" i="4" s="1"/>
  <c r="X203" i="4"/>
  <c r="Z201" i="4"/>
  <c r="U201" i="4" s="1"/>
  <c r="P201" i="4" s="1"/>
  <c r="X200" i="4"/>
  <c r="S200" i="4" s="1"/>
  <c r="I200" i="4" s="1"/>
  <c r="AB167" i="4"/>
  <c r="W167" i="4" s="1"/>
  <c r="R167" i="4" s="1"/>
  <c r="AA145" i="4"/>
  <c r="AB193" i="4"/>
  <c r="W193" i="4" s="1"/>
  <c r="R193" i="4" s="1"/>
  <c r="AA143" i="4"/>
  <c r="V143" i="4" s="1"/>
  <c r="L143" i="4" s="1"/>
  <c r="Y143" i="4"/>
  <c r="AA152" i="4"/>
  <c r="V152" i="4" s="1"/>
  <c r="L152" i="4" s="1"/>
  <c r="Y152" i="4"/>
  <c r="T152" i="4" s="1"/>
  <c r="O152" i="4" s="1"/>
  <c r="AA153" i="4"/>
  <c r="V153" i="4" s="1"/>
  <c r="L153" i="4" s="1"/>
  <c r="Y153" i="4"/>
  <c r="T153" i="4" s="1"/>
  <c r="J153" i="4" s="1"/>
  <c r="AA179" i="4"/>
  <c r="V179" i="4" s="1"/>
  <c r="Q179" i="4" s="1"/>
  <c r="Y179" i="4"/>
  <c r="AA156" i="4"/>
  <c r="V156" i="4" s="1"/>
  <c r="Q156" i="4" s="1"/>
  <c r="Y156" i="4"/>
  <c r="AB187" i="4"/>
  <c r="W187" i="4" s="1"/>
  <c r="M187" i="4" s="1"/>
  <c r="R187" i="4"/>
  <c r="Z187" i="4"/>
  <c r="U187" i="4" s="1"/>
  <c r="K187" i="4" s="1"/>
  <c r="P187" i="4"/>
  <c r="X187" i="4"/>
  <c r="AB168" i="4"/>
  <c r="W168" i="4" s="1"/>
  <c r="R168" i="4" s="1"/>
  <c r="Z168" i="4"/>
  <c r="U168" i="4" s="1"/>
  <c r="P168" i="4" s="1"/>
  <c r="X168" i="4"/>
  <c r="AB118" i="4"/>
  <c r="W118" i="4" s="1"/>
  <c r="R118" i="4" s="1"/>
  <c r="M118" i="4"/>
  <c r="Z118" i="4"/>
  <c r="U118" i="4" s="1"/>
  <c r="P118" i="4" s="1"/>
  <c r="K118" i="4"/>
  <c r="X118" i="4"/>
  <c r="AB174" i="4"/>
  <c r="W174" i="4" s="1"/>
  <c r="M174" i="4" s="1"/>
  <c r="Z174" i="4"/>
  <c r="U174" i="4" s="1"/>
  <c r="K174" i="4" s="1"/>
  <c r="X174" i="4"/>
  <c r="AB135" i="4"/>
  <c r="W135" i="4" s="1"/>
  <c r="M135" i="4" s="1"/>
  <c r="R135" i="4"/>
  <c r="Z135" i="4"/>
  <c r="U135" i="4" s="1"/>
  <c r="K135" i="4" s="1"/>
  <c r="P135" i="4"/>
  <c r="X135" i="4"/>
  <c r="AB164" i="4"/>
  <c r="W164" i="4" s="1"/>
  <c r="M164" i="4" s="1"/>
  <c r="Z164" i="4"/>
  <c r="U164" i="4" s="1"/>
  <c r="K164" i="4" s="1"/>
  <c r="X164" i="4"/>
  <c r="AB148" i="4"/>
  <c r="W148" i="4" s="1"/>
  <c r="R148" i="4" s="1"/>
  <c r="M148" i="4"/>
  <c r="Z148" i="4"/>
  <c r="U148" i="4" s="1"/>
  <c r="P148" i="4" s="1"/>
  <c r="K148" i="4"/>
  <c r="X148" i="4"/>
  <c r="AB114" i="4"/>
  <c r="W114" i="4" s="1"/>
  <c r="R114" i="4" s="1"/>
  <c r="Z114" i="4"/>
  <c r="U114" i="4" s="1"/>
  <c r="P114" i="4" s="1"/>
  <c r="X114" i="4"/>
  <c r="AB197" i="4"/>
  <c r="W197" i="4" s="1"/>
  <c r="M197" i="4" s="1"/>
  <c r="R197" i="4"/>
  <c r="Z197" i="4"/>
  <c r="U197" i="4" s="1"/>
  <c r="K197" i="4" s="1"/>
  <c r="P197" i="4"/>
  <c r="X197" i="4"/>
  <c r="AA212" i="4"/>
  <c r="V212" i="4" s="1"/>
  <c r="Q212" i="4" s="1"/>
  <c r="Y212" i="4"/>
  <c r="AA155" i="4"/>
  <c r="V155" i="4" s="1"/>
  <c r="L155" i="4" s="1"/>
  <c r="Y155" i="4"/>
  <c r="T155" i="4" s="1"/>
  <c r="J155" i="4" s="1"/>
  <c r="AA209" i="4"/>
  <c r="V209" i="4" s="1"/>
  <c r="L209" i="4" s="1"/>
  <c r="Y209" i="4"/>
  <c r="AF152" i="4"/>
  <c r="AB210" i="4"/>
  <c r="W210" i="4" s="1"/>
  <c r="M210" i="4" s="1"/>
  <c r="Z210" i="4"/>
  <c r="U210" i="4" s="1"/>
  <c r="K210" i="4" s="1"/>
  <c r="X210" i="4"/>
  <c r="AB180" i="4"/>
  <c r="W180" i="4" s="1"/>
  <c r="R180" i="4" s="1"/>
  <c r="Z180" i="4"/>
  <c r="U180" i="4" s="1"/>
  <c r="P180" i="4" s="1"/>
  <c r="X180" i="4"/>
  <c r="AF153" i="4"/>
  <c r="AA173" i="4"/>
  <c r="V173" i="4" s="1"/>
  <c r="Q173" i="4" s="1"/>
  <c r="Y173" i="4"/>
  <c r="AA166" i="4"/>
  <c r="V166" i="4" s="1"/>
  <c r="Q166" i="4" s="1"/>
  <c r="Y166" i="4"/>
  <c r="AA111" i="4"/>
  <c r="V111" i="4" s="1"/>
  <c r="Q111" i="4" s="1"/>
  <c r="Y111" i="4"/>
  <c r="AA122" i="4"/>
  <c r="V122" i="4" s="1"/>
  <c r="L122" i="4" s="1"/>
  <c r="Y122" i="4"/>
  <c r="AA133" i="4"/>
  <c r="V133" i="4" s="1"/>
  <c r="L133" i="4" s="1"/>
  <c r="Y133" i="4"/>
  <c r="AA112" i="4"/>
  <c r="V112" i="4" s="1"/>
  <c r="L112" i="4" s="1"/>
  <c r="Y112" i="4"/>
  <c r="AA138" i="4"/>
  <c r="V138" i="4" s="1"/>
  <c r="L138" i="4" s="1"/>
  <c r="Q138" i="4"/>
  <c r="Y138" i="4"/>
  <c r="AA214" i="4"/>
  <c r="V214" i="4" s="1"/>
  <c r="L214" i="4" s="1"/>
  <c r="Y214" i="4"/>
  <c r="AB207" i="4"/>
  <c r="W207" i="4" s="1"/>
  <c r="M207" i="4" s="1"/>
  <c r="Z207" i="4"/>
  <c r="U207" i="4" s="1"/>
  <c r="K207" i="4" s="1"/>
  <c r="X207" i="4"/>
  <c r="AB117" i="4"/>
  <c r="W117" i="4" s="1"/>
  <c r="R117" i="4" s="1"/>
  <c r="Z117" i="4"/>
  <c r="U117" i="4" s="1"/>
  <c r="K117" i="4" s="1"/>
  <c r="X117" i="4"/>
  <c r="S117" i="4" s="1"/>
  <c r="AB105" i="4"/>
  <c r="W105" i="4" s="1"/>
  <c r="R105" i="4" s="1"/>
  <c r="Z105" i="4"/>
  <c r="U105" i="4" s="1"/>
  <c r="P105" i="4" s="1"/>
  <c r="X105" i="4"/>
  <c r="AB204" i="4"/>
  <c r="W204" i="4" s="1"/>
  <c r="M204" i="4" s="1"/>
  <c r="Z204" i="4"/>
  <c r="U204" i="4" s="1"/>
  <c r="K204" i="4" s="1"/>
  <c r="X204" i="4"/>
  <c r="AB171" i="4"/>
  <c r="W171" i="4" s="1"/>
  <c r="M171" i="4" s="1"/>
  <c r="Y171" i="4"/>
  <c r="T171" i="4" s="1"/>
  <c r="J171" i="4" s="1"/>
  <c r="AA139" i="4"/>
  <c r="V139" i="4" s="1"/>
  <c r="Q139" i="4" s="1"/>
  <c r="X139" i="4"/>
  <c r="AB101" i="4"/>
  <c r="W101" i="4" s="1"/>
  <c r="M101" i="4" s="1"/>
  <c r="Z101" i="4"/>
  <c r="U101" i="4" s="1"/>
  <c r="K101" i="4" s="1"/>
  <c r="X101" i="4"/>
  <c r="AB99" i="4"/>
  <c r="W99" i="4" s="1"/>
  <c r="M99" i="4" s="1"/>
  <c r="Z99" i="4"/>
  <c r="U99" i="4" s="1"/>
  <c r="K99" i="4" s="1"/>
  <c r="X99" i="4"/>
  <c r="AB97" i="4"/>
  <c r="W97" i="4" s="1"/>
  <c r="M97" i="4" s="1"/>
  <c r="Z97" i="4"/>
  <c r="U97" i="4" s="1"/>
  <c r="K97" i="4" s="1"/>
  <c r="X97" i="4"/>
  <c r="AB95" i="4"/>
  <c r="W95" i="4" s="1"/>
  <c r="M95" i="4" s="1"/>
  <c r="Z95" i="4"/>
  <c r="U95" i="4" s="1"/>
  <c r="K95" i="4" s="1"/>
  <c r="X95" i="4"/>
  <c r="AB93" i="4"/>
  <c r="W93" i="4" s="1"/>
  <c r="M93" i="4" s="1"/>
  <c r="Z93" i="4"/>
  <c r="U93" i="4" s="1"/>
  <c r="K93" i="4" s="1"/>
  <c r="X93" i="4"/>
  <c r="AB91" i="4"/>
  <c r="W91" i="4" s="1"/>
  <c r="M91" i="4" s="1"/>
  <c r="Z91" i="4"/>
  <c r="U91" i="4" s="1"/>
  <c r="K91" i="4" s="1"/>
  <c r="X91" i="4"/>
  <c r="AB89" i="4"/>
  <c r="W89" i="4" s="1"/>
  <c r="M89" i="4" s="1"/>
  <c r="Z89" i="4"/>
  <c r="U89" i="4" s="1"/>
  <c r="K89" i="4" s="1"/>
  <c r="X89" i="4"/>
  <c r="AB87" i="4"/>
  <c r="W87" i="4" s="1"/>
  <c r="M87" i="4" s="1"/>
  <c r="Z87" i="4"/>
  <c r="U87" i="4" s="1"/>
  <c r="K87" i="4" s="1"/>
  <c r="X87" i="4"/>
  <c r="AB85" i="4"/>
  <c r="W85" i="4" s="1"/>
  <c r="M85" i="4" s="1"/>
  <c r="Z85" i="4"/>
  <c r="U85" i="4" s="1"/>
  <c r="K85" i="4" s="1"/>
  <c r="X85" i="4"/>
  <c r="AB83" i="4"/>
  <c r="W83" i="4" s="1"/>
  <c r="M83" i="4" s="1"/>
  <c r="Z83" i="4"/>
  <c r="U83" i="4" s="1"/>
  <c r="K83" i="4" s="1"/>
  <c r="X83" i="4"/>
  <c r="AB81" i="4"/>
  <c r="W81" i="4" s="1"/>
  <c r="M81" i="4" s="1"/>
  <c r="Z81" i="4"/>
  <c r="U81" i="4" s="1"/>
  <c r="K81" i="4" s="1"/>
  <c r="X81" i="4"/>
  <c r="AB79" i="4"/>
  <c r="W79" i="4" s="1"/>
  <c r="M79" i="4" s="1"/>
  <c r="Z79" i="4"/>
  <c r="U79" i="4" s="1"/>
  <c r="K79" i="4" s="1"/>
  <c r="X79" i="4"/>
  <c r="AB77" i="4"/>
  <c r="W77" i="4" s="1"/>
  <c r="M77" i="4" s="1"/>
  <c r="Z77" i="4"/>
  <c r="U77" i="4" s="1"/>
  <c r="K77" i="4" s="1"/>
  <c r="X77" i="4"/>
  <c r="AB75" i="4"/>
  <c r="W75" i="4" s="1"/>
  <c r="M75" i="4" s="1"/>
  <c r="Z75" i="4"/>
  <c r="U75" i="4" s="1"/>
  <c r="K75" i="4" s="1"/>
  <c r="X75" i="4"/>
  <c r="AB73" i="4"/>
  <c r="W73" i="4" s="1"/>
  <c r="M73" i="4" s="1"/>
  <c r="Z73" i="4"/>
  <c r="U73" i="4" s="1"/>
  <c r="K73" i="4" s="1"/>
  <c r="X73" i="4"/>
  <c r="AB71" i="4"/>
  <c r="W71" i="4" s="1"/>
  <c r="M71" i="4" s="1"/>
  <c r="Z71" i="4"/>
  <c r="U71" i="4" s="1"/>
  <c r="K71" i="4" s="1"/>
  <c r="X71" i="4"/>
  <c r="AB69" i="4"/>
  <c r="W69" i="4" s="1"/>
  <c r="M69" i="4" s="1"/>
  <c r="Z69" i="4"/>
  <c r="U69" i="4" s="1"/>
  <c r="K69" i="4" s="1"/>
  <c r="X69" i="4"/>
  <c r="AB67" i="4"/>
  <c r="W67" i="4" s="1"/>
  <c r="M67" i="4" s="1"/>
  <c r="Z67" i="4"/>
  <c r="U67" i="4" s="1"/>
  <c r="K67" i="4" s="1"/>
  <c r="X67" i="4"/>
  <c r="AB65" i="4"/>
  <c r="W65" i="4" s="1"/>
  <c r="M65" i="4" s="1"/>
  <c r="Z65" i="4"/>
  <c r="U65" i="4" s="1"/>
  <c r="K65" i="4" s="1"/>
  <c r="X65" i="4"/>
  <c r="AB102" i="4"/>
  <c r="W102" i="4" s="1"/>
  <c r="M102" i="4" s="1"/>
  <c r="Z102" i="4"/>
  <c r="U102" i="4" s="1"/>
  <c r="K102" i="4" s="1"/>
  <c r="X102" i="4"/>
  <c r="AB100" i="4"/>
  <c r="W100" i="4" s="1"/>
  <c r="M100" i="4" s="1"/>
  <c r="Z100" i="4"/>
  <c r="U100" i="4" s="1"/>
  <c r="K100" i="4" s="1"/>
  <c r="X100" i="4"/>
  <c r="AB98" i="4"/>
  <c r="W98" i="4" s="1"/>
  <c r="M98" i="4" s="1"/>
  <c r="Z98" i="4"/>
  <c r="U98" i="4" s="1"/>
  <c r="K98" i="4" s="1"/>
  <c r="X98" i="4"/>
  <c r="AB96" i="4"/>
  <c r="W96" i="4" s="1"/>
  <c r="M96" i="4" s="1"/>
  <c r="Z96" i="4"/>
  <c r="U96" i="4" s="1"/>
  <c r="K96" i="4" s="1"/>
  <c r="X96" i="4"/>
  <c r="AB94" i="4"/>
  <c r="W94" i="4" s="1"/>
  <c r="M94" i="4" s="1"/>
  <c r="Z94" i="4"/>
  <c r="U94" i="4" s="1"/>
  <c r="K94" i="4" s="1"/>
  <c r="X94" i="4"/>
  <c r="AB92" i="4"/>
  <c r="W92" i="4" s="1"/>
  <c r="M92" i="4" s="1"/>
  <c r="Z92" i="4"/>
  <c r="U92" i="4" s="1"/>
  <c r="K92" i="4" s="1"/>
  <c r="X92" i="4"/>
  <c r="AB90" i="4"/>
  <c r="W90" i="4" s="1"/>
  <c r="M90" i="4" s="1"/>
  <c r="Z90" i="4"/>
  <c r="U90" i="4" s="1"/>
  <c r="K90" i="4" s="1"/>
  <c r="X90" i="4"/>
  <c r="AB88" i="4"/>
  <c r="W88" i="4" s="1"/>
  <c r="M88" i="4" s="1"/>
  <c r="Z88" i="4"/>
  <c r="U88" i="4" s="1"/>
  <c r="K88" i="4" s="1"/>
  <c r="X88" i="4"/>
  <c r="AB86" i="4"/>
  <c r="W86" i="4" s="1"/>
  <c r="M86" i="4" s="1"/>
  <c r="Z86" i="4"/>
  <c r="U86" i="4" s="1"/>
  <c r="K86" i="4" s="1"/>
  <c r="X86" i="4"/>
  <c r="AB84" i="4"/>
  <c r="W84" i="4" s="1"/>
  <c r="M84" i="4" s="1"/>
  <c r="Z84" i="4"/>
  <c r="U84" i="4" s="1"/>
  <c r="K84" i="4" s="1"/>
  <c r="X84" i="4"/>
  <c r="AB82" i="4"/>
  <c r="W82" i="4" s="1"/>
  <c r="M82" i="4" s="1"/>
  <c r="Z82" i="4"/>
  <c r="U82" i="4" s="1"/>
  <c r="K82" i="4" s="1"/>
  <c r="X82" i="4"/>
  <c r="AB80" i="4"/>
  <c r="W80" i="4" s="1"/>
  <c r="M80" i="4" s="1"/>
  <c r="Z80" i="4"/>
  <c r="U80" i="4" s="1"/>
  <c r="K80" i="4" s="1"/>
  <c r="X80" i="4"/>
  <c r="AB78" i="4"/>
  <c r="W78" i="4" s="1"/>
  <c r="M78" i="4" s="1"/>
  <c r="Z78" i="4"/>
  <c r="U78" i="4" s="1"/>
  <c r="K78" i="4" s="1"/>
  <c r="X78" i="4"/>
  <c r="AB76" i="4"/>
  <c r="W76" i="4" s="1"/>
  <c r="M76" i="4" s="1"/>
  <c r="Z76" i="4"/>
  <c r="U76" i="4" s="1"/>
  <c r="K76" i="4" s="1"/>
  <c r="X76" i="4"/>
  <c r="AB74" i="4"/>
  <c r="W74" i="4" s="1"/>
  <c r="M74" i="4" s="1"/>
  <c r="Z74" i="4"/>
  <c r="U74" i="4" s="1"/>
  <c r="K74" i="4" s="1"/>
  <c r="X74" i="4"/>
  <c r="AB72" i="4"/>
  <c r="W72" i="4" s="1"/>
  <c r="M72" i="4" s="1"/>
  <c r="Z72" i="4"/>
  <c r="U72" i="4" s="1"/>
  <c r="K72" i="4" s="1"/>
  <c r="X72" i="4"/>
  <c r="AB70" i="4"/>
  <c r="W70" i="4" s="1"/>
  <c r="M70" i="4" s="1"/>
  <c r="Z70" i="4"/>
  <c r="U70" i="4" s="1"/>
  <c r="K70" i="4" s="1"/>
  <c r="X70" i="4"/>
  <c r="AB68" i="4"/>
  <c r="W68" i="4" s="1"/>
  <c r="M68" i="4" s="1"/>
  <c r="Z68" i="4"/>
  <c r="U68" i="4" s="1"/>
  <c r="K68" i="4" s="1"/>
  <c r="X68" i="4"/>
  <c r="AB66" i="4"/>
  <c r="W66" i="4" s="1"/>
  <c r="M66" i="4" s="1"/>
  <c r="Z66" i="4"/>
  <c r="U66" i="4" s="1"/>
  <c r="K66" i="4" s="1"/>
  <c r="X66" i="4"/>
  <c r="AB64" i="4"/>
  <c r="W64" i="4" s="1"/>
  <c r="M64" i="4" s="1"/>
  <c r="Z64" i="4"/>
  <c r="U64" i="4" s="1"/>
  <c r="K64" i="4" s="1"/>
  <c r="X64" i="4"/>
  <c r="AB62" i="4"/>
  <c r="W62" i="4" s="1"/>
  <c r="M62" i="4" s="1"/>
  <c r="Z62" i="4"/>
  <c r="U62" i="4" s="1"/>
  <c r="K62" i="4" s="1"/>
  <c r="X62" i="4"/>
  <c r="AB60" i="4"/>
  <c r="W60" i="4" s="1"/>
  <c r="M60" i="4" s="1"/>
  <c r="Z60" i="4"/>
  <c r="U60" i="4" s="1"/>
  <c r="K60" i="4" s="1"/>
  <c r="X60" i="4"/>
  <c r="AB63" i="4"/>
  <c r="W63" i="4" s="1"/>
  <c r="M63" i="4" s="1"/>
  <c r="Z63" i="4"/>
  <c r="U63" i="4" s="1"/>
  <c r="K63" i="4" s="1"/>
  <c r="X63" i="4"/>
  <c r="AB61" i="4"/>
  <c r="W61" i="4" s="1"/>
  <c r="M61" i="4" s="1"/>
  <c r="Z61" i="4"/>
  <c r="U61" i="4" s="1"/>
  <c r="K61" i="4" s="1"/>
  <c r="X61" i="4"/>
  <c r="AB59" i="4"/>
  <c r="W59" i="4" s="1"/>
  <c r="M59" i="4" s="1"/>
  <c r="Z59" i="4"/>
  <c r="U59" i="4" s="1"/>
  <c r="K59" i="4" s="1"/>
  <c r="X59" i="4"/>
  <c r="AB51" i="4"/>
  <c r="W51" i="4" s="1"/>
  <c r="M51" i="4" s="1"/>
  <c r="Z51" i="4"/>
  <c r="U51" i="4" s="1"/>
  <c r="K51" i="4" s="1"/>
  <c r="X51" i="4"/>
  <c r="AB49" i="4"/>
  <c r="W49" i="4" s="1"/>
  <c r="M49" i="4" s="1"/>
  <c r="Z49" i="4"/>
  <c r="U49" i="4" s="1"/>
  <c r="K49" i="4" s="1"/>
  <c r="X49" i="4"/>
  <c r="AB47" i="4"/>
  <c r="W47" i="4" s="1"/>
  <c r="M47" i="4" s="1"/>
  <c r="Z47" i="4"/>
  <c r="U47" i="4" s="1"/>
  <c r="K47" i="4" s="1"/>
  <c r="X47" i="4"/>
  <c r="AB45" i="4"/>
  <c r="W45" i="4" s="1"/>
  <c r="M45" i="4" s="1"/>
  <c r="Z45" i="4"/>
  <c r="U45" i="4" s="1"/>
  <c r="K45" i="4" s="1"/>
  <c r="X45" i="4"/>
  <c r="AB43" i="4"/>
  <c r="W43" i="4" s="1"/>
  <c r="M43" i="4" s="1"/>
  <c r="Z43" i="4"/>
  <c r="U43" i="4" s="1"/>
  <c r="K43" i="4" s="1"/>
  <c r="X43" i="4"/>
  <c r="AB38" i="4"/>
  <c r="W38" i="4" s="1"/>
  <c r="M38" i="4" s="1"/>
  <c r="AA23" i="4"/>
  <c r="V23" i="4" s="1"/>
  <c r="L23" i="4" s="1"/>
  <c r="Y8" i="4"/>
  <c r="T8" i="4" s="1"/>
  <c r="J8" i="4" s="1"/>
  <c r="Y16" i="4"/>
  <c r="T16" i="4" s="1"/>
  <c r="J16" i="4" s="1"/>
  <c r="Y11" i="4"/>
  <c r="T11" i="4" s="1"/>
  <c r="J11" i="4" s="1"/>
  <c r="Y21" i="4"/>
  <c r="T21" i="4" s="1"/>
  <c r="O21" i="4" s="1"/>
  <c r="AB183" i="4"/>
  <c r="W183" i="4" s="1"/>
  <c r="R183" i="4" s="1"/>
  <c r="Y183" i="4"/>
  <c r="Y13" i="4"/>
  <c r="T13" i="4" s="1"/>
  <c r="J13" i="4" s="1"/>
  <c r="AA58" i="4"/>
  <c r="V58" i="4" s="1"/>
  <c r="L58" i="4" s="1"/>
  <c r="Y58" i="4"/>
  <c r="AA57" i="4"/>
  <c r="V57" i="4" s="1"/>
  <c r="L57" i="4" s="1"/>
  <c r="Y57" i="4"/>
  <c r="AA56" i="4"/>
  <c r="V56" i="4" s="1"/>
  <c r="L56" i="4" s="1"/>
  <c r="Y56" i="4"/>
  <c r="AA55" i="4"/>
  <c r="V55" i="4" s="1"/>
  <c r="L55" i="4" s="1"/>
  <c r="Y55" i="4"/>
  <c r="AA54" i="4"/>
  <c r="V54" i="4" s="1"/>
  <c r="L54" i="4" s="1"/>
  <c r="Y54" i="4"/>
  <c r="AA53" i="4"/>
  <c r="V53" i="4" s="1"/>
  <c r="L53" i="4" s="1"/>
  <c r="Y53" i="4"/>
  <c r="AA52" i="4"/>
  <c r="V52" i="4" s="1"/>
  <c r="L52" i="4" s="1"/>
  <c r="X52" i="4"/>
  <c r="AB50" i="4"/>
  <c r="W50" i="4" s="1"/>
  <c r="M50" i="4" s="1"/>
  <c r="Z50" i="4"/>
  <c r="U50" i="4" s="1"/>
  <c r="K50" i="4" s="1"/>
  <c r="X50" i="4"/>
  <c r="AB48" i="4"/>
  <c r="W48" i="4" s="1"/>
  <c r="M48" i="4" s="1"/>
  <c r="Z48" i="4"/>
  <c r="U48" i="4" s="1"/>
  <c r="K48" i="4" s="1"/>
  <c r="X48" i="4"/>
  <c r="AB46" i="4"/>
  <c r="W46" i="4" s="1"/>
  <c r="M46" i="4" s="1"/>
  <c r="Z46" i="4"/>
  <c r="U46" i="4" s="1"/>
  <c r="K46" i="4" s="1"/>
  <c r="X46" i="4"/>
  <c r="AB44" i="4"/>
  <c r="W44" i="4" s="1"/>
  <c r="M44" i="4" s="1"/>
  <c r="Z44" i="4"/>
  <c r="U44" i="4" s="1"/>
  <c r="K44" i="4" s="1"/>
  <c r="X44" i="4"/>
  <c r="Y39" i="4"/>
  <c r="T39" i="4" s="1"/>
  <c r="J39" i="4" s="1"/>
  <c r="Y27" i="4"/>
  <c r="T27" i="4" s="1"/>
  <c r="J27" i="4" s="1"/>
  <c r="Z22" i="4"/>
  <c r="U22" i="4" s="1"/>
  <c r="K22" i="4" s="1"/>
  <c r="Y6" i="4"/>
  <c r="T6" i="4" s="1"/>
  <c r="J6" i="4" s="1"/>
  <c r="K108" i="4"/>
  <c r="Q123" i="4"/>
  <c r="Q131" i="4"/>
  <c r="I141" i="4"/>
  <c r="N141" i="4"/>
  <c r="Q149" i="4"/>
  <c r="Q201" i="4"/>
  <c r="J186" i="4"/>
  <c r="K198" i="4"/>
  <c r="I167" i="4"/>
  <c r="L158" i="4"/>
  <c r="M107" i="4"/>
  <c r="R134" i="4"/>
  <c r="M126" i="4"/>
  <c r="L104" i="4"/>
  <c r="R108" i="4"/>
  <c r="Q115" i="4"/>
  <c r="P131" i="4"/>
  <c r="I136" i="4"/>
  <c r="P137" i="4"/>
  <c r="O142" i="4"/>
  <c r="R154" i="4"/>
  <c r="R158" i="4"/>
  <c r="K104" i="4"/>
  <c r="K106" i="4"/>
  <c r="P126" i="4"/>
  <c r="M140" i="4"/>
  <c r="R142" i="4"/>
  <c r="J160" i="4"/>
  <c r="M186" i="4"/>
  <c r="M190" i="4"/>
  <c r="O198" i="4"/>
  <c r="J200" i="4"/>
  <c r="P193" i="4"/>
  <c r="K201" i="4"/>
  <c r="I211" i="4"/>
  <c r="N211" i="4"/>
  <c r="M176" i="4"/>
  <c r="Q181" i="4"/>
  <c r="N195" i="4"/>
  <c r="I196" i="4"/>
  <c r="N198" i="4"/>
  <c r="I201" i="4"/>
  <c r="J145" i="4"/>
  <c r="Q142" i="4"/>
  <c r="I176" i="4"/>
  <c r="N176" i="4"/>
  <c r="Q167" i="4"/>
  <c r="O107" i="4"/>
  <c r="M167" i="4"/>
  <c r="L134" i="4"/>
  <c r="O106" i="4"/>
  <c r="R131" i="4"/>
  <c r="M137" i="4"/>
  <c r="R104" i="4"/>
  <c r="M123" i="4"/>
  <c r="R128" i="4"/>
  <c r="K140" i="4"/>
  <c r="P142" i="4"/>
  <c r="L176" i="4"/>
  <c r="P181" i="4"/>
  <c r="R189" i="4"/>
  <c r="L195" i="4"/>
  <c r="K203" i="4"/>
  <c r="Q211" i="4"/>
  <c r="M193" i="4"/>
  <c r="R195" i="4"/>
  <c r="R201" i="4"/>
  <c r="L186" i="4"/>
  <c r="J193" i="4"/>
  <c r="O104" i="4"/>
  <c r="O115" i="4"/>
  <c r="K136" i="4"/>
  <c r="Q141" i="4"/>
  <c r="K145" i="4"/>
  <c r="K154" i="4"/>
  <c r="AE104" i="4"/>
  <c r="I181" i="4"/>
  <c r="I193" i="4"/>
  <c r="I126" i="4"/>
  <c r="P158" i="4"/>
  <c r="I104" i="4"/>
  <c r="AC153" i="4"/>
  <c r="O171" i="4" l="1"/>
  <c r="P117" i="4"/>
  <c r="L111" i="4"/>
  <c r="AF155" i="4"/>
  <c r="K105" i="4"/>
  <c r="M105" i="4"/>
  <c r="AE117" i="4"/>
  <c r="Q133" i="4"/>
  <c r="Q209" i="4"/>
  <c r="O155" i="4"/>
  <c r="Q155" i="4"/>
  <c r="L179" i="4"/>
  <c r="O153" i="4"/>
  <c r="Q153" i="4"/>
  <c r="Q152" i="4"/>
  <c r="L202" i="4"/>
  <c r="J180" i="4"/>
  <c r="L180" i="4"/>
  <c r="N209" i="4"/>
  <c r="P209" i="4"/>
  <c r="R209" i="4"/>
  <c r="O215" i="4"/>
  <c r="O208" i="4"/>
  <c r="Q208" i="4"/>
  <c r="N184" i="4"/>
  <c r="O147" i="4"/>
  <c r="AC104" i="4"/>
  <c r="Q214" i="4"/>
  <c r="Q112" i="4"/>
  <c r="Q122" i="4"/>
  <c r="L173" i="4"/>
  <c r="L212" i="4"/>
  <c r="K114" i="4"/>
  <c r="M114" i="4"/>
  <c r="P164" i="4"/>
  <c r="R164" i="4"/>
  <c r="P174" i="4"/>
  <c r="R174" i="4"/>
  <c r="K168" i="4"/>
  <c r="M168" i="4"/>
  <c r="L156" i="4"/>
  <c r="O204" i="4"/>
  <c r="Q204" i="4"/>
  <c r="P155" i="4"/>
  <c r="R155" i="4"/>
  <c r="J105" i="4"/>
  <c r="L105" i="4"/>
  <c r="O207" i="4"/>
  <c r="Q207" i="4"/>
  <c r="K212" i="4"/>
  <c r="M212" i="4"/>
  <c r="J148" i="4"/>
  <c r="L148" i="4"/>
  <c r="J168" i="4"/>
  <c r="L168" i="4"/>
  <c r="I156" i="4"/>
  <c r="K156" i="4"/>
  <c r="M156" i="4"/>
  <c r="I179" i="4"/>
  <c r="K179" i="4"/>
  <c r="M179" i="4"/>
  <c r="N153" i="4"/>
  <c r="P153" i="4"/>
  <c r="R153" i="4"/>
  <c r="AF53" i="4"/>
  <c r="I55" i="6" s="1"/>
  <c r="T53" i="4"/>
  <c r="AF55" i="4"/>
  <c r="I57" i="6" s="1"/>
  <c r="T55" i="4"/>
  <c r="AF57" i="4"/>
  <c r="I59" i="6" s="1"/>
  <c r="T57" i="4"/>
  <c r="S92" i="4"/>
  <c r="S94" i="4"/>
  <c r="S96" i="4"/>
  <c r="S98" i="4"/>
  <c r="S102" i="4"/>
  <c r="AF65" i="4"/>
  <c r="I67" i="6" s="1"/>
  <c r="S65" i="4"/>
  <c r="AF67" i="4"/>
  <c r="I69" i="6" s="1"/>
  <c r="S67" i="4"/>
  <c r="AF69" i="4"/>
  <c r="I71" i="6" s="1"/>
  <c r="S69" i="4"/>
  <c r="AF71" i="4"/>
  <c r="I73" i="6" s="1"/>
  <c r="S71" i="4"/>
  <c r="AF73" i="4"/>
  <c r="I75" i="6" s="1"/>
  <c r="S73" i="4"/>
  <c r="S75" i="4"/>
  <c r="AF77" i="4"/>
  <c r="I79" i="6" s="1"/>
  <c r="S77" i="4"/>
  <c r="AF79" i="4"/>
  <c r="I81" i="6" s="1"/>
  <c r="S79" i="4"/>
  <c r="AF81" i="4"/>
  <c r="I83" i="6" s="1"/>
  <c r="S81" i="4"/>
  <c r="AF83" i="4"/>
  <c r="I85" i="6" s="1"/>
  <c r="S83" i="4"/>
  <c r="AF85" i="4"/>
  <c r="I87" i="6" s="1"/>
  <c r="S85" i="4"/>
  <c r="AF87" i="4"/>
  <c r="I89" i="6" s="1"/>
  <c r="S87" i="4"/>
  <c r="AF89" i="4"/>
  <c r="I91" i="6" s="1"/>
  <c r="S89" i="4"/>
  <c r="AF91" i="4"/>
  <c r="I93" i="6" s="1"/>
  <c r="S91" i="4"/>
  <c r="AF93" i="4"/>
  <c r="I95" i="6" s="1"/>
  <c r="S93" i="4"/>
  <c r="AF95" i="4"/>
  <c r="I97" i="6" s="1"/>
  <c r="S95" i="4"/>
  <c r="AF97" i="4"/>
  <c r="I99" i="6" s="1"/>
  <c r="S97" i="4"/>
  <c r="AF99" i="4"/>
  <c r="I101" i="6" s="1"/>
  <c r="S99" i="4"/>
  <c r="AF101" i="4"/>
  <c r="I103" i="6" s="1"/>
  <c r="S101" i="4"/>
  <c r="S139" i="4"/>
  <c r="R171" i="4"/>
  <c r="AF207" i="4"/>
  <c r="S207" i="4"/>
  <c r="N200" i="4"/>
  <c r="J196" i="4"/>
  <c r="O167" i="4"/>
  <c r="Q106" i="4"/>
  <c r="O6" i="4"/>
  <c r="P22" i="4"/>
  <c r="O27" i="4"/>
  <c r="O39" i="4"/>
  <c r="P44" i="4"/>
  <c r="R44" i="4"/>
  <c r="P46" i="4"/>
  <c r="R46" i="4"/>
  <c r="P48" i="4"/>
  <c r="R48" i="4"/>
  <c r="P50" i="4"/>
  <c r="R50" i="4"/>
  <c r="Q52" i="4"/>
  <c r="Q53" i="4"/>
  <c r="Q54" i="4"/>
  <c r="Q55" i="4"/>
  <c r="Q56" i="4"/>
  <c r="Q57" i="4"/>
  <c r="Q58" i="4"/>
  <c r="O13" i="4"/>
  <c r="M183" i="4"/>
  <c r="J21" i="4"/>
  <c r="O11" i="4"/>
  <c r="O16" i="4"/>
  <c r="O8" i="4"/>
  <c r="Q23" i="4"/>
  <c r="R38" i="4"/>
  <c r="P43" i="4"/>
  <c r="R43" i="4"/>
  <c r="P45" i="4"/>
  <c r="R45" i="4"/>
  <c r="P47" i="4"/>
  <c r="R47" i="4"/>
  <c r="P49" i="4"/>
  <c r="R49" i="4"/>
  <c r="P51" i="4"/>
  <c r="R51" i="4"/>
  <c r="P59" i="4"/>
  <c r="R59" i="4"/>
  <c r="P61" i="4"/>
  <c r="R61" i="4"/>
  <c r="P63" i="4"/>
  <c r="R63" i="4"/>
  <c r="P60" i="4"/>
  <c r="R60" i="4"/>
  <c r="P62" i="4"/>
  <c r="R62" i="4"/>
  <c r="P64" i="4"/>
  <c r="R64" i="4"/>
  <c r="P66" i="4"/>
  <c r="R66" i="4"/>
  <c r="P68" i="4"/>
  <c r="R68" i="4"/>
  <c r="P70" i="4"/>
  <c r="R70" i="4"/>
  <c r="P72" i="4"/>
  <c r="R72" i="4"/>
  <c r="P74" i="4"/>
  <c r="R74" i="4"/>
  <c r="P76" i="4"/>
  <c r="R76" i="4"/>
  <c r="P78" i="4"/>
  <c r="R78" i="4"/>
  <c r="P80" i="4"/>
  <c r="R80" i="4"/>
  <c r="P82" i="4"/>
  <c r="R82" i="4"/>
  <c r="P84" i="4"/>
  <c r="R84" i="4"/>
  <c r="P86" i="4"/>
  <c r="R86" i="4"/>
  <c r="P88" i="4"/>
  <c r="R88" i="4"/>
  <c r="P90" i="4"/>
  <c r="R90" i="4"/>
  <c r="P92" i="4"/>
  <c r="R92" i="4"/>
  <c r="P94" i="4"/>
  <c r="R94" i="4"/>
  <c r="P96" i="4"/>
  <c r="R96" i="4"/>
  <c r="P98" i="4"/>
  <c r="R98" i="4"/>
  <c r="P100" i="4"/>
  <c r="R100" i="4"/>
  <c r="P102" i="4"/>
  <c r="R102" i="4"/>
  <c r="P65" i="4"/>
  <c r="R65" i="4"/>
  <c r="P67" i="4"/>
  <c r="R67" i="4"/>
  <c r="P69" i="4"/>
  <c r="R69" i="4"/>
  <c r="P71" i="4"/>
  <c r="R71" i="4"/>
  <c r="P73" i="4"/>
  <c r="R73" i="4"/>
  <c r="P75" i="4"/>
  <c r="R75" i="4"/>
  <c r="P77" i="4"/>
  <c r="R77" i="4"/>
  <c r="P79" i="4"/>
  <c r="R79" i="4"/>
  <c r="P81" i="4"/>
  <c r="R81" i="4"/>
  <c r="P83" i="4"/>
  <c r="R83" i="4"/>
  <c r="P85" i="4"/>
  <c r="R85" i="4"/>
  <c r="P87" i="4"/>
  <c r="R87" i="4"/>
  <c r="P89" i="4"/>
  <c r="R89" i="4"/>
  <c r="P91" i="4"/>
  <c r="R91" i="4"/>
  <c r="P93" i="4"/>
  <c r="R93" i="4"/>
  <c r="P95" i="4"/>
  <c r="R95" i="4"/>
  <c r="P97" i="4"/>
  <c r="R97" i="4"/>
  <c r="P99" i="4"/>
  <c r="R99" i="4"/>
  <c r="P101" i="4"/>
  <c r="R101" i="4"/>
  <c r="L139" i="4"/>
  <c r="AE171" i="4"/>
  <c r="P204" i="4"/>
  <c r="R204" i="4"/>
  <c r="AF105" i="4"/>
  <c r="S105" i="4"/>
  <c r="I117" i="4"/>
  <c r="M117" i="4"/>
  <c r="P207" i="4"/>
  <c r="R207" i="4"/>
  <c r="AF214" i="4"/>
  <c r="T214" i="4"/>
  <c r="AF138" i="4"/>
  <c r="T138" i="4"/>
  <c r="AF112" i="4"/>
  <c r="T112" i="4"/>
  <c r="AF133" i="4"/>
  <c r="T133" i="4"/>
  <c r="AF122" i="4"/>
  <c r="T122" i="4"/>
  <c r="AF111" i="4"/>
  <c r="T111" i="4"/>
  <c r="L166" i="4"/>
  <c r="AF173" i="4"/>
  <c r="T173" i="4"/>
  <c r="K180" i="4"/>
  <c r="M180" i="4"/>
  <c r="P210" i="4"/>
  <c r="R210" i="4"/>
  <c r="AF209" i="4"/>
  <c r="T209" i="4"/>
  <c r="AF212" i="4"/>
  <c r="T212" i="4"/>
  <c r="AF197" i="4"/>
  <c r="S197" i="4"/>
  <c r="AF114" i="4"/>
  <c r="S114" i="4"/>
  <c r="AF148" i="4"/>
  <c r="S148" i="4"/>
  <c r="AF164" i="4"/>
  <c r="S164" i="4"/>
  <c r="AF135" i="4"/>
  <c r="S135" i="4"/>
  <c r="AF174" i="4"/>
  <c r="S174" i="4"/>
  <c r="AF118" i="4"/>
  <c r="S118" i="4"/>
  <c r="AF168" i="4"/>
  <c r="S168" i="4"/>
  <c r="AF187" i="4"/>
  <c r="S187" i="4"/>
  <c r="AF156" i="4"/>
  <c r="T156" i="4"/>
  <c r="AF179" i="4"/>
  <c r="T179" i="4"/>
  <c r="AE152" i="4"/>
  <c r="J152" i="4"/>
  <c r="AC152" i="4" s="1"/>
  <c r="Q143" i="4"/>
  <c r="U134" i="4"/>
  <c r="V154" i="4"/>
  <c r="P215" i="4"/>
  <c r="R215" i="4"/>
  <c r="AF202" i="4"/>
  <c r="T202" i="4"/>
  <c r="S131" i="4"/>
  <c r="U128" i="4"/>
  <c r="T126" i="4"/>
  <c r="T189" i="4"/>
  <c r="V162" i="4"/>
  <c r="W160" i="4"/>
  <c r="T123" i="4"/>
  <c r="V192" i="4"/>
  <c r="W125" i="4"/>
  <c r="V140" i="4"/>
  <c r="S163" i="4"/>
  <c r="T190" i="4"/>
  <c r="O12" i="4"/>
  <c r="L183" i="4"/>
  <c r="R7" i="4"/>
  <c r="O29" i="4"/>
  <c r="O33" i="4"/>
  <c r="O44" i="4"/>
  <c r="Q44" i="4"/>
  <c r="O46" i="4"/>
  <c r="Q46" i="4"/>
  <c r="O48" i="4"/>
  <c r="Q48" i="4"/>
  <c r="O50" i="4"/>
  <c r="Q50" i="4"/>
  <c r="P52" i="4"/>
  <c r="R52" i="4"/>
  <c r="P54" i="4"/>
  <c r="R54" i="4"/>
  <c r="P56" i="4"/>
  <c r="R56" i="4"/>
  <c r="P58" i="4"/>
  <c r="R58" i="4"/>
  <c r="O59" i="4"/>
  <c r="Q59" i="4"/>
  <c r="O61" i="4"/>
  <c r="Q61" i="4"/>
  <c r="O63" i="4"/>
  <c r="Q63" i="4"/>
  <c r="O65" i="4"/>
  <c r="Q65" i="4"/>
  <c r="O67" i="4"/>
  <c r="Q67" i="4"/>
  <c r="O69" i="4"/>
  <c r="Q69" i="4"/>
  <c r="O71" i="4"/>
  <c r="Q71" i="4"/>
  <c r="O73" i="4"/>
  <c r="Q73" i="4"/>
  <c r="O75" i="4"/>
  <c r="I155" i="4"/>
  <c r="AC155" i="4" s="1"/>
  <c r="AE155" i="4"/>
  <c r="N212" i="4"/>
  <c r="AE212" i="4"/>
  <c r="AE153" i="4"/>
  <c r="R184" i="4"/>
  <c r="J178" i="4"/>
  <c r="L178" i="4"/>
  <c r="J213" i="4"/>
  <c r="L213" i="4"/>
  <c r="N150" i="4"/>
  <c r="P150" i="4"/>
  <c r="R150" i="4"/>
  <c r="J129" i="4"/>
  <c r="L129" i="4"/>
  <c r="N194" i="4"/>
  <c r="P194" i="4"/>
  <c r="L147" i="4"/>
  <c r="O182" i="4"/>
  <c r="Q182" i="4"/>
  <c r="N206" i="4"/>
  <c r="P206" i="4"/>
  <c r="R206" i="4"/>
  <c r="AE156" i="4"/>
  <c r="AF44" i="4"/>
  <c r="I46" i="6" s="1"/>
  <c r="S44" i="4"/>
  <c r="AF46" i="4"/>
  <c r="I48" i="6" s="1"/>
  <c r="S46" i="4"/>
  <c r="AF48" i="4"/>
  <c r="I50" i="6" s="1"/>
  <c r="S48" i="4"/>
  <c r="AF50" i="4"/>
  <c r="I52" i="6" s="1"/>
  <c r="S50" i="4"/>
  <c r="S52" i="4"/>
  <c r="AF54" i="4"/>
  <c r="I56" i="6" s="1"/>
  <c r="T54" i="4"/>
  <c r="AF56" i="4"/>
  <c r="I58" i="6" s="1"/>
  <c r="T56" i="4"/>
  <c r="AF58" i="4"/>
  <c r="I60" i="6" s="1"/>
  <c r="T58" i="4"/>
  <c r="T183" i="4"/>
  <c r="AF43" i="4"/>
  <c r="I45" i="6" s="1"/>
  <c r="S43" i="4"/>
  <c r="AF45" i="4"/>
  <c r="I47" i="6" s="1"/>
  <c r="S45" i="4"/>
  <c r="AF47" i="4"/>
  <c r="I49" i="6" s="1"/>
  <c r="S47" i="4"/>
  <c r="AF49" i="4"/>
  <c r="I51" i="6" s="1"/>
  <c r="S49" i="4"/>
  <c r="AF51" i="4"/>
  <c r="I53" i="6" s="1"/>
  <c r="S51" i="4"/>
  <c r="AF59" i="4"/>
  <c r="I61" i="6" s="1"/>
  <c r="S59" i="4"/>
  <c r="AF61" i="4"/>
  <c r="I63" i="6" s="1"/>
  <c r="S61" i="4"/>
  <c r="AF63" i="4"/>
  <c r="I65" i="6" s="1"/>
  <c r="S63" i="4"/>
  <c r="AF60" i="4"/>
  <c r="I62" i="6" s="1"/>
  <c r="S60" i="4"/>
  <c r="AF62" i="4"/>
  <c r="I64" i="6" s="1"/>
  <c r="S62" i="4"/>
  <c r="AF64" i="4"/>
  <c r="I66" i="6" s="1"/>
  <c r="S64" i="4"/>
  <c r="AF66" i="4"/>
  <c r="I68" i="6" s="1"/>
  <c r="S66" i="4"/>
  <c r="AF68" i="4"/>
  <c r="I70" i="6" s="1"/>
  <c r="S68" i="4"/>
  <c r="AF70" i="4"/>
  <c r="I72" i="6" s="1"/>
  <c r="S70" i="4"/>
  <c r="AF72" i="4"/>
  <c r="I74" i="6" s="1"/>
  <c r="S72" i="4"/>
  <c r="AF74" i="4"/>
  <c r="I76" i="6" s="1"/>
  <c r="S74" i="4"/>
  <c r="S76" i="4"/>
  <c r="S78" i="4"/>
  <c r="S80" i="4"/>
  <c r="S82" i="4"/>
  <c r="S84" i="4"/>
  <c r="S86" i="4"/>
  <c r="S88" i="4"/>
  <c r="S90" i="4"/>
  <c r="S100" i="4"/>
  <c r="AF204" i="4"/>
  <c r="S204" i="4"/>
  <c r="N117" i="4"/>
  <c r="AF166" i="4"/>
  <c r="T166" i="4"/>
  <c r="AF180" i="4"/>
  <c r="S180" i="4"/>
  <c r="AF210" i="4"/>
  <c r="S210" i="4"/>
  <c r="T143" i="4"/>
  <c r="V145" i="4"/>
  <c r="S203" i="4"/>
  <c r="V108" i="4"/>
  <c r="U149" i="4"/>
  <c r="S215" i="4"/>
  <c r="S137" i="4"/>
  <c r="V136" i="4"/>
  <c r="N183" i="4"/>
  <c r="I54" i="4"/>
  <c r="AE54" i="4"/>
  <c r="H56" i="6" s="1"/>
  <c r="I56" i="4"/>
  <c r="AE56" i="4"/>
  <c r="H58" i="6" s="1"/>
  <c r="I58" i="4"/>
  <c r="AE58" i="4"/>
  <c r="H60" i="6" s="1"/>
  <c r="AE179" i="4"/>
  <c r="AE209" i="4"/>
  <c r="AC171" i="4"/>
  <c r="AF117" i="4"/>
  <c r="AD117" i="4" s="1"/>
  <c r="AF104" i="4"/>
  <c r="AD104" i="4" s="1"/>
  <c r="AF171" i="4"/>
  <c r="AD171" i="4" s="1"/>
  <c r="AC117" i="4"/>
  <c r="AD155" i="4"/>
  <c r="AD153" i="4"/>
  <c r="AD152" i="4"/>
  <c r="I204" i="4" l="1"/>
  <c r="AC204" i="4" s="1"/>
  <c r="AE204" i="4"/>
  <c r="N204" i="4"/>
  <c r="AD204" i="4" s="1"/>
  <c r="I90" i="4"/>
  <c r="N90" i="4"/>
  <c r="I86" i="4"/>
  <c r="N86" i="4"/>
  <c r="I84" i="4"/>
  <c r="N84" i="4"/>
  <c r="I82" i="4"/>
  <c r="N82" i="4"/>
  <c r="I80" i="4"/>
  <c r="N80" i="4"/>
  <c r="I78" i="4"/>
  <c r="N78" i="4"/>
  <c r="I76" i="4"/>
  <c r="N76" i="4"/>
  <c r="I74" i="4"/>
  <c r="AC74" i="4" s="1"/>
  <c r="J76" i="6" s="1"/>
  <c r="AE74" i="4"/>
  <c r="H76" i="6" s="1"/>
  <c r="N74" i="4"/>
  <c r="I72" i="4"/>
  <c r="AC72" i="4" s="1"/>
  <c r="J74" i="6" s="1"/>
  <c r="AE72" i="4"/>
  <c r="H74" i="6" s="1"/>
  <c r="N72" i="4"/>
  <c r="I70" i="4"/>
  <c r="AC70" i="4" s="1"/>
  <c r="J72" i="6" s="1"/>
  <c r="AE70" i="4"/>
  <c r="H72" i="6" s="1"/>
  <c r="N70" i="4"/>
  <c r="I68" i="4"/>
  <c r="AC68" i="4" s="1"/>
  <c r="J70" i="6" s="1"/>
  <c r="AE68" i="4"/>
  <c r="H70" i="6" s="1"/>
  <c r="N68" i="4"/>
  <c r="I66" i="4"/>
  <c r="AC66" i="4" s="1"/>
  <c r="J68" i="6" s="1"/>
  <c r="AE66" i="4"/>
  <c r="H68" i="6" s="1"/>
  <c r="N66" i="4"/>
  <c r="I64" i="4"/>
  <c r="AC64" i="4" s="1"/>
  <c r="J66" i="6" s="1"/>
  <c r="AE64" i="4"/>
  <c r="H66" i="6" s="1"/>
  <c r="N64" i="4"/>
  <c r="I62" i="4"/>
  <c r="AC62" i="4" s="1"/>
  <c r="J64" i="6" s="1"/>
  <c r="AE62" i="4"/>
  <c r="H64" i="6" s="1"/>
  <c r="N62" i="4"/>
  <c r="I60" i="4"/>
  <c r="AC60" i="4" s="1"/>
  <c r="J62" i="6" s="1"/>
  <c r="AE60" i="4"/>
  <c r="H62" i="6" s="1"/>
  <c r="N60" i="4"/>
  <c r="I63" i="4"/>
  <c r="AC63" i="4" s="1"/>
  <c r="J65" i="6" s="1"/>
  <c r="AE63" i="4"/>
  <c r="H65" i="6" s="1"/>
  <c r="N63" i="4"/>
  <c r="I61" i="4"/>
  <c r="AC61" i="4" s="1"/>
  <c r="J63" i="6" s="1"/>
  <c r="AE61" i="4"/>
  <c r="H63" i="6" s="1"/>
  <c r="N61" i="4"/>
  <c r="I59" i="4"/>
  <c r="AC59" i="4" s="1"/>
  <c r="J61" i="6" s="1"/>
  <c r="AE59" i="4"/>
  <c r="H61" i="6" s="1"/>
  <c r="N59" i="4"/>
  <c r="I51" i="4"/>
  <c r="AC51" i="4" s="1"/>
  <c r="J53" i="6" s="1"/>
  <c r="AE51" i="4"/>
  <c r="H53" i="6" s="1"/>
  <c r="N51" i="4"/>
  <c r="I49" i="4"/>
  <c r="AC49" i="4" s="1"/>
  <c r="J51" i="6" s="1"/>
  <c r="AE49" i="4"/>
  <c r="H51" i="6" s="1"/>
  <c r="N49" i="4"/>
  <c r="I47" i="4"/>
  <c r="AC47" i="4" s="1"/>
  <c r="J49" i="6" s="1"/>
  <c r="AE47" i="4"/>
  <c r="H49" i="6" s="1"/>
  <c r="N47" i="4"/>
  <c r="I45" i="4"/>
  <c r="AC45" i="4" s="1"/>
  <c r="J47" i="6" s="1"/>
  <c r="AE45" i="4"/>
  <c r="H47" i="6" s="1"/>
  <c r="N45" i="4"/>
  <c r="I43" i="4"/>
  <c r="AC43" i="4" s="1"/>
  <c r="J45" i="6" s="1"/>
  <c r="AE43" i="4"/>
  <c r="H45" i="6" s="1"/>
  <c r="N43" i="4"/>
  <c r="O183" i="4"/>
  <c r="J183" i="4"/>
  <c r="J58" i="4"/>
  <c r="O58" i="4"/>
  <c r="J56" i="4"/>
  <c r="AC56" i="4" s="1"/>
  <c r="J58" i="6" s="1"/>
  <c r="O56" i="4"/>
  <c r="J54" i="4"/>
  <c r="O54" i="4"/>
  <c r="I52" i="4"/>
  <c r="N52" i="4"/>
  <c r="I50" i="4"/>
  <c r="AC50" i="4" s="1"/>
  <c r="J52" i="6" s="1"/>
  <c r="AE50" i="4"/>
  <c r="H52" i="6" s="1"/>
  <c r="N50" i="4"/>
  <c r="I48" i="4"/>
  <c r="AC48" i="4" s="1"/>
  <c r="J50" i="6" s="1"/>
  <c r="AE48" i="4"/>
  <c r="H50" i="6" s="1"/>
  <c r="N48" i="4"/>
  <c r="I46" i="4"/>
  <c r="AC46" i="4" s="1"/>
  <c r="J48" i="6" s="1"/>
  <c r="AE46" i="4"/>
  <c r="H48" i="6" s="1"/>
  <c r="N46" i="4"/>
  <c r="I44" i="4"/>
  <c r="AC44" i="4" s="1"/>
  <c r="J46" i="6" s="1"/>
  <c r="AE44" i="4"/>
  <c r="H46" i="6" s="1"/>
  <c r="N44" i="4"/>
  <c r="J190" i="4"/>
  <c r="O190" i="4"/>
  <c r="N163" i="4"/>
  <c r="I163" i="4"/>
  <c r="L140" i="4"/>
  <c r="Q140" i="4"/>
  <c r="R125" i="4"/>
  <c r="M125" i="4"/>
  <c r="Q192" i="4"/>
  <c r="L192" i="4"/>
  <c r="J123" i="4"/>
  <c r="O123" i="4"/>
  <c r="M160" i="4"/>
  <c r="R160" i="4"/>
  <c r="L162" i="4"/>
  <c r="Q162" i="4"/>
  <c r="J189" i="4"/>
  <c r="O189" i="4"/>
  <c r="J126" i="4"/>
  <c r="O126" i="4"/>
  <c r="K128" i="4"/>
  <c r="P128" i="4"/>
  <c r="N131" i="4"/>
  <c r="I131" i="4"/>
  <c r="AE202" i="4"/>
  <c r="O202" i="4"/>
  <c r="AD202" i="4" s="1"/>
  <c r="J202" i="4"/>
  <c r="AC202" i="4" s="1"/>
  <c r="L154" i="4"/>
  <c r="Q154" i="4"/>
  <c r="P134" i="4"/>
  <c r="K134" i="4"/>
  <c r="O111" i="4"/>
  <c r="AD111" i="4" s="1"/>
  <c r="J111" i="4"/>
  <c r="AC111" i="4" s="1"/>
  <c r="AE111" i="4"/>
  <c r="J122" i="4"/>
  <c r="AC122" i="4" s="1"/>
  <c r="AE122" i="4"/>
  <c r="O122" i="4"/>
  <c r="AD122" i="4" s="1"/>
  <c r="J133" i="4"/>
  <c r="AC133" i="4" s="1"/>
  <c r="AE133" i="4"/>
  <c r="O133" i="4"/>
  <c r="AD133" i="4" s="1"/>
  <c r="J112" i="4"/>
  <c r="AC112" i="4" s="1"/>
  <c r="AE112" i="4"/>
  <c r="O112" i="4"/>
  <c r="AD112" i="4" s="1"/>
  <c r="AE138" i="4"/>
  <c r="J138" i="4"/>
  <c r="AC138" i="4" s="1"/>
  <c r="O138" i="4"/>
  <c r="AD138" i="4" s="1"/>
  <c r="J214" i="4"/>
  <c r="AC214" i="4" s="1"/>
  <c r="AE214" i="4"/>
  <c r="O214" i="4"/>
  <c r="AD214" i="4" s="1"/>
  <c r="AE105" i="4"/>
  <c r="N105" i="4"/>
  <c r="AD105" i="4" s="1"/>
  <c r="I105" i="4"/>
  <c r="AC105" i="4" s="1"/>
  <c r="AE207" i="4"/>
  <c r="I207" i="4"/>
  <c r="AC207" i="4" s="1"/>
  <c r="N207" i="4"/>
  <c r="AD207" i="4" s="1"/>
  <c r="AC58" i="4"/>
  <c r="J60" i="6" s="1"/>
  <c r="AC54" i="4"/>
  <c r="J56" i="6" s="1"/>
  <c r="I100" i="4"/>
  <c r="N100" i="4"/>
  <c r="I88" i="4"/>
  <c r="N88" i="4"/>
  <c r="L136" i="4"/>
  <c r="Q136" i="4"/>
  <c r="I137" i="4"/>
  <c r="N137" i="4"/>
  <c r="I215" i="4"/>
  <c r="N215" i="4"/>
  <c r="P149" i="4"/>
  <c r="K149" i="4"/>
  <c r="L108" i="4"/>
  <c r="Q108" i="4"/>
  <c r="N203" i="4"/>
  <c r="I203" i="4"/>
  <c r="Q145" i="4"/>
  <c r="L145" i="4"/>
  <c r="J143" i="4"/>
  <c r="O143" i="4"/>
  <c r="I210" i="4"/>
  <c r="AC210" i="4" s="1"/>
  <c r="AE210" i="4"/>
  <c r="N210" i="4"/>
  <c r="AD210" i="4" s="1"/>
  <c r="N180" i="4"/>
  <c r="AD180" i="4" s="1"/>
  <c r="AE180" i="4"/>
  <c r="I180" i="4"/>
  <c r="AC180" i="4" s="1"/>
  <c r="O166" i="4"/>
  <c r="AD166" i="4" s="1"/>
  <c r="AE166" i="4"/>
  <c r="J166" i="4"/>
  <c r="AC166" i="4" s="1"/>
  <c r="J179" i="4"/>
  <c r="AC179" i="4" s="1"/>
  <c r="O179" i="4"/>
  <c r="AD179" i="4" s="1"/>
  <c r="O156" i="4"/>
  <c r="AD156" i="4" s="1"/>
  <c r="J156" i="4"/>
  <c r="AC156" i="4" s="1"/>
  <c r="I187" i="4"/>
  <c r="AC187" i="4" s="1"/>
  <c r="AE187" i="4"/>
  <c r="N187" i="4"/>
  <c r="AD187" i="4" s="1"/>
  <c r="N168" i="4"/>
  <c r="AD168" i="4" s="1"/>
  <c r="AE168" i="4"/>
  <c r="I168" i="4"/>
  <c r="AC168" i="4" s="1"/>
  <c r="N118" i="4"/>
  <c r="AD118" i="4" s="1"/>
  <c r="AE118" i="4"/>
  <c r="I118" i="4"/>
  <c r="AC118" i="4" s="1"/>
  <c r="I174" i="4"/>
  <c r="AC174" i="4" s="1"/>
  <c r="AE174" i="4"/>
  <c r="N174" i="4"/>
  <c r="AD174" i="4" s="1"/>
  <c r="I135" i="4"/>
  <c r="AC135" i="4" s="1"/>
  <c r="AE135" i="4"/>
  <c r="N135" i="4"/>
  <c r="AD135" i="4" s="1"/>
  <c r="AE164" i="4"/>
  <c r="I164" i="4"/>
  <c r="AC164" i="4" s="1"/>
  <c r="N164" i="4"/>
  <c r="AD164" i="4" s="1"/>
  <c r="N148" i="4"/>
  <c r="AD148" i="4" s="1"/>
  <c r="AE148" i="4"/>
  <c r="I148" i="4"/>
  <c r="AC148" i="4" s="1"/>
  <c r="N114" i="4"/>
  <c r="AD114" i="4" s="1"/>
  <c r="AE114" i="4"/>
  <c r="I114" i="4"/>
  <c r="AC114" i="4" s="1"/>
  <c r="I197" i="4"/>
  <c r="AC197" i="4" s="1"/>
  <c r="AE197" i="4"/>
  <c r="N197" i="4"/>
  <c r="AD197" i="4" s="1"/>
  <c r="O212" i="4"/>
  <c r="AD212" i="4" s="1"/>
  <c r="J212" i="4"/>
  <c r="AC212" i="4" s="1"/>
  <c r="J209" i="4"/>
  <c r="AC209" i="4" s="1"/>
  <c r="O209" i="4"/>
  <c r="AD209" i="4" s="1"/>
  <c r="O173" i="4"/>
  <c r="AD173" i="4" s="1"/>
  <c r="AE173" i="4"/>
  <c r="J173" i="4"/>
  <c r="AC173" i="4" s="1"/>
  <c r="N139" i="4"/>
  <c r="I139" i="4"/>
  <c r="I101" i="4"/>
  <c r="AC101" i="4" s="1"/>
  <c r="J103" i="6" s="1"/>
  <c r="AE101" i="4"/>
  <c r="H103" i="6" s="1"/>
  <c r="N101" i="4"/>
  <c r="I99" i="4"/>
  <c r="AC99" i="4" s="1"/>
  <c r="J101" i="6" s="1"/>
  <c r="AE99" i="4"/>
  <c r="H101" i="6" s="1"/>
  <c r="N99" i="4"/>
  <c r="I97" i="4"/>
  <c r="AC97" i="4" s="1"/>
  <c r="J99" i="6" s="1"/>
  <c r="AE97" i="4"/>
  <c r="H99" i="6" s="1"/>
  <c r="N97" i="4"/>
  <c r="I95" i="4"/>
  <c r="AC95" i="4" s="1"/>
  <c r="J97" i="6" s="1"/>
  <c r="AE95" i="4"/>
  <c r="H97" i="6" s="1"/>
  <c r="N95" i="4"/>
  <c r="I93" i="4"/>
  <c r="AC93" i="4" s="1"/>
  <c r="J95" i="6" s="1"/>
  <c r="AE93" i="4"/>
  <c r="H95" i="6" s="1"/>
  <c r="N93" i="4"/>
  <c r="I91" i="4"/>
  <c r="AC91" i="4" s="1"/>
  <c r="J93" i="6" s="1"/>
  <c r="AE91" i="4"/>
  <c r="H93" i="6" s="1"/>
  <c r="N91" i="4"/>
  <c r="I89" i="4"/>
  <c r="AC89" i="4" s="1"/>
  <c r="J91" i="6" s="1"/>
  <c r="AE89" i="4"/>
  <c r="H91" i="6" s="1"/>
  <c r="N89" i="4"/>
  <c r="I87" i="4"/>
  <c r="AC87" i="4" s="1"/>
  <c r="J89" i="6" s="1"/>
  <c r="AE87" i="4"/>
  <c r="H89" i="6" s="1"/>
  <c r="N87" i="4"/>
  <c r="I85" i="4"/>
  <c r="AC85" i="4" s="1"/>
  <c r="J87" i="6" s="1"/>
  <c r="AE85" i="4"/>
  <c r="H87" i="6" s="1"/>
  <c r="N85" i="4"/>
  <c r="I83" i="4"/>
  <c r="AC83" i="4" s="1"/>
  <c r="J85" i="6" s="1"/>
  <c r="AE83" i="4"/>
  <c r="H85" i="6" s="1"/>
  <c r="N83" i="4"/>
  <c r="I81" i="4"/>
  <c r="AC81" i="4" s="1"/>
  <c r="J83" i="6" s="1"/>
  <c r="AE81" i="4"/>
  <c r="H83" i="6" s="1"/>
  <c r="N81" i="4"/>
  <c r="I79" i="4"/>
  <c r="AC79" i="4" s="1"/>
  <c r="J81" i="6" s="1"/>
  <c r="AE79" i="4"/>
  <c r="H81" i="6" s="1"/>
  <c r="N79" i="4"/>
  <c r="I77" i="4"/>
  <c r="AC77" i="4" s="1"/>
  <c r="J79" i="6" s="1"/>
  <c r="AE77" i="4"/>
  <c r="H79" i="6" s="1"/>
  <c r="N77" i="4"/>
  <c r="I75" i="4"/>
  <c r="N75" i="4"/>
  <c r="I73" i="4"/>
  <c r="AC73" i="4" s="1"/>
  <c r="J75" i="6" s="1"/>
  <c r="AE73" i="4"/>
  <c r="H75" i="6" s="1"/>
  <c r="N73" i="4"/>
  <c r="I71" i="4"/>
  <c r="AC71" i="4" s="1"/>
  <c r="J73" i="6" s="1"/>
  <c r="AE71" i="4"/>
  <c r="H73" i="6" s="1"/>
  <c r="N71" i="4"/>
  <c r="I69" i="4"/>
  <c r="AC69" i="4" s="1"/>
  <c r="J71" i="6" s="1"/>
  <c r="AE69" i="4"/>
  <c r="H71" i="6" s="1"/>
  <c r="N69" i="4"/>
  <c r="I67" i="4"/>
  <c r="AC67" i="4" s="1"/>
  <c r="J69" i="6" s="1"/>
  <c r="AE67" i="4"/>
  <c r="H69" i="6" s="1"/>
  <c r="N67" i="4"/>
  <c r="I65" i="4"/>
  <c r="AC65" i="4" s="1"/>
  <c r="J67" i="6" s="1"/>
  <c r="AE65" i="4"/>
  <c r="H67" i="6" s="1"/>
  <c r="N65" i="4"/>
  <c r="I102" i="4"/>
  <c r="N102" i="4"/>
  <c r="I98" i="4"/>
  <c r="N98" i="4"/>
  <c r="I96" i="4"/>
  <c r="N96" i="4"/>
  <c r="I94" i="4"/>
  <c r="N94" i="4"/>
  <c r="I92" i="4"/>
  <c r="N92" i="4"/>
  <c r="J57" i="4"/>
  <c r="AC57" i="4" s="1"/>
  <c r="J59" i="6" s="1"/>
  <c r="AE57" i="4"/>
  <c r="H59" i="6" s="1"/>
  <c r="O57" i="4"/>
  <c r="J55" i="4"/>
  <c r="AC55" i="4" s="1"/>
  <c r="J57" i="6" s="1"/>
  <c r="AE55" i="4"/>
  <c r="H57" i="6" s="1"/>
  <c r="O55" i="4"/>
  <c r="J53" i="4"/>
  <c r="AC53" i="4" s="1"/>
  <c r="J55" i="6" s="1"/>
  <c r="AE53" i="4"/>
  <c r="H55" i="6" s="1"/>
  <c r="O53" i="4"/>
  <c r="H52" i="9" l="1"/>
  <c r="L52" i="9"/>
  <c r="I52" i="9"/>
  <c r="AD53" i="4"/>
  <c r="K55" i="6" s="1"/>
  <c r="L55" i="6" s="1"/>
  <c r="J52" i="9"/>
  <c r="K52" i="9"/>
  <c r="H56" i="9"/>
  <c r="L56" i="9"/>
  <c r="K56" i="9"/>
  <c r="J56" i="9"/>
  <c r="AD57" i="4"/>
  <c r="K59" i="6" s="1"/>
  <c r="L59" i="6" s="1"/>
  <c r="I56" i="9"/>
  <c r="AD65" i="4"/>
  <c r="K67" i="6" s="1"/>
  <c r="L67" i="6" s="1"/>
  <c r="J64" i="9"/>
  <c r="I64" i="9"/>
  <c r="L64" i="9"/>
  <c r="H64" i="9"/>
  <c r="M64" i="9" s="1"/>
  <c r="K64" i="9"/>
  <c r="AD69" i="4"/>
  <c r="K71" i="6" s="1"/>
  <c r="L71" i="6" s="1"/>
  <c r="J68" i="9"/>
  <c r="I68" i="9"/>
  <c r="L68" i="9"/>
  <c r="H68" i="9"/>
  <c r="M68" i="9" s="1"/>
  <c r="K68" i="9"/>
  <c r="AD73" i="4"/>
  <c r="K75" i="6" s="1"/>
  <c r="L75" i="6" s="1"/>
  <c r="J72" i="9"/>
  <c r="I72" i="9"/>
  <c r="L72" i="9"/>
  <c r="H72" i="9"/>
  <c r="M72" i="9" s="1"/>
  <c r="K72" i="9"/>
  <c r="AD77" i="4"/>
  <c r="K79" i="6" s="1"/>
  <c r="L79" i="6" s="1"/>
  <c r="J76" i="9"/>
  <c r="I76" i="9"/>
  <c r="L76" i="9"/>
  <c r="H76" i="9"/>
  <c r="M76" i="9" s="1"/>
  <c r="K76" i="9"/>
  <c r="AD81" i="4"/>
  <c r="K83" i="6" s="1"/>
  <c r="L83" i="6" s="1"/>
  <c r="J80" i="9"/>
  <c r="I80" i="9"/>
  <c r="L80" i="9"/>
  <c r="H80" i="9"/>
  <c r="M80" i="9" s="1"/>
  <c r="K80" i="9"/>
  <c r="AD85" i="4"/>
  <c r="K87" i="6" s="1"/>
  <c r="L87" i="6" s="1"/>
  <c r="J84" i="9"/>
  <c r="I84" i="9"/>
  <c r="L84" i="9"/>
  <c r="H84" i="9"/>
  <c r="M84" i="9" s="1"/>
  <c r="K84" i="9"/>
  <c r="AD89" i="4"/>
  <c r="K91" i="6" s="1"/>
  <c r="L91" i="6" s="1"/>
  <c r="J88" i="9"/>
  <c r="I88" i="9"/>
  <c r="L88" i="9"/>
  <c r="H88" i="9"/>
  <c r="M88" i="9" s="1"/>
  <c r="K88" i="9"/>
  <c r="AD93" i="4"/>
  <c r="K95" i="6" s="1"/>
  <c r="L95" i="6" s="1"/>
  <c r="J92" i="9"/>
  <c r="K92" i="9"/>
  <c r="L92" i="9"/>
  <c r="H92" i="9"/>
  <c r="M92" i="9" s="1"/>
  <c r="I92" i="9"/>
  <c r="AD97" i="4"/>
  <c r="K99" i="6" s="1"/>
  <c r="L99" i="6" s="1"/>
  <c r="J96" i="9"/>
  <c r="I96" i="9"/>
  <c r="L96" i="9"/>
  <c r="H96" i="9"/>
  <c r="M96" i="9" s="1"/>
  <c r="K96" i="9"/>
  <c r="AD101" i="4"/>
  <c r="K103" i="6" s="1"/>
  <c r="L103" i="6" s="1"/>
  <c r="J100" i="9"/>
  <c r="K100" i="9"/>
  <c r="L100" i="9"/>
  <c r="H100" i="9"/>
  <c r="M100" i="9" s="1"/>
  <c r="I100" i="9"/>
  <c r="AD44" i="4"/>
  <c r="K46" i="6" s="1"/>
  <c r="L46" i="6" s="1"/>
  <c r="J43" i="9"/>
  <c r="K43" i="9"/>
  <c r="H43" i="9"/>
  <c r="L43" i="9"/>
  <c r="I43" i="9"/>
  <c r="AD48" i="4"/>
  <c r="K50" i="6" s="1"/>
  <c r="L50" i="6" s="1"/>
  <c r="J47" i="9"/>
  <c r="I47" i="9"/>
  <c r="H47" i="9"/>
  <c r="L47" i="9"/>
  <c r="K47" i="9"/>
  <c r="AD45" i="4"/>
  <c r="K47" i="6" s="1"/>
  <c r="L47" i="6" s="1"/>
  <c r="J44" i="9"/>
  <c r="K44" i="9"/>
  <c r="H44" i="9"/>
  <c r="I44" i="9"/>
  <c r="L44" i="9"/>
  <c r="AD49" i="4"/>
  <c r="K51" i="6" s="1"/>
  <c r="L51" i="6" s="1"/>
  <c r="J48" i="9"/>
  <c r="I48" i="9"/>
  <c r="H48" i="9"/>
  <c r="K48" i="9"/>
  <c r="L48" i="9"/>
  <c r="AD59" i="4"/>
  <c r="K61" i="6" s="1"/>
  <c r="L61" i="6" s="1"/>
  <c r="J58" i="9"/>
  <c r="K58" i="9"/>
  <c r="L58" i="9"/>
  <c r="I58" i="9"/>
  <c r="H58" i="9"/>
  <c r="AD63" i="4"/>
  <c r="K65" i="6" s="1"/>
  <c r="L65" i="6" s="1"/>
  <c r="J62" i="9"/>
  <c r="I62" i="9"/>
  <c r="L62" i="9"/>
  <c r="H62" i="9"/>
  <c r="K62" i="9"/>
  <c r="AD62" i="4"/>
  <c r="K64" i="6" s="1"/>
  <c r="L64" i="6" s="1"/>
  <c r="J61" i="9"/>
  <c r="I61" i="9"/>
  <c r="L61" i="9"/>
  <c r="K61" i="9"/>
  <c r="H61" i="9"/>
  <c r="AD66" i="4"/>
  <c r="K68" i="6" s="1"/>
  <c r="L68" i="6" s="1"/>
  <c r="J65" i="9"/>
  <c r="K65" i="9"/>
  <c r="H65" i="9"/>
  <c r="I65" i="9"/>
  <c r="L65" i="9"/>
  <c r="AD70" i="4"/>
  <c r="K72" i="6" s="1"/>
  <c r="L72" i="6" s="1"/>
  <c r="J69" i="9"/>
  <c r="K69" i="9"/>
  <c r="L69" i="9"/>
  <c r="H69" i="9"/>
  <c r="I69" i="9"/>
  <c r="AD74" i="4"/>
  <c r="K76" i="6" s="1"/>
  <c r="L76" i="6" s="1"/>
  <c r="J73" i="9"/>
  <c r="K73" i="9"/>
  <c r="L73" i="9"/>
  <c r="I73" i="9"/>
  <c r="H73" i="9"/>
  <c r="AD55" i="4"/>
  <c r="K57" i="6" s="1"/>
  <c r="L57" i="6" s="1"/>
  <c r="H54" i="9"/>
  <c r="L54" i="9"/>
  <c r="I54" i="9"/>
  <c r="J54" i="9"/>
  <c r="K54" i="9"/>
  <c r="AD67" i="4"/>
  <c r="K69" i="6" s="1"/>
  <c r="L69" i="6" s="1"/>
  <c r="J66" i="9"/>
  <c r="I66" i="9"/>
  <c r="H66" i="9"/>
  <c r="K66" i="9"/>
  <c r="L66" i="9"/>
  <c r="AD71" i="4"/>
  <c r="K73" i="6" s="1"/>
  <c r="L73" i="6" s="1"/>
  <c r="J70" i="9"/>
  <c r="K70" i="9"/>
  <c r="H70" i="9"/>
  <c r="I70" i="9"/>
  <c r="L70" i="9"/>
  <c r="AD79" i="4"/>
  <c r="K81" i="6" s="1"/>
  <c r="L81" i="6" s="1"/>
  <c r="J78" i="9"/>
  <c r="I78" i="9"/>
  <c r="H78" i="9"/>
  <c r="K78" i="9"/>
  <c r="L78" i="9"/>
  <c r="AD83" i="4"/>
  <c r="K85" i="6" s="1"/>
  <c r="L85" i="6" s="1"/>
  <c r="J82" i="9"/>
  <c r="K82" i="9"/>
  <c r="H82" i="9"/>
  <c r="I82" i="9"/>
  <c r="L82" i="9"/>
  <c r="AD87" i="4"/>
  <c r="K89" i="6" s="1"/>
  <c r="L89" i="6" s="1"/>
  <c r="J86" i="9"/>
  <c r="K86" i="9"/>
  <c r="H86" i="9"/>
  <c r="I86" i="9"/>
  <c r="L86" i="9"/>
  <c r="AD91" i="4"/>
  <c r="K93" i="6" s="1"/>
  <c r="L93" i="6" s="1"/>
  <c r="J90" i="9"/>
  <c r="K90" i="9"/>
  <c r="H90" i="9"/>
  <c r="I90" i="9"/>
  <c r="L90" i="9"/>
  <c r="AD95" i="4"/>
  <c r="K97" i="6" s="1"/>
  <c r="L97" i="6" s="1"/>
  <c r="J94" i="9"/>
  <c r="I94" i="9"/>
  <c r="H94" i="9"/>
  <c r="K94" i="9"/>
  <c r="L94" i="9"/>
  <c r="AD99" i="4"/>
  <c r="K101" i="6" s="1"/>
  <c r="L101" i="6" s="1"/>
  <c r="J98" i="9"/>
  <c r="I98" i="9"/>
  <c r="H98" i="9"/>
  <c r="K98" i="9"/>
  <c r="L98" i="9"/>
  <c r="AD46" i="4"/>
  <c r="K48" i="6" s="1"/>
  <c r="L48" i="6" s="1"/>
  <c r="J45" i="9"/>
  <c r="K45" i="9"/>
  <c r="H45" i="9"/>
  <c r="L45" i="9"/>
  <c r="I45" i="9"/>
  <c r="AD50" i="4"/>
  <c r="K52" i="6" s="1"/>
  <c r="L52" i="6" s="1"/>
  <c r="J49" i="9"/>
  <c r="K49" i="9"/>
  <c r="H49" i="9"/>
  <c r="L49" i="9"/>
  <c r="I49" i="9"/>
  <c r="J53" i="9"/>
  <c r="K53" i="9"/>
  <c r="L53" i="9"/>
  <c r="AD54" i="4"/>
  <c r="K56" i="6" s="1"/>
  <c r="L56" i="6" s="1"/>
  <c r="H53" i="9"/>
  <c r="I53" i="9"/>
  <c r="AD56" i="4"/>
  <c r="K58" i="6" s="1"/>
  <c r="L58" i="6" s="1"/>
  <c r="J55" i="9"/>
  <c r="I55" i="9"/>
  <c r="H55" i="9"/>
  <c r="L55" i="9"/>
  <c r="K55" i="9"/>
  <c r="J57" i="9"/>
  <c r="K57" i="9"/>
  <c r="H57" i="9"/>
  <c r="I57" i="9"/>
  <c r="AD58" i="4"/>
  <c r="K60" i="6" s="1"/>
  <c r="L60" i="6" s="1"/>
  <c r="L57" i="9"/>
  <c r="AD43" i="4"/>
  <c r="K45" i="6" s="1"/>
  <c r="L45" i="6" s="1"/>
  <c r="J42" i="9"/>
  <c r="K42" i="9"/>
  <c r="L42" i="9"/>
  <c r="H42" i="9"/>
  <c r="M42" i="9" s="1"/>
  <c r="I42" i="9"/>
  <c r="AD47" i="4"/>
  <c r="K49" i="6" s="1"/>
  <c r="L49" i="6" s="1"/>
  <c r="J46" i="9"/>
  <c r="K46" i="9"/>
  <c r="L46" i="9"/>
  <c r="H46" i="9"/>
  <c r="M46" i="9" s="1"/>
  <c r="I46" i="9"/>
  <c r="AD51" i="4"/>
  <c r="K53" i="6" s="1"/>
  <c r="L53" i="6" s="1"/>
  <c r="J50" i="9"/>
  <c r="K50" i="9"/>
  <c r="L50" i="9"/>
  <c r="I50" i="9"/>
  <c r="H50" i="9"/>
  <c r="AD61" i="4"/>
  <c r="K63" i="6" s="1"/>
  <c r="L63" i="6" s="1"/>
  <c r="J60" i="9"/>
  <c r="K60" i="9"/>
  <c r="L60" i="9"/>
  <c r="I60" i="9"/>
  <c r="H60" i="9"/>
  <c r="AD60" i="4"/>
  <c r="K62" i="6" s="1"/>
  <c r="L62" i="6" s="1"/>
  <c r="J59" i="9"/>
  <c r="I59" i="9"/>
  <c r="H59" i="9"/>
  <c r="K59" i="9"/>
  <c r="L59" i="9"/>
  <c r="AD64" i="4"/>
  <c r="K66" i="6" s="1"/>
  <c r="L66" i="6" s="1"/>
  <c r="J63" i="9"/>
  <c r="K63" i="9"/>
  <c r="L63" i="9"/>
  <c r="H63" i="9"/>
  <c r="M63" i="9" s="1"/>
  <c r="I63" i="9"/>
  <c r="AD68" i="4"/>
  <c r="K70" i="6" s="1"/>
  <c r="L70" i="6" s="1"/>
  <c r="J67" i="9"/>
  <c r="I67" i="9"/>
  <c r="L67" i="9"/>
  <c r="K67" i="9"/>
  <c r="H67" i="9"/>
  <c r="AD72" i="4"/>
  <c r="K74" i="6" s="1"/>
  <c r="L74" i="6" s="1"/>
  <c r="J71" i="9"/>
  <c r="I71" i="9"/>
  <c r="H71" i="9"/>
  <c r="K71" i="9"/>
  <c r="L71" i="9"/>
  <c r="X24" i="4"/>
  <c r="S24" i="4" s="1"/>
  <c r="X26" i="4"/>
  <c r="S26" i="4" s="1"/>
  <c r="Z34" i="4"/>
  <c r="U34" i="4" s="1"/>
  <c r="X32" i="4"/>
  <c r="S32" i="4" s="1"/>
  <c r="N32" i="4" s="1"/>
  <c r="X31" i="4"/>
  <c r="S31" i="4" s="1"/>
  <c r="X29" i="4"/>
  <c r="S29" i="4" s="1"/>
  <c r="Z25" i="4"/>
  <c r="U25" i="4" s="1"/>
  <c r="X8" i="4"/>
  <c r="S8" i="4" s="1"/>
  <c r="X16" i="4"/>
  <c r="S16" i="4" s="1"/>
  <c r="X12" i="4"/>
  <c r="S12" i="4" s="1"/>
  <c r="Z20" i="4"/>
  <c r="U20" i="4" s="1"/>
  <c r="X18" i="4"/>
  <c r="S18" i="4" s="1"/>
  <c r="X6" i="4"/>
  <c r="S6" i="4" s="1"/>
  <c r="X42" i="4"/>
  <c r="S42" i="4" s="1"/>
  <c r="X41" i="4"/>
  <c r="S41" i="4" s="1"/>
  <c r="X39" i="4"/>
  <c r="S39" i="4" s="1"/>
  <c r="Z36" i="4"/>
  <c r="U36" i="4" s="1"/>
  <c r="AB120" i="4"/>
  <c r="AA38" i="4"/>
  <c r="V38" i="4" s="1"/>
  <c r="Z37" i="4"/>
  <c r="U37" i="4" s="1"/>
  <c r="Z35" i="4"/>
  <c r="U35" i="4" s="1"/>
  <c r="X33" i="4"/>
  <c r="S33" i="4" s="1"/>
  <c r="X30" i="4"/>
  <c r="S30" i="4" s="1"/>
  <c r="X28" i="4"/>
  <c r="S28" i="4" s="1"/>
  <c r="X23" i="4"/>
  <c r="S23" i="4" s="1"/>
  <c r="X15" i="4"/>
  <c r="S15" i="4" s="1"/>
  <c r="Z9" i="4"/>
  <c r="U9" i="4" s="1"/>
  <c r="X13" i="4"/>
  <c r="S13" i="4" s="1"/>
  <c r="X21" i="4"/>
  <c r="S21" i="4" s="1"/>
  <c r="Z14" i="4"/>
  <c r="U14" i="4" s="1"/>
  <c r="Z17" i="4"/>
  <c r="U17" i="4" s="1"/>
  <c r="X11" i="4"/>
  <c r="S11" i="4" s="1"/>
  <c r="Z19" i="4"/>
  <c r="U19" i="4" s="1"/>
  <c r="X4" i="4"/>
  <c r="S4" i="4" s="1"/>
  <c r="X7" i="4"/>
  <c r="S7" i="4" s="1"/>
  <c r="I42" i="4" l="1"/>
  <c r="N42" i="4"/>
  <c r="I18" i="4"/>
  <c r="N18" i="4"/>
  <c r="N29" i="4"/>
  <c r="I29" i="4"/>
  <c r="I6" i="4"/>
  <c r="N6" i="4"/>
  <c r="K34" i="4"/>
  <c r="P34" i="4"/>
  <c r="M73" i="9"/>
  <c r="M61" i="9"/>
  <c r="M58" i="9"/>
  <c r="I7" i="4"/>
  <c r="N7" i="4"/>
  <c r="N4" i="4"/>
  <c r="I4" i="4"/>
  <c r="N11" i="4"/>
  <c r="I11" i="4"/>
  <c r="P14" i="4"/>
  <c r="K14" i="4"/>
  <c r="N13" i="4"/>
  <c r="I13" i="4"/>
  <c r="N15" i="4"/>
  <c r="I15" i="4"/>
  <c r="I28" i="4"/>
  <c r="N28" i="4"/>
  <c r="N33" i="4"/>
  <c r="I33" i="4"/>
  <c r="K37" i="4"/>
  <c r="P37" i="4"/>
  <c r="I39" i="4"/>
  <c r="N39" i="4"/>
  <c r="K20" i="4"/>
  <c r="P20" i="4"/>
  <c r="I16" i="4"/>
  <c r="N16" i="4"/>
  <c r="P25" i="4"/>
  <c r="K25" i="4"/>
  <c r="N26" i="4"/>
  <c r="I26" i="4"/>
  <c r="P19" i="4"/>
  <c r="K19" i="4"/>
  <c r="P17" i="4"/>
  <c r="K17" i="4"/>
  <c r="N21" i="4"/>
  <c r="I21" i="4"/>
  <c r="P9" i="4"/>
  <c r="K9" i="4"/>
  <c r="N23" i="4"/>
  <c r="I23" i="4"/>
  <c r="I30" i="4"/>
  <c r="N30" i="4"/>
  <c r="K35" i="4"/>
  <c r="P35" i="4"/>
  <c r="L38" i="4"/>
  <c r="Q38" i="4"/>
  <c r="K36" i="4"/>
  <c r="P36" i="4"/>
  <c r="N41" i="4"/>
  <c r="I41" i="4"/>
  <c r="N12" i="4"/>
  <c r="I12" i="4"/>
  <c r="I8" i="4"/>
  <c r="N8" i="4"/>
  <c r="I31" i="4"/>
  <c r="N31" i="4"/>
  <c r="I24" i="4"/>
  <c r="N24" i="4"/>
  <c r="M71" i="9"/>
  <c r="M67" i="9"/>
  <c r="M59" i="9"/>
  <c r="M60" i="9"/>
  <c r="M50" i="9"/>
  <c r="M57" i="9"/>
  <c r="M53" i="9"/>
  <c r="M98" i="9"/>
  <c r="M94" i="9"/>
  <c r="M90" i="9"/>
  <c r="M86" i="9"/>
  <c r="M82" i="9"/>
  <c r="M78" i="9"/>
  <c r="M54" i="9"/>
  <c r="M69" i="9"/>
  <c r="M62" i="9"/>
  <c r="M47" i="9"/>
  <c r="M43" i="9"/>
  <c r="W120" i="4"/>
  <c r="M55" i="9"/>
  <c r="M49" i="9"/>
  <c r="M45" i="9"/>
  <c r="M70" i="9"/>
  <c r="M66" i="9"/>
  <c r="M65" i="9"/>
  <c r="M48" i="9"/>
  <c r="M44" i="9"/>
  <c r="M56" i="9"/>
  <c r="M52" i="9"/>
  <c r="Z161" i="4"/>
  <c r="AA27" i="4"/>
  <c r="AB32" i="4"/>
  <c r="W32" i="4" s="1"/>
  <c r="M32" i="4" s="1"/>
  <c r="Z151" i="4"/>
  <c r="Y15" i="4"/>
  <c r="T15" i="4" s="1"/>
  <c r="O15" i="4" s="1"/>
  <c r="AB41" i="4"/>
  <c r="W41" i="4" s="1"/>
  <c r="R41" i="4" s="1"/>
  <c r="AA35" i="4"/>
  <c r="Z109" i="4"/>
  <c r="AB26" i="4"/>
  <c r="W26" i="4" s="1"/>
  <c r="M26" i="4" s="1"/>
  <c r="AA30" i="4"/>
  <c r="V30" i="4" s="1"/>
  <c r="Q30" i="4" s="1"/>
  <c r="Y40" i="4"/>
  <c r="T40" i="4" s="1"/>
  <c r="O40" i="4" s="1"/>
  <c r="Z103" i="4"/>
  <c r="Z40" i="4"/>
  <c r="U40" i="4" s="1"/>
  <c r="K40" i="4" s="1"/>
  <c r="AB39" i="4"/>
  <c r="W39" i="4" s="1"/>
  <c r="M39" i="4" s="1"/>
  <c r="AA37" i="4"/>
  <c r="AB31" i="4"/>
  <c r="AB24" i="4"/>
  <c r="W24" i="4" s="1"/>
  <c r="M24" i="4" s="1"/>
  <c r="X5" i="4"/>
  <c r="S5" i="4" s="1"/>
  <c r="AA4" i="4"/>
  <c r="V4" i="4" s="1"/>
  <c r="L4" i="4" s="1"/>
  <c r="Z10" i="4"/>
  <c r="U10" i="4" s="1"/>
  <c r="P10" i="4" s="1"/>
  <c r="Z18" i="4"/>
  <c r="U18" i="4" s="1"/>
  <c r="K18" i="4" s="1"/>
  <c r="AA5" i="4"/>
  <c r="V5" i="4" s="1"/>
  <c r="L5" i="4" s="1"/>
  <c r="AB10" i="4"/>
  <c r="W10" i="4" s="1"/>
  <c r="M10" i="4" s="1"/>
  <c r="Y41" i="4"/>
  <c r="T41" i="4" s="1"/>
  <c r="AA3" i="4"/>
  <c r="V3" i="4" s="1"/>
  <c r="Q3" i="4" s="1"/>
  <c r="AB17" i="4"/>
  <c r="AB9" i="4"/>
  <c r="AB28" i="4"/>
  <c r="W28" i="4" s="1"/>
  <c r="R28" i="4" s="1"/>
  <c r="L30" i="4"/>
  <c r="AA33" i="4"/>
  <c r="V33" i="4" s="1"/>
  <c r="L33" i="4" s="1"/>
  <c r="AC33" i="4" s="1"/>
  <c r="J35" i="6" s="1"/>
  <c r="AA39" i="4"/>
  <c r="V39" i="4" s="1"/>
  <c r="J40" i="4"/>
  <c r="AA40" i="4"/>
  <c r="V40" i="4" s="1"/>
  <c r="Q40" i="4" s="1"/>
  <c r="Z41" i="4"/>
  <c r="U41" i="4" s="1"/>
  <c r="P41" i="4" s="1"/>
  <c r="M41" i="4"/>
  <c r="Z42" i="4"/>
  <c r="U42" i="4" s="1"/>
  <c r="P42" i="4" s="1"/>
  <c r="P40" i="4"/>
  <c r="AB40" i="4"/>
  <c r="W40" i="4" s="1"/>
  <c r="M40" i="4" s="1"/>
  <c r="AB42" i="4"/>
  <c r="W42" i="4" s="1"/>
  <c r="R42" i="4" s="1"/>
  <c r="AB18" i="4"/>
  <c r="W18" i="4" s="1"/>
  <c r="M18" i="4" s="1"/>
  <c r="AB22" i="4"/>
  <c r="Z32" i="4"/>
  <c r="R32" i="4"/>
  <c r="AA42" i="4"/>
  <c r="V42" i="4" s="1"/>
  <c r="L42" i="4" s="1"/>
  <c r="R39" i="4"/>
  <c r="AA29" i="4"/>
  <c r="Y26" i="4"/>
  <c r="AA8" i="4"/>
  <c r="AA21" i="4"/>
  <c r="V21" i="4" s="1"/>
  <c r="L21" i="4" s="1"/>
  <c r="AA36" i="4"/>
  <c r="AA34" i="4"/>
  <c r="R26" i="4"/>
  <c r="R24" i="4"/>
  <c r="AB21" i="4"/>
  <c r="W21" i="4" s="1"/>
  <c r="R21" i="4" s="1"/>
  <c r="AA41" i="4"/>
  <c r="AB20" i="4"/>
  <c r="Y24" i="4"/>
  <c r="Y4" i="4"/>
  <c r="T4" i="4" s="1"/>
  <c r="J4" i="4" s="1"/>
  <c r="J41" i="4"/>
  <c r="AB19" i="4"/>
  <c r="Z12" i="4"/>
  <c r="U12" i="4" s="1"/>
  <c r="AB12" i="4"/>
  <c r="W12" i="4" s="1"/>
  <c r="R12" i="4" s="1"/>
  <c r="AA13" i="4"/>
  <c r="AA15" i="4"/>
  <c r="Z23" i="4"/>
  <c r="AF33" i="4"/>
  <c r="I35" i="6" s="1"/>
  <c r="Q39" i="4"/>
  <c r="Z191" i="4"/>
  <c r="X40" i="4"/>
  <c r="Z159" i="4"/>
  <c r="Y3" i="4"/>
  <c r="T3" i="4" s="1"/>
  <c r="O3" i="4" s="1"/>
  <c r="AA12" i="4"/>
  <c r="V12" i="4" s="1"/>
  <c r="Q12" i="4" s="1"/>
  <c r="Z28" i="4"/>
  <c r="Z113" i="4"/>
  <c r="I32" i="4"/>
  <c r="AA16" i="4"/>
  <c r="AA11" i="4"/>
  <c r="AB6" i="4"/>
  <c r="AB4" i="4"/>
  <c r="W4" i="4" s="1"/>
  <c r="M4" i="4" s="1"/>
  <c r="AA7" i="4"/>
  <c r="AB3" i="4"/>
  <c r="W3" i="4" s="1"/>
  <c r="M3" i="4" s="1"/>
  <c r="Z115" i="4"/>
  <c r="AB106" i="4"/>
  <c r="AC18" i="4" l="1"/>
  <c r="J20" i="6" s="1"/>
  <c r="P18" i="4"/>
  <c r="J15" i="4"/>
  <c r="R10" i="4"/>
  <c r="J3" i="4"/>
  <c r="L12" i="4"/>
  <c r="M28" i="4"/>
  <c r="AE12" i="4"/>
  <c r="H14" i="6" s="1"/>
  <c r="L40" i="4"/>
  <c r="U115" i="4"/>
  <c r="V11" i="4"/>
  <c r="U113" i="4"/>
  <c r="U28" i="4"/>
  <c r="U159" i="4"/>
  <c r="AF40" i="4"/>
  <c r="I42" i="6" s="1"/>
  <c r="S40" i="4"/>
  <c r="AF23" i="4"/>
  <c r="U23" i="4"/>
  <c r="AF15" i="4"/>
  <c r="I17" i="6" s="1"/>
  <c r="V15" i="4"/>
  <c r="AF13" i="4"/>
  <c r="V13" i="4"/>
  <c r="M12" i="4"/>
  <c r="W106" i="4"/>
  <c r="V7" i="4"/>
  <c r="W6" i="4"/>
  <c r="V16" i="4"/>
  <c r="R3" i="4"/>
  <c r="R4" i="4"/>
  <c r="U191" i="4"/>
  <c r="P12" i="4"/>
  <c r="W19" i="4"/>
  <c r="T24" i="4"/>
  <c r="W20" i="4"/>
  <c r="AF41" i="4"/>
  <c r="I43" i="6" s="1"/>
  <c r="V41" i="4"/>
  <c r="AE41" i="4" s="1"/>
  <c r="H43" i="6" s="1"/>
  <c r="K12" i="4"/>
  <c r="O4" i="4"/>
  <c r="M21" i="4"/>
  <c r="V34" i="4"/>
  <c r="V36" i="4"/>
  <c r="T26" i="4"/>
  <c r="AF32" i="4"/>
  <c r="U32" i="4"/>
  <c r="W22" i="4"/>
  <c r="AE33" i="4"/>
  <c r="H35" i="6" s="1"/>
  <c r="W17" i="4"/>
  <c r="Q5" i="4"/>
  <c r="Q33" i="4"/>
  <c r="H32" i="9" s="1"/>
  <c r="L3" i="4"/>
  <c r="Q42" i="4"/>
  <c r="M42" i="4"/>
  <c r="K41" i="4"/>
  <c r="L39" i="4"/>
  <c r="O41" i="4"/>
  <c r="Q4" i="4"/>
  <c r="K10" i="4"/>
  <c r="W31" i="4"/>
  <c r="U103" i="4"/>
  <c r="V35" i="4"/>
  <c r="U161" i="4"/>
  <c r="V8" i="4"/>
  <c r="V29" i="4"/>
  <c r="W9" i="4"/>
  <c r="Q21" i="4"/>
  <c r="R18" i="4"/>
  <c r="R40" i="4"/>
  <c r="K42" i="4"/>
  <c r="AE18" i="4"/>
  <c r="H20" i="6" s="1"/>
  <c r="I5" i="4"/>
  <c r="N5" i="4"/>
  <c r="V37" i="4"/>
  <c r="U109" i="4"/>
  <c r="U151" i="4"/>
  <c r="V27" i="4"/>
  <c r="R120" i="4"/>
  <c r="M120" i="4"/>
  <c r="J32" i="9"/>
  <c r="AF18" i="4"/>
  <c r="I20" i="6" s="1"/>
  <c r="I34" i="6"/>
  <c r="AF12" i="4"/>
  <c r="I14" i="6" s="1"/>
  <c r="L32" i="9"/>
  <c r="I32" i="9"/>
  <c r="I15" i="6"/>
  <c r="I25" i="6"/>
  <c r="K32" i="9"/>
  <c r="AD33" i="4"/>
  <c r="K35" i="6" s="1"/>
  <c r="L35" i="6" s="1"/>
  <c r="AC12" i="4" l="1"/>
  <c r="J14" i="6" s="1"/>
  <c r="AD18" i="4"/>
  <c r="K20" i="6" s="1"/>
  <c r="L20" i="6" s="1"/>
  <c r="M32" i="9"/>
  <c r="Q27" i="4"/>
  <c r="L27" i="4"/>
  <c r="P109" i="4"/>
  <c r="K109" i="4"/>
  <c r="Q35" i="4"/>
  <c r="L35" i="4"/>
  <c r="R31" i="4"/>
  <c r="M31" i="4"/>
  <c r="M9" i="4"/>
  <c r="R9" i="4"/>
  <c r="Q29" i="4"/>
  <c r="L29" i="4"/>
  <c r="L8" i="4"/>
  <c r="Q8" i="4"/>
  <c r="M17" i="4"/>
  <c r="R17" i="4"/>
  <c r="M22" i="4"/>
  <c r="R22" i="4"/>
  <c r="K32" i="4"/>
  <c r="AC32" i="4" s="1"/>
  <c r="J34" i="6" s="1"/>
  <c r="P32" i="4"/>
  <c r="AD32" i="4" s="1"/>
  <c r="K34" i="6" s="1"/>
  <c r="L34" i="6" s="1"/>
  <c r="AE32" i="4"/>
  <c r="H34" i="6" s="1"/>
  <c r="O26" i="4"/>
  <c r="J26" i="4"/>
  <c r="Q36" i="4"/>
  <c r="L36" i="4"/>
  <c r="Q34" i="4"/>
  <c r="L34" i="4"/>
  <c r="R19" i="4"/>
  <c r="M19" i="4"/>
  <c r="P191" i="4"/>
  <c r="K191" i="4"/>
  <c r="P151" i="4"/>
  <c r="K151" i="4"/>
  <c r="Q37" i="4"/>
  <c r="L37" i="4"/>
  <c r="K161" i="4"/>
  <c r="P161" i="4"/>
  <c r="K103" i="4"/>
  <c r="P103" i="4"/>
  <c r="L41" i="4"/>
  <c r="AC41" i="4" s="1"/>
  <c r="J43" i="6" s="1"/>
  <c r="Q41" i="4"/>
  <c r="M20" i="4"/>
  <c r="R20" i="4"/>
  <c r="O24" i="4"/>
  <c r="J24" i="4"/>
  <c r="L16" i="4"/>
  <c r="Q16" i="4"/>
  <c r="M6" i="4"/>
  <c r="R6" i="4"/>
  <c r="L7" i="4"/>
  <c r="Q7" i="4"/>
  <c r="R106" i="4"/>
  <c r="M106" i="4"/>
  <c r="Q13" i="4"/>
  <c r="AD13" i="4" s="1"/>
  <c r="K15" i="6" s="1"/>
  <c r="L15" i="6" s="1"/>
  <c r="L13" i="4"/>
  <c r="AC13" i="4" s="1"/>
  <c r="J15" i="6" s="1"/>
  <c r="AE13" i="4"/>
  <c r="H15" i="6" s="1"/>
  <c r="Q15" i="4"/>
  <c r="AD15" i="4" s="1"/>
  <c r="K17" i="6" s="1"/>
  <c r="L17" i="6" s="1"/>
  <c r="AE15" i="4"/>
  <c r="H17" i="6" s="1"/>
  <c r="L15" i="4"/>
  <c r="AC15" i="4" s="1"/>
  <c r="J17" i="6" s="1"/>
  <c r="P23" i="4"/>
  <c r="AD23" i="4" s="1"/>
  <c r="K25" i="6" s="1"/>
  <c r="L25" i="6" s="1"/>
  <c r="AE23" i="4"/>
  <c r="H25" i="6" s="1"/>
  <c r="K23" i="4"/>
  <c r="AC23" i="4" s="1"/>
  <c r="J25" i="6" s="1"/>
  <c r="I40" i="4"/>
  <c r="AC40" i="4" s="1"/>
  <c r="J42" i="6" s="1"/>
  <c r="AE40" i="4"/>
  <c r="H42" i="6" s="1"/>
  <c r="N40" i="4"/>
  <c r="P159" i="4"/>
  <c r="K159" i="4"/>
  <c r="K28" i="4"/>
  <c r="P28" i="4"/>
  <c r="P113" i="4"/>
  <c r="K113" i="4"/>
  <c r="Q11" i="4"/>
  <c r="L11" i="4"/>
  <c r="P115" i="4"/>
  <c r="K115" i="4"/>
  <c r="AD12" i="4"/>
  <c r="K14" i="6" s="1"/>
  <c r="L14" i="6" s="1"/>
  <c r="L31" i="9"/>
  <c r="J31" i="9"/>
  <c r="H31" i="9"/>
  <c r="K31" i="9"/>
  <c r="I31" i="9"/>
  <c r="J17" i="9"/>
  <c r="H17" i="9"/>
  <c r="L17" i="9"/>
  <c r="I17" i="9"/>
  <c r="K17" i="9"/>
  <c r="J22" i="9"/>
  <c r="I22" i="9"/>
  <c r="K22" i="9"/>
  <c r="H22" i="9"/>
  <c r="L22" i="9"/>
  <c r="I11" i="9"/>
  <c r="J11" i="9"/>
  <c r="K11" i="9"/>
  <c r="L11" i="9"/>
  <c r="H11" i="9"/>
  <c r="L12" i="9"/>
  <c r="K12" i="9"/>
  <c r="J12" i="9"/>
  <c r="H12" i="9"/>
  <c r="I12" i="9"/>
  <c r="K14" i="9"/>
  <c r="H14" i="9" l="1"/>
  <c r="M14" i="9" s="1"/>
  <c r="L14" i="9"/>
  <c r="J14" i="9"/>
  <c r="I14" i="9"/>
  <c r="H39" i="9"/>
  <c r="I39" i="9"/>
  <c r="K39" i="9"/>
  <c r="L39" i="9"/>
  <c r="AD40" i="4"/>
  <c r="K42" i="6" s="1"/>
  <c r="L42" i="6" s="1"/>
  <c r="J39" i="9"/>
  <c r="H40" i="9"/>
  <c r="AD41" i="4"/>
  <c r="K43" i="6" s="1"/>
  <c r="L43" i="6" s="1"/>
  <c r="K40" i="9"/>
  <c r="J40" i="9"/>
  <c r="I40" i="9"/>
  <c r="L40" i="9"/>
  <c r="M22" i="9"/>
  <c r="M17" i="9"/>
  <c r="M31" i="9"/>
  <c r="M12" i="9"/>
  <c r="M11" i="9"/>
  <c r="M40" i="9" l="1"/>
  <c r="M39" i="9"/>
  <c r="X3" i="4" l="1"/>
  <c r="S3" i="4" s="1"/>
  <c r="N3" i="4" s="1"/>
  <c r="Z3" i="4"/>
  <c r="U3" i="4" s="1"/>
  <c r="Z4" i="4"/>
  <c r="U4" i="4" s="1"/>
  <c r="Y5" i="4"/>
  <c r="T5" i="4" s="1"/>
  <c r="Z6" i="4"/>
  <c r="U6" i="4" s="1"/>
  <c r="P6" i="4" s="1"/>
  <c r="X19" i="4"/>
  <c r="S19" i="4" s="1"/>
  <c r="X20" i="4"/>
  <c r="S20" i="4" s="1"/>
  <c r="Z11" i="4"/>
  <c r="U11" i="4" s="1"/>
  <c r="P11" i="4" s="1"/>
  <c r="AB11" i="4"/>
  <c r="W11" i="4" s="1"/>
  <c r="Z16" i="4"/>
  <c r="U16" i="4" s="1"/>
  <c r="AB16" i="4"/>
  <c r="X17" i="4"/>
  <c r="Y7" i="4"/>
  <c r="T7" i="4" s="1"/>
  <c r="Y14" i="4"/>
  <c r="T14" i="4" s="1"/>
  <c r="AA14" i="4"/>
  <c r="Z21" i="4"/>
  <c r="Z8" i="4"/>
  <c r="U8" i="4" s="1"/>
  <c r="AB8" i="4"/>
  <c r="X9" i="4"/>
  <c r="S9" i="4" s="1"/>
  <c r="X10" i="4"/>
  <c r="S10" i="4" s="1"/>
  <c r="X22" i="4"/>
  <c r="AA24" i="4"/>
  <c r="Y25" i="4"/>
  <c r="T25" i="4" s="1"/>
  <c r="O25" i="4" s="1"/>
  <c r="AA25" i="4"/>
  <c r="V25" i="4"/>
  <c r="Q25" i="4" s="1"/>
  <c r="AA26" i="4"/>
  <c r="V26" i="4" s="1"/>
  <c r="AF26" i="4"/>
  <c r="I28" i="6" s="1"/>
  <c r="Z27" i="4"/>
  <c r="U27" i="4"/>
  <c r="P27" i="4" s="1"/>
  <c r="AF27" i="4"/>
  <c r="I29" i="6" s="1"/>
  <c r="Y28" i="4"/>
  <c r="T28" i="4" s="1"/>
  <c r="O28" i="4" s="1"/>
  <c r="AA28" i="4"/>
  <c r="Z29" i="4"/>
  <c r="U29" i="4" s="1"/>
  <c r="P29" i="4" s="1"/>
  <c r="AB29" i="4"/>
  <c r="W29" i="4" s="1"/>
  <c r="AF29" i="4"/>
  <c r="Y30" i="4"/>
  <c r="T30" i="4" s="1"/>
  <c r="AF30" i="4"/>
  <c r="Z31" i="4"/>
  <c r="U31" i="4"/>
  <c r="P31" i="4" s="1"/>
  <c r="AD31" i="4" s="1"/>
  <c r="AF31" i="4"/>
  <c r="K33" i="6"/>
  <c r="Y34" i="4"/>
  <c r="T34" i="4"/>
  <c r="O34" i="4" s="1"/>
  <c r="K33" i="9" s="1"/>
  <c r="AF34" i="4"/>
  <c r="Y35" i="4"/>
  <c r="T35" i="4" s="1"/>
  <c r="Y36" i="4"/>
  <c r="T36" i="4" s="1"/>
  <c r="AF36" i="4"/>
  <c r="I38" i="6" s="1"/>
  <c r="Y37" i="4"/>
  <c r="T37" i="4" s="1"/>
  <c r="AF37" i="4"/>
  <c r="I39" i="6" s="1"/>
  <c r="Z38" i="4"/>
  <c r="U38" i="4"/>
  <c r="AF38" i="4"/>
  <c r="Z39" i="4"/>
  <c r="U39" i="4" s="1"/>
  <c r="AE39" i="4" s="1"/>
  <c r="H41" i="6" s="1"/>
  <c r="AF39" i="4"/>
  <c r="Y42" i="4"/>
  <c r="T42" i="4"/>
  <c r="AF42" i="4"/>
  <c r="Y52" i="4"/>
  <c r="T52" i="4" s="1"/>
  <c r="AF52" i="4"/>
  <c r="AA75" i="4"/>
  <c r="V75" i="4" s="1"/>
  <c r="AF75" i="4"/>
  <c r="Y76" i="4"/>
  <c r="T76" i="4"/>
  <c r="AA76" i="4"/>
  <c r="Y78" i="4"/>
  <c r="AA78" i="4"/>
  <c r="V78" i="4"/>
  <c r="Y80" i="4"/>
  <c r="T80" i="4" s="1"/>
  <c r="AA80" i="4"/>
  <c r="Y82" i="4"/>
  <c r="T82" i="4" s="1"/>
  <c r="O82" i="4"/>
  <c r="AA82" i="4"/>
  <c r="V82" i="4"/>
  <c r="AF82" i="4"/>
  <c r="Y84" i="4"/>
  <c r="T84" i="4" s="1"/>
  <c r="AA84" i="4"/>
  <c r="Y86" i="4"/>
  <c r="T86" i="4" s="1"/>
  <c r="O86" i="4" s="1"/>
  <c r="AA86" i="4"/>
  <c r="V86" i="4" s="1"/>
  <c r="AF86" i="4"/>
  <c r="I88" i="6" s="1"/>
  <c r="Y88" i="4"/>
  <c r="T88" i="4"/>
  <c r="AA88" i="4"/>
  <c r="Y90" i="4"/>
  <c r="T90" i="4" s="1"/>
  <c r="AA90" i="4"/>
  <c r="V90" i="4" s="1"/>
  <c r="AF90" i="4"/>
  <c r="I92" i="6" s="1"/>
  <c r="Y92" i="4"/>
  <c r="T92" i="4"/>
  <c r="AA92" i="4"/>
  <c r="Y94" i="4"/>
  <c r="AA94" i="4"/>
  <c r="V94" i="4"/>
  <c r="Y96" i="4"/>
  <c r="T96" i="4" s="1"/>
  <c r="AA96" i="4"/>
  <c r="Y98" i="4"/>
  <c r="T98" i="4" s="1"/>
  <c r="O98" i="4"/>
  <c r="AA98" i="4"/>
  <c r="V98" i="4"/>
  <c r="AF98" i="4"/>
  <c r="Y100" i="4"/>
  <c r="T100" i="4" s="1"/>
  <c r="AA100" i="4"/>
  <c r="Y102" i="4"/>
  <c r="T102" i="4" s="1"/>
  <c r="O102" i="4" s="1"/>
  <c r="AA102" i="4"/>
  <c r="V102" i="4" s="1"/>
  <c r="AF102" i="4"/>
  <c r="I104" i="6" s="1"/>
  <c r="I36" i="6"/>
  <c r="I33" i="9"/>
  <c r="X191" i="4"/>
  <c r="S191" i="4" s="1"/>
  <c r="I191" i="4" s="1"/>
  <c r="AA191" i="4"/>
  <c r="V191" i="4" s="1"/>
  <c r="L191" i="4" s="1"/>
  <c r="X103" i="4"/>
  <c r="S103" i="4" s="1"/>
  <c r="AA103" i="4"/>
  <c r="V103" i="4" s="1"/>
  <c r="Q103" i="4" s="1"/>
  <c r="K27" i="4"/>
  <c r="AC27" i="4" s="1"/>
  <c r="J29" i="6" s="1"/>
  <c r="X151" i="4"/>
  <c r="S151" i="4" s="1"/>
  <c r="AA151" i="4"/>
  <c r="L103" i="4"/>
  <c r="X106" i="4"/>
  <c r="S106" i="4" s="1"/>
  <c r="I106" i="4" s="1"/>
  <c r="AC106" i="4" s="1"/>
  <c r="Y113" i="4"/>
  <c r="T113" i="4" s="1"/>
  <c r="J113" i="4" s="1"/>
  <c r="AB113" i="4"/>
  <c r="W113" i="4" s="1"/>
  <c r="M113" i="4" s="1"/>
  <c r="X161" i="4"/>
  <c r="S161" i="4" s="1"/>
  <c r="Y161" i="4"/>
  <c r="AA161" i="4"/>
  <c r="V161" i="4"/>
  <c r="AB161" i="4"/>
  <c r="W161" i="4" s="1"/>
  <c r="X115" i="4"/>
  <c r="AB115" i="4"/>
  <c r="W115" i="4"/>
  <c r="M115" i="4" s="1"/>
  <c r="X109" i="4"/>
  <c r="S109" i="4" s="1"/>
  <c r="I109" i="4" s="1"/>
  <c r="Y109" i="4"/>
  <c r="T109" i="4" s="1"/>
  <c r="AA109" i="4"/>
  <c r="V109" i="4" s="1"/>
  <c r="L109" i="4" s="1"/>
  <c r="AB109" i="4"/>
  <c r="W109" i="4" s="1"/>
  <c r="K31" i="4"/>
  <c r="AC31" i="4" s="1"/>
  <c r="J33" i="6" s="1"/>
  <c r="J34" i="4"/>
  <c r="AC34" i="4" s="1"/>
  <c r="J36" i="6" s="1"/>
  <c r="Y159" i="4"/>
  <c r="T159" i="4"/>
  <c r="J159" i="4" s="1"/>
  <c r="AB159" i="4"/>
  <c r="W159" i="4" s="1"/>
  <c r="M159" i="4"/>
  <c r="K11" i="4"/>
  <c r="I32" i="6"/>
  <c r="I31" i="6"/>
  <c r="I33" i="6"/>
  <c r="L30" i="9" s="1"/>
  <c r="I40" i="6"/>
  <c r="I41" i="6"/>
  <c r="I44" i="6"/>
  <c r="I54" i="6"/>
  <c r="I77" i="6"/>
  <c r="I84" i="6"/>
  <c r="I100" i="6"/>
  <c r="X120" i="4"/>
  <c r="S120" i="4" s="1"/>
  <c r="I120" i="4" s="1"/>
  <c r="Z120" i="4"/>
  <c r="U120" i="4" s="1"/>
  <c r="K120" i="4" s="1"/>
  <c r="J25" i="4"/>
  <c r="L25" i="4"/>
  <c r="AC25" i="4" s="1"/>
  <c r="J27" i="6" s="1"/>
  <c r="J28" i="4"/>
  <c r="K29" i="4"/>
  <c r="J30" i="4"/>
  <c r="AC30" i="4" s="1"/>
  <c r="J32" i="6" s="1"/>
  <c r="J42" i="4"/>
  <c r="AC42" i="4" s="1"/>
  <c r="J44" i="6" s="1"/>
  <c r="J82" i="4"/>
  <c r="J86" i="4"/>
  <c r="J90" i="4"/>
  <c r="J98" i="4"/>
  <c r="AE25" i="4"/>
  <c r="H27" i="6" s="1"/>
  <c r="AE26" i="4"/>
  <c r="H28" i="6" s="1"/>
  <c r="AE27" i="4"/>
  <c r="H29" i="6" s="1"/>
  <c r="AE31" i="4"/>
  <c r="H33" i="6" s="1"/>
  <c r="AE34" i="4"/>
  <c r="H36" i="6" s="1"/>
  <c r="AE35" i="4"/>
  <c r="H37" i="6" s="1"/>
  <c r="AE37" i="4"/>
  <c r="H39" i="6" s="1"/>
  <c r="AE86" i="4"/>
  <c r="H88" i="6" s="1"/>
  <c r="R115" i="4"/>
  <c r="N106" i="4"/>
  <c r="H26" i="9"/>
  <c r="I26" i="9"/>
  <c r="J26" i="9"/>
  <c r="K26" i="9"/>
  <c r="L26" i="9"/>
  <c r="M26" i="9"/>
  <c r="I30" i="9"/>
  <c r="L33" i="6"/>
  <c r="N109" i="4"/>
  <c r="Q109" i="4"/>
  <c r="AF109" i="4"/>
  <c r="N120" i="4"/>
  <c r="P120" i="4"/>
  <c r="Z183" i="4"/>
  <c r="U183" i="4" s="1"/>
  <c r="K183" i="4" s="1"/>
  <c r="AC183" i="4" s="1"/>
  <c r="AA126" i="4"/>
  <c r="V126" i="4" s="1"/>
  <c r="Y137" i="4"/>
  <c r="T137" i="4" s="1"/>
  <c r="AA137" i="4"/>
  <c r="V137" i="4" s="1"/>
  <c r="Q137" i="4" s="1"/>
  <c r="Y203" i="4"/>
  <c r="AA203" i="4"/>
  <c r="V203" i="4"/>
  <c r="AB203" i="4"/>
  <c r="W203" i="4" s="1"/>
  <c r="M203" i="4"/>
  <c r="Y163" i="4"/>
  <c r="T163" i="4" s="1"/>
  <c r="J163" i="4" s="1"/>
  <c r="O163" i="4"/>
  <c r="Z163" i="4"/>
  <c r="U163" i="4"/>
  <c r="P163" i="4" s="1"/>
  <c r="AA163" i="4"/>
  <c r="V163" i="4" s="1"/>
  <c r="L163" i="4" s="1"/>
  <c r="Q163" i="4"/>
  <c r="AB163" i="4"/>
  <c r="W163" i="4"/>
  <c r="R163" i="4" s="1"/>
  <c r="AF163" i="4"/>
  <c r="Y131" i="4"/>
  <c r="T131" i="4" s="1"/>
  <c r="J131" i="4" s="1"/>
  <c r="AC131" i="4" s="1"/>
  <c r="AA215" i="4"/>
  <c r="R203" i="4"/>
  <c r="Z139" i="4"/>
  <c r="U139" i="4" s="1"/>
  <c r="K139" i="4" s="1"/>
  <c r="AC139" i="4" s="1"/>
  <c r="AF126" i="4"/>
  <c r="X149" i="4"/>
  <c r="S149" i="4" s="1"/>
  <c r="I149" i="4"/>
  <c r="Y149" i="4"/>
  <c r="T149" i="4"/>
  <c r="J149" i="4" s="1"/>
  <c r="AB149" i="4"/>
  <c r="W149" i="4" s="1"/>
  <c r="M149" i="4"/>
  <c r="X128" i="4"/>
  <c r="Y128" i="4"/>
  <c r="T128" i="4" s="1"/>
  <c r="O128" i="4" s="1"/>
  <c r="AA128" i="4"/>
  <c r="V128" i="4" s="1"/>
  <c r="Q128" i="4" s="1"/>
  <c r="X123" i="4"/>
  <c r="S123" i="4" s="1"/>
  <c r="I123" i="4" s="1"/>
  <c r="Z123" i="4"/>
  <c r="U123" i="4" s="1"/>
  <c r="K123" i="4" s="1"/>
  <c r="Y211" i="4"/>
  <c r="Z211" i="4"/>
  <c r="U211" i="4" s="1"/>
  <c r="P211" i="4" s="1"/>
  <c r="AB211" i="4"/>
  <c r="W211" i="4" s="1"/>
  <c r="R211" i="4" s="1"/>
  <c r="X177" i="4"/>
  <c r="S177" i="4" s="1"/>
  <c r="I177" i="4" s="1"/>
  <c r="Y177" i="4"/>
  <c r="T177" i="4" s="1"/>
  <c r="J177" i="4" s="1"/>
  <c r="Z177" i="4"/>
  <c r="U177" i="4" s="1"/>
  <c r="K177" i="4" s="1"/>
  <c r="AA177" i="4"/>
  <c r="V177" i="4" s="1"/>
  <c r="L177" i="4" s="1"/>
  <c r="AB177" i="4"/>
  <c r="W177" i="4" s="1"/>
  <c r="M177" i="4" s="1"/>
  <c r="X160" i="4"/>
  <c r="S160" i="4" s="1"/>
  <c r="I160" i="4" s="1"/>
  <c r="Z160" i="4"/>
  <c r="U160" i="4" s="1"/>
  <c r="K160" i="4" s="1"/>
  <c r="AA160" i="4"/>
  <c r="V160" i="4" s="1"/>
  <c r="L160" i="4" s="1"/>
  <c r="X145" i="4"/>
  <c r="S145" i="4" s="1"/>
  <c r="N145" i="4" s="1"/>
  <c r="AB145" i="4"/>
  <c r="Y141" i="4"/>
  <c r="T141" i="4" s="1"/>
  <c r="O141" i="4" s="1"/>
  <c r="Z141" i="4"/>
  <c r="U141" i="4" s="1"/>
  <c r="P141" i="4" s="1"/>
  <c r="AB141" i="4"/>
  <c r="W141" i="4" s="1"/>
  <c r="R141" i="4" s="1"/>
  <c r="X140" i="4"/>
  <c r="S140" i="4" s="1"/>
  <c r="I140" i="4" s="1"/>
  <c r="Y140" i="4"/>
  <c r="T140" i="4" s="1"/>
  <c r="J140" i="4" s="1"/>
  <c r="X154" i="4"/>
  <c r="S154" i="4" s="1"/>
  <c r="I154" i="4" s="1"/>
  <c r="Y154" i="4"/>
  <c r="T154" i="4" s="1"/>
  <c r="J154" i="4" s="1"/>
  <c r="X125" i="4"/>
  <c r="S125" i="4" s="1"/>
  <c r="N125" i="4" s="1"/>
  <c r="Y125" i="4"/>
  <c r="T125" i="4" s="1"/>
  <c r="O125" i="4" s="1"/>
  <c r="Z125" i="4"/>
  <c r="U125" i="4" s="1"/>
  <c r="P125" i="4" s="1"/>
  <c r="AA125" i="4"/>
  <c r="V125" i="4" s="1"/>
  <c r="Q125" i="4" s="1"/>
  <c r="AF125" i="4"/>
  <c r="Y136" i="4"/>
  <c r="T136" i="4" s="1"/>
  <c r="J136" i="4"/>
  <c r="AB136" i="4"/>
  <c r="W136" i="4"/>
  <c r="AA198" i="4"/>
  <c r="V198" i="4"/>
  <c r="AB198" i="4"/>
  <c r="X108" i="4"/>
  <c r="S108" i="4" s="1"/>
  <c r="N108" i="4" s="1"/>
  <c r="Y108" i="4"/>
  <c r="X107" i="4"/>
  <c r="S107" i="4" s="1"/>
  <c r="N107" i="4" s="1"/>
  <c r="Z107" i="4"/>
  <c r="U107" i="4" s="1"/>
  <c r="P107" i="4" s="1"/>
  <c r="AA107" i="4"/>
  <c r="V107" i="4" s="1"/>
  <c r="Q107" i="4" s="1"/>
  <c r="AF107" i="4"/>
  <c r="X189" i="4"/>
  <c r="Z189" i="4"/>
  <c r="U189" i="4" s="1"/>
  <c r="P189" i="4" s="1"/>
  <c r="AA189" i="4"/>
  <c r="V189" i="4" s="1"/>
  <c r="Q189" i="4" s="1"/>
  <c r="Y195" i="4"/>
  <c r="T195" i="4" s="1"/>
  <c r="O195" i="4" s="1"/>
  <c r="Z195" i="4"/>
  <c r="X192" i="4"/>
  <c r="S192" i="4" s="1"/>
  <c r="I192" i="4" s="1"/>
  <c r="Y192" i="4"/>
  <c r="T192" i="4" s="1"/>
  <c r="J192" i="4" s="1"/>
  <c r="Z192" i="4"/>
  <c r="U192" i="4" s="1"/>
  <c r="K192" i="4" s="1"/>
  <c r="AB192" i="4"/>
  <c r="W192" i="4" s="1"/>
  <c r="M192" i="4" s="1"/>
  <c r="X158" i="4"/>
  <c r="S158" i="4" s="1"/>
  <c r="I158" i="4" s="1"/>
  <c r="Y158" i="4"/>
  <c r="T158" i="4" s="1"/>
  <c r="X146" i="4"/>
  <c r="S146" i="4" s="1"/>
  <c r="N146" i="4" s="1"/>
  <c r="Y146" i="4"/>
  <c r="T146" i="4" s="1"/>
  <c r="O146" i="4" s="1"/>
  <c r="Z146" i="4"/>
  <c r="AA146" i="4"/>
  <c r="V146" i="4" s="1"/>
  <c r="Q146" i="4" s="1"/>
  <c r="AB146" i="4"/>
  <c r="W146" i="4"/>
  <c r="R146" i="4" s="1"/>
  <c r="X132" i="4"/>
  <c r="Y132" i="4"/>
  <c r="T132" i="4" s="1"/>
  <c r="O132" i="4" s="1"/>
  <c r="Z132" i="4"/>
  <c r="U132" i="4" s="1"/>
  <c r="P132" i="4" s="1"/>
  <c r="AA132" i="4"/>
  <c r="V132" i="4" s="1"/>
  <c r="Q132" i="4" s="1"/>
  <c r="AB132" i="4"/>
  <c r="W132" i="4" s="1"/>
  <c r="R132" i="4" s="1"/>
  <c r="X147" i="4"/>
  <c r="S147" i="4" s="1"/>
  <c r="I147" i="4" s="1"/>
  <c r="Z147" i="4"/>
  <c r="U147" i="4" s="1"/>
  <c r="K147" i="4" s="1"/>
  <c r="AB147" i="4"/>
  <c r="W147" i="4" s="1"/>
  <c r="M147" i="4" s="1"/>
  <c r="X129" i="4"/>
  <c r="S129" i="4" s="1"/>
  <c r="I129" i="4" s="1"/>
  <c r="Z129" i="4"/>
  <c r="U129" i="4" s="1"/>
  <c r="K129" i="4" s="1"/>
  <c r="AB129" i="4"/>
  <c r="W129" i="4" s="1"/>
  <c r="M129" i="4" s="1"/>
  <c r="X216" i="4"/>
  <c r="S216" i="4" s="1"/>
  <c r="Y216" i="4"/>
  <c r="Z216" i="4"/>
  <c r="U216" i="4"/>
  <c r="P216" i="4" s="1"/>
  <c r="AA216" i="4"/>
  <c r="V216" i="4" s="1"/>
  <c r="Q216" i="4" s="1"/>
  <c r="AB216" i="4"/>
  <c r="W216" i="4" s="1"/>
  <c r="X208" i="4"/>
  <c r="Z208" i="4"/>
  <c r="U208" i="4" s="1"/>
  <c r="AB208" i="4"/>
  <c r="W208" i="4" s="1"/>
  <c r="R208" i="4" s="1"/>
  <c r="X127" i="4"/>
  <c r="S127" i="4" s="1"/>
  <c r="Y127" i="4"/>
  <c r="Z127" i="4"/>
  <c r="U127" i="4"/>
  <c r="P127" i="4" s="1"/>
  <c r="AA127" i="4"/>
  <c r="V127" i="4" s="1"/>
  <c r="Q127" i="4" s="1"/>
  <c r="AB127" i="4"/>
  <c r="W127" i="4" s="1"/>
  <c r="O136" i="4"/>
  <c r="AF136" i="4"/>
  <c r="X190" i="4"/>
  <c r="Z190" i="4"/>
  <c r="U190" i="4" s="1"/>
  <c r="AA190" i="4"/>
  <c r="V190" i="4" s="1"/>
  <c r="Q190" i="4" s="1"/>
  <c r="X162" i="4"/>
  <c r="S162" i="4" s="1"/>
  <c r="Y162" i="4"/>
  <c r="Z162" i="4"/>
  <c r="U162" i="4"/>
  <c r="P162" i="4" s="1"/>
  <c r="AB162" i="4"/>
  <c r="W162" i="4" s="1"/>
  <c r="R162" i="4" s="1"/>
  <c r="X124" i="4"/>
  <c r="S124" i="4" s="1"/>
  <c r="I124" i="4" s="1"/>
  <c r="Z124" i="4"/>
  <c r="U124" i="4"/>
  <c r="K124" i="4" s="1"/>
  <c r="AA124" i="4"/>
  <c r="V124" i="4" s="1"/>
  <c r="L124" i="4" s="1"/>
  <c r="AB124" i="4"/>
  <c r="W124" i="4" s="1"/>
  <c r="X170" i="4"/>
  <c r="S170" i="4" s="1"/>
  <c r="Y170" i="4"/>
  <c r="T170" i="4" s="1"/>
  <c r="O170" i="4" s="1"/>
  <c r="Z170" i="4"/>
  <c r="U170" i="4" s="1"/>
  <c r="AA170" i="4"/>
  <c r="V170" i="4" s="1"/>
  <c r="Q170" i="4" s="1"/>
  <c r="AB170" i="4"/>
  <c r="W170" i="4" s="1"/>
  <c r="AF170" i="4"/>
  <c r="Y206" i="4"/>
  <c r="Y188" i="4"/>
  <c r="T188" i="4" s="1"/>
  <c r="Z188" i="4"/>
  <c r="AA188" i="4"/>
  <c r="V188" i="4" s="1"/>
  <c r="Q188" i="4" s="1"/>
  <c r="AB188" i="4"/>
  <c r="W188" i="4" s="1"/>
  <c r="R188" i="4" s="1"/>
  <c r="X121" i="4"/>
  <c r="S121" i="4" s="1"/>
  <c r="N121" i="4" s="1"/>
  <c r="Y121" i="4"/>
  <c r="T121" i="4" s="1"/>
  <c r="O121" i="4" s="1"/>
  <c r="Z121" i="4"/>
  <c r="U121" i="4" s="1"/>
  <c r="AA121" i="4"/>
  <c r="V121" i="4" s="1"/>
  <c r="Q121" i="4" s="1"/>
  <c r="AB121" i="4"/>
  <c r="W121" i="4"/>
  <c r="R121" i="4" s="1"/>
  <c r="X199" i="4"/>
  <c r="Y199" i="4"/>
  <c r="T199" i="4" s="1"/>
  <c r="O199" i="4" s="1"/>
  <c r="Z199" i="4"/>
  <c r="U199" i="4" s="1"/>
  <c r="P199" i="4" s="1"/>
  <c r="AA199" i="4"/>
  <c r="V199" i="4" s="1"/>
  <c r="Q199" i="4" s="1"/>
  <c r="AB199" i="4"/>
  <c r="W199" i="4" s="1"/>
  <c r="R199" i="4" s="1"/>
  <c r="X205" i="4"/>
  <c r="S205" i="4" s="1"/>
  <c r="I205" i="4" s="1"/>
  <c r="Y205" i="4"/>
  <c r="T205" i="4" s="1"/>
  <c r="J205" i="4" s="1"/>
  <c r="Z205" i="4"/>
  <c r="U205" i="4" s="1"/>
  <c r="AA205" i="4"/>
  <c r="V205" i="4" s="1"/>
  <c r="L205" i="4" s="1"/>
  <c r="AB205" i="4"/>
  <c r="W205" i="4"/>
  <c r="M205" i="4" s="1"/>
  <c r="Y184" i="4"/>
  <c r="T184" i="4"/>
  <c r="O184" i="4" s="1"/>
  <c r="AD184" i="4" s="1"/>
  <c r="AF184" i="4"/>
  <c r="X172" i="4"/>
  <c r="S172" i="4" s="1"/>
  <c r="N172" i="4" s="1"/>
  <c r="Y172" i="4"/>
  <c r="T172" i="4"/>
  <c r="O172" i="4" s="1"/>
  <c r="Z172" i="4"/>
  <c r="U172" i="4" s="1"/>
  <c r="AA172" i="4"/>
  <c r="V172" i="4" s="1"/>
  <c r="AB172" i="4"/>
  <c r="W172" i="4" s="1"/>
  <c r="X116" i="4"/>
  <c r="S116" i="4" s="1"/>
  <c r="I116" i="4" s="1"/>
  <c r="Z116" i="4"/>
  <c r="U116" i="4" s="1"/>
  <c r="K116" i="4" s="1"/>
  <c r="AB116" i="4"/>
  <c r="W116" i="4" s="1"/>
  <c r="J141" i="4"/>
  <c r="K141" i="4"/>
  <c r="M141" i="4"/>
  <c r="AA193" i="4"/>
  <c r="V193" i="4" s="1"/>
  <c r="Y181" i="4"/>
  <c r="T181" i="4" s="1"/>
  <c r="AB181" i="4"/>
  <c r="W181" i="4" s="1"/>
  <c r="M181" i="4" s="1"/>
  <c r="N160" i="4"/>
  <c r="P160" i="4"/>
  <c r="Q160" i="4"/>
  <c r="AF160" i="4"/>
  <c r="I107" i="4"/>
  <c r="L107" i="4"/>
  <c r="L189" i="4"/>
  <c r="Z167" i="4"/>
  <c r="U167" i="4" s="1"/>
  <c r="Z196" i="4"/>
  <c r="U196" i="4" s="1"/>
  <c r="AA196" i="4"/>
  <c r="V196" i="4" s="1"/>
  <c r="L196" i="4" s="1"/>
  <c r="AB196" i="4"/>
  <c r="W196" i="4" s="1"/>
  <c r="M196" i="4" s="1"/>
  <c r="N158" i="4"/>
  <c r="AF158" i="4"/>
  <c r="N154" i="4"/>
  <c r="O154" i="4"/>
  <c r="AF154" i="4"/>
  <c r="J128" i="4"/>
  <c r="L128" i="4"/>
  <c r="I145" i="4"/>
  <c r="I125" i="4"/>
  <c r="J125" i="4"/>
  <c r="K125" i="4"/>
  <c r="L125" i="4"/>
  <c r="N123" i="4"/>
  <c r="P123" i="4"/>
  <c r="AF123" i="4"/>
  <c r="K211" i="4"/>
  <c r="M211" i="4"/>
  <c r="Y176" i="4"/>
  <c r="T176" i="4" s="1"/>
  <c r="J176" i="4" s="1"/>
  <c r="Z176" i="4"/>
  <c r="U176" i="4" s="1"/>
  <c r="K176" i="4" s="1"/>
  <c r="N192" i="4"/>
  <c r="P192" i="4"/>
  <c r="AF192" i="4"/>
  <c r="N140" i="4"/>
  <c r="O140" i="4"/>
  <c r="AF140" i="4"/>
  <c r="N177" i="4"/>
  <c r="O177" i="4"/>
  <c r="P177" i="4"/>
  <c r="Q177" i="4"/>
  <c r="R177" i="4"/>
  <c r="AF177" i="4"/>
  <c r="I108" i="4"/>
  <c r="X182" i="4"/>
  <c r="Z182" i="4"/>
  <c r="U182" i="4" s="1"/>
  <c r="AB182" i="4"/>
  <c r="W182" i="4" s="1"/>
  <c r="R182" i="4" s="1"/>
  <c r="X119" i="4"/>
  <c r="S119" i="4" s="1"/>
  <c r="N119" i="4" s="1"/>
  <c r="Y119" i="4"/>
  <c r="T119" i="4" s="1"/>
  <c r="O119" i="4" s="1"/>
  <c r="Z119" i="4"/>
  <c r="U119" i="4" s="1"/>
  <c r="P119" i="4" s="1"/>
  <c r="AA119" i="4"/>
  <c r="V119" i="4" s="1"/>
  <c r="Q119" i="4" s="1"/>
  <c r="AB119" i="4"/>
  <c r="W119" i="4"/>
  <c r="R119" i="4" s="1"/>
  <c r="Y194" i="4"/>
  <c r="T194" i="4" s="1"/>
  <c r="O194" i="4" s="1"/>
  <c r="AA194" i="4"/>
  <c r="V194" i="4"/>
  <c r="Q194" i="4" s="1"/>
  <c r="Y150" i="4"/>
  <c r="T150" i="4" s="1"/>
  <c r="O150" i="4" s="1"/>
  <c r="AA150" i="4"/>
  <c r="V150" i="4" s="1"/>
  <c r="X110" i="4"/>
  <c r="S110" i="4" s="1"/>
  <c r="N110" i="4" s="1"/>
  <c r="Y110" i="4"/>
  <c r="T110" i="4" s="1"/>
  <c r="Z110" i="4"/>
  <c r="U110" i="4" s="1"/>
  <c r="P110" i="4" s="1"/>
  <c r="AB110" i="4"/>
  <c r="W110" i="4"/>
  <c r="R110" i="4" s="1"/>
  <c r="N124" i="4"/>
  <c r="P124" i="4"/>
  <c r="Q124" i="4"/>
  <c r="AF124" i="4"/>
  <c r="J170" i="4"/>
  <c r="L170" i="4"/>
  <c r="X134" i="4"/>
  <c r="S134" i="4" s="1"/>
  <c r="N134" i="4" s="1"/>
  <c r="Y134" i="4"/>
  <c r="T134" i="4" s="1"/>
  <c r="X143" i="4"/>
  <c r="Z143" i="4"/>
  <c r="U143" i="4" s="1"/>
  <c r="AB143" i="4"/>
  <c r="W143" i="4" s="1"/>
  <c r="R143" i="4" s="1"/>
  <c r="J172" i="4"/>
  <c r="X157" i="4"/>
  <c r="S157" i="4" s="1"/>
  <c r="Y157" i="4"/>
  <c r="T157" i="4" s="1"/>
  <c r="J157" i="4" s="1"/>
  <c r="Z157" i="4"/>
  <c r="U157" i="4" s="1"/>
  <c r="AA157" i="4"/>
  <c r="V157" i="4" s="1"/>
  <c r="L157" i="4" s="1"/>
  <c r="AB157" i="4"/>
  <c r="W157" i="4" s="1"/>
  <c r="N149" i="4"/>
  <c r="O149" i="4"/>
  <c r="R149" i="4"/>
  <c r="AF149" i="4"/>
  <c r="X175" i="4"/>
  <c r="S175" i="4" s="1"/>
  <c r="I175" i="4" s="1"/>
  <c r="Z175" i="4"/>
  <c r="U175" i="4" s="1"/>
  <c r="K175" i="4" s="1"/>
  <c r="AB175" i="4"/>
  <c r="W175" i="4" s="1"/>
  <c r="M175" i="4" s="1"/>
  <c r="X169" i="4"/>
  <c r="S169" i="4" s="1"/>
  <c r="I169" i="4" s="1"/>
  <c r="Y169" i="4"/>
  <c r="T169" i="4" s="1"/>
  <c r="Z169" i="4"/>
  <c r="U169" i="4" s="1"/>
  <c r="K169" i="4" s="1"/>
  <c r="AA169" i="4"/>
  <c r="V169" i="4" s="1"/>
  <c r="AB169" i="4"/>
  <c r="W169" i="4" s="1"/>
  <c r="M169" i="4" s="1"/>
  <c r="X130" i="4"/>
  <c r="S130" i="4" s="1"/>
  <c r="N130" i="4" s="1"/>
  <c r="Z130" i="4"/>
  <c r="U130" i="4" s="1"/>
  <c r="AA130" i="4"/>
  <c r="V130" i="4" s="1"/>
  <c r="Q130" i="4" s="1"/>
  <c r="AB130" i="4"/>
  <c r="W130" i="4" s="1"/>
  <c r="X144" i="4"/>
  <c r="S144" i="4" s="1"/>
  <c r="N144" i="4" s="1"/>
  <c r="Y144" i="4"/>
  <c r="T144" i="4" s="1"/>
  <c r="Z144" i="4"/>
  <c r="U144" i="4" s="1"/>
  <c r="AA144" i="4"/>
  <c r="V144" i="4"/>
  <c r="Q144" i="4" s="1"/>
  <c r="AB144" i="4"/>
  <c r="W144" i="4" s="1"/>
  <c r="X213" i="4"/>
  <c r="S213" i="4" s="1"/>
  <c r="Z213" i="4"/>
  <c r="U213" i="4" s="1"/>
  <c r="AB213" i="4"/>
  <c r="W213" i="4" s="1"/>
  <c r="M213" i="4" s="1"/>
  <c r="X178" i="4"/>
  <c r="S178" i="4" s="1"/>
  <c r="I178" i="4" s="1"/>
  <c r="Z178" i="4"/>
  <c r="U178" i="4" s="1"/>
  <c r="AB178" i="4"/>
  <c r="W178" i="4" s="1"/>
  <c r="Y185" i="4"/>
  <c r="T185" i="4" s="1"/>
  <c r="Z185" i="4"/>
  <c r="U185" i="4" s="1"/>
  <c r="AA185" i="4"/>
  <c r="V185" i="4" s="1"/>
  <c r="X165" i="4"/>
  <c r="S165" i="4" s="1"/>
  <c r="Y165" i="4"/>
  <c r="T165" i="4"/>
  <c r="O165" i="4" s="1"/>
  <c r="Z165" i="4"/>
  <c r="U165" i="4" s="1"/>
  <c r="AA165" i="4"/>
  <c r="V165" i="4" s="1"/>
  <c r="AB165" i="4"/>
  <c r="W165" i="4" s="1"/>
  <c r="K162" i="4"/>
  <c r="M162" i="4"/>
  <c r="J184" i="4"/>
  <c r="AC184" i="4" s="1"/>
  <c r="Z200" i="4"/>
  <c r="U200" i="4" s="1"/>
  <c r="AA200" i="4"/>
  <c r="V200" i="4" s="1"/>
  <c r="AB200" i="4"/>
  <c r="W200" i="4" s="1"/>
  <c r="Y201" i="4"/>
  <c r="T201" i="4" s="1"/>
  <c r="I121" i="4"/>
  <c r="J121" i="4"/>
  <c r="L121" i="4"/>
  <c r="M121" i="4"/>
  <c r="I130" i="4"/>
  <c r="K216" i="4"/>
  <c r="L216" i="4"/>
  <c r="J194" i="4"/>
  <c r="L188" i="4"/>
  <c r="M188" i="4"/>
  <c r="J132" i="4"/>
  <c r="K132" i="4"/>
  <c r="L132" i="4"/>
  <c r="M132" i="4"/>
  <c r="M143" i="4"/>
  <c r="N175" i="4"/>
  <c r="R175" i="4"/>
  <c r="J119" i="4"/>
  <c r="L119" i="4"/>
  <c r="P169" i="4"/>
  <c r="AF169" i="4"/>
  <c r="O157" i="4"/>
  <c r="Q157" i="4"/>
  <c r="AF157" i="4"/>
  <c r="N129" i="4"/>
  <c r="P129" i="4"/>
  <c r="R129" i="4"/>
  <c r="AF129" i="4"/>
  <c r="N116" i="4"/>
  <c r="P116" i="4"/>
  <c r="AF116" i="4"/>
  <c r="N205" i="4"/>
  <c r="O205" i="4"/>
  <c r="Q205" i="4"/>
  <c r="R205" i="4"/>
  <c r="AF205" i="4"/>
  <c r="R181" i="4"/>
  <c r="AF181" i="4"/>
  <c r="AE158" i="4"/>
  <c r="X142" i="4"/>
  <c r="S142" i="4" s="1"/>
  <c r="AE177" i="4"/>
  <c r="AE131" i="4"/>
  <c r="O131" i="4"/>
  <c r="AF131" i="4"/>
  <c r="AE140" i="4"/>
  <c r="AE176" i="4"/>
  <c r="L190" i="4"/>
  <c r="J195" i="4"/>
  <c r="AE192" i="4"/>
  <c r="X186" i="4"/>
  <c r="S186" i="4" s="1"/>
  <c r="Z186" i="4"/>
  <c r="U186" i="4" s="1"/>
  <c r="K127" i="4"/>
  <c r="L127" i="4"/>
  <c r="I146" i="4"/>
  <c r="J146" i="4"/>
  <c r="L146" i="4"/>
  <c r="M146" i="4"/>
  <c r="M182" i="4"/>
  <c r="J199" i="4"/>
  <c r="K199" i="4"/>
  <c r="L199" i="4"/>
  <c r="M199" i="4"/>
  <c r="AE184" i="4"/>
  <c r="N147" i="4"/>
  <c r="P147" i="4"/>
  <c r="R147" i="4"/>
  <c r="AF147" i="4"/>
  <c r="AF213" i="4"/>
  <c r="AE123" i="4"/>
  <c r="AE136" i="4"/>
  <c r="Q196" i="4"/>
  <c r="AE106" i="4"/>
  <c r="AE125" i="4"/>
  <c r="R196" i="4"/>
  <c r="AE141" i="4"/>
  <c r="AE163" i="4"/>
  <c r="AE107" i="4"/>
  <c r="P176" i="4"/>
  <c r="AE137" i="4"/>
  <c r="AE160" i="4"/>
  <c r="AE154" i="4"/>
  <c r="AE126" i="4"/>
  <c r="M208" i="4"/>
  <c r="AE194" i="4"/>
  <c r="I110" i="4"/>
  <c r="M110" i="4"/>
  <c r="AE149" i="4"/>
  <c r="AE129" i="4"/>
  <c r="AE147" i="4"/>
  <c r="AF167" i="4"/>
  <c r="AF201" i="4"/>
  <c r="AF200" i="4"/>
  <c r="AF193" i="4"/>
  <c r="AF186" i="4"/>
  <c r="AF176" i="4"/>
  <c r="AF142" i="4"/>
  <c r="AF196" i="4"/>
  <c r="R159" i="4"/>
  <c r="AE159" i="4"/>
  <c r="O159" i="4"/>
  <c r="R113" i="4"/>
  <c r="AE113" i="4"/>
  <c r="O113" i="4"/>
  <c r="AE119" i="4"/>
  <c r="AE103" i="4"/>
  <c r="AE109" i="4"/>
  <c r="AE120" i="4"/>
  <c r="Q191" i="4"/>
  <c r="AE191" i="4"/>
  <c r="N191" i="4"/>
  <c r="AF191" i="4"/>
  <c r="AF113" i="4"/>
  <c r="AF159" i="4"/>
  <c r="AE139" i="4"/>
  <c r="P139" i="4"/>
  <c r="AE183" i="4"/>
  <c r="P183" i="4"/>
  <c r="AF183" i="4"/>
  <c r="AF139" i="4"/>
  <c r="Q185" i="4" l="1"/>
  <c r="L185" i="4"/>
  <c r="J169" i="4"/>
  <c r="O169" i="4"/>
  <c r="R130" i="4"/>
  <c r="M130" i="4"/>
  <c r="AD123" i="4"/>
  <c r="AD154" i="4"/>
  <c r="T216" i="4"/>
  <c r="AF216" i="4"/>
  <c r="O52" i="4"/>
  <c r="J52" i="4"/>
  <c r="AC52" i="4" s="1"/>
  <c r="J54" i="6" s="1"/>
  <c r="AE52" i="4"/>
  <c r="H54" i="6" s="1"/>
  <c r="O36" i="4"/>
  <c r="K35" i="9" s="1"/>
  <c r="J36" i="4"/>
  <c r="AC36" i="4" s="1"/>
  <c r="J38" i="6" s="1"/>
  <c r="R29" i="4"/>
  <c r="M29" i="4"/>
  <c r="AC29" i="4" s="1"/>
  <c r="J31" i="6" s="1"/>
  <c r="AE29" i="4"/>
  <c r="H31" i="6" s="1"/>
  <c r="AD183" i="4"/>
  <c r="AD139" i="4"/>
  <c r="AD191" i="4"/>
  <c r="AD113" i="4"/>
  <c r="J165" i="4"/>
  <c r="AF134" i="4"/>
  <c r="AF150" i="4"/>
  <c r="AF119" i="4"/>
  <c r="AC125" i="4"/>
  <c r="AC141" i="4"/>
  <c r="T127" i="4"/>
  <c r="AF127" i="4"/>
  <c r="J158" i="4"/>
  <c r="O158" i="4"/>
  <c r="AD158" i="4" s="1"/>
  <c r="I28" i="9"/>
  <c r="H28" i="9"/>
  <c r="K28" i="9"/>
  <c r="J28" i="9"/>
  <c r="L28" i="9"/>
  <c r="AD177" i="4"/>
  <c r="R192" i="4"/>
  <c r="O192" i="4"/>
  <c r="K189" i="4"/>
  <c r="K107" i="4"/>
  <c r="AC107" i="4" s="1"/>
  <c r="AD160" i="4"/>
  <c r="AF137" i="4"/>
  <c r="AF120" i="4"/>
  <c r="AD120" i="4"/>
  <c r="AF106" i="4"/>
  <c r="AD106" i="4" s="1"/>
  <c r="AE102" i="4"/>
  <c r="H104" i="6" s="1"/>
  <c r="J102" i="4"/>
  <c r="AF35" i="4"/>
  <c r="I37" i="6" s="1"/>
  <c r="L200" i="4"/>
  <c r="Q200" i="4"/>
  <c r="O185" i="4"/>
  <c r="J185" i="4"/>
  <c r="I213" i="4"/>
  <c r="N213" i="4"/>
  <c r="P130" i="4"/>
  <c r="AE130" i="4"/>
  <c r="K130" i="4"/>
  <c r="M157" i="4"/>
  <c r="R157" i="4"/>
  <c r="K157" i="4"/>
  <c r="P157" i="4"/>
  <c r="I157" i="4"/>
  <c r="AC157" i="4" s="1"/>
  <c r="AE157" i="4"/>
  <c r="N157" i="4"/>
  <c r="O134" i="4"/>
  <c r="AE134" i="4"/>
  <c r="J134" i="4"/>
  <c r="Q150" i="4"/>
  <c r="L150" i="4"/>
  <c r="K167" i="4"/>
  <c r="AC167" i="4" s="1"/>
  <c r="P167" i="4"/>
  <c r="AD167" i="4" s="1"/>
  <c r="AE167" i="4"/>
  <c r="L193" i="4"/>
  <c r="AC193" i="4" s="1"/>
  <c r="AE193" i="4"/>
  <c r="Q193" i="4"/>
  <c r="AD193" i="4" s="1"/>
  <c r="M116" i="4"/>
  <c r="AE116" i="4"/>
  <c r="R116" i="4"/>
  <c r="K205" i="4"/>
  <c r="AE205" i="4"/>
  <c r="P205" i="4"/>
  <c r="P121" i="4"/>
  <c r="K121" i="4"/>
  <c r="AE121" i="4"/>
  <c r="R170" i="4"/>
  <c r="M170" i="4"/>
  <c r="P170" i="4"/>
  <c r="K170" i="4"/>
  <c r="N170" i="4"/>
  <c r="I170" i="4"/>
  <c r="AE170" i="4"/>
  <c r="N162" i="4"/>
  <c r="I162" i="4"/>
  <c r="P190" i="4"/>
  <c r="K190" i="4"/>
  <c r="N127" i="4"/>
  <c r="AE127" i="4"/>
  <c r="I127" i="4"/>
  <c r="P208" i="4"/>
  <c r="K208" i="4"/>
  <c r="N216" i="4"/>
  <c r="AE216" i="4"/>
  <c r="I216" i="4"/>
  <c r="AE186" i="4"/>
  <c r="N186" i="4"/>
  <c r="AD186" i="4" s="1"/>
  <c r="Q165" i="4"/>
  <c r="L165" i="4"/>
  <c r="P186" i="4"/>
  <c r="K186" i="4"/>
  <c r="AD116" i="4"/>
  <c r="M178" i="4"/>
  <c r="R178" i="4"/>
  <c r="O144" i="4"/>
  <c r="J144" i="4"/>
  <c r="L169" i="4"/>
  <c r="Q169" i="4"/>
  <c r="P143" i="4"/>
  <c r="K143" i="4"/>
  <c r="O110" i="4"/>
  <c r="J110" i="4"/>
  <c r="AE110" i="4"/>
  <c r="P182" i="4"/>
  <c r="K182" i="4"/>
  <c r="K196" i="4"/>
  <c r="AC196" i="4" s="1"/>
  <c r="AE196" i="4"/>
  <c r="P196" i="4"/>
  <c r="J181" i="4"/>
  <c r="AC181" i="4" s="1"/>
  <c r="AE181" i="4"/>
  <c r="O181" i="4"/>
  <c r="AD181" i="4" s="1"/>
  <c r="Q172" i="4"/>
  <c r="L172" i="4"/>
  <c r="AE172" i="4"/>
  <c r="O188" i="4"/>
  <c r="J188" i="4"/>
  <c r="M124" i="4"/>
  <c r="AE124" i="4"/>
  <c r="R124" i="4"/>
  <c r="R127" i="4"/>
  <c r="M127" i="4"/>
  <c r="R216" i="4"/>
  <c r="M216" i="4"/>
  <c r="AD196" i="4"/>
  <c r="AD205" i="4"/>
  <c r="AC121" i="4"/>
  <c r="AD159" i="4"/>
  <c r="AE169" i="4"/>
  <c r="K110" i="4"/>
  <c r="AC110" i="4" s="1"/>
  <c r="AE150" i="4"/>
  <c r="AD147" i="4"/>
  <c r="AE175" i="4"/>
  <c r="R213" i="4"/>
  <c r="AF178" i="4"/>
  <c r="N178" i="4"/>
  <c r="O176" i="4"/>
  <c r="AD176" i="4" s="1"/>
  <c r="AD131" i="4"/>
  <c r="I134" i="4"/>
  <c r="AD129" i="4"/>
  <c r="R169" i="4"/>
  <c r="N169" i="4"/>
  <c r="M119" i="4"/>
  <c r="K119" i="4"/>
  <c r="I119" i="4"/>
  <c r="AF175" i="4"/>
  <c r="P175" i="4"/>
  <c r="L144" i="4"/>
  <c r="I144" i="4"/>
  <c r="J150" i="4"/>
  <c r="L194" i="4"/>
  <c r="AC194" i="4" s="1"/>
  <c r="L130" i="4"/>
  <c r="AF185" i="4"/>
  <c r="AF130" i="4"/>
  <c r="I172" i="4"/>
  <c r="AF110" i="4"/>
  <c r="AF194" i="4"/>
  <c r="AC205" i="4"/>
  <c r="AF121" i="4"/>
  <c r="AC129" i="4"/>
  <c r="AC177" i="4"/>
  <c r="AC175" i="4"/>
  <c r="AD194" i="4"/>
  <c r="U146" i="4"/>
  <c r="AF146" i="4"/>
  <c r="AC158" i="4"/>
  <c r="AD125" i="4"/>
  <c r="AC140" i="4"/>
  <c r="AF141" i="4"/>
  <c r="J137" i="4"/>
  <c r="O137" i="4"/>
  <c r="AD137" i="4" s="1"/>
  <c r="AC113" i="4"/>
  <c r="N151" i="4"/>
  <c r="I151" i="4"/>
  <c r="AC191" i="4"/>
  <c r="Q102" i="4"/>
  <c r="L102" i="4"/>
  <c r="AC102" i="4" s="1"/>
  <c r="J104" i="6" s="1"/>
  <c r="O96" i="4"/>
  <c r="J96" i="4"/>
  <c r="Q90" i="4"/>
  <c r="L90" i="4"/>
  <c r="AC90" i="4" s="1"/>
  <c r="J92" i="6" s="1"/>
  <c r="Q86" i="4"/>
  <c r="L86" i="4"/>
  <c r="AC86" i="4" s="1"/>
  <c r="J88" i="6" s="1"/>
  <c r="O80" i="4"/>
  <c r="J80" i="4"/>
  <c r="I35" i="9"/>
  <c r="O30" i="4"/>
  <c r="K29" i="9" s="1"/>
  <c r="AE30" i="4"/>
  <c r="H32" i="6" s="1"/>
  <c r="Q26" i="4"/>
  <c r="L26" i="4"/>
  <c r="AC26" i="4" s="1"/>
  <c r="J28" i="6" s="1"/>
  <c r="AC147" i="4"/>
  <c r="AC160" i="4"/>
  <c r="M163" i="4"/>
  <c r="L137" i="4"/>
  <c r="J30" i="9"/>
  <c r="H30" i="9"/>
  <c r="K30" i="9"/>
  <c r="M109" i="4"/>
  <c r="R109" i="4"/>
  <c r="J109" i="4"/>
  <c r="O109" i="4"/>
  <c r="AD109" i="4" s="1"/>
  <c r="S115" i="4"/>
  <c r="AF115" i="4"/>
  <c r="O100" i="4"/>
  <c r="J100" i="4"/>
  <c r="Q98" i="4"/>
  <c r="L98" i="4"/>
  <c r="AC98" i="4" s="1"/>
  <c r="J100" i="6" s="1"/>
  <c r="AE98" i="4"/>
  <c r="H100" i="6" s="1"/>
  <c r="Q94" i="4"/>
  <c r="L94" i="4"/>
  <c r="T94" i="4"/>
  <c r="AF94" i="4"/>
  <c r="I96" i="6" s="1"/>
  <c r="O92" i="4"/>
  <c r="J92" i="4"/>
  <c r="O90" i="4"/>
  <c r="AE90" i="4"/>
  <c r="H92" i="6" s="1"/>
  <c r="O88" i="4"/>
  <c r="J88" i="4"/>
  <c r="O84" i="4"/>
  <c r="J84" i="4"/>
  <c r="Q82" i="4"/>
  <c r="L82" i="4"/>
  <c r="AC82" i="4" s="1"/>
  <c r="J84" i="6" s="1"/>
  <c r="AE82" i="4"/>
  <c r="H84" i="6" s="1"/>
  <c r="Q78" i="4"/>
  <c r="L78" i="4"/>
  <c r="T78" i="4"/>
  <c r="AF78" i="4"/>
  <c r="I80" i="6" s="1"/>
  <c r="O76" i="4"/>
  <c r="J76" i="4"/>
  <c r="Q75" i="4"/>
  <c r="L75" i="4"/>
  <c r="AC75" i="4" s="1"/>
  <c r="J77" i="6" s="1"/>
  <c r="AE75" i="4"/>
  <c r="H77" i="6" s="1"/>
  <c r="O42" i="4"/>
  <c r="AE42" i="4"/>
  <c r="H44" i="6" s="1"/>
  <c r="P39" i="4"/>
  <c r="K39" i="4"/>
  <c r="AC39" i="4" s="1"/>
  <c r="J41" i="6" s="1"/>
  <c r="P38" i="4"/>
  <c r="K38" i="4"/>
  <c r="AC38" i="4" s="1"/>
  <c r="J40" i="6" s="1"/>
  <c r="AE38" i="4"/>
  <c r="H40" i="6" s="1"/>
  <c r="AE36" i="4"/>
  <c r="H38" i="6" s="1"/>
  <c r="AD102" i="4"/>
  <c r="K104" i="6" s="1"/>
  <c r="L104" i="6" s="1"/>
  <c r="AD86" i="4"/>
  <c r="K88" i="6" s="1"/>
  <c r="L88" i="6" s="1"/>
  <c r="AF25" i="4"/>
  <c r="I27" i="6" s="1"/>
  <c r="AF6" i="4"/>
  <c r="I8" i="6" s="1"/>
  <c r="AF5" i="4"/>
  <c r="I7" i="6" s="1"/>
  <c r="AF4" i="4"/>
  <c r="I6" i="6" s="1"/>
  <c r="P3" i="4"/>
  <c r="K3" i="4"/>
  <c r="AD6" i="4"/>
  <c r="K8" i="6" s="1"/>
  <c r="L8" i="6" s="1"/>
  <c r="P4" i="4"/>
  <c r="J3" i="9" s="1"/>
  <c r="AE4" i="4"/>
  <c r="H6" i="6" s="1"/>
  <c r="L5" i="9"/>
  <c r="J5" i="9"/>
  <c r="H5" i="9"/>
  <c r="AE6" i="4"/>
  <c r="H8" i="6" s="1"/>
  <c r="K6" i="4"/>
  <c r="AC6" i="4" s="1"/>
  <c r="J8" i="6" s="1"/>
  <c r="K4" i="4"/>
  <c r="AC4" i="4" s="1"/>
  <c r="J6" i="6" s="1"/>
  <c r="K5" i="9"/>
  <c r="I5" i="9"/>
  <c r="L3" i="9"/>
  <c r="AF7" i="4"/>
  <c r="I9" i="6" s="1"/>
  <c r="AF20" i="4"/>
  <c r="I22" i="6" s="1"/>
  <c r="N20" i="4"/>
  <c r="I20" i="4"/>
  <c r="AC20" i="4" s="1"/>
  <c r="J22" i="6" s="1"/>
  <c r="AE20" i="4"/>
  <c r="H22" i="6" s="1"/>
  <c r="AF19" i="4"/>
  <c r="I21" i="6" s="1"/>
  <c r="N19" i="4"/>
  <c r="AE19" i="4"/>
  <c r="H21" i="6" s="1"/>
  <c r="I19" i="4"/>
  <c r="AC19" i="4" s="1"/>
  <c r="J21" i="6" s="1"/>
  <c r="P16" i="4"/>
  <c r="K16" i="4"/>
  <c r="AF11" i="4"/>
  <c r="I13" i="6" s="1"/>
  <c r="AF10" i="4"/>
  <c r="I12" i="6" s="1"/>
  <c r="P8" i="4"/>
  <c r="K8" i="4"/>
  <c r="O7" i="4"/>
  <c r="J7" i="4"/>
  <c r="AC7" i="4" s="1"/>
  <c r="J9" i="6" s="1"/>
  <c r="AE7" i="4"/>
  <c r="H9" i="6" s="1"/>
  <c r="O5" i="4"/>
  <c r="AD5" i="4" s="1"/>
  <c r="K7" i="6" s="1"/>
  <c r="L7" i="6" s="1"/>
  <c r="AE5" i="4"/>
  <c r="H7" i="6" s="1"/>
  <c r="J5" i="4"/>
  <c r="AC5" i="4" s="1"/>
  <c r="J7" i="6" s="1"/>
  <c r="I3" i="4"/>
  <c r="AC3" i="4" s="1"/>
  <c r="J5" i="6" s="1"/>
  <c r="AE3" i="4"/>
  <c r="H5" i="6" s="1"/>
  <c r="AF3" i="4"/>
  <c r="I5" i="6" s="1"/>
  <c r="N10" i="4"/>
  <c r="I10" i="4"/>
  <c r="AC10" i="4" s="1"/>
  <c r="J12" i="6" s="1"/>
  <c r="AE10" i="4"/>
  <c r="H12" i="6" s="1"/>
  <c r="R11" i="4"/>
  <c r="J10" i="9" s="1"/>
  <c r="M11" i="4"/>
  <c r="AC11" i="4" s="1"/>
  <c r="J13" i="6" s="1"/>
  <c r="AE11" i="4"/>
  <c r="H13" i="6" s="1"/>
  <c r="O14" i="4"/>
  <c r="J14" i="4"/>
  <c r="AF9" i="4"/>
  <c r="I11" i="6" s="1"/>
  <c r="N9" i="4"/>
  <c r="I9" i="4"/>
  <c r="AC9" i="4" s="1"/>
  <c r="J11" i="6" s="1"/>
  <c r="AE9" i="4"/>
  <c r="H11" i="6" s="1"/>
  <c r="R200" i="4"/>
  <c r="M200" i="4"/>
  <c r="O201" i="4"/>
  <c r="AD201" i="4" s="1"/>
  <c r="J201" i="4"/>
  <c r="AC201" i="4" s="1"/>
  <c r="AE201" i="4"/>
  <c r="AE200" i="4"/>
  <c r="K200" i="4"/>
  <c r="AC200" i="4" s="1"/>
  <c r="P200" i="4"/>
  <c r="K165" i="4"/>
  <c r="P165" i="4"/>
  <c r="P178" i="4"/>
  <c r="AD178" i="4" s="1"/>
  <c r="AE178" i="4"/>
  <c r="K178" i="4"/>
  <c r="R144" i="4"/>
  <c r="M144" i="4"/>
  <c r="AD130" i="4"/>
  <c r="AD110" i="4"/>
  <c r="I142" i="4"/>
  <c r="AC142" i="4" s="1"/>
  <c r="N142" i="4"/>
  <c r="AD142" i="4" s="1"/>
  <c r="AE142" i="4"/>
  <c r="M165" i="4"/>
  <c r="R165" i="4"/>
  <c r="I165" i="4"/>
  <c r="AC165" i="4" s="1"/>
  <c r="AE165" i="4"/>
  <c r="N165" i="4"/>
  <c r="AE185" i="4"/>
  <c r="P185" i="4"/>
  <c r="AD185" i="4" s="1"/>
  <c r="K185" i="4"/>
  <c r="AC185" i="4" s="1"/>
  <c r="AC178" i="4"/>
  <c r="P213" i="4"/>
  <c r="AD213" i="4" s="1"/>
  <c r="AE213" i="4"/>
  <c r="K213" i="4"/>
  <c r="AC213" i="4" s="1"/>
  <c r="AE144" i="4"/>
  <c r="P144" i="4"/>
  <c r="K144" i="4"/>
  <c r="AC144" i="4" s="1"/>
  <c r="AC169" i="4"/>
  <c r="S143" i="4"/>
  <c r="AF143" i="4"/>
  <c r="AD134" i="4"/>
  <c r="AC170" i="4"/>
  <c r="AD150" i="4"/>
  <c r="AD119" i="4"/>
  <c r="S182" i="4"/>
  <c r="AF182" i="4"/>
  <c r="AD140" i="4"/>
  <c r="AC176" i="4"/>
  <c r="K172" i="4"/>
  <c r="P172" i="4"/>
  <c r="I186" i="4"/>
  <c r="AC186" i="4" s="1"/>
  <c r="AF165" i="4"/>
  <c r="AF144" i="4"/>
  <c r="AD149" i="4"/>
  <c r="AD124" i="4"/>
  <c r="AD192" i="4"/>
  <c r="AC116" i="4"/>
  <c r="M172" i="4"/>
  <c r="R172" i="4"/>
  <c r="AC124" i="4"/>
  <c r="T206" i="4"/>
  <c r="AF206" i="4"/>
  <c r="AD170" i="4"/>
  <c r="T162" i="4"/>
  <c r="AF162" i="4"/>
  <c r="AC192" i="4"/>
  <c r="U195" i="4"/>
  <c r="AF195" i="4"/>
  <c r="W198" i="4"/>
  <c r="AF198" i="4"/>
  <c r="M136" i="4"/>
  <c r="AC136" i="4" s="1"/>
  <c r="R136" i="4"/>
  <c r="T211" i="4"/>
  <c r="AF211" i="4"/>
  <c r="AC149" i="4"/>
  <c r="V215" i="4"/>
  <c r="AF215" i="4"/>
  <c r="AD163" i="4"/>
  <c r="L203" i="4"/>
  <c r="Q203" i="4"/>
  <c r="AC137" i="4"/>
  <c r="M28" i="9"/>
  <c r="AF172" i="4"/>
  <c r="AD172" i="4" s="1"/>
  <c r="S199" i="4"/>
  <c r="AF199" i="4"/>
  <c r="AD121" i="4"/>
  <c r="U188" i="4"/>
  <c r="AF188" i="4"/>
  <c r="S190" i="4"/>
  <c r="AF190" i="4"/>
  <c r="AD136" i="4"/>
  <c r="S208" i="4"/>
  <c r="AF208" i="4"/>
  <c r="S132" i="4"/>
  <c r="AF132" i="4"/>
  <c r="S189" i="4"/>
  <c r="AF189" i="4"/>
  <c r="AD107" i="4"/>
  <c r="T108" i="4"/>
  <c r="AF108" i="4"/>
  <c r="Q198" i="4"/>
  <c r="L198" i="4"/>
  <c r="AC154" i="4"/>
  <c r="AD141" i="4"/>
  <c r="W145" i="4"/>
  <c r="AF145" i="4"/>
  <c r="AC123" i="4"/>
  <c r="S128" i="4"/>
  <c r="AF128" i="4"/>
  <c r="K163" i="4"/>
  <c r="AC163" i="4" s="1"/>
  <c r="T203" i="4"/>
  <c r="AF203" i="4"/>
  <c r="L126" i="4"/>
  <c r="AC126" i="4" s="1"/>
  <c r="Q126" i="4"/>
  <c r="AD126" i="4" s="1"/>
  <c r="AC109" i="4"/>
  <c r="M161" i="4"/>
  <c r="R161" i="4"/>
  <c r="I103" i="4"/>
  <c r="AC103" i="4" s="1"/>
  <c r="N103" i="4"/>
  <c r="AC120" i="4"/>
  <c r="K6" i="9"/>
  <c r="AC159" i="4"/>
  <c r="T161" i="4"/>
  <c r="AF161" i="4"/>
  <c r="V151" i="4"/>
  <c r="AF151" i="4"/>
  <c r="AF103" i="4"/>
  <c r="AD98" i="4"/>
  <c r="K100" i="6" s="1"/>
  <c r="L100" i="6" s="1"/>
  <c r="V96" i="4"/>
  <c r="AF96" i="4"/>
  <c r="I98" i="6" s="1"/>
  <c r="AD90" i="4"/>
  <c r="K92" i="6" s="1"/>
  <c r="L92" i="6" s="1"/>
  <c r="V88" i="4"/>
  <c r="AF88" i="4"/>
  <c r="I90" i="6" s="1"/>
  <c r="AD82" i="4"/>
  <c r="K84" i="6" s="1"/>
  <c r="L84" i="6" s="1"/>
  <c r="V80" i="4"/>
  <c r="AF80" i="4"/>
  <c r="I82" i="6" s="1"/>
  <c r="O37" i="4"/>
  <c r="J37" i="4"/>
  <c r="AC37" i="4" s="1"/>
  <c r="J39" i="6" s="1"/>
  <c r="AD36" i="4"/>
  <c r="K38" i="6" s="1"/>
  <c r="L38" i="6" s="1"/>
  <c r="H35" i="9"/>
  <c r="J35" i="9"/>
  <c r="L35" i="9"/>
  <c r="O35" i="4"/>
  <c r="J35" i="4"/>
  <c r="AC35" i="4" s="1"/>
  <c r="J37" i="6" s="1"/>
  <c r="AD34" i="4"/>
  <c r="K36" i="6" s="1"/>
  <c r="L36" i="6" s="1"/>
  <c r="H33" i="9"/>
  <c r="J33" i="9"/>
  <c r="L33" i="9"/>
  <c r="AD30" i="4"/>
  <c r="K32" i="6" s="1"/>
  <c r="L32" i="6" s="1"/>
  <c r="H29" i="9"/>
  <c r="J29" i="9"/>
  <c r="L29" i="9"/>
  <c r="AD29" i="4"/>
  <c r="K31" i="6" s="1"/>
  <c r="L31" i="6" s="1"/>
  <c r="L8" i="9"/>
  <c r="S17" i="4"/>
  <c r="AF17" i="4"/>
  <c r="I19" i="6" s="1"/>
  <c r="L161" i="4"/>
  <c r="Q161" i="4"/>
  <c r="I161" i="4"/>
  <c r="N161" i="4"/>
  <c r="V100" i="4"/>
  <c r="AF100" i="4"/>
  <c r="I102" i="6" s="1"/>
  <c r="V92" i="4"/>
  <c r="AF92" i="4"/>
  <c r="I94" i="6" s="1"/>
  <c r="V84" i="4"/>
  <c r="AF84" i="4"/>
  <c r="I86" i="6" s="1"/>
  <c r="V76" i="4"/>
  <c r="AF76" i="4"/>
  <c r="I78" i="6" s="1"/>
  <c r="V28" i="4"/>
  <c r="AF28" i="4"/>
  <c r="I30" i="6" s="1"/>
  <c r="J25" i="9"/>
  <c r="H25" i="9"/>
  <c r="L25" i="9"/>
  <c r="S22" i="4"/>
  <c r="AF22" i="4"/>
  <c r="I24" i="6" s="1"/>
  <c r="V14" i="4"/>
  <c r="AF14" i="4"/>
  <c r="I16" i="6" s="1"/>
  <c r="K10" i="9"/>
  <c r="AD27" i="4"/>
  <c r="K29" i="6" s="1"/>
  <c r="L29" i="6" s="1"/>
  <c r="AD26" i="4"/>
  <c r="K28" i="6" s="1"/>
  <c r="L28" i="6" s="1"/>
  <c r="V24" i="4"/>
  <c r="AF24" i="4"/>
  <c r="I26" i="6" s="1"/>
  <c r="W8" i="4"/>
  <c r="AF8" i="4"/>
  <c r="I10" i="6" s="1"/>
  <c r="U21" i="4"/>
  <c r="AF21" i="4"/>
  <c r="I23" i="6" s="1"/>
  <c r="W16" i="4"/>
  <c r="AF16" i="4"/>
  <c r="I18" i="6" s="1"/>
  <c r="AD11" i="4"/>
  <c r="K13" i="6" s="1"/>
  <c r="I2" i="9" l="1"/>
  <c r="H3" i="9"/>
  <c r="AD200" i="4"/>
  <c r="I10" i="9"/>
  <c r="M30" i="9"/>
  <c r="AD169" i="4"/>
  <c r="AD52" i="4"/>
  <c r="K54" i="6" s="1"/>
  <c r="L54" i="6" s="1"/>
  <c r="K51" i="9"/>
  <c r="J51" i="9"/>
  <c r="I51" i="9"/>
  <c r="H51" i="9"/>
  <c r="M51" i="9" s="1"/>
  <c r="L51" i="9"/>
  <c r="O216" i="4"/>
  <c r="AD216" i="4" s="1"/>
  <c r="J216" i="4"/>
  <c r="O127" i="4"/>
  <c r="AD127" i="4" s="1"/>
  <c r="J127" i="4"/>
  <c r="AD144" i="4"/>
  <c r="AD25" i="4"/>
  <c r="K27" i="6" s="1"/>
  <c r="L27" i="6" s="1"/>
  <c r="AD75" i="4"/>
  <c r="K77" i="6" s="1"/>
  <c r="L77" i="6" s="1"/>
  <c r="I74" i="9"/>
  <c r="H74" i="9"/>
  <c r="K74" i="9"/>
  <c r="L74" i="9"/>
  <c r="J74" i="9"/>
  <c r="O78" i="4"/>
  <c r="AE78" i="4"/>
  <c r="H80" i="6" s="1"/>
  <c r="J78" i="4"/>
  <c r="AC78" i="4" s="1"/>
  <c r="J80" i="6" s="1"/>
  <c r="K97" i="9"/>
  <c r="L97" i="9"/>
  <c r="J97" i="9"/>
  <c r="I97" i="9"/>
  <c r="H97" i="9"/>
  <c r="I115" i="4"/>
  <c r="AC115" i="4" s="1"/>
  <c r="N115" i="4"/>
  <c r="AD115" i="4" s="1"/>
  <c r="AE115" i="4"/>
  <c r="K25" i="9"/>
  <c r="I25" i="9"/>
  <c r="I29" i="9"/>
  <c r="P146" i="4"/>
  <c r="AD146" i="4" s="1"/>
  <c r="AE146" i="4"/>
  <c r="K146" i="4"/>
  <c r="AC146" i="4" s="1"/>
  <c r="AD175" i="4"/>
  <c r="AC119" i="4"/>
  <c r="AC127" i="4"/>
  <c r="AD157" i="4"/>
  <c r="H24" i="9"/>
  <c r="J24" i="9"/>
  <c r="L24" i="9"/>
  <c r="I24" i="9"/>
  <c r="K24" i="9"/>
  <c r="AD38" i="4"/>
  <c r="K40" i="6" s="1"/>
  <c r="L40" i="6" s="1"/>
  <c r="H37" i="9"/>
  <c r="J37" i="9"/>
  <c r="L37" i="9"/>
  <c r="K37" i="9"/>
  <c r="I37" i="9"/>
  <c r="AD39" i="4"/>
  <c r="K41" i="6" s="1"/>
  <c r="L41" i="6" s="1"/>
  <c r="H38" i="9"/>
  <c r="J38" i="9"/>
  <c r="L38" i="9"/>
  <c r="K38" i="9"/>
  <c r="I38" i="9"/>
  <c r="AD42" i="4"/>
  <c r="K44" i="6" s="1"/>
  <c r="L44" i="6" s="1"/>
  <c r="I41" i="9"/>
  <c r="K41" i="9"/>
  <c r="J41" i="9"/>
  <c r="H41" i="9"/>
  <c r="M41" i="9" s="1"/>
  <c r="L41" i="9"/>
  <c r="K81" i="9"/>
  <c r="J81" i="9"/>
  <c r="I81" i="9"/>
  <c r="L81" i="9"/>
  <c r="H81" i="9"/>
  <c r="M81" i="9" s="1"/>
  <c r="I89" i="9"/>
  <c r="H89" i="9"/>
  <c r="K89" i="9"/>
  <c r="L89" i="9"/>
  <c r="J89" i="9"/>
  <c r="O94" i="4"/>
  <c r="AE94" i="4"/>
  <c r="H96" i="6" s="1"/>
  <c r="J94" i="4"/>
  <c r="AC94" i="4" s="1"/>
  <c r="J96" i="6" s="1"/>
  <c r="L85" i="9"/>
  <c r="H85" i="9"/>
  <c r="K85" i="9"/>
  <c r="I85" i="9"/>
  <c r="J85" i="9"/>
  <c r="L101" i="9"/>
  <c r="J101" i="9"/>
  <c r="I101" i="9"/>
  <c r="H101" i="9"/>
  <c r="K101" i="9"/>
  <c r="AC216" i="4"/>
  <c r="AC150" i="4"/>
  <c r="AC134" i="4"/>
  <c r="AC130" i="4"/>
  <c r="H4" i="9"/>
  <c r="H8" i="9"/>
  <c r="I6" i="9"/>
  <c r="AD7" i="4"/>
  <c r="K9" i="6" s="1"/>
  <c r="AD9" i="4"/>
  <c r="K11" i="6" s="1"/>
  <c r="L10" i="9"/>
  <c r="H10" i="9"/>
  <c r="G12" i="8"/>
  <c r="G13" i="8" s="1"/>
  <c r="M5" i="9"/>
  <c r="AD4" i="4"/>
  <c r="K6" i="6" s="1"/>
  <c r="L6" i="6" s="1"/>
  <c r="I3" i="9"/>
  <c r="K3" i="9"/>
  <c r="L2" i="9"/>
  <c r="H2" i="9"/>
  <c r="L4" i="9"/>
  <c r="J8" i="9"/>
  <c r="I105" i="6"/>
  <c r="AD20" i="4"/>
  <c r="K22" i="6" s="1"/>
  <c r="L22" i="6" s="1"/>
  <c r="H19" i="9"/>
  <c r="J19" i="9"/>
  <c r="L19" i="9"/>
  <c r="I19" i="9"/>
  <c r="K19" i="9"/>
  <c r="AD19" i="4"/>
  <c r="K21" i="6" s="1"/>
  <c r="L21" i="6" s="1"/>
  <c r="H18" i="9"/>
  <c r="J18" i="9"/>
  <c r="L18" i="9"/>
  <c r="I18" i="9"/>
  <c r="K18" i="9"/>
  <c r="J6" i="9"/>
  <c r="H6" i="9"/>
  <c r="L6" i="9"/>
  <c r="K4" i="9"/>
  <c r="I4" i="9"/>
  <c r="J4" i="9"/>
  <c r="C12" i="8"/>
  <c r="C13" i="8" s="1"/>
  <c r="AD3" i="4"/>
  <c r="K5" i="6" s="1"/>
  <c r="J2" i="9"/>
  <c r="K2" i="9"/>
  <c r="AD10" i="4"/>
  <c r="K12" i="6" s="1"/>
  <c r="L12" i="6" s="1"/>
  <c r="I9" i="9"/>
  <c r="K9" i="9"/>
  <c r="H9" i="9"/>
  <c r="J9" i="9"/>
  <c r="L9" i="9"/>
  <c r="I8" i="9"/>
  <c r="K8" i="9"/>
  <c r="L9" i="6"/>
  <c r="P21" i="4"/>
  <c r="K21" i="4"/>
  <c r="AC21" i="4" s="1"/>
  <c r="J23" i="6" s="1"/>
  <c r="AE21" i="4"/>
  <c r="H23" i="6" s="1"/>
  <c r="R8" i="4"/>
  <c r="M8" i="4"/>
  <c r="AC8" i="4" s="1"/>
  <c r="J10" i="6" s="1"/>
  <c r="AE8" i="4"/>
  <c r="H10" i="6" s="1"/>
  <c r="Q14" i="4"/>
  <c r="L14" i="4"/>
  <c r="AC14" i="4" s="1"/>
  <c r="J16" i="6" s="1"/>
  <c r="AE14" i="4"/>
  <c r="H16" i="6" s="1"/>
  <c r="Q76" i="4"/>
  <c r="L76" i="4"/>
  <c r="AC76" i="4" s="1"/>
  <c r="J78" i="6" s="1"/>
  <c r="AE76" i="4"/>
  <c r="H78" i="6" s="1"/>
  <c r="Q92" i="4"/>
  <c r="L92" i="4"/>
  <c r="AC92" i="4" s="1"/>
  <c r="J94" i="6" s="1"/>
  <c r="AE92" i="4"/>
  <c r="H94" i="6" s="1"/>
  <c r="L13" i="6"/>
  <c r="R16" i="4"/>
  <c r="M16" i="4"/>
  <c r="AC16" i="4" s="1"/>
  <c r="J18" i="6" s="1"/>
  <c r="AE16" i="4"/>
  <c r="H18" i="6" s="1"/>
  <c r="N22" i="4"/>
  <c r="I22" i="4"/>
  <c r="AC22" i="4" s="1"/>
  <c r="J24" i="6" s="1"/>
  <c r="AE22" i="4"/>
  <c r="H24" i="6" s="1"/>
  <c r="M25" i="9"/>
  <c r="N17" i="4"/>
  <c r="I17" i="4"/>
  <c r="AC17" i="4" s="1"/>
  <c r="J19" i="6" s="1"/>
  <c r="AE17" i="4"/>
  <c r="H19" i="6" s="1"/>
  <c r="G6" i="8"/>
  <c r="G7" i="8" s="1"/>
  <c r="L11" i="6"/>
  <c r="M29" i="9"/>
  <c r="M33" i="9"/>
  <c r="M35" i="9"/>
  <c r="Q88" i="4"/>
  <c r="L88" i="4"/>
  <c r="AC88" i="4" s="1"/>
  <c r="J90" i="6" s="1"/>
  <c r="AE88" i="4"/>
  <c r="H90" i="6" s="1"/>
  <c r="L151" i="4"/>
  <c r="AC151" i="4" s="1"/>
  <c r="Q151" i="4"/>
  <c r="AD151" i="4" s="1"/>
  <c r="AE151" i="4"/>
  <c r="AD103" i="4"/>
  <c r="M4" i="9"/>
  <c r="R145" i="4"/>
  <c r="AD145" i="4" s="1"/>
  <c r="M145" i="4"/>
  <c r="AC145" i="4" s="1"/>
  <c r="AE145" i="4"/>
  <c r="O108" i="4"/>
  <c r="AD108" i="4" s="1"/>
  <c r="J108" i="4"/>
  <c r="AC108" i="4" s="1"/>
  <c r="AE108" i="4"/>
  <c r="N132" i="4"/>
  <c r="AD132" i="4" s="1"/>
  <c r="I132" i="4"/>
  <c r="AC132" i="4" s="1"/>
  <c r="AE132" i="4"/>
  <c r="N199" i="4"/>
  <c r="AD199" i="4" s="1"/>
  <c r="AE199" i="4"/>
  <c r="I199" i="4"/>
  <c r="AC199" i="4" s="1"/>
  <c r="Q215" i="4"/>
  <c r="AD215" i="4" s="1"/>
  <c r="L215" i="4"/>
  <c r="AC215" i="4" s="1"/>
  <c r="AE215" i="4"/>
  <c r="O162" i="4"/>
  <c r="AD162" i="4" s="1"/>
  <c r="AE162" i="4"/>
  <c r="J162" i="4"/>
  <c r="AC162" i="4" s="1"/>
  <c r="AC172" i="4"/>
  <c r="N182" i="4"/>
  <c r="AD182" i="4" s="1"/>
  <c r="I182" i="4"/>
  <c r="AC182" i="4" s="1"/>
  <c r="AE182" i="4"/>
  <c r="N143" i="4"/>
  <c r="AD143" i="4" s="1"/>
  <c r="I143" i="4"/>
  <c r="AC143" i="4" s="1"/>
  <c r="AE143" i="4"/>
  <c r="AD165" i="4"/>
  <c r="Q24" i="4"/>
  <c r="L24" i="4"/>
  <c r="AC24" i="4" s="1"/>
  <c r="J26" i="6" s="1"/>
  <c r="AE24" i="4"/>
  <c r="H26" i="6" s="1"/>
  <c r="Q28" i="4"/>
  <c r="L28" i="4"/>
  <c r="AC28" i="4" s="1"/>
  <c r="J30" i="6" s="1"/>
  <c r="AE28" i="4"/>
  <c r="H30" i="6" s="1"/>
  <c r="Q84" i="4"/>
  <c r="L84" i="4"/>
  <c r="AC84" i="4" s="1"/>
  <c r="J86" i="6" s="1"/>
  <c r="AE84" i="4"/>
  <c r="H86" i="6" s="1"/>
  <c r="Q100" i="4"/>
  <c r="L100" i="4"/>
  <c r="AC100" i="4" s="1"/>
  <c r="J102" i="6" s="1"/>
  <c r="AE100" i="4"/>
  <c r="H102" i="6" s="1"/>
  <c r="AD35" i="4"/>
  <c r="K37" i="6" s="1"/>
  <c r="L37" i="6" s="1"/>
  <c r="H34" i="9"/>
  <c r="J34" i="9"/>
  <c r="L34" i="9"/>
  <c r="I34" i="9"/>
  <c r="K34" i="9"/>
  <c r="AD37" i="4"/>
  <c r="K39" i="6" s="1"/>
  <c r="L39" i="6" s="1"/>
  <c r="H36" i="9"/>
  <c r="J36" i="9"/>
  <c r="L36" i="9"/>
  <c r="K36" i="9"/>
  <c r="I36" i="9"/>
  <c r="Q80" i="4"/>
  <c r="L80" i="4"/>
  <c r="AC80" i="4" s="1"/>
  <c r="J82" i="6" s="1"/>
  <c r="AE80" i="4"/>
  <c r="H82" i="6" s="1"/>
  <c r="Q96" i="4"/>
  <c r="L96" i="4"/>
  <c r="AC96" i="4" s="1"/>
  <c r="J98" i="6" s="1"/>
  <c r="AE96" i="4"/>
  <c r="H98" i="6" s="1"/>
  <c r="J161" i="4"/>
  <c r="AC161" i="4" s="1"/>
  <c r="O161" i="4"/>
  <c r="AD161" i="4" s="1"/>
  <c r="AE161" i="4"/>
  <c r="J203" i="4"/>
  <c r="AC203" i="4" s="1"/>
  <c r="O203" i="4"/>
  <c r="AD203" i="4" s="1"/>
  <c r="AE203" i="4"/>
  <c r="I128" i="4"/>
  <c r="AC128" i="4" s="1"/>
  <c r="N128" i="4"/>
  <c r="AD128" i="4" s="1"/>
  <c r="AE128" i="4"/>
  <c r="I189" i="4"/>
  <c r="AC189" i="4" s="1"/>
  <c r="N189" i="4"/>
  <c r="AD189" i="4" s="1"/>
  <c r="AE189" i="4"/>
  <c r="N208" i="4"/>
  <c r="AD208" i="4" s="1"/>
  <c r="I208" i="4"/>
  <c r="AC208" i="4" s="1"/>
  <c r="AE208" i="4"/>
  <c r="N190" i="4"/>
  <c r="AD190" i="4" s="1"/>
  <c r="I190" i="4"/>
  <c r="AC190" i="4" s="1"/>
  <c r="AE190" i="4"/>
  <c r="P188" i="4"/>
  <c r="AD188" i="4" s="1"/>
  <c r="K188" i="4"/>
  <c r="AC188" i="4" s="1"/>
  <c r="AE188" i="4"/>
  <c r="O211" i="4"/>
  <c r="AD211" i="4" s="1"/>
  <c r="J211" i="4"/>
  <c r="AC211" i="4" s="1"/>
  <c r="AE211" i="4"/>
  <c r="R198" i="4"/>
  <c r="AD198" i="4" s="1"/>
  <c r="M198" i="4"/>
  <c r="AC198" i="4" s="1"/>
  <c r="AE198" i="4"/>
  <c r="P195" i="4"/>
  <c r="AD195" i="4" s="1"/>
  <c r="AE195" i="4"/>
  <c r="K195" i="4"/>
  <c r="AC195" i="4" s="1"/>
  <c r="O206" i="4"/>
  <c r="AD206" i="4" s="1"/>
  <c r="J206" i="4"/>
  <c r="AC206" i="4" s="1"/>
  <c r="AE206" i="4"/>
  <c r="M74" i="9" l="1"/>
  <c r="M8" i="9"/>
  <c r="M2" i="9"/>
  <c r="C6" i="8"/>
  <c r="M10" i="9"/>
  <c r="M101" i="9"/>
  <c r="M89" i="9"/>
  <c r="M38" i="9"/>
  <c r="M37" i="9"/>
  <c r="M24" i="9"/>
  <c r="M97" i="9"/>
  <c r="M85" i="9"/>
  <c r="AD94" i="4"/>
  <c r="K96" i="6" s="1"/>
  <c r="L96" i="6" s="1"/>
  <c r="H93" i="9"/>
  <c r="K93" i="9"/>
  <c r="L93" i="9"/>
  <c r="J93" i="9"/>
  <c r="I93" i="9"/>
  <c r="AD78" i="4"/>
  <c r="K80" i="6" s="1"/>
  <c r="L80" i="6" s="1"/>
  <c r="K77" i="9"/>
  <c r="I77" i="9"/>
  <c r="J77" i="9"/>
  <c r="L77" i="9"/>
  <c r="H77" i="9"/>
  <c r="M3" i="9"/>
  <c r="L5" i="6"/>
  <c r="E12" i="8"/>
  <c r="E13" i="8" s="1"/>
  <c r="M19" i="9"/>
  <c r="M18" i="9"/>
  <c r="M6" i="9"/>
  <c r="M9" i="9"/>
  <c r="AD96" i="4"/>
  <c r="K98" i="6" s="1"/>
  <c r="L98" i="6" s="1"/>
  <c r="H95" i="9"/>
  <c r="L95" i="9"/>
  <c r="K95" i="9"/>
  <c r="I95" i="9"/>
  <c r="J95" i="9"/>
  <c r="M36" i="9"/>
  <c r="M34" i="9"/>
  <c r="L99" i="9"/>
  <c r="H99" i="9"/>
  <c r="I99" i="9"/>
  <c r="K99" i="9"/>
  <c r="J99" i="9"/>
  <c r="AD100" i="4"/>
  <c r="K102" i="6" s="1"/>
  <c r="L102" i="6" s="1"/>
  <c r="I27" i="9"/>
  <c r="K27" i="9"/>
  <c r="AD28" i="4"/>
  <c r="K30" i="6" s="1"/>
  <c r="L30" i="6" s="1"/>
  <c r="H27" i="9"/>
  <c r="L27" i="9"/>
  <c r="J27" i="9"/>
  <c r="AD88" i="4"/>
  <c r="K90" i="6" s="1"/>
  <c r="L90" i="6" s="1"/>
  <c r="L87" i="9"/>
  <c r="H87" i="9"/>
  <c r="I87" i="9"/>
  <c r="K87" i="9"/>
  <c r="J87" i="9"/>
  <c r="H16" i="9"/>
  <c r="J16" i="9"/>
  <c r="L16" i="9"/>
  <c r="AD17" i="4"/>
  <c r="K19" i="6" s="1"/>
  <c r="L19" i="6" s="1"/>
  <c r="K16" i="9"/>
  <c r="I16" i="9"/>
  <c r="AD22" i="4"/>
  <c r="K24" i="6" s="1"/>
  <c r="L24" i="6" s="1"/>
  <c r="H21" i="9"/>
  <c r="J21" i="9"/>
  <c r="L21" i="9"/>
  <c r="K21" i="9"/>
  <c r="I21" i="9"/>
  <c r="D12" i="8"/>
  <c r="K91" i="9"/>
  <c r="J91" i="9"/>
  <c r="I91" i="9"/>
  <c r="L91" i="9"/>
  <c r="H91" i="9"/>
  <c r="AD92" i="4"/>
  <c r="K94" i="6" s="1"/>
  <c r="L94" i="6" s="1"/>
  <c r="AD14" i="4"/>
  <c r="K16" i="6" s="1"/>
  <c r="I13" i="9"/>
  <c r="K13" i="9"/>
  <c r="J13" i="9"/>
  <c r="H13" i="9"/>
  <c r="L13" i="9"/>
  <c r="F12" i="8"/>
  <c r="F13" i="8" s="1"/>
  <c r="J105" i="6"/>
  <c r="AD21" i="4"/>
  <c r="K23" i="6" s="1"/>
  <c r="L23" i="6" s="1"/>
  <c r="I20" i="9"/>
  <c r="K20" i="9"/>
  <c r="H20" i="9"/>
  <c r="L20" i="9"/>
  <c r="J20" i="9"/>
  <c r="AD80" i="4"/>
  <c r="K82" i="6" s="1"/>
  <c r="L82" i="6" s="1"/>
  <c r="I79" i="9"/>
  <c r="H79" i="9"/>
  <c r="K79" i="9"/>
  <c r="J79" i="9"/>
  <c r="L79" i="9"/>
  <c r="L83" i="9"/>
  <c r="J83" i="9"/>
  <c r="I83" i="9"/>
  <c r="K83" i="9"/>
  <c r="H83" i="9"/>
  <c r="AD84" i="4"/>
  <c r="K86" i="6" s="1"/>
  <c r="L86" i="6" s="1"/>
  <c r="AD24" i="4"/>
  <c r="K26" i="6" s="1"/>
  <c r="L26" i="6" s="1"/>
  <c r="K23" i="9"/>
  <c r="J23" i="9"/>
  <c r="L23" i="9"/>
  <c r="I23" i="9"/>
  <c r="H23" i="9"/>
  <c r="M23" i="9" s="1"/>
  <c r="I15" i="9"/>
  <c r="K15" i="9"/>
  <c r="J15" i="9"/>
  <c r="H15" i="9"/>
  <c r="M15" i="9" s="1"/>
  <c r="L15" i="9"/>
  <c r="AD16" i="4"/>
  <c r="K18" i="6" s="1"/>
  <c r="I75" i="9"/>
  <c r="J75" i="9"/>
  <c r="K75" i="9"/>
  <c r="H75" i="9"/>
  <c r="M75" i="9" s="1"/>
  <c r="L75" i="9"/>
  <c r="AD76" i="4"/>
  <c r="K78" i="6" s="1"/>
  <c r="L78" i="6" s="1"/>
  <c r="H105" i="6"/>
  <c r="H7" i="9"/>
  <c r="J7" i="9"/>
  <c r="L7" i="9"/>
  <c r="I7" i="9"/>
  <c r="K7" i="9"/>
  <c r="AD8" i="4"/>
  <c r="K10" i="6" s="1"/>
  <c r="C7" i="8"/>
  <c r="M77" i="9" l="1"/>
  <c r="M93" i="9"/>
  <c r="M7" i="9"/>
  <c r="F6" i="8"/>
  <c r="F7" i="8" s="1"/>
  <c r="L10" i="6"/>
  <c r="K105" i="6"/>
  <c r="M83" i="9"/>
  <c r="M79" i="9"/>
  <c r="M13" i="9"/>
  <c r="L16" i="6"/>
  <c r="E6" i="8"/>
  <c r="E7" i="8" s="1"/>
  <c r="M91" i="9"/>
  <c r="M21" i="9"/>
  <c r="M27" i="9"/>
  <c r="M99" i="9"/>
  <c r="M95" i="9"/>
  <c r="L18" i="6"/>
  <c r="D6" i="8"/>
  <c r="M20" i="9"/>
  <c r="D13" i="8"/>
  <c r="B12" i="8"/>
  <c r="H12" i="8" s="1"/>
  <c r="I12" i="8" s="1"/>
  <c r="M16" i="9"/>
  <c r="M87" i="9"/>
  <c r="D7" i="8" l="1"/>
  <c r="H7" i="8" s="1"/>
  <c r="B6" i="8"/>
  <c r="H6" i="8" s="1"/>
  <c r="I6" i="8" s="1"/>
</calcChain>
</file>

<file path=xl/sharedStrings.xml><?xml version="1.0" encoding="utf-8"?>
<sst xmlns="http://schemas.openxmlformats.org/spreadsheetml/2006/main" count="673" uniqueCount="82">
  <si>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</si>
  <si>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</si>
  <si>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</si>
  <si>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</si>
  <si>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</si>
  <si>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</si>
  <si>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</si>
  <si>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</si>
  <si>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</si>
  <si>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</si>
  <si>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</si>
  <si>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</si>
  <si>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</si>
  <si>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</si>
  <si>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</si>
  <si>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</si>
  <si>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</si>
  <si>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</si>
  <si>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</si>
  <si>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</si>
  <si>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</si>
  <si>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</si>
  <si>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</si>
  <si>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</si>
  <si>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</si>
  <si>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</si>
  <si>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</si>
  <si>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</si>
  <si>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СМР3</t>
  </si>
  <si>
    <t>ПНР4</t>
  </si>
  <si>
    <t>Оборудование5</t>
  </si>
  <si>
    <t>Прочее6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</si>
  <si>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</si>
  <si>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</si>
  <si>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</si>
  <si>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</si>
  <si>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</si>
  <si>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</si>
  <si>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</si>
  <si>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ПИР22</t>
  </si>
  <si>
    <t>СМР33</t>
  </si>
  <si>
    <t>ПНР44</t>
  </si>
  <si>
    <t>Оборудование55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</si>
  <si>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</si>
  <si>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</si>
  <si>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</si>
  <si>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</si>
  <si>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</si>
  <si>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>Определение стоимости работ по объектам ИПР с учетом применения методики снижения на 10%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</si>
  <si>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</si>
  <si>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</si>
  <si>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</si>
  <si>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</si>
  <si>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</si>
  <si>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</si>
  <si>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</si>
  <si>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</si>
  <si>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</si>
  <si>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</si>
  <si>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</si>
  <si>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</si>
  <si>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</si>
  <si>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</si>
  <si>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</si>
  <si>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</si>
  <si>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</si>
  <si>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</si>
  <si>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</si>
  <si>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Прочие2</t>
  </si>
  <si>
    <t>Прочие3</t>
  </si>
  <si>
    <t>ТП 10/0,4</t>
  </si>
  <si>
    <t>КЛ 0,4 кВ</t>
  </si>
  <si>
    <t xml:space="preserve"> КЛ 6-10 кВ </t>
  </si>
  <si>
    <t>ВЛ 0,4 кВ</t>
  </si>
  <si>
    <t xml:space="preserve"> ВЛ 6-10 кВ</t>
  </si>
  <si>
    <t>Сметная стоимость, тыс. руб. с НДС</t>
  </si>
  <si>
    <t>Итого 
тыс. руб.
с НДС:</t>
  </si>
  <si>
    <t>Наименование объекта</t>
  </si>
  <si>
    <t>2010 год</t>
  </si>
  <si>
    <t>Проверка</t>
  </si>
  <si>
    <t>в текущих ценах с 10% снижением</t>
  </si>
  <si>
    <t>поставка и установка 2-х линейных ячеек 35 кВ на ПС 110 Промышленная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</si>
</sst>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5"/>
      <color rgb="FF0070C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0" fontId="0" fillId="4" borderId="1" xfId="0" applyFill="1" applyBorder="1"/>
    <xf numFmtId="43" fontId="0" fillId="0" borderId="0" xfId="1" applyFont="1"/>
    <xf numFmtId="43" fontId="0" fillId="4" borderId="1" xfId="1" applyFont="1" applyFill="1" applyBorder="1"/>
    <xf numFmtId="0" fontId="2" fillId="2" borderId="1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Border="1" applyProtection="1"/>
    <xf numFmtId="0" fontId="0" fillId="8" borderId="1" xfId="0" applyFont="1" applyFill="1" applyBorder="1"/>
    <xf numFmtId="0" fontId="2" fillId="2" borderId="7" xfId="0" applyFont="1" applyFill="1" applyBorder="1"/>
    <xf numFmtId="0" fontId="2" fillId="5" borderId="25" xfId="0" applyFont="1" applyFill="1" applyBorder="1"/>
    <xf numFmtId="0" fontId="0" fillId="4" borderId="25" xfId="0" applyFill="1" applyBorder="1"/>
    <xf numFmtId="0" fontId="2" fillId="2" borderId="30" xfId="0" applyFont="1" applyFill="1" applyBorder="1"/>
    <xf numFmtId="43" fontId="0" fillId="4" borderId="21" xfId="1" applyFont="1" applyFill="1" applyBorder="1"/>
    <xf numFmtId="0" fontId="0" fillId="4" borderId="26" xfId="0" applyFill="1" applyBorder="1"/>
    <xf numFmtId="0" fontId="0" fillId="4" borderId="27" xfId="0" applyFill="1" applyBorder="1"/>
    <xf numFmtId="43" fontId="0" fillId="4" borderId="27" xfId="1" applyFont="1" applyFill="1" applyBorder="1"/>
    <xf numFmtId="43" fontId="0" fillId="4" borderId="24" xfId="1" applyFont="1" applyFill="1" applyBorder="1"/>
    <xf numFmtId="43" fontId="5" fillId="4" borderId="1" xfId="1" applyFont="1" applyFill="1" applyBorder="1"/>
    <xf numFmtId="43" fontId="5" fillId="4" borderId="21" xfId="1" applyFont="1" applyFill="1" applyBorder="1"/>
    <xf numFmtId="43" fontId="5" fillId="4" borderId="7" xfId="1" applyFont="1" applyFill="1" applyBorder="1"/>
    <xf numFmtId="0" fontId="6" fillId="2" borderId="7" xfId="0" applyFont="1" applyFill="1" applyBorder="1"/>
    <xf numFmtId="43" fontId="6" fillId="2" borderId="7" xfId="0" applyNumberFormat="1" applyFont="1" applyFill="1" applyBorder="1"/>
    <xf numFmtId="43" fontId="5" fillId="4" borderId="0" xfId="1" applyFont="1" applyFill="1"/>
    <xf numFmtId="0" fontId="4" fillId="0" borderId="0" xfId="0" applyFont="1" applyAlignment="1" applyProtection="1">
      <protection locked="0"/>
    </xf>
    <xf numFmtId="0" fontId="0" fillId="8" borderId="25" xfId="0" applyFont="1" applyFill="1" applyBorder="1"/>
    <xf numFmtId="0" fontId="2" fillId="7" borderId="6" xfId="0" applyFont="1" applyFill="1" applyBorder="1"/>
    <xf numFmtId="0" fontId="2" fillId="7" borderId="7" xfId="0" applyFont="1" applyFill="1" applyBorder="1"/>
    <xf numFmtId="0" fontId="2" fillId="10" borderId="7" xfId="0" applyFont="1" applyFill="1" applyBorder="1"/>
    <xf numFmtId="0" fontId="2" fillId="10" borderId="30" xfId="0" applyFont="1" applyFill="1" applyBorder="1"/>
    <xf numFmtId="0" fontId="0" fillId="8" borderId="26" xfId="0" applyFont="1" applyFill="1" applyBorder="1"/>
    <xf numFmtId="0" fontId="0" fillId="8" borderId="27" xfId="0" applyFont="1" applyFill="1" applyBorder="1"/>
    <xf numFmtId="43" fontId="0" fillId="8" borderId="1" xfId="1" applyFont="1" applyFill="1" applyBorder="1"/>
    <xf numFmtId="43" fontId="0" fillId="8" borderId="27" xfId="1" applyFont="1" applyFill="1" applyBorder="1"/>
    <xf numFmtId="43" fontId="0" fillId="8" borderId="21" xfId="0" applyNumberFormat="1" applyFont="1" applyFill="1" applyBorder="1"/>
    <xf numFmtId="43" fontId="0" fillId="8" borderId="24" xfId="0" applyNumberFormat="1" applyFont="1" applyFill="1" applyBorder="1"/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7" fillId="0" borderId="0" xfId="0" applyFont="1" applyFill="1" applyBorder="1" applyAlignment="1" applyProtection="1">
      <protection locked="0"/>
    </xf>
    <xf numFmtId="0" fontId="5" fillId="0" borderId="26" xfId="0" applyFont="1" applyBorder="1"/>
    <xf numFmtId="0" fontId="5" fillId="0" borderId="27" xfId="0" applyFont="1" applyBorder="1"/>
    <xf numFmtId="0" fontId="5" fillId="0" borderId="27" xfId="0" applyFont="1" applyBorder="1" applyAlignment="1">
      <alignment horizontal="left" vertical="center" wrapText="1"/>
    </xf>
    <xf numFmtId="0" fontId="5" fillId="0" borderId="27" xfId="0" applyNumberFormat="1" applyFont="1" applyBorder="1"/>
    <xf numFmtId="0" fontId="5" fillId="0" borderId="24" xfId="0" applyFont="1" applyBorder="1"/>
    <xf numFmtId="43" fontId="5" fillId="8" borderId="27" xfId="0" applyNumberFormat="1" applyFont="1" applyFill="1" applyBorder="1"/>
    <xf numFmtId="0" fontId="5" fillId="0" borderId="25" xfId="0" applyNumberFormat="1" applyFont="1" applyBorder="1"/>
    <xf numFmtId="0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 vertical="center" wrapText="1"/>
    </xf>
    <xf numFmtId="43" fontId="5" fillId="0" borderId="1" xfId="1" applyFont="1" applyBorder="1"/>
    <xf numFmtId="43" fontId="5" fillId="8" borderId="1" xfId="1" applyFont="1" applyFill="1" applyBorder="1"/>
    <xf numFmtId="43" fontId="5" fillId="8" borderId="1" xfId="1" applyNumberFormat="1" applyFont="1" applyFill="1" applyBorder="1"/>
    <xf numFmtId="43" fontId="5" fillId="0" borderId="21" xfId="0" applyNumberFormat="1" applyFont="1" applyBorder="1"/>
    <xf numFmtId="0" fontId="5" fillId="0" borderId="26" xfId="0" applyNumberFormat="1" applyFont="1" applyBorder="1"/>
    <xf numFmtId="43" fontId="5" fillId="0" borderId="27" xfId="1" applyFont="1" applyBorder="1"/>
    <xf numFmtId="43" fontId="5" fillId="8" borderId="27" xfId="1" applyFont="1" applyFill="1" applyBorder="1"/>
    <xf numFmtId="43" fontId="5" fillId="8" borderId="27" xfId="1" applyNumberFormat="1" applyFont="1" applyFill="1" applyBorder="1"/>
    <xf numFmtId="43" fontId="5" fillId="0" borderId="24" xfId="0" applyNumberFormat="1" applyFont="1" applyBorder="1"/>
    <xf numFmtId="0" fontId="8" fillId="0" borderId="0" xfId="0" applyFont="1"/>
    <xf numFmtId="164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/>
    <xf numFmtId="0" fontId="11" fillId="0" borderId="1" xfId="0" applyFont="1" applyBorder="1" applyAlignment="1">
      <alignment horizontal="center" vertical="center" wrapText="1"/>
    </xf>
    <xf numFmtId="0" fontId="13" fillId="0" borderId="0" xfId="0" applyFont="1"/>
    <xf numFmtId="0" fontId="0" fillId="11" borderId="0" xfId="0" applyFill="1"/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2" fillId="7" borderId="32" xfId="0" applyFont="1" applyFill="1" applyBorder="1"/>
    <xf numFmtId="0" fontId="2" fillId="7" borderId="33" xfId="0" applyFont="1" applyFill="1" applyBorder="1"/>
    <xf numFmtId="0" fontId="2" fillId="2" borderId="33" xfId="0" applyFont="1" applyFill="1" applyBorder="1"/>
    <xf numFmtId="43" fontId="2" fillId="2" borderId="33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164" fontId="0" fillId="0" borderId="1" xfId="0" applyNumberFormat="1" applyFill="1" applyBorder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2" fillId="7" borderId="33" xfId="1" applyFont="1" applyFill="1" applyBorder="1"/>
    <xf numFmtId="43" fontId="0" fillId="0" borderId="1" xfId="1" applyFont="1" applyFill="1" applyBorder="1" applyAlignment="1">
      <alignment horizontal="left" vertical="center" wrapText="1"/>
    </xf>
    <xf numFmtId="43" fontId="0" fillId="0" borderId="1" xfId="1" applyFont="1" applyFill="1" applyBorder="1" applyAlignment="1">
      <alignment wrapText="1"/>
    </xf>
    <xf numFmtId="43" fontId="0" fillId="0" borderId="27" xfId="1" applyFont="1" applyFill="1" applyBorder="1"/>
    <xf numFmtId="43" fontId="0" fillId="0" borderId="27" xfId="1" applyFont="1" applyFill="1" applyBorder="1" applyAlignment="1">
      <alignment horizontal="left" vertical="center" wrapText="1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2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2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1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6;&#1082;&#1091;&#1084;&#1077;&#1085;&#1090;&#1099;%20&#1054;&#1082;&#1089;&#1072;&#1085;&#1072;\&#1055;&#1086;%20&#1055;&#1057;&#1044;\2013%20&#1043;&#1054;&#1044;%20%20&#1058;&#1055;%20%20&#1055;&#1057;&#1044;\&#1055;&#1054;&#1044;%20&#1059;&#1044;&#1045;&#1051;&#1068;&#1053;&#1048;&#1050;\&#1087;&#1086;%20&#1087;&#1080;&#1089;&#1100;&#1084;&#1091;%20&#1089;&#1090;&#1086;&#1080;&#1084;&#1086;&#1089;&#1090;&#1080;%20&#1060;&#1086;&#1084;&#1080;&#1085;&#1072;\&#1058;&#1047;%20&#1085;&#1072;%20&#1057;&#1052;&#1056;_&#1042;&#1080;&#1096;&#1077;&#1085;&#1082;&#1072;%20&#1056;&#1072;&#1079;&#1091;&#1084;&#1085;&#1086;&#1077;_55%20&#1076;&#1086;&#1084;&#1080;&#1082;&#1086;&#1074;\&#1050;&#1040;&#1051;&#1068;&#1050;&#1059;&#1051;&#1071;&#1058;&#1054;&#1056;%2040546423%20&#1042;&#1080;&#1096;&#1077;&#1085;&#1082;&#1072;%2055%20&#1076;&#1086;&#1084;&#1080;&#1082;&#1086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6;&#1082;&#1091;&#1084;&#1077;&#1085;&#1090;&#1099;%20&#1054;&#1082;&#1089;&#1072;&#1085;&#1072;\&#1055;&#1086;%20&#1055;&#1057;&#1044;\2013%20&#1043;&#1054;&#1044;%20%20&#1058;&#1055;%20%20&#1055;&#1057;&#1044;\&#1050;&#1051;&#1070;&#1063;%2008.04.2013\40741872%20-%20&#1052;&#1103;&#1089;&#1086;&#1082;&#1086;&#1084;&#1073;&#1080;&#1085;&#1072;&#1090;%20&#1041;&#1077;&#1089;&#1089;&#1086;&#1085;&#1086;&#1074;&#1089;&#1082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Лист1"/>
      <sheetName val="Список"/>
      <sheetName val="индексы"/>
      <sheetName val="данные"/>
    </sheetNames>
    <sheetDataSet>
      <sheetData sheetId="0">
        <row r="7">
          <cell r="E7">
            <v>40546423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Список"/>
      <sheetName val="индексы"/>
      <sheetName val="данные"/>
      <sheetName val="Лист2"/>
      <sheetName val="40741872 - Мясокомбинат Бессоно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1" name="Таблица1" displayName="Таблица1" ref="C6:O106" headerRowDxfId="104" dataDxfId="103" totalsRowDxfId="101" tableBorderDxfId="102">
  <autoFilter ref="C6:O106"/>
  <tableColumns count="13">
    <tableColumn id="1" name="№п/п" dataDxfId="100"/>
    <tableColumn id="14" name="№ в ИПР" dataDxfId="99"/>
    <tableColumn id="12" name="№ТЗ/Заявитель" dataDxfId="98"/>
    <tableColumn id="11" name="Перечень работ" dataDxfId="97"/>
    <tableColumn id="2" name="Индекс" dataDxfId="96"/>
    <tableColumn id="9" name="ТПиР/НСиР" dataDxfId="95"/>
    <tableColumn id="3" name="кол-во" dataDxfId="94"/>
    <tableColumn id="4" name="ПИР" dataDxfId="93"/>
    <tableColumn id="5" name="СМР" dataDxfId="92"/>
    <tableColumn id="6" name="ПНР" dataDxfId="91">
      <calculatedColumnFormula>([2]!Таблица1[[#This Row],[Оборудование]]*0.07)</calculatedColumnFormula>
    </tableColumn>
    <tableColumn id="7" name="Оборудование" dataDxfId="90"/>
    <tableColumn id="8" name="Прочие" dataDxfId="89"/>
    <tableColumn id="10" name="Сумма" dataDxfId="88" dataCellStyle="Финансовый">
      <calculatedColumnFormula>IFERROR(SUM(Таблица1[[#This Row],[ПИР]:[Прочие]]),)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C4:L105" totalsRowCount="1" headerRowDxfId="87" dataDxfId="85" headerRowBorderDxfId="86" tableBorderDxfId="84" totalsRowBorderDxfId="83">
  <autoFilter ref="C4:L104"/>
  <tableColumns count="10">
    <tableColumn id="1" name="№п/п" totalsRowLabel="Итог" dataDxfId="82" totalsRowDxfId="81">
      <calculatedColumnFormula>IF(калькулятор!C7=0,"",калькулятор!C7)</calculatedColumnFormula>
    </tableColumn>
    <tableColumn id="2" name="№ в ИПР" dataDxfId="80" totalsRowDxfId="79">
      <calculatedColumnFormula>IF(калькулятор!D7=0,"",калькулятор!D7)</calculatedColumnFormula>
    </tableColumn>
    <tableColumn id="4" name="№ТЗ/Заявитель" dataDxfId="78" totalsRowDxfId="77">
      <calculatedColumnFormula>IF(калькулятор!E7=0,"",калькулятор!E7)</calculatedColumnFormula>
    </tableColumn>
    <tableColumn id="5" name="Перечень работ" dataDxfId="76" totalsRowDxfId="75">
      <calculatedColumnFormula>IF(калькулятор!F7=0,"",калькулятор!F7)</calculatedColumnFormula>
    </tableColumn>
    <tableColumn id="8" name="кол-во" dataDxfId="74" totalsRowDxfId="73" dataCellStyle="Финансовый">
      <calculatedColumnFormula>IF(калькулятор!I7=0,"",калькулятор!I7)</calculatedColumnFormula>
    </tableColumn>
    <tableColumn id="9" name="в базовых ценах" totalsRowFunction="sum" dataDxfId="72" totalsRowDxfId="71" dataCellStyle="Финансовый">
      <calculatedColumnFormula>данные!AE3</calculatedColumnFormula>
    </tableColumn>
    <tableColumn id="10" name="в текущих ценах" totalsRowFunction="sum" dataDxfId="70" totalsRowDxfId="69" dataCellStyle="Финансовый">
      <calculatedColumnFormula>данные!AF3</calculatedColumnFormula>
    </tableColumn>
    <tableColumn id="11" name="4 кв 2010" totalsRowFunction="sum" dataDxfId="68" totalsRowDxfId="67" dataCellStyle="Финансовый">
      <calculatedColumnFormula>данные!AC3</calculatedColumnFormula>
    </tableColumn>
    <tableColumn id="12" name="тек цены -10%" totalsRowFunction="sum" dataDxfId="66" totalsRowDxfId="65" dataCellStyle="Финансовый">
      <calculatedColumnFormula>данные!AD3</calculatedColumnFormula>
    </tableColumn>
    <tableColumn id="13" name="удельный показатель" dataDxfId="64" totalsRowDxfId="63">
      <calculatedColumnFormula>IFERROR(Таблица6[[#This Row],[тек цены -10%]]/Таблица6[[#This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U135" totalsRowShown="0" headerRowDxfId="62" headerRowBorderDxfId="61" tableBorderDxfId="60" totalsRowBorderDxfId="59">
  <autoFilter ref="C3:U135"/>
  <tableColumns count="19">
    <tableColumn id="1" name="Филиал" dataDxfId="58"/>
    <tableColumn id="2" name="ФЕР/ТЕР" dataDxfId="57"/>
    <tableColumn id="3" name="ТПиР/НСиР" dataDxfId="56"/>
    <tableColumn id="14" name="Наименование работ" dataDxfId="55"/>
    <tableColumn id="4" name="ПИР" dataCellStyle="Финансовый"/>
    <tableColumn id="5" name="СМР" dataCellStyle="Финансовый"/>
    <tableColumn id="6" name="ПНР" dataCellStyle="Финансовый"/>
    <tableColumn id="7" name="Оборудование" dataCellStyle="Финансовый"/>
    <tableColumn id="8" name="Прочие" dataCellStyle="Финансовый"/>
    <tableColumn id="9" name="ПИР2" dataDxfId="54" dataCellStyle="Финансовый">
      <calculatedColumnFormula>Таблица2[[#This Row],[ПИР]]*0.9*1.082*1.075*1.073</calculatedColumnFormula>
    </tableColumn>
    <tableColumn id="10" name="СМР3" dataDxfId="53" dataCellStyle="Финансовый">
      <calculatedColumnFormula>Таблица2[[#This Row],[СМР]]*0.9*1.082*1.075*1.073</calculatedColumnFormula>
    </tableColumn>
    <tableColumn id="11" name="ПНР4" dataDxfId="52" dataCellStyle="Финансовый">
      <calculatedColumnFormula>Таблица2[[#This Row],[ПНР]]*0.9*1.082*1.075*1.073</calculatedColumnFormula>
    </tableColumn>
    <tableColumn id="12" name="Оборудование5" dataDxfId="51" dataCellStyle="Финансовый">
      <calculatedColumnFormula>Таблица2[[#This Row],[Оборудование]]*0.9*1.082*1.075*1.073</calculatedColumnFormula>
    </tableColumn>
    <tableColumn id="13" name="Прочие2" dataDxfId="50" dataCellStyle="Финансовый">
      <calculatedColumnFormula>Таблица2[[#This Row],[Прочие]]*0.9*1.082*1.075*1.073</calculatedColumnFormula>
    </tableColumn>
    <tableColumn id="15" name="ПИР22" dataCellStyle="Финансовый"/>
    <tableColumn id="16" name="СМР33" dataCellStyle="Финансовый"/>
    <tableColumn id="17" name="ПНР44" dataCellStyle="Финансовый"/>
    <tableColumn id="18" name="Оборудование55" dataCellStyle="Финансовый"/>
    <tableColumn id="19" name="Прочие3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3" name="Таблица3" displayName="Таблица3" ref="D2:AF216" totalsRowShown="0" headerRowDxfId="49" dataDxfId="47" headerRowBorderDxfId="48" tableBorderDxfId="46" totalsRowBorderDxfId="45" dataCellStyle="Финансовый">
  <autoFilter ref="D2:AF216"/>
  <tableColumns count="29">
    <tableColumn id="1" name="№" dataDxfId="44">
      <calculatedColumnFormula>калькулятор!C7</calculatedColumnFormula>
    </tableColumn>
    <tableColumn id="2" name="Описание работ" dataDxfId="43">
      <calculatedColumnFormula>калькулятор!F7</calculatedColumnFormula>
    </tableColumn>
    <tableColumn id="3" name="Наименование работ" dataDxfId="42">
      <calculatedColumnFormula>калькулятор!G7</calculatedColumnFormula>
    </tableColumn>
    <tableColumn id="4" name="ТПиР/НСиР" dataDxfId="41">
      <calculatedColumnFormula>калькулятор!H7</calculatedColumnFormula>
    </tableColumn>
    <tableColumn id="5" name="кол-во" dataDxfId="40">
      <calculatedColumnFormula>калькулятор!I7</calculatedColumnFormula>
    </tableColumn>
    <tableColumn id="6" name="ПИР" dataDxfId="39" dataCellStyle="Финансовый">
      <calculatedColumnFormula>S3*SUMPRODUCT(($B$2=Таблица2[Филиал])*($B$3=Таблица2[ФЕР/ТЕР])*(F3=Таблица2[Наименование работ])*(G3=Таблица2[ТПиР/НСиР])*Таблица2[ПИР])</calculatedColumnFormula>
    </tableColumn>
    <tableColumn id="7" name="СМР" dataDxfId="38" dataCellStyle="Финансовый">
      <calculatedColumnFormula>T3*SUMPRODUCT(($B$2=Таблица2[Филиал])*($B$3=Таблица2[ФЕР/ТЕР])*(F3=Таблица2[Наименование работ])*(G3=Таблица2[ТПиР/НСиР])*Таблица2[СМР])</calculatedColumnFormula>
    </tableColumn>
    <tableColumn id="8" name="ПНР" dataDxfId="37" dataCellStyle="Финансовый">
      <calculatedColumnFormula>U3*SUMPRODUCT(($B$2=Таблица2[Филиал])*($B$3=Таблица2[ФЕР/ТЕР])*(F3=Таблица2[Наименование работ])*(G3=Таблица2[ТПиР/НСиР])*Таблица2[ПНР])</calculatedColumnFormula>
    </tableColumn>
    <tableColumn id="9" name="Оборудование" dataDxfId="36" dataCellStyle="Финансовый">
      <calculatedColumnFormula>V3*SUMPRODUCT(($B$2=Таблица2[Филиал])*($B$3=Таблица2[ФЕР/ТЕР])*(F3=Таблица2[Наименование работ])*(G3=Таблица2[ТПиР/НСиР])*Таблица2[Оборудование])</calculatedColumnFormula>
    </tableColumn>
    <tableColumn id="10" name="Прочее" dataDxfId="35" dataCellStyle="Финансовый">
      <calculatedColumnFormula>W3*SUMPRODUCT(($B$2=Таблица2[Филиал])*($B$3=Таблица2[ФЕР/ТЕР])*(F3=Таблица2[Наименование работ])*(G3=Таблица2[ТПиР/НСиР])*Таблица2[Прочие])</calculatedColumnFormula>
    </tableColumn>
    <tableColumn id="11" name="ПИР2" dataDxfId="34" dataCellStyle="Финансовый">
      <calculatedColumnFormula>S3*SUMPRODUCT(($B$2=Таблица2[Филиал])*($B$3=Таблица2[ФЕР/ТЕР])*(F3=Таблица2[Наименование работ])*(G3=Таблица2[ТПиР/НСиР])*Таблица2[ПИР2])</calculatedColumnFormula>
    </tableColumn>
    <tableColumn id="12" name="СМР3" dataDxfId="33" dataCellStyle="Финансовый">
      <calculatedColumnFormula>T3*SUMPRODUCT(($B$2=Таблица2[Филиал])*($B$3=Таблица2[ФЕР/ТЕР])*(F3=Таблица2[Наименование работ])*(G3=Таблица2[ТПиР/НСиР])*Таблица2[СМР3])</calculatedColumnFormula>
    </tableColumn>
    <tableColumn id="13" name="ПНР4" dataDxfId="32" dataCellStyle="Финансовый">
      <calculatedColumnFormula>U3*SUMPRODUCT(($B$2=Таблица2[Филиал])*($B$3=Таблица2[ФЕР/ТЕР])*(F3=Таблица2[Наименование работ])*(G3=Таблица2[ТПиР/НСиР])*Таблица2[ПНР4])</calculatedColumnFormula>
    </tableColumn>
    <tableColumn id="14" name="Оборудование5" dataDxfId="31" dataCellStyle="Финансовый">
      <calculatedColumnFormula>V3*SUMPRODUCT(($B$2=Таблица2[Филиал])*($B$3=Таблица2[ФЕР/ТЕР])*(F3=Таблица2[Наименование работ])*(G3=Таблица2[ТПиР/НСиР])*Таблица2[Оборудование5])</calculatedColumnFormula>
    </tableColumn>
    <tableColumn id="15" name="Прочее6" dataDxfId="30" dataCellStyle="Финансовый">
      <calculatedColumnFormula>W3*SUMPRODUCT(($B$2=Таблица2[Филиал])*($B$3=Таблица2[ФЕР/ТЕР])*(F3=Таблица2[Наименование работ])*(G3=Таблица2[ТПиР/НСиР])*Таблица2[Прочие2])</calculatedColumnFormula>
    </tableColumn>
    <tableColumn id="16" name="ПИР7" dataDxfId="29" dataCellStyle="Финансовый">
      <calculatedColumnFormula>IF($B$4="в базовых ценах",калькулятор!J7,X3*SUMPRODUCT(($B$2=Таблица2[Филиал])*($B$3=Таблица2[ФЕР/ТЕР])*(F3=Таблица2[Наименование работ])*(G3=Таблица2[ТПиР/НСиР])/Таблица2[ПИР22]))</calculatedColumnFormula>
    </tableColumn>
    <tableColumn id="17" name="СМР8" dataDxfId="28" dataCellStyle="Финансовый">
      <calculatedColumnFormula>IF($B$4="в базовых ценах",калькулятор!K7,Y3*SUMPRODUCT(($B$2=Таблица2[Филиал])*($B$3=Таблица2[ФЕР/ТЕР])*(F3=Таблица2[Наименование работ])*(G3=Таблица2[ТПиР/НСиР])/Таблица2[СМР33]))</calculatedColumnFormula>
    </tableColumn>
    <tableColumn id="18" name="ПНР9" dataDxfId="27" dataCellStyle="Финансовый">
      <calculatedColumnFormula>IF($B$4="в базовых ценах",калькулятор!L7,Z3*SUMPRODUCT(($B$2=Таблица2[Филиал])*($B$3=Таблица2[ФЕР/ТЕР])*(F3=Таблица2[Наименование работ])*(G3=Таблица2[ТПиР/НСиР])/Таблица2[ПНР44]))</calculatedColumnFormula>
    </tableColumn>
    <tableColumn id="19" name="Оборудование10" dataDxfId="26" dataCellStyle="Финансовый">
      <calculatedColumnFormula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работ])*(G3=Таблица2[ТПиР/НСиР])/Таблица2[Оборудование55]))</calculatedColumnFormula>
    </tableColumn>
    <tableColumn id="20" name="Прочие" dataDxfId="25" dataCellStyle="Финансовый">
      <calculatedColumnFormula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calculatedColumnFormula>
    </tableColumn>
    <tableColumn id="21" name="ПИР11" dataDxfId="24" dataCellStyle="Финансовый">
      <calculatedColumnFormula>IF($B$4="в текущих ценах",калькулятор!J7,S3*SUMPRODUCT(($B$2=Таблица2[Филиал])*($B$3=Таблица2[ФЕР/ТЕР])*(F3=Таблица2[Наименование работ])*(G3=Таблица2[ТПиР/НСиР])*Таблица2[ПИР22]))</calculatedColumnFormula>
    </tableColumn>
    <tableColumn id="22" name="СМР12" dataDxfId="23" dataCellStyle="Финансовый">
      <calculatedColumnFormula>IF($B$4="в текущих ценах",калькулятор!K7,T3*SUMPRODUCT(($B$2=Таблица2[Филиал])*($B$3=Таблица2[ФЕР/ТЕР])*(F3=Таблица2[Наименование работ])*(G3=Таблица2[ТПиР/НСиР])*Таблица2[СМР33]))</calculatedColumnFormula>
    </tableColumn>
    <tableColumn id="23" name="ПНР13" dataDxfId="22" dataCellStyle="Финансовый">
      <calculatedColumnFormula>IF($B$4="в текущих ценах",калькулятор!L7,U3*SUMPRODUCT(($B$2=Таблица2[Филиал])*($B$3=Таблица2[ФЕР/ТЕР])*(F3=Таблица2[Наименование работ])*(G3=Таблица2[ТПиР/НСиР])*Таблица2[ПНР44]))</calculatedColumnFormula>
    </tableColumn>
    <tableColumn id="24" name="Оборудование14" dataDxfId="21" dataCellStyle="Финансовый">
      <calculatedColumnFormula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работ])*(G3=Таблица2[ТПиР/НСиР])*Таблица2[Оборудование55]))</calculatedColumnFormula>
    </tableColumn>
    <tableColumn id="25" name="Прочие15" dataDxfId="20" dataCellStyle="Финансовый">
      <calculatedColumnFormula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calculatedColumnFormula>
    </tableColumn>
    <tableColumn id="26" name="4 кв 2010" dataDxfId="19" dataCellStyle="Финансовый">
      <calculatedColumnFormula>SUM(Таблица3[[#This Row],[ПИР]:[Прочее]])</calculatedColumnFormula>
    </tableColumn>
    <tableColumn id="27" name="тек цены -10%" dataDxfId="18" dataCellStyle="Финансовый">
      <calculatedColumnFormula>IF(SUM(Таблица3[[#This Row],[ПИР2]:[Прочее6]])&gt;Таблица3[[#This Row],[в текущих ценах]],Таблица3[[#This Row],[в текущих ценах]]*0.9,SUM(Таблица3[[#This Row],[ПИР2]:[Прочее6]]))</calculatedColumnFormula>
    </tableColumn>
    <tableColumn id="28" name="в базовых ценах" dataDxfId="17" dataCellStyle="Финансовый">
      <calculatedColumnFormula>SUM(Таблица3[[#This Row],[ПИР7]:[Прочие]])</calculatedColumnFormula>
    </tableColumn>
    <tableColumn id="29" name="в текущих ценах" dataDxfId="16" dataCellStyle="Финансовый">
      <calculatedColumnFormula>SUM(Таблица3[[#This Row],[ПИР11]:[Прочие15]])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4" name="Таблица4" displayName="Таблица4" ref="A1:M101" totalsRowShown="0" headerRowDxfId="15" dataDxfId="14" tableBorderDxfId="13" headerRowCellStyle="Финансовый" dataCellStyle="Финансовый">
  <autoFilter ref="A1:M101"/>
  <tableColumns count="13">
    <tableColumn id="1" name="№п/п" dataDxfId="12">
      <calculatedColumnFormula>калькулятор!C7</calculatedColumnFormula>
    </tableColumn>
    <tableColumn id="2" name="№ в ИПР" dataDxfId="11">
      <calculatedColumnFormula>калькулятор!D7</calculatedColumnFormula>
    </tableColumn>
    <tableColumn id="3" name="№ТЗ/Заявитель" dataDxfId="10" dataCellStyle="Финансовый">
      <calculatedColumnFormula>калькулятор!E7</calculatedColumnFormula>
    </tableColumn>
    <tableColumn id="4" name="Перечень работ" dataDxfId="9" dataCellStyle="Финансовый">
      <calculatedColumnFormula>калькулятор!F7</calculatedColumnFormula>
    </tableColumn>
    <tableColumn id="5" name="Индекс" dataDxfId="8" dataCellStyle="Финансовый">
      <calculatedColumnFormula>калькулятор!G7</calculatedColumnFormula>
    </tableColumn>
    <tableColumn id="6" name="ТПиР/НСиР" dataDxfId="7" dataCellStyle="Финансовый">
      <calculatedColumnFormula>калькулятор!H7</calculatedColumnFormula>
    </tableColumn>
    <tableColumn id="7" name="кол-во" dataDxfId="6" dataCellStyle="Финансовый">
      <calculatedColumnFormula>калькулятор!I7</calculatedColumnFormula>
    </tableColumn>
    <tableColumn id="8" name="ПИР" dataDxfId="5" dataCellStyle="Финансовый">
      <calculatedColumnFormula>IF((данные!N3+данные!O3+данные!P3+данные!Q3+данные!R3)&gt;результат!I5,данные!X3*0.9,данные!N3)</calculatedColumnFormula>
    </tableColumn>
    <tableColumn id="9" name="СМР" dataDxfId="4" dataCellStyle="Финансовый">
      <calculatedColumnFormula>IF((данные!N3+данные!O3+данные!P3+данные!Q3+данные!R3)&gt;результат!I5,данные!Y3*0.9,данные!O3)</calculatedColumnFormula>
    </tableColumn>
    <tableColumn id="10" name="ПНР" dataDxfId="3" dataCellStyle="Финансовый">
      <calculatedColumnFormula>IF((данные!N3+данные!O3+данные!P3+данные!Q3+данные!R3)&gt;результат!I5,данные!Z3*0.9,данные!P3)</calculatedColumnFormula>
    </tableColumn>
    <tableColumn id="11" name="Оборудование" dataDxfId="2" dataCellStyle="Финансовый">
      <calculatedColumnFormula>IF((данные!N3+данные!O3+данные!P3+данные!Q3+данные!R3)&gt;результат!I5,данные!AA3*0.9,данные!Q3)</calculatedColumnFormula>
    </tableColumn>
    <tableColumn id="12" name="Прочие" dataDxfId="1" dataCellStyle="Финансовый">
      <calculatedColumnFormula>IF((данные!N3+данные!O3+данные!P3+данные!Q3+данные!R3)&gt;результат!I5,данные!AB3*0.9,данные!R3)</calculatedColumnFormula>
    </tableColumn>
    <tableColumn id="13" name="Сумма" dataDxfId="0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1"/>
  <sheetViews>
    <sheetView topLeftCell="B1" zoomScale="80" zoomScaleNormal="80" zoomScaleSheetLayoutView="80" zoomScalePageLayoutView="70" workbookViewId="0">
      <selection activeCell="N8" sqref="N8"/>
    </sheetView>
  </sheetViews>
  <sheetFormatPr defaultRowHeight="15" x14ac:dyDescent="0.25"/>
  <cols>
    <col min="1" max="1" width="17.85546875" style="25" customWidth="1"/>
    <col min="2" max="2" width="16.28515625" style="25" customWidth="1"/>
    <col min="3" max="4" width="12.85546875" style="25" customWidth="1"/>
    <col min="5" max="5" width="27.28515625" style="25" customWidth="1"/>
    <col min="6" max="6" width="26.42578125" style="25" customWidth="1"/>
    <col min="7" max="7" width="12.5703125" style="25" customWidth="1"/>
    <col min="8" max="8" width="14.7109375" style="25" customWidth="1"/>
    <col min="9" max="9" width="12.140625" style="25" customWidth="1"/>
    <col min="10" max="10" width="12.7109375" style="25" customWidth="1"/>
    <col min="11" max="11" width="12.85546875" style="25" customWidth="1"/>
    <col min="12" max="12" width="12.7109375" style="25" customWidth="1"/>
    <col min="13" max="13" width="17.7109375" style="25" customWidth="1"/>
    <col min="14" max="14" width="12.7109375" style="25" customWidth="1"/>
    <col min="15" max="15" width="13.140625" style="25" customWidth="1"/>
    <col min="16" max="16" width="15.5703125" style="25" customWidth="1"/>
    <col min="17" max="17" width="12.7109375" style="25" customWidth="1"/>
    <col min="18" max="18" width="17" style="25" customWidth="1"/>
    <col min="19" max="19" width="15.42578125" style="25" customWidth="1"/>
    <col min="20" max="20" width="15.42578125" customWidth="1"/>
    <col min="21" max="21" width="15.42578125" style="25" customWidth="1"/>
    <col min="22" max="22" width="15.42578125" customWidth="1"/>
    <col min="23" max="23" width="18.5703125" style="25" customWidth="1"/>
    <col min="25" max="25" width="11.85546875" style="25" customWidth="1"/>
    <col min="26" max="27" width="11.140625" style="25" customWidth="1"/>
    <col min="28" max="16384" width="9.140625" style="25"/>
  </cols>
  <sheetData>
    <row r="1" spans="1:24" ht="15.75" thickBot="1" x14ac:dyDescent="0.3">
      <c r="T1" s="25"/>
      <c r="V1" s="25"/>
      <c r="X1" s="25"/>
    </row>
    <row r="2" spans="1:24" ht="15.75" thickBot="1" x14ac:dyDescent="0.3">
      <c r="A2" s="61" t="s">
        <v>26</v>
      </c>
      <c r="B2" s="62" t="s">
        <v>15</v>
      </c>
      <c r="C2" s="63"/>
      <c r="T2" s="25"/>
      <c r="V2" s="25"/>
      <c r="X2" s="25"/>
    </row>
    <row r="3" spans="1:24" ht="18" customHeight="1" thickBot="1" x14ac:dyDescent="0.35">
      <c r="A3" s="61" t="s">
        <v>47</v>
      </c>
      <c r="B3" s="26" t="s">
        <v>18</v>
      </c>
      <c r="E3" s="49" t="s">
        <v>48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T3" s="25"/>
      <c r="U3" s="49"/>
      <c r="V3" s="25"/>
      <c r="X3" s="25"/>
    </row>
    <row r="4" spans="1:24" ht="15.75" thickBot="1" x14ac:dyDescent="0.3">
      <c r="A4" s="61" t="s">
        <v>49</v>
      </c>
      <c r="B4" s="26" t="s">
        <v>37</v>
      </c>
      <c r="C4" s="26" t="s">
        <v>50</v>
      </c>
      <c r="T4" s="25"/>
      <c r="V4" s="25"/>
      <c r="X4" s="25"/>
    </row>
    <row r="5" spans="1:24" x14ac:dyDescent="0.25">
      <c r="T5" s="25"/>
      <c r="V5" s="25"/>
      <c r="X5" s="25"/>
    </row>
    <row r="6" spans="1:24" x14ac:dyDescent="0.25">
      <c r="C6" s="29" t="s">
        <v>38</v>
      </c>
      <c r="D6" s="29" t="s">
        <v>63</v>
      </c>
      <c r="E6" s="29" t="s">
        <v>64</v>
      </c>
      <c r="F6" s="30" t="s">
        <v>65</v>
      </c>
      <c r="G6" s="31" t="s">
        <v>66</v>
      </c>
      <c r="H6" s="31" t="s">
        <v>20</v>
      </c>
      <c r="I6" s="31" t="s">
        <v>1</v>
      </c>
      <c r="J6" s="31" t="s">
        <v>2</v>
      </c>
      <c r="K6" s="31" t="s">
        <v>3</v>
      </c>
      <c r="L6" s="31" t="s">
        <v>4</v>
      </c>
      <c r="M6" s="31" t="s">
        <v>5</v>
      </c>
      <c r="N6" s="31" t="s">
        <v>44</v>
      </c>
      <c r="O6" s="32" t="s">
        <v>51</v>
      </c>
      <c r="S6"/>
      <c r="T6" s="25"/>
      <c r="U6"/>
      <c r="V6" s="25"/>
      <c r="X6" s="25"/>
    </row>
    <row r="7" spans="1:24" ht="45" x14ac:dyDescent="0.25">
      <c r="C7" s="31">
        <v>1</v>
      </c>
      <c r="D7" s="117">
        <v>2916</v>
      </c>
      <c r="E7" s="119"/>
      <c r="F7" s="118" t="s">
        <v>81</v>
      </c>
      <c r="G7" s="117" t="s">
        <v>35</v>
      </c>
      <c r="H7" s="117" t="s">
        <v>21</v>
      </c>
      <c r="I7" s="121">
        <v>2</v>
      </c>
      <c r="J7" s="120"/>
      <c r="K7" s="120">
        <v>1450.99</v>
      </c>
      <c r="L7" s="120">
        <v>430.49700000000001</v>
      </c>
      <c r="M7" s="120">
        <v>5037.8900000000003</v>
      </c>
      <c r="N7" s="120">
        <v>116.71299999999999</v>
      </c>
      <c r="O7" s="111">
        <f>IFERROR(SUM(Таблица1[[#This Row],[ПИР]:[Прочие]]),)</f>
        <v>7036.09</v>
      </c>
      <c r="S7"/>
      <c r="T7" s="25"/>
      <c r="U7"/>
      <c r="V7" s="25"/>
      <c r="X7" s="25"/>
    </row>
    <row r="8" spans="1:24" x14ac:dyDescent="0.25">
      <c r="C8" s="31">
        <v>2</v>
      </c>
      <c r="D8" s="117"/>
      <c r="E8" s="119"/>
      <c r="F8" s="123"/>
      <c r="G8" s="122"/>
      <c r="H8" s="117"/>
      <c r="I8" s="121"/>
      <c r="J8" s="120"/>
      <c r="K8" s="120"/>
      <c r="L8" s="120"/>
      <c r="M8" s="120"/>
      <c r="N8" s="120"/>
      <c r="O8" s="111">
        <f>IFERROR(SUM(Таблица1[[#This Row],[ПИР]:[Прочие]]),)</f>
        <v>0</v>
      </c>
      <c r="S8"/>
      <c r="T8" s="25"/>
      <c r="U8"/>
      <c r="V8" s="25"/>
      <c r="X8" s="25"/>
    </row>
    <row r="9" spans="1:24" x14ac:dyDescent="0.25">
      <c r="C9" s="31">
        <v>3</v>
      </c>
      <c r="D9" s="122"/>
      <c r="E9" s="124"/>
      <c r="F9" s="123"/>
      <c r="G9" s="122"/>
      <c r="H9" s="122"/>
      <c r="I9" s="125"/>
      <c r="J9" s="125"/>
      <c r="K9" s="125"/>
      <c r="L9" s="125"/>
      <c r="M9" s="125"/>
      <c r="N9" s="125"/>
      <c r="O9" s="111">
        <f>IFERROR(SUM(Таблица1[[#This Row],[ПИР]:[Прочие]]),)</f>
        <v>0</v>
      </c>
      <c r="S9"/>
      <c r="T9" s="25"/>
      <c r="U9"/>
      <c r="V9" s="25"/>
      <c r="X9" s="25"/>
    </row>
    <row r="10" spans="1:24" x14ac:dyDescent="0.25">
      <c r="C10" s="31">
        <v>4</v>
      </c>
      <c r="D10" s="117"/>
      <c r="E10" s="124"/>
      <c r="F10" s="123"/>
      <c r="G10" s="122"/>
      <c r="H10" s="122"/>
      <c r="I10" s="120"/>
      <c r="J10" s="120"/>
      <c r="K10" s="120"/>
      <c r="L10" s="120"/>
      <c r="M10" s="120"/>
      <c r="N10" s="120"/>
      <c r="O10" s="111">
        <f>IFERROR(SUM(Таблица1[[#This Row],[ПИР]:[Прочие]]),)</f>
        <v>0</v>
      </c>
      <c r="S10"/>
      <c r="T10" s="25"/>
      <c r="U10"/>
      <c r="V10" s="25"/>
      <c r="X10" s="25"/>
    </row>
    <row r="11" spans="1:24" x14ac:dyDescent="0.25">
      <c r="C11" s="31">
        <v>5</v>
      </c>
      <c r="D11" s="117"/>
      <c r="E11" s="117"/>
      <c r="F11" s="118"/>
      <c r="G11" s="117"/>
      <c r="H11" s="117"/>
      <c r="I11" s="117"/>
      <c r="J11" s="117"/>
      <c r="K11" s="117"/>
      <c r="L11" s="117"/>
      <c r="M11" s="117"/>
      <c r="N11" s="117"/>
      <c r="O11" s="111">
        <f>IFERROR(SUM(Таблица1[[#This Row],[ПИР]:[Прочие]]),)</f>
        <v>0</v>
      </c>
      <c r="S11"/>
      <c r="T11" s="25"/>
      <c r="U11"/>
      <c r="V11" s="25"/>
      <c r="X11" s="25"/>
    </row>
    <row r="12" spans="1:24" x14ac:dyDescent="0.25">
      <c r="C12" s="31">
        <v>6</v>
      </c>
      <c r="D12" s="117"/>
      <c r="E12" s="119"/>
      <c r="F12" s="123"/>
      <c r="G12" s="117"/>
      <c r="H12" s="117"/>
      <c r="I12" s="117"/>
      <c r="J12" s="117"/>
      <c r="K12" s="117"/>
      <c r="L12" s="117"/>
      <c r="M12" s="117"/>
      <c r="N12" s="117"/>
      <c r="O12" s="111">
        <f>IFERROR(SUM(Таблица1[[#This Row],[ПИР]:[Прочие]]),)</f>
        <v>0</v>
      </c>
      <c r="S12"/>
      <c r="T12" s="25"/>
      <c r="U12"/>
      <c r="V12" s="25"/>
      <c r="X12" s="25"/>
    </row>
    <row r="13" spans="1:24" x14ac:dyDescent="0.25">
      <c r="C13" s="31">
        <v>7</v>
      </c>
      <c r="D13" s="31"/>
      <c r="E13" s="31"/>
      <c r="F13" s="123"/>
      <c r="G13" s="122"/>
      <c r="H13" s="31"/>
      <c r="I13" s="31"/>
      <c r="J13" s="31"/>
      <c r="K13" s="31"/>
      <c r="L13" s="106"/>
      <c r="M13" s="31"/>
      <c r="N13" s="31"/>
      <c r="O13" s="111">
        <f>IFERROR(SUM(Таблица1[[#This Row],[ПИР]:[Прочие]]),)</f>
        <v>0</v>
      </c>
      <c r="S13"/>
      <c r="T13" s="25"/>
      <c r="U13"/>
      <c r="V13" s="25"/>
      <c r="X13" s="25"/>
    </row>
    <row r="14" spans="1:24" x14ac:dyDescent="0.25">
      <c r="C14" s="31">
        <v>8</v>
      </c>
      <c r="D14" s="122"/>
      <c r="E14" s="124"/>
      <c r="F14" s="123"/>
      <c r="G14" s="122"/>
      <c r="H14" s="122"/>
      <c r="I14" s="126"/>
      <c r="J14" s="125"/>
      <c r="K14" s="125"/>
      <c r="L14" s="125"/>
      <c r="M14" s="125"/>
      <c r="N14" s="125"/>
      <c r="O14" s="111">
        <f>IFERROR(SUM(Таблица1[[#This Row],[ПИР]:[Прочие]]),)</f>
        <v>0</v>
      </c>
      <c r="S14"/>
      <c r="T14" s="25"/>
      <c r="U14"/>
      <c r="V14" s="25"/>
      <c r="X14" s="25"/>
    </row>
    <row r="15" spans="1:24" ht="34.5" customHeight="1" x14ac:dyDescent="0.25">
      <c r="C15" s="31">
        <v>9</v>
      </c>
      <c r="D15" s="122"/>
      <c r="E15" s="124"/>
      <c r="F15" s="123"/>
      <c r="G15" s="122"/>
      <c r="H15" s="122"/>
      <c r="I15" s="126"/>
      <c r="J15" s="122"/>
      <c r="K15" s="122"/>
      <c r="L15" s="122"/>
      <c r="M15" s="122"/>
      <c r="N15" s="122"/>
      <c r="O15" s="111">
        <f>IFERROR(SUM(Таблица1[[#This Row],[ПИР]:[Прочие]]),)</f>
        <v>0</v>
      </c>
      <c r="S15"/>
      <c r="T15" s="25"/>
      <c r="U15"/>
      <c r="V15" s="25"/>
      <c r="X15" s="25"/>
    </row>
    <row r="16" spans="1:24" x14ac:dyDescent="0.25">
      <c r="C16" s="31">
        <v>10</v>
      </c>
      <c r="D16" s="122"/>
      <c r="E16" s="124"/>
      <c r="F16" s="123"/>
      <c r="G16" s="122"/>
      <c r="H16" s="122"/>
      <c r="I16" s="125"/>
      <c r="J16" s="125"/>
      <c r="K16" s="125"/>
      <c r="L16" s="125"/>
      <c r="M16" s="125"/>
      <c r="N16" s="125"/>
      <c r="O16" s="111">
        <f>IFERROR(SUM(Таблица1[[#This Row],[ПИР]:[Прочие]]),)</f>
        <v>0</v>
      </c>
      <c r="S16"/>
      <c r="T16" s="25"/>
      <c r="U16"/>
      <c r="V16" s="25"/>
      <c r="X16" s="25"/>
    </row>
    <row r="17" spans="3:24" x14ac:dyDescent="0.25">
      <c r="C17" s="31">
        <v>11</v>
      </c>
      <c r="D17" s="122"/>
      <c r="E17" s="122"/>
      <c r="F17" s="123"/>
      <c r="G17" s="122"/>
      <c r="H17" s="122"/>
      <c r="I17" s="122"/>
      <c r="J17" s="122"/>
      <c r="K17" s="122"/>
      <c r="L17" s="122"/>
      <c r="M17" s="122"/>
      <c r="N17" s="122"/>
      <c r="O17" s="111">
        <f>IFERROR(SUM(Таблица1[[#This Row],[ПИР]:[Прочие]]),)</f>
        <v>0</v>
      </c>
      <c r="S17"/>
      <c r="T17" s="25"/>
      <c r="U17"/>
      <c r="V17" s="25"/>
      <c r="X17" s="25"/>
    </row>
    <row r="18" spans="3:24" x14ac:dyDescent="0.25">
      <c r="C18" s="31">
        <v>12</v>
      </c>
      <c r="D18" s="122"/>
      <c r="E18" s="124"/>
      <c r="F18" s="123"/>
      <c r="G18" s="122"/>
      <c r="H18" s="122"/>
      <c r="I18" s="122"/>
      <c r="J18" s="122"/>
      <c r="K18" s="122"/>
      <c r="L18" s="122"/>
      <c r="M18" s="122"/>
      <c r="N18" s="122"/>
      <c r="O18" s="111">
        <f>IFERROR(SUM(Таблица1[[#This Row],[ПИР]:[Прочие]]),)</f>
        <v>0</v>
      </c>
      <c r="S18"/>
      <c r="T18" s="25"/>
      <c r="U18"/>
      <c r="V18" s="25"/>
      <c r="X18" s="25"/>
    </row>
    <row r="19" spans="3:24" x14ac:dyDescent="0.25">
      <c r="C19" s="31">
        <v>13</v>
      </c>
      <c r="D19" s="122"/>
      <c r="E19" s="122"/>
      <c r="F19" s="123"/>
      <c r="G19" s="122"/>
      <c r="H19" s="122"/>
      <c r="I19" s="122"/>
      <c r="J19" s="122"/>
      <c r="K19" s="122"/>
      <c r="L19" s="122"/>
      <c r="M19" s="122"/>
      <c r="N19" s="122"/>
      <c r="O19" s="111">
        <f>IFERROR(SUM(Таблица1[[#This Row],[ПИР]:[Прочие]]),)</f>
        <v>0</v>
      </c>
      <c r="S19"/>
      <c r="T19" s="25"/>
      <c r="U19"/>
      <c r="V19" s="25"/>
      <c r="X19" s="25"/>
    </row>
    <row r="20" spans="3:24" x14ac:dyDescent="0.25">
      <c r="C20" s="31">
        <v>14</v>
      </c>
      <c r="D20" s="122"/>
      <c r="E20" s="122"/>
      <c r="F20" s="123"/>
      <c r="G20" s="122"/>
      <c r="H20" s="122"/>
      <c r="I20" s="122"/>
      <c r="J20" s="122"/>
      <c r="K20" s="122"/>
      <c r="L20" s="122"/>
      <c r="M20" s="122"/>
      <c r="N20" s="122"/>
      <c r="O20" s="111">
        <f>IFERROR(SUM(Таблица1[[#This Row],[ПИР]:[Прочие]]),)</f>
        <v>0</v>
      </c>
      <c r="S20"/>
      <c r="T20" s="25"/>
      <c r="U20"/>
      <c r="V20" s="25"/>
      <c r="X20" s="25"/>
    </row>
    <row r="21" spans="3:24" x14ac:dyDescent="0.25">
      <c r="C21" s="31">
        <v>15</v>
      </c>
      <c r="D21" s="122"/>
      <c r="E21" s="124"/>
      <c r="F21" s="123"/>
      <c r="G21" s="122"/>
      <c r="H21" s="122"/>
      <c r="I21" s="31"/>
      <c r="J21" s="31"/>
      <c r="K21" s="31"/>
      <c r="L21" s="106"/>
      <c r="M21" s="31"/>
      <c r="N21" s="31"/>
      <c r="O21" s="111">
        <f>IFERROR(SUM(Таблица1[[#This Row],[ПИР]:[Прочие]]),)</f>
        <v>0</v>
      </c>
      <c r="S21"/>
      <c r="T21" s="25"/>
      <c r="U21"/>
      <c r="V21" s="25"/>
      <c r="X21" s="25"/>
    </row>
    <row r="22" spans="3:24" x14ac:dyDescent="0.25">
      <c r="C22" s="31">
        <v>16</v>
      </c>
      <c r="D22" s="122"/>
      <c r="E22" s="124"/>
      <c r="F22" s="123"/>
      <c r="G22" s="122"/>
      <c r="H22" s="122"/>
      <c r="I22" s="31"/>
      <c r="J22" s="31"/>
      <c r="K22" s="31"/>
      <c r="L22" s="106"/>
      <c r="M22" s="31"/>
      <c r="N22" s="31"/>
      <c r="O22" s="111">
        <f>IFERROR(SUM(Таблица1[[#This Row],[ПИР]:[Прочие]]),)</f>
        <v>0</v>
      </c>
      <c r="S22"/>
      <c r="T22" s="25"/>
      <c r="U22"/>
      <c r="V22" s="25"/>
      <c r="X22" s="25"/>
    </row>
    <row r="23" spans="3:24" x14ac:dyDescent="0.25">
      <c r="C23" s="31">
        <v>17</v>
      </c>
      <c r="D23" s="122"/>
      <c r="E23" s="31"/>
      <c r="F23" s="123"/>
      <c r="G23" s="122"/>
      <c r="H23" s="122"/>
      <c r="I23" s="31"/>
      <c r="J23" s="31"/>
      <c r="K23" s="31"/>
      <c r="L23" s="106"/>
      <c r="M23" s="31"/>
      <c r="N23" s="31"/>
      <c r="O23" s="111">
        <f>IFERROR(SUM(Таблица1[[#This Row],[ПИР]:[Прочие]]),)</f>
        <v>0</v>
      </c>
      <c r="S23"/>
      <c r="T23" s="25"/>
      <c r="U23"/>
      <c r="V23" s="25"/>
      <c r="X23" s="25"/>
    </row>
    <row r="24" spans="3:24" x14ac:dyDescent="0.25">
      <c r="C24" s="31">
        <v>18</v>
      </c>
      <c r="D24" s="122"/>
      <c r="E24" s="31"/>
      <c r="F24" s="123"/>
      <c r="G24" s="122"/>
      <c r="H24" s="122"/>
      <c r="I24" s="31"/>
      <c r="J24" s="31"/>
      <c r="K24" s="31"/>
      <c r="L24" s="106"/>
      <c r="M24" s="31"/>
      <c r="N24" s="31"/>
      <c r="O24" s="111">
        <f>IFERROR(SUM(Таблица1[[#This Row],[ПИР]:[Прочие]]),)</f>
        <v>0</v>
      </c>
      <c r="S24"/>
      <c r="T24" s="25"/>
      <c r="U24"/>
      <c r="V24" s="25"/>
      <c r="X24" s="25"/>
    </row>
    <row r="25" spans="3:24" s="107" customFormat="1" x14ac:dyDescent="0.25">
      <c r="C25" s="104">
        <v>19</v>
      </c>
      <c r="D25" s="122"/>
      <c r="E25" s="104"/>
      <c r="F25" s="123"/>
      <c r="G25" s="122"/>
      <c r="H25" s="122"/>
      <c r="I25" s="104"/>
      <c r="J25" s="104"/>
      <c r="K25" s="104"/>
      <c r="L25" s="106"/>
      <c r="M25" s="104"/>
      <c r="N25" s="104"/>
      <c r="O25" s="111">
        <f>IFERROR(SUM(Таблица1[[#This Row],[ПИР]:[Прочие]]),)</f>
        <v>0</v>
      </c>
      <c r="S25" s="108"/>
      <c r="U25" s="108"/>
    </row>
    <row r="26" spans="3:24" s="107" customFormat="1" x14ac:dyDescent="0.25">
      <c r="C26" s="104">
        <v>20</v>
      </c>
      <c r="D26" s="122"/>
      <c r="E26" s="104"/>
      <c r="F26" s="123"/>
      <c r="G26" s="122"/>
      <c r="H26" s="122"/>
      <c r="I26" s="104"/>
      <c r="J26" s="104"/>
      <c r="K26" s="104"/>
      <c r="L26" s="106"/>
      <c r="M26" s="106"/>
      <c r="N26" s="106"/>
      <c r="O26" s="111">
        <f>IFERROR(SUM(Таблица1[[#This Row],[ПИР]:[Прочие]]),)</f>
        <v>0</v>
      </c>
      <c r="S26" s="108"/>
      <c r="U26" s="108"/>
    </row>
    <row r="27" spans="3:24" s="107" customFormat="1" x14ac:dyDescent="0.25">
      <c r="C27" s="104"/>
      <c r="D27" s="104"/>
      <c r="E27" s="104"/>
      <c r="F27" s="105"/>
      <c r="G27" s="104"/>
      <c r="H27" s="104"/>
      <c r="I27" s="104"/>
      <c r="J27" s="104"/>
      <c r="K27" s="104"/>
      <c r="L27" s="106"/>
      <c r="M27" s="104"/>
      <c r="N27" s="104"/>
      <c r="O27" s="111">
        <f>IFERROR(SUM(Таблица1[[#This Row],[ПИР]:[Прочие]]),)</f>
        <v>0</v>
      </c>
      <c r="S27" s="108"/>
      <c r="U27" s="108"/>
    </row>
    <row r="28" spans="3:24" s="107" customFormat="1" x14ac:dyDescent="0.25">
      <c r="C28" s="104"/>
      <c r="D28" s="104"/>
      <c r="E28" s="104"/>
      <c r="F28" s="105"/>
      <c r="G28" s="104"/>
      <c r="H28" s="104"/>
      <c r="I28" s="104"/>
      <c r="J28" s="104"/>
      <c r="K28" s="104"/>
      <c r="L28" s="106"/>
      <c r="M28" s="104"/>
      <c r="N28" s="104"/>
      <c r="O28" s="111">
        <f>IFERROR(SUM(Таблица1[[#This Row],[ПИР]:[Прочие]]),)</f>
        <v>0</v>
      </c>
      <c r="S28" s="108"/>
      <c r="U28" s="108"/>
    </row>
    <row r="29" spans="3:24" s="107" customFormat="1" x14ac:dyDescent="0.25">
      <c r="C29" s="104"/>
      <c r="D29" s="104"/>
      <c r="E29" s="104"/>
      <c r="F29" s="104"/>
      <c r="G29" s="104"/>
      <c r="H29" s="104"/>
      <c r="I29" s="104"/>
      <c r="J29" s="104"/>
      <c r="K29" s="104"/>
      <c r="L29" s="106"/>
      <c r="M29" s="106"/>
      <c r="N29" s="106"/>
      <c r="O29" s="111">
        <f>IFERROR(SUM(Таблица1[[#This Row],[ПИР]:[Прочие]]),)</f>
        <v>0</v>
      </c>
      <c r="S29" s="108"/>
      <c r="U29" s="108"/>
    </row>
    <row r="30" spans="3:24" s="107" customFormat="1" x14ac:dyDescent="0.25">
      <c r="C30" s="104"/>
      <c r="D30" s="104"/>
      <c r="E30" s="104"/>
      <c r="F30" s="105"/>
      <c r="G30" s="104"/>
      <c r="H30" s="104"/>
      <c r="I30" s="104"/>
      <c r="J30" s="104"/>
      <c r="K30" s="104"/>
      <c r="L30" s="106"/>
      <c r="M30" s="104"/>
      <c r="N30" s="104"/>
      <c r="O30" s="111">
        <f>IFERROR(SUM(Таблица1[[#This Row],[ПИР]:[Прочие]]),)</f>
        <v>0</v>
      </c>
      <c r="S30" s="108"/>
      <c r="U30" s="108"/>
    </row>
    <row r="31" spans="3:24" s="107" customFormat="1" x14ac:dyDescent="0.25">
      <c r="C31" s="104"/>
      <c r="D31" s="104"/>
      <c r="E31" s="104"/>
      <c r="F31" s="105"/>
      <c r="G31" s="104"/>
      <c r="H31" s="104"/>
      <c r="I31" s="104"/>
      <c r="J31" s="104"/>
      <c r="K31" s="104"/>
      <c r="L31" s="106"/>
      <c r="M31" s="104"/>
      <c r="N31" s="104"/>
      <c r="O31" s="111">
        <f>IFERROR(SUM(Таблица1[[#This Row],[ПИР]:[Прочие]]),)</f>
        <v>0</v>
      </c>
      <c r="S31" s="108"/>
      <c r="U31" s="108"/>
    </row>
    <row r="32" spans="3:24" s="107" customFormat="1" x14ac:dyDescent="0.25"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6"/>
      <c r="N32" s="106"/>
      <c r="O32" s="111">
        <f>IFERROR(SUM(Таблица1[[#This Row],[ПИР]:[Прочие]]),)</f>
        <v>0</v>
      </c>
      <c r="S32" s="108"/>
      <c r="U32" s="108"/>
    </row>
    <row r="33" spans="3:24" s="107" customFormat="1" x14ac:dyDescent="0.25">
      <c r="C33" s="104"/>
      <c r="D33" s="104"/>
      <c r="E33" s="104"/>
      <c r="F33" s="105"/>
      <c r="G33" s="104"/>
      <c r="H33" s="104"/>
      <c r="I33" s="104"/>
      <c r="J33" s="104"/>
      <c r="K33" s="104"/>
      <c r="L33" s="106"/>
      <c r="M33" s="104"/>
      <c r="N33" s="104"/>
      <c r="O33" s="111">
        <f>IFERROR(SUM(Таблица1[[#This Row],[ПИР]:[Прочие]]),)</f>
        <v>0</v>
      </c>
      <c r="S33" s="108"/>
      <c r="U33" s="108"/>
    </row>
    <row r="34" spans="3:24" s="107" customFormat="1" x14ac:dyDescent="0.25">
      <c r="C34" s="104"/>
      <c r="D34" s="104"/>
      <c r="E34" s="104"/>
      <c r="F34" s="105"/>
      <c r="G34" s="104"/>
      <c r="H34" s="104"/>
      <c r="I34" s="104"/>
      <c r="J34" s="104"/>
      <c r="K34" s="104"/>
      <c r="L34" s="106"/>
      <c r="M34" s="104"/>
      <c r="N34" s="104"/>
      <c r="O34" s="111">
        <f>IFERROR(SUM(Таблица1[[#This Row],[ПИР]:[Прочие]]),)</f>
        <v>0</v>
      </c>
      <c r="S34" s="108"/>
      <c r="U34" s="108"/>
    </row>
    <row r="35" spans="3:24" s="107" customFormat="1" x14ac:dyDescent="0.25">
      <c r="C35" s="104"/>
      <c r="D35" s="104"/>
      <c r="E35" s="104"/>
      <c r="F35" s="109"/>
      <c r="G35" s="104"/>
      <c r="H35" s="104"/>
      <c r="I35" s="104"/>
      <c r="J35" s="104"/>
      <c r="K35" s="104"/>
      <c r="L35" s="104"/>
      <c r="M35" s="106"/>
      <c r="N35" s="106"/>
      <c r="O35" s="111">
        <f>IFERROR(SUM(Таблица1[[#This Row],[ПИР]:[Прочие]]),)</f>
        <v>0</v>
      </c>
      <c r="S35" s="108"/>
      <c r="U35" s="108"/>
    </row>
    <row r="36" spans="3:24" s="107" customFormat="1" x14ac:dyDescent="0.25">
      <c r="C36" s="104"/>
      <c r="D36" s="104"/>
      <c r="E36" s="104"/>
      <c r="F36" s="105"/>
      <c r="G36" s="104"/>
      <c r="H36" s="104"/>
      <c r="I36" s="104"/>
      <c r="J36" s="104"/>
      <c r="K36" s="104"/>
      <c r="L36" s="104"/>
      <c r="M36" s="104"/>
      <c r="N36" s="104"/>
      <c r="O36" s="111">
        <f>IFERROR(SUM(Таблица1[[#This Row],[ПИР]:[Прочие]]),)</f>
        <v>0</v>
      </c>
      <c r="S36" s="108"/>
      <c r="U36" s="108"/>
    </row>
    <row r="37" spans="3:24" s="107" customFormat="1" x14ac:dyDescent="0.25">
      <c r="C37" s="104"/>
      <c r="D37" s="104"/>
      <c r="E37" s="104"/>
      <c r="F37" s="105"/>
      <c r="G37" s="104"/>
      <c r="H37" s="104"/>
      <c r="I37" s="104"/>
      <c r="J37" s="104"/>
      <c r="K37" s="104"/>
      <c r="L37" s="104"/>
      <c r="M37" s="104"/>
      <c r="N37" s="104"/>
      <c r="O37" s="111">
        <f>IFERROR(SUM(Таблица1[[#This Row],[ПИР]:[Прочие]]),)</f>
        <v>0</v>
      </c>
      <c r="S37" s="108"/>
      <c r="U37" s="108"/>
    </row>
    <row r="38" spans="3:24" s="107" customFormat="1" x14ac:dyDescent="0.25">
      <c r="C38" s="104"/>
      <c r="D38" s="104"/>
      <c r="E38" s="104"/>
      <c r="F38" s="105"/>
      <c r="G38" s="104"/>
      <c r="H38" s="104"/>
      <c r="I38" s="104"/>
      <c r="J38" s="104"/>
      <c r="K38" s="104"/>
      <c r="L38" s="104"/>
      <c r="M38" s="104"/>
      <c r="N38" s="104"/>
      <c r="O38" s="111">
        <f>IFERROR(SUM(Таблица1[[#This Row],[ПИР]:[Прочие]]),)</f>
        <v>0</v>
      </c>
      <c r="S38" s="108"/>
      <c r="U38" s="108"/>
    </row>
    <row r="39" spans="3:24" s="107" customFormat="1" x14ac:dyDescent="0.25">
      <c r="C39" s="104"/>
      <c r="D39" s="104"/>
      <c r="E39" s="104"/>
      <c r="F39" s="105"/>
      <c r="G39" s="104"/>
      <c r="H39" s="104"/>
      <c r="I39" s="104"/>
      <c r="J39" s="104"/>
      <c r="K39" s="104"/>
      <c r="L39" s="104"/>
      <c r="M39" s="104"/>
      <c r="N39" s="104"/>
      <c r="O39" s="111">
        <f>IFERROR(SUM(Таблица1[[#This Row],[ПИР]:[Прочие]]),)</f>
        <v>0</v>
      </c>
      <c r="S39" s="108"/>
      <c r="U39" s="108"/>
    </row>
    <row r="40" spans="3:24" s="107" customFormat="1" x14ac:dyDescent="0.25">
      <c r="C40" s="104"/>
      <c r="D40" s="104"/>
      <c r="E40" s="104"/>
      <c r="F40" s="105"/>
      <c r="G40" s="104"/>
      <c r="H40" s="104"/>
      <c r="I40" s="104"/>
      <c r="J40" s="104"/>
      <c r="K40" s="104"/>
      <c r="L40" s="104"/>
      <c r="M40" s="104"/>
      <c r="N40" s="104"/>
      <c r="O40" s="111">
        <f>IFERROR(SUM(Таблица1[[#This Row],[ПИР]:[Прочие]]),)</f>
        <v>0</v>
      </c>
      <c r="S40" s="108"/>
      <c r="U40" s="108"/>
    </row>
    <row r="41" spans="3:24" s="107" customFormat="1" x14ac:dyDescent="0.25">
      <c r="C41" s="104"/>
      <c r="D41" s="104"/>
      <c r="E41" s="104"/>
      <c r="F41" s="105"/>
      <c r="G41" s="104"/>
      <c r="H41" s="104"/>
      <c r="I41" s="104"/>
      <c r="J41" s="104"/>
      <c r="K41" s="104"/>
      <c r="L41" s="104"/>
      <c r="M41" s="104"/>
      <c r="N41" s="104"/>
      <c r="O41" s="111">
        <f>IFERROR(SUM(Таблица1[[#This Row],[ПИР]:[Прочие]]),)</f>
        <v>0</v>
      </c>
      <c r="S41" s="108"/>
      <c r="U41" s="108"/>
    </row>
    <row r="42" spans="3:24" s="107" customFormat="1" x14ac:dyDescent="0.25">
      <c r="C42" s="104"/>
      <c r="D42" s="104"/>
      <c r="E42" s="104"/>
      <c r="F42" s="105"/>
      <c r="G42" s="104"/>
      <c r="H42" s="104"/>
      <c r="I42" s="104"/>
      <c r="J42" s="106"/>
      <c r="K42" s="106"/>
      <c r="L42" s="106"/>
      <c r="M42" s="104"/>
      <c r="N42" s="106"/>
      <c r="O42" s="111">
        <f>IFERROR(SUM(Таблица1[[#This Row],[ПИР]:[Прочие]]),)</f>
        <v>0</v>
      </c>
      <c r="S42" s="108"/>
      <c r="U42" s="108"/>
    </row>
    <row r="43" spans="3:24" s="107" customFormat="1" x14ac:dyDescent="0.25">
      <c r="C43" s="104"/>
      <c r="D43" s="104"/>
      <c r="E43" s="104"/>
      <c r="F43" s="105"/>
      <c r="G43" s="104"/>
      <c r="H43" s="104"/>
      <c r="I43" s="104"/>
      <c r="J43" s="106"/>
      <c r="K43" s="106"/>
      <c r="L43" s="106"/>
      <c r="M43" s="104"/>
      <c r="N43" s="106"/>
      <c r="O43" s="111">
        <f>IFERROR(SUM(Таблица1[[#This Row],[ПИР]:[Прочие]]),)</f>
        <v>0</v>
      </c>
      <c r="S43" s="108"/>
      <c r="U43" s="108"/>
    </row>
    <row r="44" spans="3:24" s="107" customFormat="1" x14ac:dyDescent="0.25">
      <c r="C44" s="104"/>
      <c r="D44" s="104"/>
      <c r="E44" s="104"/>
      <c r="F44" s="105"/>
      <c r="G44" s="104"/>
      <c r="H44" s="104"/>
      <c r="I44" s="104"/>
      <c r="J44" s="106"/>
      <c r="K44" s="106"/>
      <c r="L44" s="106"/>
      <c r="M44" s="104"/>
      <c r="N44" s="106"/>
      <c r="O44" s="111">
        <f>IFERROR(SUM(Таблица1[[#This Row],[ПИР]:[Прочие]]),)</f>
        <v>0</v>
      </c>
      <c r="S44" s="108"/>
      <c r="U44" s="108"/>
    </row>
    <row r="45" spans="3:24" s="107" customFormat="1" x14ac:dyDescent="0.25">
      <c r="C45" s="104"/>
      <c r="D45" s="104"/>
      <c r="E45" s="104"/>
      <c r="F45" s="105"/>
      <c r="G45" s="104"/>
      <c r="H45" s="104"/>
      <c r="I45" s="104"/>
      <c r="J45" s="104"/>
      <c r="K45" s="104"/>
      <c r="L45" s="106"/>
      <c r="M45" s="104"/>
      <c r="N45" s="104"/>
      <c r="O45" s="111">
        <f>IFERROR(SUM(Таблица1[[#This Row],[ПИР]:[Прочие]]),)</f>
        <v>0</v>
      </c>
      <c r="S45" s="108"/>
      <c r="U45" s="108"/>
    </row>
    <row r="46" spans="3:24" s="107" customFormat="1" x14ac:dyDescent="0.25">
      <c r="C46" s="104"/>
      <c r="D46" s="104"/>
      <c r="E46" s="104"/>
      <c r="F46" s="105"/>
      <c r="G46" s="104"/>
      <c r="H46" s="104"/>
      <c r="I46" s="104"/>
      <c r="J46" s="104"/>
      <c r="K46" s="104"/>
      <c r="L46" s="106"/>
      <c r="M46" s="104"/>
      <c r="N46" s="104"/>
      <c r="O46" s="111">
        <f>IFERROR(SUM(Таблица1[[#This Row],[ПИР]:[Прочие]]),)</f>
        <v>0</v>
      </c>
      <c r="S46" s="108"/>
      <c r="U46" s="108"/>
    </row>
    <row r="47" spans="3:24" s="107" customFormat="1" x14ac:dyDescent="0.25">
      <c r="C47" s="104"/>
      <c r="D47" s="104"/>
      <c r="E47" s="104"/>
      <c r="F47" s="105"/>
      <c r="G47" s="104"/>
      <c r="H47" s="104"/>
      <c r="I47" s="104"/>
      <c r="J47" s="104"/>
      <c r="K47" s="104"/>
      <c r="L47" s="106"/>
      <c r="M47" s="104"/>
      <c r="N47" s="104"/>
      <c r="O47" s="111">
        <f>IFERROR(SUM(Таблица1[[#This Row],[ПИР]:[Прочие]]),)</f>
        <v>0</v>
      </c>
      <c r="T47" s="108"/>
      <c r="V47" s="108"/>
      <c r="X47" s="108"/>
    </row>
    <row r="48" spans="3:24" s="107" customFormat="1" x14ac:dyDescent="0.25">
      <c r="C48" s="104"/>
      <c r="D48" s="104"/>
      <c r="E48" s="104"/>
      <c r="F48" s="105"/>
      <c r="G48" s="104"/>
      <c r="H48" s="104"/>
      <c r="I48" s="104"/>
      <c r="J48" s="104"/>
      <c r="K48" s="104"/>
      <c r="L48" s="106"/>
      <c r="M48" s="104"/>
      <c r="N48" s="104"/>
      <c r="O48" s="111">
        <f>IFERROR(SUM(Таблица1[[#This Row],[ПИР]:[Прочие]]),)</f>
        <v>0</v>
      </c>
      <c r="T48" s="108"/>
      <c r="V48" s="108"/>
      <c r="X48" s="108"/>
    </row>
    <row r="49" spans="3:24" s="107" customFormat="1" x14ac:dyDescent="0.25">
      <c r="C49" s="104"/>
      <c r="D49" s="104"/>
      <c r="E49" s="104"/>
      <c r="F49" s="105"/>
      <c r="G49" s="104"/>
      <c r="H49" s="104"/>
      <c r="I49" s="104"/>
      <c r="J49" s="104"/>
      <c r="K49" s="104"/>
      <c r="L49" s="106"/>
      <c r="M49" s="104"/>
      <c r="N49" s="104"/>
      <c r="O49" s="111">
        <f>IFERROR(SUM(Таблица1[[#This Row],[ПИР]:[Прочие]]),)</f>
        <v>0</v>
      </c>
      <c r="T49" s="108"/>
      <c r="V49" s="108"/>
      <c r="X49" s="108"/>
    </row>
    <row r="50" spans="3:24" s="107" customFormat="1" x14ac:dyDescent="0.25">
      <c r="C50" s="104"/>
      <c r="D50" s="104"/>
      <c r="E50" s="104"/>
      <c r="F50" s="105"/>
      <c r="G50" s="104"/>
      <c r="H50" s="104"/>
      <c r="I50" s="104"/>
      <c r="J50" s="104"/>
      <c r="K50" s="104"/>
      <c r="L50" s="106"/>
      <c r="M50" s="104"/>
      <c r="N50" s="104"/>
      <c r="O50" s="111">
        <f>IFERROR(SUM(Таблица1[[#This Row],[ПИР]:[Прочие]]),)</f>
        <v>0</v>
      </c>
      <c r="T50" s="108"/>
      <c r="V50" s="108"/>
      <c r="X50" s="108"/>
    </row>
    <row r="51" spans="3:24" s="107" customFormat="1" x14ac:dyDescent="0.25">
      <c r="C51" s="104"/>
      <c r="D51" s="104"/>
      <c r="E51" s="104"/>
      <c r="F51" s="105"/>
      <c r="G51" s="104"/>
      <c r="H51" s="104"/>
      <c r="I51" s="104"/>
      <c r="J51" s="104"/>
      <c r="K51" s="104"/>
      <c r="L51" s="106"/>
      <c r="M51" s="104"/>
      <c r="N51" s="104"/>
      <c r="O51" s="111">
        <f>IFERROR(SUM(Таблица1[[#This Row],[ПИР]:[Прочие]]),)</f>
        <v>0</v>
      </c>
      <c r="T51" s="108"/>
      <c r="V51" s="108"/>
      <c r="X51" s="108"/>
    </row>
    <row r="52" spans="3:24" s="107" customFormat="1" x14ac:dyDescent="0.25">
      <c r="C52" s="104"/>
      <c r="D52" s="104"/>
      <c r="E52" s="104"/>
      <c r="F52" s="105"/>
      <c r="G52" s="104"/>
      <c r="H52" s="104"/>
      <c r="I52" s="104"/>
      <c r="J52" s="104"/>
      <c r="K52" s="104"/>
      <c r="L52" s="106"/>
      <c r="M52" s="104"/>
      <c r="N52" s="104"/>
      <c r="O52" s="111">
        <f>IFERROR(SUM(Таблица1[[#This Row],[ПИР]:[Прочие]]),)</f>
        <v>0</v>
      </c>
      <c r="T52" s="108"/>
      <c r="V52" s="108"/>
      <c r="X52" s="108"/>
    </row>
    <row r="53" spans="3:24" s="107" customFormat="1" x14ac:dyDescent="0.25">
      <c r="C53" s="104"/>
      <c r="D53" s="104"/>
      <c r="E53" s="104"/>
      <c r="F53" s="105"/>
      <c r="G53" s="104"/>
      <c r="H53" s="104"/>
      <c r="I53" s="104"/>
      <c r="J53" s="104"/>
      <c r="K53" s="104"/>
      <c r="L53" s="106"/>
      <c r="M53" s="104"/>
      <c r="N53" s="104"/>
      <c r="O53" s="111">
        <f>IFERROR(SUM(Таблица1[[#This Row],[ПИР]:[Прочие]]),)</f>
        <v>0</v>
      </c>
      <c r="T53" s="108"/>
      <c r="V53" s="108"/>
      <c r="X53" s="108"/>
    </row>
    <row r="54" spans="3:24" s="107" customFormat="1" x14ac:dyDescent="0.25">
      <c r="C54" s="104"/>
      <c r="D54" s="104"/>
      <c r="E54" s="104"/>
      <c r="F54" s="105"/>
      <c r="G54" s="104"/>
      <c r="H54" s="104"/>
      <c r="I54" s="104"/>
      <c r="J54" s="104"/>
      <c r="K54" s="104"/>
      <c r="L54" s="106"/>
      <c r="M54" s="104"/>
      <c r="N54" s="104"/>
      <c r="O54" s="111">
        <f>IFERROR(SUM(Таблица1[[#This Row],[ПИР]:[Прочие]]),)</f>
        <v>0</v>
      </c>
      <c r="T54" s="108"/>
      <c r="V54" s="108"/>
      <c r="X54" s="108"/>
    </row>
    <row r="55" spans="3:24" s="107" customFormat="1" x14ac:dyDescent="0.25">
      <c r="C55" s="104"/>
      <c r="D55" s="104"/>
      <c r="E55" s="104"/>
      <c r="F55" s="105"/>
      <c r="G55" s="104"/>
      <c r="H55" s="104"/>
      <c r="I55" s="104"/>
      <c r="J55" s="104"/>
      <c r="K55" s="104"/>
      <c r="L55" s="106"/>
      <c r="M55" s="104"/>
      <c r="N55" s="104"/>
      <c r="O55" s="111">
        <f>IFERROR(SUM(Таблица1[[#This Row],[ПИР]:[Прочие]]),)</f>
        <v>0</v>
      </c>
      <c r="T55" s="108"/>
      <c r="V55" s="108"/>
      <c r="X55" s="108"/>
    </row>
    <row r="56" spans="3:24" s="107" customFormat="1" x14ac:dyDescent="0.25">
      <c r="C56" s="104"/>
      <c r="D56" s="104"/>
      <c r="E56" s="104"/>
      <c r="F56" s="105"/>
      <c r="G56" s="104"/>
      <c r="H56" s="104"/>
      <c r="I56" s="104"/>
      <c r="J56" s="104"/>
      <c r="K56" s="104"/>
      <c r="L56" s="106"/>
      <c r="M56" s="104"/>
      <c r="N56" s="104"/>
      <c r="O56" s="111">
        <f>IFERROR(SUM(Таблица1[[#This Row],[ПИР]:[Прочие]]),)</f>
        <v>0</v>
      </c>
      <c r="T56" s="108"/>
      <c r="V56" s="108"/>
      <c r="X56" s="108"/>
    </row>
    <row r="57" spans="3:24" s="107" customFormat="1" x14ac:dyDescent="0.25">
      <c r="C57" s="104"/>
      <c r="D57" s="104"/>
      <c r="E57" s="104"/>
      <c r="F57" s="105"/>
      <c r="G57" s="104"/>
      <c r="H57" s="104"/>
      <c r="I57" s="104"/>
      <c r="J57" s="104"/>
      <c r="K57" s="104"/>
      <c r="L57" s="106"/>
      <c r="M57" s="104"/>
      <c r="N57" s="104"/>
      <c r="O57" s="111">
        <f>IFERROR(SUM(Таблица1[[#This Row],[ПИР]:[Прочие]]),)</f>
        <v>0</v>
      </c>
      <c r="T57" s="108"/>
      <c r="V57" s="108"/>
      <c r="X57" s="108"/>
    </row>
    <row r="58" spans="3:24" s="107" customFormat="1" x14ac:dyDescent="0.25">
      <c r="C58" s="104"/>
      <c r="D58" s="104"/>
      <c r="E58" s="104"/>
      <c r="F58" s="105"/>
      <c r="G58" s="104"/>
      <c r="H58" s="104"/>
      <c r="I58" s="104"/>
      <c r="J58" s="104"/>
      <c r="K58" s="104"/>
      <c r="L58" s="106"/>
      <c r="M58" s="104"/>
      <c r="N58" s="104"/>
      <c r="O58" s="111">
        <f>IFERROR(SUM(Таблица1[[#This Row],[ПИР]:[Прочие]]),)</f>
        <v>0</v>
      </c>
      <c r="T58" s="108"/>
      <c r="V58" s="108"/>
      <c r="X58" s="108"/>
    </row>
    <row r="59" spans="3:24" s="107" customFormat="1" x14ac:dyDescent="0.25">
      <c r="C59" s="104"/>
      <c r="D59" s="104"/>
      <c r="E59" s="104"/>
      <c r="F59" s="105"/>
      <c r="G59" s="104"/>
      <c r="H59" s="104"/>
      <c r="I59" s="104"/>
      <c r="J59" s="104"/>
      <c r="K59" s="104"/>
      <c r="L59" s="106"/>
      <c r="M59" s="104"/>
      <c r="N59" s="104"/>
      <c r="O59" s="111">
        <f>IFERROR(SUM(Таблица1[[#This Row],[ПИР]:[Прочие]]),)</f>
        <v>0</v>
      </c>
      <c r="T59" s="108"/>
      <c r="V59" s="108"/>
      <c r="X59" s="108"/>
    </row>
    <row r="60" spans="3:24" s="107" customFormat="1" x14ac:dyDescent="0.25">
      <c r="C60" s="104"/>
      <c r="D60" s="104"/>
      <c r="E60" s="104"/>
      <c r="F60" s="105"/>
      <c r="G60" s="104"/>
      <c r="H60" s="104"/>
      <c r="I60" s="104"/>
      <c r="J60" s="104"/>
      <c r="K60" s="104"/>
      <c r="L60" s="106"/>
      <c r="M60" s="104"/>
      <c r="N60" s="104"/>
      <c r="O60" s="111">
        <f>IFERROR(SUM(Таблица1[[#This Row],[ПИР]:[Прочие]]),)</f>
        <v>0</v>
      </c>
      <c r="T60" s="108"/>
      <c r="V60" s="108"/>
      <c r="X60" s="108"/>
    </row>
    <row r="61" spans="3:24" s="107" customFormat="1" x14ac:dyDescent="0.25">
      <c r="C61" s="104"/>
      <c r="D61" s="104"/>
      <c r="E61" s="104"/>
      <c r="F61" s="105"/>
      <c r="G61" s="104"/>
      <c r="H61" s="104"/>
      <c r="I61" s="104"/>
      <c r="J61" s="104"/>
      <c r="K61" s="104"/>
      <c r="L61" s="106"/>
      <c r="M61" s="104"/>
      <c r="N61" s="104"/>
      <c r="O61" s="111">
        <f>IFERROR(SUM(Таблица1[[#This Row],[ПИР]:[Прочие]]),)</f>
        <v>0</v>
      </c>
      <c r="T61" s="108"/>
      <c r="V61" s="108"/>
      <c r="X61" s="108"/>
    </row>
    <row r="62" spans="3:24" s="107" customFormat="1" x14ac:dyDescent="0.25">
      <c r="C62" s="104"/>
      <c r="D62" s="104"/>
      <c r="E62" s="104"/>
      <c r="F62" s="105"/>
      <c r="G62" s="104"/>
      <c r="H62" s="104"/>
      <c r="I62" s="104"/>
      <c r="J62" s="104"/>
      <c r="K62" s="104"/>
      <c r="L62" s="106"/>
      <c r="M62" s="104"/>
      <c r="N62" s="104"/>
      <c r="O62" s="111">
        <f>IFERROR(SUM(Таблица1[[#This Row],[ПИР]:[Прочие]]),)</f>
        <v>0</v>
      </c>
      <c r="T62" s="108"/>
      <c r="V62" s="108"/>
      <c r="X62" s="108"/>
    </row>
    <row r="63" spans="3:24" s="107" customFormat="1" x14ac:dyDescent="0.25">
      <c r="C63" s="104"/>
      <c r="D63" s="104"/>
      <c r="E63" s="104"/>
      <c r="F63" s="105"/>
      <c r="G63" s="104"/>
      <c r="H63" s="104"/>
      <c r="I63" s="104"/>
      <c r="J63" s="104"/>
      <c r="K63" s="104"/>
      <c r="L63" s="106"/>
      <c r="M63" s="104"/>
      <c r="N63" s="104"/>
      <c r="O63" s="111">
        <f>IFERROR(SUM(Таблица1[[#This Row],[ПИР]:[Прочие]]),)</f>
        <v>0</v>
      </c>
      <c r="T63" s="108"/>
      <c r="V63" s="108"/>
      <c r="X63" s="108"/>
    </row>
    <row r="64" spans="3:24" s="107" customFormat="1" x14ac:dyDescent="0.25">
      <c r="C64" s="104"/>
      <c r="D64" s="104"/>
      <c r="E64" s="104"/>
      <c r="F64" s="105"/>
      <c r="G64" s="104"/>
      <c r="H64" s="104"/>
      <c r="I64" s="104"/>
      <c r="J64" s="104"/>
      <c r="K64" s="104"/>
      <c r="L64" s="106"/>
      <c r="M64" s="104"/>
      <c r="N64" s="104"/>
      <c r="O64" s="111">
        <f>IFERROR(SUM(Таблица1[[#This Row],[ПИР]:[Прочие]]),)</f>
        <v>0</v>
      </c>
      <c r="T64" s="108"/>
      <c r="V64" s="108"/>
      <c r="X64" s="108"/>
    </row>
    <row r="65" spans="3:24" s="107" customFormat="1" x14ac:dyDescent="0.25">
      <c r="C65" s="104"/>
      <c r="D65" s="104"/>
      <c r="E65" s="104"/>
      <c r="F65" s="105"/>
      <c r="G65" s="104"/>
      <c r="H65" s="104"/>
      <c r="I65" s="104"/>
      <c r="J65" s="104"/>
      <c r="K65" s="104"/>
      <c r="L65" s="106"/>
      <c r="M65" s="104"/>
      <c r="N65" s="104"/>
      <c r="O65" s="111">
        <f>IFERROR(SUM(Таблица1[[#This Row],[ПИР]:[Прочие]]),)</f>
        <v>0</v>
      </c>
      <c r="T65" s="108"/>
      <c r="V65" s="108"/>
      <c r="X65" s="108"/>
    </row>
    <row r="66" spans="3:24" s="107" customFormat="1" x14ac:dyDescent="0.25">
      <c r="C66" s="104"/>
      <c r="D66" s="104"/>
      <c r="E66" s="104"/>
      <c r="F66" s="105"/>
      <c r="G66" s="104"/>
      <c r="H66" s="104"/>
      <c r="I66" s="104"/>
      <c r="J66" s="104"/>
      <c r="K66" s="104"/>
      <c r="L66" s="106"/>
      <c r="M66" s="104"/>
      <c r="N66" s="104"/>
      <c r="O66" s="111">
        <f>IFERROR(SUM(Таблица1[[#This Row],[ПИР]:[Прочие]]),)</f>
        <v>0</v>
      </c>
      <c r="T66" s="108"/>
      <c r="V66" s="108"/>
      <c r="X66" s="108"/>
    </row>
    <row r="67" spans="3:24" s="107" customFormat="1" x14ac:dyDescent="0.25">
      <c r="C67" s="104"/>
      <c r="D67" s="104"/>
      <c r="E67" s="104"/>
      <c r="F67" s="105"/>
      <c r="G67" s="104"/>
      <c r="H67" s="104"/>
      <c r="I67" s="104"/>
      <c r="J67" s="104"/>
      <c r="K67" s="104"/>
      <c r="L67" s="106"/>
      <c r="M67" s="104"/>
      <c r="N67" s="104"/>
      <c r="O67" s="111">
        <f>IFERROR(SUM(Таблица1[[#This Row],[ПИР]:[Прочие]]),)</f>
        <v>0</v>
      </c>
      <c r="T67" s="108"/>
      <c r="V67" s="108"/>
      <c r="X67" s="108"/>
    </row>
    <row r="68" spans="3:24" s="107" customFormat="1" x14ac:dyDescent="0.25">
      <c r="C68" s="104"/>
      <c r="D68" s="104"/>
      <c r="E68" s="104"/>
      <c r="F68" s="105"/>
      <c r="G68" s="104"/>
      <c r="H68" s="104"/>
      <c r="I68" s="104"/>
      <c r="J68" s="104"/>
      <c r="K68" s="104"/>
      <c r="L68" s="106"/>
      <c r="M68" s="104"/>
      <c r="N68" s="104"/>
      <c r="O68" s="111">
        <f>IFERROR(SUM(Таблица1[[#This Row],[ПИР]:[Прочие]]),)</f>
        <v>0</v>
      </c>
      <c r="T68" s="108"/>
      <c r="V68" s="108"/>
      <c r="X68" s="108"/>
    </row>
    <row r="69" spans="3:24" s="107" customFormat="1" x14ac:dyDescent="0.25">
      <c r="C69" s="104"/>
      <c r="D69" s="104"/>
      <c r="E69" s="104"/>
      <c r="F69" s="105"/>
      <c r="G69" s="104"/>
      <c r="H69" s="104"/>
      <c r="I69" s="104"/>
      <c r="J69" s="104"/>
      <c r="K69" s="104"/>
      <c r="L69" s="106"/>
      <c r="M69" s="104"/>
      <c r="N69" s="104"/>
      <c r="O69" s="111">
        <f>IFERROR(SUM(Таблица1[[#This Row],[ПИР]:[Прочие]]),)</f>
        <v>0</v>
      </c>
      <c r="T69" s="108"/>
      <c r="V69" s="108"/>
      <c r="X69" s="108"/>
    </row>
    <row r="70" spans="3:24" s="107" customFormat="1" x14ac:dyDescent="0.25">
      <c r="C70" s="104"/>
      <c r="D70" s="104"/>
      <c r="E70" s="104"/>
      <c r="F70" s="105"/>
      <c r="G70" s="104"/>
      <c r="H70" s="104"/>
      <c r="I70" s="104"/>
      <c r="J70" s="104"/>
      <c r="K70" s="104"/>
      <c r="L70" s="106"/>
      <c r="M70" s="104"/>
      <c r="N70" s="104"/>
      <c r="O70" s="111">
        <f>IFERROR(SUM(Таблица1[[#This Row],[ПИР]:[Прочие]]),)</f>
        <v>0</v>
      </c>
      <c r="T70" s="108"/>
      <c r="V70" s="108"/>
      <c r="X70" s="108"/>
    </row>
    <row r="71" spans="3:24" s="107" customFormat="1" x14ac:dyDescent="0.25">
      <c r="C71" s="104"/>
      <c r="D71" s="104"/>
      <c r="E71" s="104"/>
      <c r="F71" s="105"/>
      <c r="G71" s="104"/>
      <c r="H71" s="104"/>
      <c r="I71" s="104"/>
      <c r="J71" s="104"/>
      <c r="K71" s="104"/>
      <c r="L71" s="106"/>
      <c r="M71" s="104"/>
      <c r="N71" s="104"/>
      <c r="O71" s="111">
        <f>IFERROR(SUM(Таблица1[[#This Row],[ПИР]:[Прочие]]),)</f>
        <v>0</v>
      </c>
      <c r="T71" s="108"/>
      <c r="V71" s="108"/>
      <c r="X71" s="108"/>
    </row>
    <row r="72" spans="3:24" s="107" customFormat="1" x14ac:dyDescent="0.25">
      <c r="C72" s="104"/>
      <c r="D72" s="104"/>
      <c r="E72" s="104"/>
      <c r="F72" s="105"/>
      <c r="G72" s="104"/>
      <c r="H72" s="104"/>
      <c r="I72" s="104"/>
      <c r="J72" s="104"/>
      <c r="K72" s="104"/>
      <c r="L72" s="106"/>
      <c r="M72" s="104"/>
      <c r="N72" s="104"/>
      <c r="O72" s="111">
        <f>IFERROR(SUM(Таблица1[[#This Row],[ПИР]:[Прочие]]),)</f>
        <v>0</v>
      </c>
      <c r="T72" s="108"/>
      <c r="V72" s="108"/>
      <c r="X72" s="108"/>
    </row>
    <row r="73" spans="3:24" s="107" customFormat="1" x14ac:dyDescent="0.25">
      <c r="C73" s="104"/>
      <c r="D73" s="104"/>
      <c r="E73" s="104"/>
      <c r="F73" s="105"/>
      <c r="G73" s="104"/>
      <c r="H73" s="104"/>
      <c r="I73" s="104"/>
      <c r="J73" s="104"/>
      <c r="K73" s="104"/>
      <c r="L73" s="106"/>
      <c r="M73" s="104"/>
      <c r="N73" s="104"/>
      <c r="O73" s="111">
        <f>IFERROR(SUM(Таблица1[[#This Row],[ПИР]:[Прочие]]),)</f>
        <v>0</v>
      </c>
      <c r="T73" s="108"/>
      <c r="V73" s="108"/>
      <c r="X73" s="108"/>
    </row>
    <row r="74" spans="3:24" s="107" customFormat="1" x14ac:dyDescent="0.25">
      <c r="C74" s="104"/>
      <c r="D74" s="104"/>
      <c r="E74" s="104"/>
      <c r="F74" s="105"/>
      <c r="G74" s="104"/>
      <c r="H74" s="104"/>
      <c r="I74" s="104"/>
      <c r="J74" s="104"/>
      <c r="K74" s="104"/>
      <c r="L74" s="106"/>
      <c r="M74" s="104"/>
      <c r="N74" s="104"/>
      <c r="O74" s="111">
        <f>IFERROR(SUM(Таблица1[[#This Row],[ПИР]:[Прочие]]),)</f>
        <v>0</v>
      </c>
      <c r="T74" s="108"/>
      <c r="V74" s="108"/>
      <c r="X74" s="108"/>
    </row>
    <row r="75" spans="3:24" s="107" customFormat="1" x14ac:dyDescent="0.25">
      <c r="C75" s="104"/>
      <c r="D75" s="104"/>
      <c r="E75" s="104"/>
      <c r="F75" s="105"/>
      <c r="G75" s="104"/>
      <c r="H75" s="104"/>
      <c r="I75" s="104"/>
      <c r="J75" s="104"/>
      <c r="K75" s="104"/>
      <c r="L75" s="106"/>
      <c r="M75" s="104"/>
      <c r="N75" s="104"/>
      <c r="O75" s="111">
        <f>IFERROR(SUM(Таблица1[[#This Row],[ПИР]:[Прочие]]),)</f>
        <v>0</v>
      </c>
      <c r="T75" s="108"/>
      <c r="V75" s="108"/>
      <c r="X75" s="108"/>
    </row>
    <row r="76" spans="3:24" s="107" customFormat="1" x14ac:dyDescent="0.25">
      <c r="C76" s="104"/>
      <c r="D76" s="104"/>
      <c r="E76" s="104"/>
      <c r="F76" s="105"/>
      <c r="G76" s="104"/>
      <c r="H76" s="104"/>
      <c r="I76" s="104"/>
      <c r="J76" s="104"/>
      <c r="K76" s="104"/>
      <c r="L76" s="106"/>
      <c r="M76" s="104"/>
      <c r="N76" s="104"/>
      <c r="O76" s="111">
        <f>IFERROR(SUM(Таблица1[[#This Row],[ПИР]:[Прочие]]),)</f>
        <v>0</v>
      </c>
      <c r="T76" s="108"/>
      <c r="V76" s="108"/>
      <c r="X76" s="108"/>
    </row>
    <row r="77" spans="3:24" s="107" customFormat="1" x14ac:dyDescent="0.25">
      <c r="C77" s="104"/>
      <c r="D77" s="104"/>
      <c r="E77" s="104"/>
      <c r="F77" s="105"/>
      <c r="G77" s="104"/>
      <c r="H77" s="104"/>
      <c r="I77" s="104"/>
      <c r="J77" s="104"/>
      <c r="K77" s="104"/>
      <c r="L77" s="106"/>
      <c r="M77" s="104"/>
      <c r="N77" s="104"/>
      <c r="O77" s="111">
        <f>IFERROR(SUM(Таблица1[[#This Row],[ПИР]:[Прочие]]),)</f>
        <v>0</v>
      </c>
      <c r="T77" s="108"/>
      <c r="V77" s="108"/>
      <c r="X77" s="108"/>
    </row>
    <row r="78" spans="3:24" s="107" customFormat="1" x14ac:dyDescent="0.25">
      <c r="C78" s="104"/>
      <c r="D78" s="104"/>
      <c r="E78" s="104"/>
      <c r="F78" s="105"/>
      <c r="G78" s="104"/>
      <c r="H78" s="104"/>
      <c r="I78" s="104"/>
      <c r="J78" s="104"/>
      <c r="K78" s="104"/>
      <c r="L78" s="106"/>
      <c r="M78" s="104"/>
      <c r="N78" s="104"/>
      <c r="O78" s="111">
        <f>IFERROR(SUM(Таблица1[[#This Row],[ПИР]:[Прочие]]),)</f>
        <v>0</v>
      </c>
      <c r="T78" s="108"/>
      <c r="V78" s="108"/>
      <c r="X78" s="108"/>
    </row>
    <row r="79" spans="3:24" s="107" customFormat="1" x14ac:dyDescent="0.25">
      <c r="C79" s="104"/>
      <c r="D79" s="104"/>
      <c r="E79" s="104"/>
      <c r="F79" s="105"/>
      <c r="G79" s="104"/>
      <c r="H79" s="104"/>
      <c r="I79" s="104"/>
      <c r="J79" s="104"/>
      <c r="K79" s="104"/>
      <c r="L79" s="106"/>
      <c r="M79" s="104"/>
      <c r="N79" s="104"/>
      <c r="O79" s="111">
        <f>IFERROR(SUM(Таблица1[[#This Row],[ПИР]:[Прочие]]),)</f>
        <v>0</v>
      </c>
      <c r="T79" s="108"/>
      <c r="V79" s="108"/>
      <c r="X79" s="108"/>
    </row>
    <row r="80" spans="3:24" s="107" customFormat="1" x14ac:dyDescent="0.25">
      <c r="C80" s="104"/>
      <c r="D80" s="104"/>
      <c r="E80" s="104"/>
      <c r="F80" s="105"/>
      <c r="G80" s="104"/>
      <c r="H80" s="104"/>
      <c r="I80" s="104"/>
      <c r="J80" s="104"/>
      <c r="K80" s="104"/>
      <c r="L80" s="106"/>
      <c r="M80" s="104"/>
      <c r="N80" s="104"/>
      <c r="O80" s="111">
        <f>IFERROR(SUM(Таблица1[[#This Row],[ПИР]:[Прочие]]),)</f>
        <v>0</v>
      </c>
      <c r="T80" s="108"/>
      <c r="V80" s="108"/>
      <c r="X80" s="108"/>
    </row>
    <row r="81" spans="3:24" s="107" customFormat="1" x14ac:dyDescent="0.25">
      <c r="C81" s="104"/>
      <c r="D81" s="104"/>
      <c r="E81" s="104"/>
      <c r="F81" s="105"/>
      <c r="G81" s="104"/>
      <c r="H81" s="104"/>
      <c r="I81" s="104"/>
      <c r="J81" s="104"/>
      <c r="K81" s="104"/>
      <c r="L81" s="106"/>
      <c r="M81" s="104"/>
      <c r="N81" s="104"/>
      <c r="O81" s="111">
        <f>IFERROR(SUM(Таблица1[[#This Row],[ПИР]:[Прочие]]),)</f>
        <v>0</v>
      </c>
      <c r="T81" s="108"/>
      <c r="V81" s="108"/>
      <c r="X81" s="108"/>
    </row>
    <row r="82" spans="3:24" s="107" customFormat="1" x14ac:dyDescent="0.25">
      <c r="C82" s="104"/>
      <c r="D82" s="104"/>
      <c r="E82" s="104"/>
      <c r="F82" s="105"/>
      <c r="G82" s="104"/>
      <c r="H82" s="104"/>
      <c r="I82" s="104"/>
      <c r="J82" s="104"/>
      <c r="K82" s="104"/>
      <c r="L82" s="106"/>
      <c r="M82" s="104"/>
      <c r="N82" s="104"/>
      <c r="O82" s="111">
        <f>IFERROR(SUM(Таблица1[[#This Row],[ПИР]:[Прочие]]),)</f>
        <v>0</v>
      </c>
      <c r="T82" s="108"/>
      <c r="V82" s="108"/>
      <c r="X82" s="108"/>
    </row>
    <row r="83" spans="3:24" s="107" customFormat="1" x14ac:dyDescent="0.25">
      <c r="C83" s="104"/>
      <c r="D83" s="104"/>
      <c r="E83" s="104"/>
      <c r="F83" s="105"/>
      <c r="G83" s="104"/>
      <c r="H83" s="104"/>
      <c r="I83" s="104"/>
      <c r="J83" s="104"/>
      <c r="K83" s="104"/>
      <c r="L83" s="106"/>
      <c r="M83" s="104"/>
      <c r="N83" s="104"/>
      <c r="O83" s="111">
        <f>IFERROR(SUM(Таблица1[[#This Row],[ПИР]:[Прочие]]),)</f>
        <v>0</v>
      </c>
      <c r="T83" s="108"/>
      <c r="V83" s="108"/>
      <c r="X83" s="108"/>
    </row>
    <row r="84" spans="3:24" s="107" customFormat="1" x14ac:dyDescent="0.25">
      <c r="C84" s="104"/>
      <c r="D84" s="104"/>
      <c r="E84" s="104"/>
      <c r="F84" s="105"/>
      <c r="G84" s="104"/>
      <c r="H84" s="104"/>
      <c r="I84" s="104"/>
      <c r="J84" s="104"/>
      <c r="K84" s="104"/>
      <c r="L84" s="106"/>
      <c r="M84" s="104"/>
      <c r="N84" s="104"/>
      <c r="O84" s="111">
        <f>IFERROR(SUM(Таблица1[[#This Row],[ПИР]:[Прочие]]),)</f>
        <v>0</v>
      </c>
      <c r="T84" s="108"/>
      <c r="V84" s="108"/>
      <c r="X84" s="108"/>
    </row>
    <row r="85" spans="3:24" s="107" customFormat="1" x14ac:dyDescent="0.25">
      <c r="C85" s="104"/>
      <c r="D85" s="104"/>
      <c r="E85" s="104"/>
      <c r="F85" s="105"/>
      <c r="G85" s="104"/>
      <c r="H85" s="104"/>
      <c r="I85" s="104"/>
      <c r="J85" s="104"/>
      <c r="K85" s="104"/>
      <c r="L85" s="106"/>
      <c r="M85" s="104"/>
      <c r="N85" s="104"/>
      <c r="O85" s="111">
        <f>IFERROR(SUM(Таблица1[[#This Row],[ПИР]:[Прочие]]),)</f>
        <v>0</v>
      </c>
      <c r="T85" s="108"/>
      <c r="V85" s="108"/>
      <c r="X85" s="108"/>
    </row>
    <row r="86" spans="3:24" s="107" customFormat="1" x14ac:dyDescent="0.25">
      <c r="C86" s="104"/>
      <c r="D86" s="104"/>
      <c r="E86" s="104"/>
      <c r="F86" s="105"/>
      <c r="G86" s="104"/>
      <c r="H86" s="104"/>
      <c r="I86" s="104"/>
      <c r="J86" s="104"/>
      <c r="K86" s="104"/>
      <c r="L86" s="106"/>
      <c r="M86" s="104"/>
      <c r="N86" s="104"/>
      <c r="O86" s="111">
        <f>IFERROR(SUM(Таблица1[[#This Row],[ПИР]:[Прочие]]),)</f>
        <v>0</v>
      </c>
      <c r="T86" s="108"/>
      <c r="V86" s="108"/>
      <c r="X86" s="108"/>
    </row>
    <row r="87" spans="3:24" s="107" customFormat="1" x14ac:dyDescent="0.25">
      <c r="C87" s="104"/>
      <c r="D87" s="104"/>
      <c r="E87" s="104"/>
      <c r="F87" s="105"/>
      <c r="G87" s="104"/>
      <c r="H87" s="104"/>
      <c r="I87" s="104"/>
      <c r="J87" s="110"/>
      <c r="K87" s="110"/>
      <c r="L87" s="104"/>
      <c r="M87" s="104"/>
      <c r="N87" s="104"/>
      <c r="O87" s="111">
        <f>IFERROR(SUM(Таблица1[[#This Row],[ПИР]:[Прочие]]),)</f>
        <v>0</v>
      </c>
      <c r="T87" s="108"/>
      <c r="V87" s="108"/>
      <c r="X87" s="108"/>
    </row>
    <row r="88" spans="3:24" s="107" customFormat="1" x14ac:dyDescent="0.25">
      <c r="C88" s="104"/>
      <c r="D88" s="104"/>
      <c r="E88" s="104"/>
      <c r="F88" s="105"/>
      <c r="G88" s="104"/>
      <c r="H88" s="104"/>
      <c r="I88" s="104"/>
      <c r="J88" s="110"/>
      <c r="K88" s="110"/>
      <c r="L88" s="104"/>
      <c r="M88" s="104"/>
      <c r="N88" s="104"/>
      <c r="O88" s="111">
        <f>IFERROR(SUM(Таблица1[[#This Row],[ПИР]:[Прочие]]),)</f>
        <v>0</v>
      </c>
      <c r="T88" s="108"/>
      <c r="V88" s="108"/>
      <c r="X88" s="108"/>
    </row>
    <row r="89" spans="3:24" s="107" customFormat="1" x14ac:dyDescent="0.25">
      <c r="C89" s="104"/>
      <c r="D89" s="104"/>
      <c r="E89" s="104"/>
      <c r="F89" s="105"/>
      <c r="G89" s="104"/>
      <c r="H89" s="104"/>
      <c r="I89" s="104"/>
      <c r="J89" s="110"/>
      <c r="K89" s="110"/>
      <c r="L89" s="104"/>
      <c r="M89" s="104"/>
      <c r="N89" s="104"/>
      <c r="O89" s="111">
        <f>IFERROR(SUM(Таблица1[[#This Row],[ПИР]:[Прочие]]),)</f>
        <v>0</v>
      </c>
      <c r="T89" s="108"/>
      <c r="V89" s="108"/>
      <c r="X89" s="108"/>
    </row>
    <row r="90" spans="3:24" s="107" customFormat="1" x14ac:dyDescent="0.25">
      <c r="C90" s="104"/>
      <c r="D90" s="104"/>
      <c r="E90" s="104"/>
      <c r="F90" s="105"/>
      <c r="G90" s="104"/>
      <c r="H90" s="104"/>
      <c r="I90" s="104"/>
      <c r="J90" s="110"/>
      <c r="K90" s="110"/>
      <c r="L90" s="104"/>
      <c r="M90" s="104"/>
      <c r="N90" s="104"/>
      <c r="O90" s="111">
        <f>IFERROR(SUM(Таблица1[[#This Row],[ПИР]:[Прочие]]),)</f>
        <v>0</v>
      </c>
      <c r="T90" s="108"/>
      <c r="V90" s="108"/>
      <c r="X90" s="108"/>
    </row>
    <row r="91" spans="3:24" s="107" customFormat="1" x14ac:dyDescent="0.25">
      <c r="C91" s="104"/>
      <c r="D91" s="104"/>
      <c r="E91" s="104"/>
      <c r="F91" s="105"/>
      <c r="G91" s="104"/>
      <c r="H91" s="104"/>
      <c r="I91" s="104"/>
      <c r="J91" s="110"/>
      <c r="K91" s="110"/>
      <c r="L91" s="104"/>
      <c r="M91" s="104"/>
      <c r="N91" s="104"/>
      <c r="O91" s="111">
        <f>IFERROR(SUM(Таблица1[[#This Row],[ПИР]:[Прочие]]),)</f>
        <v>0</v>
      </c>
      <c r="T91" s="108"/>
      <c r="V91" s="108"/>
      <c r="X91" s="108"/>
    </row>
    <row r="92" spans="3:24" s="107" customFormat="1" x14ac:dyDescent="0.25">
      <c r="C92" s="104"/>
      <c r="D92" s="104"/>
      <c r="E92" s="104"/>
      <c r="F92" s="105"/>
      <c r="G92" s="104"/>
      <c r="H92" s="104"/>
      <c r="I92" s="104"/>
      <c r="J92" s="110"/>
      <c r="K92" s="110"/>
      <c r="L92" s="104"/>
      <c r="M92" s="104"/>
      <c r="N92" s="104"/>
      <c r="O92" s="111">
        <f>IFERROR(SUM(Таблица1[[#This Row],[ПИР]:[Прочие]]),)</f>
        <v>0</v>
      </c>
      <c r="T92" s="108"/>
      <c r="V92" s="108"/>
      <c r="X92" s="108"/>
    </row>
    <row r="93" spans="3:24" s="107" customFormat="1" x14ac:dyDescent="0.25">
      <c r="C93" s="104"/>
      <c r="D93" s="104"/>
      <c r="E93" s="104"/>
      <c r="F93" s="105"/>
      <c r="G93" s="104"/>
      <c r="H93" s="104"/>
      <c r="I93" s="104"/>
      <c r="J93" s="110"/>
      <c r="K93" s="110"/>
      <c r="L93" s="104"/>
      <c r="M93" s="104"/>
      <c r="N93" s="104"/>
      <c r="O93" s="111">
        <f>IFERROR(SUM(Таблица1[[#This Row],[ПИР]:[Прочие]]),)</f>
        <v>0</v>
      </c>
      <c r="T93" s="108"/>
      <c r="V93" s="108"/>
      <c r="X93" s="108"/>
    </row>
    <row r="94" spans="3:24" s="107" customFormat="1" x14ac:dyDescent="0.25">
      <c r="C94" s="104"/>
      <c r="D94" s="104"/>
      <c r="E94" s="104"/>
      <c r="F94" s="105"/>
      <c r="G94" s="104"/>
      <c r="H94" s="104"/>
      <c r="I94" s="104"/>
      <c r="J94" s="110"/>
      <c r="K94" s="110"/>
      <c r="L94" s="104"/>
      <c r="M94" s="104"/>
      <c r="N94" s="104"/>
      <c r="O94" s="111">
        <f>IFERROR(SUM(Таблица1[[#This Row],[ПИР]:[Прочие]]),)</f>
        <v>0</v>
      </c>
      <c r="T94" s="108"/>
      <c r="V94" s="108"/>
      <c r="X94" s="108"/>
    </row>
    <row r="95" spans="3:24" s="107" customFormat="1" x14ac:dyDescent="0.25">
      <c r="C95" s="104"/>
      <c r="D95" s="104"/>
      <c r="E95" s="104"/>
      <c r="F95" s="105"/>
      <c r="G95" s="104"/>
      <c r="H95" s="104"/>
      <c r="I95" s="104"/>
      <c r="J95" s="110"/>
      <c r="K95" s="110"/>
      <c r="L95" s="104"/>
      <c r="M95" s="104"/>
      <c r="N95" s="104"/>
      <c r="O95" s="111">
        <f>IFERROR(SUM(Таблица1[[#This Row],[ПИР]:[Прочие]]),)</f>
        <v>0</v>
      </c>
      <c r="T95" s="108"/>
      <c r="V95" s="108"/>
      <c r="X95" s="108"/>
    </row>
    <row r="96" spans="3:24" s="107" customFormat="1" x14ac:dyDescent="0.25">
      <c r="C96" s="104"/>
      <c r="D96" s="104"/>
      <c r="E96" s="104"/>
      <c r="F96" s="105"/>
      <c r="G96" s="104"/>
      <c r="H96" s="104"/>
      <c r="I96" s="104"/>
      <c r="J96" s="110"/>
      <c r="K96" s="110"/>
      <c r="L96" s="104"/>
      <c r="M96" s="104"/>
      <c r="N96" s="104"/>
      <c r="O96" s="111">
        <f>IFERROR(SUM(Таблица1[[#This Row],[ПИР]:[Прочие]]),)</f>
        <v>0</v>
      </c>
      <c r="T96" s="108"/>
      <c r="V96" s="108"/>
      <c r="X96" s="108"/>
    </row>
    <row r="97" spans="3:24" s="107" customFormat="1" x14ac:dyDescent="0.25">
      <c r="C97" s="104"/>
      <c r="D97" s="104"/>
      <c r="E97" s="104"/>
      <c r="F97" s="105"/>
      <c r="G97" s="104"/>
      <c r="H97" s="104"/>
      <c r="I97" s="104"/>
      <c r="J97" s="110"/>
      <c r="K97" s="110"/>
      <c r="L97" s="104"/>
      <c r="M97" s="104"/>
      <c r="N97" s="104"/>
      <c r="O97" s="111">
        <f>IFERROR(SUM(Таблица1[[#This Row],[ПИР]:[Прочие]]),)</f>
        <v>0</v>
      </c>
      <c r="T97" s="108"/>
      <c r="V97" s="108"/>
      <c r="X97" s="108"/>
    </row>
    <row r="98" spans="3:24" s="107" customFormat="1" x14ac:dyDescent="0.25">
      <c r="C98" s="104"/>
      <c r="D98" s="104"/>
      <c r="E98" s="104"/>
      <c r="F98" s="105"/>
      <c r="G98" s="104"/>
      <c r="H98" s="104"/>
      <c r="I98" s="104"/>
      <c r="J98" s="110"/>
      <c r="K98" s="110"/>
      <c r="L98" s="104"/>
      <c r="M98" s="104"/>
      <c r="N98" s="104"/>
      <c r="O98" s="111">
        <f>IFERROR(SUM(Таблица1[[#This Row],[ПИР]:[Прочие]]),)</f>
        <v>0</v>
      </c>
      <c r="T98" s="108"/>
      <c r="V98" s="108"/>
      <c r="X98" s="108"/>
    </row>
    <row r="99" spans="3:24" s="107" customFormat="1" x14ac:dyDescent="0.25">
      <c r="C99" s="104"/>
      <c r="D99" s="104"/>
      <c r="E99" s="104"/>
      <c r="F99" s="105"/>
      <c r="G99" s="104"/>
      <c r="H99" s="104"/>
      <c r="I99" s="104"/>
      <c r="J99" s="110"/>
      <c r="K99" s="110"/>
      <c r="L99" s="104"/>
      <c r="M99" s="104"/>
      <c r="N99" s="104"/>
      <c r="O99" s="111">
        <f>IFERROR(SUM(Таблица1[[#This Row],[ПИР]:[Прочие]]),)</f>
        <v>0</v>
      </c>
      <c r="T99" s="108"/>
      <c r="V99" s="108"/>
      <c r="X99" s="108"/>
    </row>
    <row r="100" spans="3:24" s="107" customFormat="1" x14ac:dyDescent="0.25">
      <c r="C100" s="104"/>
      <c r="D100" s="104"/>
      <c r="E100" s="104"/>
      <c r="F100" s="105"/>
      <c r="G100" s="104"/>
      <c r="H100" s="104"/>
      <c r="I100" s="104"/>
      <c r="J100" s="110"/>
      <c r="K100" s="110"/>
      <c r="L100" s="104"/>
      <c r="M100" s="104"/>
      <c r="N100" s="104"/>
      <c r="O100" s="111">
        <f>IFERROR(SUM(Таблица1[[#This Row],[ПИР]:[Прочие]]),)</f>
        <v>0</v>
      </c>
      <c r="T100" s="108"/>
      <c r="V100" s="108"/>
      <c r="X100" s="108"/>
    </row>
    <row r="101" spans="3:24" s="107" customFormat="1" x14ac:dyDescent="0.25">
      <c r="C101" s="104"/>
      <c r="D101" s="104"/>
      <c r="E101" s="104"/>
      <c r="F101" s="105"/>
      <c r="G101" s="104"/>
      <c r="H101" s="104"/>
      <c r="I101" s="104"/>
      <c r="J101" s="110"/>
      <c r="K101" s="110"/>
      <c r="L101" s="104"/>
      <c r="M101" s="104"/>
      <c r="N101" s="104"/>
      <c r="O101" s="111">
        <f>IFERROR(SUM(Таблица1[[#This Row],[ПИР]:[Прочие]]),)</f>
        <v>0</v>
      </c>
      <c r="T101" s="108"/>
      <c r="V101" s="108"/>
      <c r="X101" s="108"/>
    </row>
    <row r="102" spans="3:24" s="107" customFormat="1" x14ac:dyDescent="0.25">
      <c r="C102" s="104"/>
      <c r="D102" s="104"/>
      <c r="E102" s="104"/>
      <c r="F102" s="105"/>
      <c r="G102" s="104"/>
      <c r="H102" s="104"/>
      <c r="I102" s="104"/>
      <c r="J102" s="110"/>
      <c r="K102" s="110"/>
      <c r="L102" s="104"/>
      <c r="M102" s="104"/>
      <c r="N102" s="104"/>
      <c r="O102" s="111">
        <f>IFERROR(SUM(Таблица1[[#This Row],[ПИР]:[Прочие]]),)</f>
        <v>0</v>
      </c>
      <c r="T102" s="108"/>
      <c r="V102" s="108"/>
      <c r="X102" s="108"/>
    </row>
    <row r="103" spans="3:24" s="107" customFormat="1" x14ac:dyDescent="0.25">
      <c r="C103" s="104"/>
      <c r="D103" s="104"/>
      <c r="E103" s="104"/>
      <c r="F103" s="105"/>
      <c r="G103" s="104"/>
      <c r="H103" s="104"/>
      <c r="I103" s="104"/>
      <c r="J103" s="110"/>
      <c r="K103" s="110"/>
      <c r="L103" s="104"/>
      <c r="M103" s="104"/>
      <c r="N103" s="104"/>
      <c r="O103" s="111">
        <f>IFERROR(SUM(Таблица1[[#This Row],[ПИР]:[Прочие]]),)</f>
        <v>0</v>
      </c>
      <c r="T103" s="108"/>
      <c r="V103" s="108"/>
      <c r="X103" s="108"/>
    </row>
    <row r="104" spans="3:24" s="107" customFormat="1" x14ac:dyDescent="0.25">
      <c r="C104" s="104"/>
      <c r="D104" s="104"/>
      <c r="E104" s="104"/>
      <c r="F104" s="105"/>
      <c r="G104" s="104"/>
      <c r="H104" s="104"/>
      <c r="I104" s="104"/>
      <c r="J104" s="110"/>
      <c r="K104" s="110"/>
      <c r="L104" s="104"/>
      <c r="M104" s="104"/>
      <c r="N104" s="104"/>
      <c r="O104" s="111">
        <f>IFERROR(SUM(Таблица1[[#This Row],[ПИР]:[Прочие]]),)</f>
        <v>0</v>
      </c>
      <c r="T104" s="108"/>
      <c r="V104" s="108"/>
      <c r="X104" s="108"/>
    </row>
    <row r="105" spans="3:24" s="107" customFormat="1" x14ac:dyDescent="0.25">
      <c r="C105" s="104"/>
      <c r="D105" s="104"/>
      <c r="E105" s="104"/>
      <c r="F105" s="105"/>
      <c r="G105" s="104"/>
      <c r="H105" s="104"/>
      <c r="I105" s="104"/>
      <c r="J105" s="110"/>
      <c r="K105" s="110"/>
      <c r="L105" s="104"/>
      <c r="M105" s="104"/>
      <c r="N105" s="104"/>
      <c r="O105" s="111">
        <f>IFERROR(SUM(Таблица1[[#This Row],[ПИР]:[Прочие]]),)</f>
        <v>0</v>
      </c>
      <c r="T105" s="108"/>
      <c r="V105" s="108"/>
      <c r="X105" s="108"/>
    </row>
    <row r="106" spans="3:24" s="107" customFormat="1" x14ac:dyDescent="0.25">
      <c r="C106" s="104"/>
      <c r="D106" s="104"/>
      <c r="E106" s="104"/>
      <c r="F106" s="105"/>
      <c r="G106" s="104"/>
      <c r="H106" s="104"/>
      <c r="I106" s="104"/>
      <c r="J106" s="110"/>
      <c r="K106" s="110"/>
      <c r="L106" s="104"/>
      <c r="M106" s="104"/>
      <c r="N106" s="104"/>
      <c r="O106" s="111">
        <f>IFERROR(SUM(Таблица1[[#This Row],[ПИР]:[Прочие]]),)</f>
        <v>0</v>
      </c>
      <c r="T106" s="108"/>
      <c r="V106" s="108"/>
      <c r="X106" s="108"/>
    </row>
    <row r="108" spans="3:24" ht="15.75" thickBot="1" x14ac:dyDescent="0.3"/>
    <row r="109" spans="3:24" ht="15.75" thickBot="1" x14ac:dyDescent="0.3">
      <c r="H109" s="27" t="s">
        <v>45</v>
      </c>
      <c r="I109" s="127"/>
      <c r="J109" s="128"/>
    </row>
    <row r="110" spans="3:24" ht="15.75" thickBot="1" x14ac:dyDescent="0.3">
      <c r="I110" s="28"/>
      <c r="J110" s="28"/>
    </row>
    <row r="111" spans="3:24" ht="15.75" thickBot="1" x14ac:dyDescent="0.3">
      <c r="H111" s="27" t="s">
        <v>46</v>
      </c>
      <c r="I111" s="127"/>
      <c r="J111" s="128"/>
    </row>
  </sheetData>
  <mergeCells count="2">
    <mergeCell ref="I111:J111"/>
    <mergeCell ref="I109:J109"/>
  </mergeCells>
  <dataValidations count="7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6:F106 F30:F31 F33:F34 F7:F28"/>
    <dataValidation type="list" allowBlank="1" showInputMessage="1" showErrorMessage="1" sqref="B4">
      <formula1>F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C2:N105"/>
  <sheetViews>
    <sheetView tabSelected="1" zoomScale="82" zoomScaleNormal="82" workbookViewId="0">
      <selection activeCell="J5" sqref="J5:J7"/>
    </sheetView>
  </sheetViews>
  <sheetFormatPr defaultRowHeight="15" x14ac:dyDescent="0.25"/>
  <cols>
    <col min="4" max="4" width="12.140625" customWidth="1"/>
    <col min="5" max="5" width="17.5703125" customWidth="1"/>
    <col min="6" max="6" width="25.140625" customWidth="1"/>
    <col min="7" max="7" width="9.7109375" customWidth="1"/>
    <col min="8" max="8" width="19.42578125" customWidth="1"/>
    <col min="9" max="9" width="18.5703125" customWidth="1"/>
    <col min="10" max="10" width="13.42578125" customWidth="1"/>
    <col min="11" max="11" width="18.42578125" bestFit="1" customWidth="1"/>
    <col min="12" max="12" width="23" customWidth="1"/>
    <col min="13" max="13" width="11.140625" customWidth="1"/>
    <col min="14" max="14" width="16.5703125" bestFit="1" customWidth="1"/>
    <col min="15" max="15" width="23.85546875" bestFit="1" customWidth="1"/>
  </cols>
  <sheetData>
    <row r="2" spans="3:14" ht="22.5" x14ac:dyDescent="0.3">
      <c r="C2" s="129" t="s">
        <v>48</v>
      </c>
      <c r="D2" s="129"/>
      <c r="E2" s="129"/>
      <c r="F2" s="129"/>
      <c r="G2" s="129"/>
      <c r="H2" s="129"/>
      <c r="I2" s="129"/>
      <c r="J2" s="129"/>
      <c r="K2" s="129"/>
      <c r="L2" s="129"/>
      <c r="M2" s="49"/>
      <c r="N2" s="49"/>
    </row>
    <row r="4" spans="3:14" x14ac:dyDescent="0.25">
      <c r="C4" s="51" t="s">
        <v>38</v>
      </c>
      <c r="D4" s="52" t="s">
        <v>63</v>
      </c>
      <c r="E4" s="52" t="s">
        <v>64</v>
      </c>
      <c r="F4" s="34" t="s">
        <v>65</v>
      </c>
      <c r="G4" s="34" t="s">
        <v>1</v>
      </c>
      <c r="H4" s="53" t="s">
        <v>36</v>
      </c>
      <c r="I4" s="53" t="s">
        <v>37</v>
      </c>
      <c r="J4" s="53" t="s">
        <v>24</v>
      </c>
      <c r="K4" s="53" t="s">
        <v>25</v>
      </c>
      <c r="L4" s="54" t="s">
        <v>62</v>
      </c>
    </row>
    <row r="5" spans="3:14" x14ac:dyDescent="0.25">
      <c r="C5" s="50">
        <f>IF(калькулятор!C7=0,"",калькулятор!C7)</f>
        <v>1</v>
      </c>
      <c r="D5" s="33">
        <f>IF(калькулятор!D7=0,"",калькулятор!D7)</f>
        <v>2916</v>
      </c>
      <c r="E5" s="33" t="str">
        <f>IF(калькулятор!E7=0,"",калькулятор!E7)</f>
        <v/>
      </c>
      <c r="F5" s="33" t="str">
        <f>IF(калькулятор!F7=0,"",калькулятор!F7)</f>
        <v>поставка и установка 2-х линейных ячеек 35 кВ на ПС 110 Промышленная</v>
      </c>
      <c r="G5" s="57">
        <f>IF(калькулятор!I7=0,"",калькулятор!I7)</f>
        <v>2</v>
      </c>
      <c r="H5" s="57">
        <f>данные!AE3</f>
        <v>1557.8421165245268</v>
      </c>
      <c r="I5" s="57">
        <f>данные!AF3</f>
        <v>7036.09</v>
      </c>
      <c r="J5" s="57">
        <f>данные!AC3</f>
        <v>5946.2450743115241</v>
      </c>
      <c r="K5" s="57">
        <f>данные!AD3</f>
        <v>6679.1432971196891</v>
      </c>
      <c r="L5" s="59">
        <f>IFERROR(Таблица6[[#This Row],[тек цены -10%]]/Таблица6[[#This Row],[кол-во]],"")</f>
        <v>3339.5716485598446</v>
      </c>
    </row>
    <row r="6" spans="3:14" x14ac:dyDescent="0.25">
      <c r="C6" s="50">
        <f>IF(калькулятор!C8=0,"",калькулятор!C8)</f>
        <v>2</v>
      </c>
      <c r="D6" s="33" t="str">
        <f>IF(калькулятор!D8=0,"",калькулятор!D8)</f>
        <v/>
      </c>
      <c r="E6" s="33" t="str">
        <f>IF(калькулятор!E8=0,"",калькулятор!E8)</f>
        <v/>
      </c>
      <c r="F6" s="33" t="str">
        <f>IF(калькулятор!F8=0,"",калькулятор!F8)</f>
        <v/>
      </c>
      <c r="G6" s="57" t="str">
        <f>IF(калькулятор!I8=0,"",калькулятор!I8)</f>
        <v/>
      </c>
      <c r="H6" s="57">
        <f>данные!AE4</f>
        <v>0</v>
      </c>
      <c r="I6" s="57">
        <f>данные!AF4</f>
        <v>0</v>
      </c>
      <c r="J6" s="57">
        <f>данные!AC4</f>
        <v>0</v>
      </c>
      <c r="K6" s="57">
        <f>данные!AD4</f>
        <v>0</v>
      </c>
      <c r="L6" s="59" t="str">
        <f>IFERROR(Таблица6[[#This Row],[тек цены -10%]]/Таблица6[[#This Row],[кол-во]],"")</f>
        <v/>
      </c>
    </row>
    <row r="7" spans="3:14" x14ac:dyDescent="0.25">
      <c r="C7" s="50">
        <f>IF(калькулятор!C9=0,"",калькулятор!C9)</f>
        <v>3</v>
      </c>
      <c r="D7" s="33" t="str">
        <f>IF(калькулятор!D9=0,"",калькулятор!D9)</f>
        <v/>
      </c>
      <c r="E7" s="33" t="str">
        <f>IF(калькулятор!E9=0,"",калькулятор!E9)</f>
        <v/>
      </c>
      <c r="F7" s="33" t="str">
        <f>IF(калькулятор!F9=0,"",калькулятор!F9)</f>
        <v/>
      </c>
      <c r="G7" s="57" t="str">
        <f>IF(калькулятор!I9=0,"",калькулятор!I9)</f>
        <v/>
      </c>
      <c r="H7" s="57">
        <f>данные!AE5</f>
        <v>0</v>
      </c>
      <c r="I7" s="57">
        <f>данные!AF5</f>
        <v>0</v>
      </c>
      <c r="J7" s="57">
        <f>данные!AC5</f>
        <v>0</v>
      </c>
      <c r="K7" s="57">
        <f>данные!AD5</f>
        <v>0</v>
      </c>
      <c r="L7" s="59" t="str">
        <f>IFERROR(Таблица6[[#This Row],[тек цены -10%]]/Таблица6[[#This Row],[кол-во]],"")</f>
        <v/>
      </c>
    </row>
    <row r="8" spans="3:14" x14ac:dyDescent="0.25">
      <c r="C8" s="50">
        <f>IF(калькулятор!C10=0,"",калькулятор!C10)</f>
        <v>4</v>
      </c>
      <c r="D8" s="33" t="str">
        <f>IF(калькулятор!D10=0,"",калькулятор!D10)</f>
        <v/>
      </c>
      <c r="E8" s="33" t="str">
        <f>IF(калькулятор!E10=0,"",калькулятор!E10)</f>
        <v/>
      </c>
      <c r="F8" s="33" t="str">
        <f>IF(калькулятор!F10=0,"",калькулятор!F10)</f>
        <v/>
      </c>
      <c r="G8" s="57" t="str">
        <f>IF(калькулятор!I10=0,"",калькулятор!I10)</f>
        <v/>
      </c>
      <c r="H8" s="57">
        <f>данные!AE6</f>
        <v>0</v>
      </c>
      <c r="I8" s="57">
        <f>данные!AF6</f>
        <v>0</v>
      </c>
      <c r="J8" s="57">
        <f>данные!AC6</f>
        <v>0</v>
      </c>
      <c r="K8" s="57">
        <f>данные!AD6</f>
        <v>0</v>
      </c>
      <c r="L8" s="59" t="str">
        <f>IFERROR(Таблица6[[#This Row],[тек цены -10%]]/Таблица6[[#This Row],[кол-во]],"")</f>
        <v/>
      </c>
    </row>
    <row r="9" spans="3:14" x14ac:dyDescent="0.25">
      <c r="C9" s="50">
        <f>IF(калькулятор!C11=0,"",калькулятор!C11)</f>
        <v>5</v>
      </c>
      <c r="D9" s="33" t="str">
        <f>IF(калькулятор!D11=0,"",калькулятор!D11)</f>
        <v/>
      </c>
      <c r="E9" s="33" t="str">
        <f>IF(калькулятор!E11=0,"",калькулятор!E11)</f>
        <v/>
      </c>
      <c r="F9" s="33" t="str">
        <f>IF(калькулятор!F11=0,"",калькулятор!F11)</f>
        <v/>
      </c>
      <c r="G9" s="57" t="str">
        <f>IF(калькулятор!I11=0,"",калькулятор!I11)</f>
        <v/>
      </c>
      <c r="H9" s="57">
        <f>данные!AE7</f>
        <v>0</v>
      </c>
      <c r="I9" s="57">
        <f>данные!AF7</f>
        <v>0</v>
      </c>
      <c r="J9" s="57">
        <f>данные!AC7</f>
        <v>0</v>
      </c>
      <c r="K9" s="57">
        <f>данные!AD7</f>
        <v>0</v>
      </c>
      <c r="L9" s="59" t="str">
        <f>IFERROR(Таблица6[[#This Row],[тек цены -10%]]/Таблица6[[#This Row],[кол-во]],"")</f>
        <v/>
      </c>
    </row>
    <row r="10" spans="3:14" x14ac:dyDescent="0.25">
      <c r="C10" s="50">
        <f>IF(калькулятор!C12=0,"",калькулятор!C12)</f>
        <v>6</v>
      </c>
      <c r="D10" s="33" t="str">
        <f>IF(калькулятор!D12=0,"",калькулятор!D12)</f>
        <v/>
      </c>
      <c r="E10" s="33" t="str">
        <f>IF(калькулятор!E12=0,"",калькулятор!E12)</f>
        <v/>
      </c>
      <c r="F10" s="33" t="str">
        <f>IF(калькулятор!F12=0,"",калькулятор!F12)</f>
        <v/>
      </c>
      <c r="G10" s="57" t="str">
        <f>IF(калькулятор!I12=0,"",калькулятор!I12)</f>
        <v/>
      </c>
      <c r="H10" s="57">
        <f>данные!AE8</f>
        <v>0</v>
      </c>
      <c r="I10" s="57">
        <f>данные!AF8</f>
        <v>0</v>
      </c>
      <c r="J10" s="57">
        <f>данные!AC8</f>
        <v>0</v>
      </c>
      <c r="K10" s="57">
        <f>данные!AD8</f>
        <v>0</v>
      </c>
      <c r="L10" s="59" t="str">
        <f>IFERROR(Таблица6[[#This Row],[тек цены -10%]]/Таблица6[[#This Row],[кол-во]],"")</f>
        <v/>
      </c>
    </row>
    <row r="11" spans="3:14" x14ac:dyDescent="0.25">
      <c r="C11" s="50">
        <f>IF(калькулятор!C13=0,"",калькулятор!C13)</f>
        <v>7</v>
      </c>
      <c r="D11" s="33" t="str">
        <f>IF(калькулятор!D13=0,"",калькулятор!D13)</f>
        <v/>
      </c>
      <c r="E11" s="33" t="str">
        <f>IF(калькулятор!E13=0,"",калькулятор!E13)</f>
        <v/>
      </c>
      <c r="F11" s="33" t="str">
        <f>IF(калькулятор!F13=0,"",калькулятор!F13)</f>
        <v/>
      </c>
      <c r="G11" s="57" t="str">
        <f>IF(калькулятор!I13=0,"",калькулятор!I13)</f>
        <v/>
      </c>
      <c r="H11" s="57">
        <f>данные!AE9</f>
        <v>0</v>
      </c>
      <c r="I11" s="57">
        <f>данные!AF9</f>
        <v>0</v>
      </c>
      <c r="J11" s="57">
        <f>данные!AC9</f>
        <v>0</v>
      </c>
      <c r="K11" s="57">
        <f>данные!AD9</f>
        <v>0</v>
      </c>
      <c r="L11" s="59" t="str">
        <f>IFERROR(Таблица6[[#This Row],[тек цены -10%]]/Таблица6[[#This Row],[кол-во]],"")</f>
        <v/>
      </c>
    </row>
    <row r="12" spans="3:14" x14ac:dyDescent="0.25">
      <c r="C12" s="50">
        <f>IF(калькулятор!C14=0,"",калькулятор!C14)</f>
        <v>8</v>
      </c>
      <c r="D12" s="33" t="str">
        <f>IF(калькулятор!D14=0,"",калькулятор!D14)</f>
        <v/>
      </c>
      <c r="E12" s="33" t="str">
        <f>IF(калькулятор!E14=0,"",калькулятор!E14)</f>
        <v/>
      </c>
      <c r="F12" s="33" t="str">
        <f>IF(калькулятор!F14=0,"",калькулятор!F14)</f>
        <v/>
      </c>
      <c r="G12" s="57" t="str">
        <f>IF(калькулятор!I14=0,"",калькулятор!I14)</f>
        <v/>
      </c>
      <c r="H12" s="57">
        <f>данные!AE10</f>
        <v>0</v>
      </c>
      <c r="I12" s="57">
        <f>данные!AF10</f>
        <v>0</v>
      </c>
      <c r="J12" s="57">
        <f>данные!AC10</f>
        <v>0</v>
      </c>
      <c r="K12" s="57">
        <f>данные!AD10</f>
        <v>0</v>
      </c>
      <c r="L12" s="59" t="str">
        <f>IFERROR(Таблица6[[#This Row],[тек цены -10%]]/Таблица6[[#This Row],[кол-во]],"")</f>
        <v/>
      </c>
    </row>
    <row r="13" spans="3:14" x14ac:dyDescent="0.25">
      <c r="C13" s="50">
        <f>IF(калькулятор!C15=0,"",калькулятор!C15)</f>
        <v>9</v>
      </c>
      <c r="D13" s="33" t="str">
        <f>IF(калькулятор!D15=0,"",калькулятор!D15)</f>
        <v/>
      </c>
      <c r="E13" s="33" t="str">
        <f>IF(калькулятор!E15=0,"",калькулятор!E15)</f>
        <v/>
      </c>
      <c r="F13" s="33" t="str">
        <f>IF(калькулятор!F15=0,"",калькулятор!F15)</f>
        <v/>
      </c>
      <c r="G13" s="57" t="str">
        <f>IF(калькулятор!I15=0,"",калькулятор!I15)</f>
        <v/>
      </c>
      <c r="H13" s="57">
        <f>данные!AE11</f>
        <v>0</v>
      </c>
      <c r="I13" s="57">
        <f>данные!AF11</f>
        <v>0</v>
      </c>
      <c r="J13" s="57">
        <f>данные!AC11</f>
        <v>0</v>
      </c>
      <c r="K13" s="57">
        <f>данные!AD11</f>
        <v>0</v>
      </c>
      <c r="L13" s="59" t="str">
        <f>IFERROR(Таблица6[[#This Row],[тек цены -10%]]/Таблица6[[#This Row],[кол-во]],"")</f>
        <v/>
      </c>
    </row>
    <row r="14" spans="3:14" x14ac:dyDescent="0.25">
      <c r="C14" s="50">
        <f>IF(калькулятор!C16=0,"",калькулятор!C16)</f>
        <v>10</v>
      </c>
      <c r="D14" s="33" t="str">
        <f>IF(калькулятор!D16=0,"",калькулятор!D16)</f>
        <v/>
      </c>
      <c r="E14" s="33" t="str">
        <f>IF(калькулятор!E16=0,"",калькулятор!E16)</f>
        <v/>
      </c>
      <c r="F14" s="33" t="str">
        <f>IF(калькулятор!F16=0,"",калькулятор!F16)</f>
        <v/>
      </c>
      <c r="G14" s="57" t="str">
        <f>IF(калькулятор!I16=0,"",калькулятор!I16)</f>
        <v/>
      </c>
      <c r="H14" s="57">
        <f>данные!AE12</f>
        <v>0</v>
      </c>
      <c r="I14" s="57">
        <f>данные!AF12</f>
        <v>0</v>
      </c>
      <c r="J14" s="57">
        <f>данные!AC12</f>
        <v>0</v>
      </c>
      <c r="K14" s="57">
        <f>данные!AD12</f>
        <v>0</v>
      </c>
      <c r="L14" s="59" t="str">
        <f>IFERROR(Таблица6[[#This Row],[тек цены -10%]]/Таблица6[[#This Row],[кол-во]],"")</f>
        <v/>
      </c>
    </row>
    <row r="15" spans="3:14" x14ac:dyDescent="0.25">
      <c r="C15" s="50">
        <f>IF(калькулятор!C17=0,"",калькулятор!C17)</f>
        <v>11</v>
      </c>
      <c r="D15" s="33" t="str">
        <f>IF(калькулятор!D17=0,"",калькулятор!D17)</f>
        <v/>
      </c>
      <c r="E15" s="33" t="str">
        <f>IF(калькулятор!E17=0,"",калькулятор!E17)</f>
        <v/>
      </c>
      <c r="F15" s="33" t="str">
        <f>IF(калькулятор!F17=0,"",калькулятор!F17)</f>
        <v/>
      </c>
      <c r="G15" s="57" t="str">
        <f>IF(калькулятор!I17=0,"",калькулятор!I17)</f>
        <v/>
      </c>
      <c r="H15" s="57">
        <f>данные!AE13</f>
        <v>0</v>
      </c>
      <c r="I15" s="57">
        <f>данные!AF13</f>
        <v>0</v>
      </c>
      <c r="J15" s="57">
        <f>данные!AC13</f>
        <v>0</v>
      </c>
      <c r="K15" s="57">
        <f>данные!AD13</f>
        <v>0</v>
      </c>
      <c r="L15" s="59" t="str">
        <f>IFERROR(Таблица6[[#This Row],[тек цены -10%]]/Таблица6[[#This Row],[кол-во]],"")</f>
        <v/>
      </c>
    </row>
    <row r="16" spans="3:14" x14ac:dyDescent="0.25">
      <c r="C16" s="50">
        <f>IF(калькулятор!C18=0,"",калькулятор!C18)</f>
        <v>12</v>
      </c>
      <c r="D16" s="33" t="str">
        <f>IF(калькулятор!D18=0,"",калькулятор!D18)</f>
        <v/>
      </c>
      <c r="E16" s="33" t="str">
        <f>IF(калькулятор!E18=0,"",калькулятор!E18)</f>
        <v/>
      </c>
      <c r="F16" s="33" t="str">
        <f>IF(калькулятор!F18=0,"",калькулятор!F18)</f>
        <v/>
      </c>
      <c r="G16" s="57" t="str">
        <f>IF(калькулятор!I18=0,"",калькулятор!I18)</f>
        <v/>
      </c>
      <c r="H16" s="57">
        <f>данные!AE14</f>
        <v>0</v>
      </c>
      <c r="I16" s="57">
        <f>данные!AF14</f>
        <v>0</v>
      </c>
      <c r="J16" s="57">
        <f>данные!AC14</f>
        <v>0</v>
      </c>
      <c r="K16" s="57">
        <f>данные!AD14</f>
        <v>0</v>
      </c>
      <c r="L16" s="59" t="str">
        <f>IFERROR(Таблица6[[#This Row],[тек цены -10%]]/Таблица6[[#This Row],[кол-во]],"")</f>
        <v/>
      </c>
    </row>
    <row r="17" spans="3:12" x14ac:dyDescent="0.25">
      <c r="C17" s="50">
        <f>IF(калькулятор!C19=0,"",калькулятор!C19)</f>
        <v>13</v>
      </c>
      <c r="D17" s="33" t="str">
        <f>IF(калькулятор!D19=0,"",калькулятор!D19)</f>
        <v/>
      </c>
      <c r="E17" s="33" t="str">
        <f>IF(калькулятор!E19=0,"",калькулятор!E19)</f>
        <v/>
      </c>
      <c r="F17" s="33" t="str">
        <f>IF(калькулятор!F19=0,"",калькулятор!F19)</f>
        <v/>
      </c>
      <c r="G17" s="57" t="str">
        <f>IF(калькулятор!I19=0,"",калькулятор!I19)</f>
        <v/>
      </c>
      <c r="H17" s="57">
        <f>данные!AE15</f>
        <v>0</v>
      </c>
      <c r="I17" s="57">
        <f>данные!AF15</f>
        <v>0</v>
      </c>
      <c r="J17" s="57">
        <f>данные!AC15</f>
        <v>0</v>
      </c>
      <c r="K17" s="57">
        <f>данные!AD15</f>
        <v>0</v>
      </c>
      <c r="L17" s="59" t="str">
        <f>IFERROR(Таблица6[[#This Row],[тек цены -10%]]/Таблица6[[#This Row],[кол-во]],"")</f>
        <v/>
      </c>
    </row>
    <row r="18" spans="3:12" x14ac:dyDescent="0.25">
      <c r="C18" s="50">
        <f>IF(калькулятор!C20=0,"",калькулятор!C20)</f>
        <v>14</v>
      </c>
      <c r="D18" s="33" t="str">
        <f>IF(калькулятор!D20=0,"",калькулятор!D20)</f>
        <v/>
      </c>
      <c r="E18" s="33" t="str">
        <f>IF(калькулятор!E20=0,"",калькулятор!E20)</f>
        <v/>
      </c>
      <c r="F18" s="33" t="str">
        <f>IF(калькулятор!F20=0,"",калькулятор!F20)</f>
        <v/>
      </c>
      <c r="G18" s="57" t="str">
        <f>IF(калькулятор!I20=0,"",калькулятор!I20)</f>
        <v/>
      </c>
      <c r="H18" s="57">
        <f>данные!AE16</f>
        <v>0</v>
      </c>
      <c r="I18" s="57">
        <f>данные!AF16</f>
        <v>0</v>
      </c>
      <c r="J18" s="57">
        <f>данные!AC16</f>
        <v>0</v>
      </c>
      <c r="K18" s="57">
        <f>данные!AD16</f>
        <v>0</v>
      </c>
      <c r="L18" s="59" t="str">
        <f>IFERROR(Таблица6[[#This Row],[тек цены -10%]]/Таблица6[[#This Row],[кол-во]],"")</f>
        <v/>
      </c>
    </row>
    <row r="19" spans="3:12" x14ac:dyDescent="0.25">
      <c r="C19" s="50">
        <f>IF(калькулятор!C21=0,"",калькулятор!C21)</f>
        <v>15</v>
      </c>
      <c r="D19" s="33" t="str">
        <f>IF(калькулятор!D21=0,"",калькулятор!D21)</f>
        <v/>
      </c>
      <c r="E19" s="33" t="str">
        <f>IF(калькулятор!E21=0,"",калькулятор!E21)</f>
        <v/>
      </c>
      <c r="F19" s="33" t="str">
        <f>IF(калькулятор!F21=0,"",калькулятор!F21)</f>
        <v/>
      </c>
      <c r="G19" s="57" t="str">
        <f>IF(калькулятор!I21=0,"",калькулятор!I21)</f>
        <v/>
      </c>
      <c r="H19" s="57">
        <f>данные!AE17</f>
        <v>0</v>
      </c>
      <c r="I19" s="57">
        <f>данные!AF17</f>
        <v>0</v>
      </c>
      <c r="J19" s="57">
        <f>данные!AC17</f>
        <v>0</v>
      </c>
      <c r="K19" s="57">
        <f>данные!AD17</f>
        <v>0</v>
      </c>
      <c r="L19" s="59" t="str">
        <f>IFERROR(Таблица6[[#This Row],[тек цены -10%]]/Таблица6[[#This Row],[кол-во]],"")</f>
        <v/>
      </c>
    </row>
    <row r="20" spans="3:12" x14ac:dyDescent="0.25">
      <c r="C20" s="50">
        <f>IF(калькулятор!C22=0,"",калькулятор!C22)</f>
        <v>16</v>
      </c>
      <c r="D20" s="33" t="str">
        <f>IF(калькулятор!D22=0,"",калькулятор!D22)</f>
        <v/>
      </c>
      <c r="E20" s="33" t="str">
        <f>IF(калькулятор!E22=0,"",калькулятор!E22)</f>
        <v/>
      </c>
      <c r="F20" s="33" t="str">
        <f>IF(калькулятор!F22=0,"",калькулятор!F22)</f>
        <v/>
      </c>
      <c r="G20" s="57" t="str">
        <f>IF(калькулятор!I22=0,"",калькулятор!I22)</f>
        <v/>
      </c>
      <c r="H20" s="57">
        <f>данные!AE18</f>
        <v>0</v>
      </c>
      <c r="I20" s="57">
        <f>данные!AF18</f>
        <v>0</v>
      </c>
      <c r="J20" s="57">
        <f>данные!AC18</f>
        <v>0</v>
      </c>
      <c r="K20" s="57">
        <f>данные!AD18</f>
        <v>0</v>
      </c>
      <c r="L20" s="59" t="str">
        <f>IFERROR(Таблица6[[#This Row],[тек цены -10%]]/Таблица6[[#This Row],[кол-во]],"")</f>
        <v/>
      </c>
    </row>
    <row r="21" spans="3:12" x14ac:dyDescent="0.25">
      <c r="C21" s="50">
        <f>IF(калькулятор!C23=0,"",калькулятор!C23)</f>
        <v>17</v>
      </c>
      <c r="D21" s="33" t="str">
        <f>IF(калькулятор!D23=0,"",калькулятор!D23)</f>
        <v/>
      </c>
      <c r="E21" s="33" t="str">
        <f>IF(калькулятор!E23=0,"",калькулятор!E23)</f>
        <v/>
      </c>
      <c r="F21" s="33" t="str">
        <f>IF(калькулятор!F23=0,"",калькулятор!F23)</f>
        <v/>
      </c>
      <c r="G21" s="57" t="str">
        <f>IF(калькулятор!I23=0,"",калькулятор!I23)</f>
        <v/>
      </c>
      <c r="H21" s="57">
        <f>данные!AE19</f>
        <v>0</v>
      </c>
      <c r="I21" s="57">
        <f>данные!AF19</f>
        <v>0</v>
      </c>
      <c r="J21" s="57">
        <f>данные!AC19</f>
        <v>0</v>
      </c>
      <c r="K21" s="57">
        <f>данные!AD19</f>
        <v>0</v>
      </c>
      <c r="L21" s="59" t="str">
        <f>IFERROR(Таблица6[[#This Row],[тек цены -10%]]/Таблица6[[#This Row],[кол-во]],"")</f>
        <v/>
      </c>
    </row>
    <row r="22" spans="3:12" x14ac:dyDescent="0.25">
      <c r="C22" s="50">
        <f>IF(калькулятор!C24=0,"",калькулятор!C24)</f>
        <v>18</v>
      </c>
      <c r="D22" s="33" t="str">
        <f>IF(калькулятор!D24=0,"",калькулятор!D24)</f>
        <v/>
      </c>
      <c r="E22" s="33" t="str">
        <f>IF(калькулятор!E24=0,"",калькулятор!E24)</f>
        <v/>
      </c>
      <c r="F22" s="33" t="str">
        <f>IF(калькулятор!F24=0,"",калькулятор!F24)</f>
        <v/>
      </c>
      <c r="G22" s="57" t="str">
        <f>IF(калькулятор!I24=0,"",калькулятор!I24)</f>
        <v/>
      </c>
      <c r="H22" s="57">
        <f>данные!AE20</f>
        <v>0</v>
      </c>
      <c r="I22" s="57">
        <f>данные!AF20</f>
        <v>0</v>
      </c>
      <c r="J22" s="57">
        <f>данные!AC20</f>
        <v>0</v>
      </c>
      <c r="K22" s="57">
        <f>данные!AD20</f>
        <v>0</v>
      </c>
      <c r="L22" s="59" t="str">
        <f>IFERROR(Таблица6[[#This Row],[тек цены -10%]]/Таблица6[[#This Row],[кол-во]],"")</f>
        <v/>
      </c>
    </row>
    <row r="23" spans="3:12" x14ac:dyDescent="0.25">
      <c r="C23" s="50">
        <f>IF(калькулятор!C25=0,"",калькулятор!C25)</f>
        <v>19</v>
      </c>
      <c r="D23" s="33" t="str">
        <f>IF(калькулятор!D25=0,"",калькулятор!D25)</f>
        <v/>
      </c>
      <c r="E23" s="33" t="str">
        <f>IF(калькулятор!E25=0,"",калькулятор!E25)</f>
        <v/>
      </c>
      <c r="F23" s="33" t="str">
        <f>IF(калькулятор!F25=0,"",калькулятор!F25)</f>
        <v/>
      </c>
      <c r="G23" s="57" t="str">
        <f>IF(калькулятор!I25=0,"",калькулятор!I25)</f>
        <v/>
      </c>
      <c r="H23" s="57">
        <f>данные!AE21</f>
        <v>0</v>
      </c>
      <c r="I23" s="57">
        <f>данные!AF21</f>
        <v>0</v>
      </c>
      <c r="J23" s="57">
        <f>данные!AC21</f>
        <v>0</v>
      </c>
      <c r="K23" s="57">
        <f>данные!AD21</f>
        <v>0</v>
      </c>
      <c r="L23" s="59" t="str">
        <f>IFERROR(Таблица6[[#This Row],[тек цены -10%]]/Таблица6[[#This Row],[кол-во]],"")</f>
        <v/>
      </c>
    </row>
    <row r="24" spans="3:12" x14ac:dyDescent="0.25">
      <c r="C24" s="50">
        <f>IF(калькулятор!C26=0,"",калькулятор!C26)</f>
        <v>20</v>
      </c>
      <c r="D24" s="33" t="str">
        <f>IF(калькулятор!D26=0,"",калькулятор!D26)</f>
        <v/>
      </c>
      <c r="E24" s="33" t="str">
        <f>IF(калькулятор!E26=0,"",калькулятор!E26)</f>
        <v/>
      </c>
      <c r="F24" s="33" t="str">
        <f>IF(калькулятор!F26=0,"",калькулятор!F26)</f>
        <v/>
      </c>
      <c r="G24" s="57" t="str">
        <f>IF(калькулятор!I26=0,"",калькулятор!I26)</f>
        <v/>
      </c>
      <c r="H24" s="57">
        <f>данные!AE22</f>
        <v>0</v>
      </c>
      <c r="I24" s="57">
        <f>данные!AF22</f>
        <v>0</v>
      </c>
      <c r="J24" s="57">
        <f>данные!AC22</f>
        <v>0</v>
      </c>
      <c r="K24" s="57">
        <f>данные!AD22</f>
        <v>0</v>
      </c>
      <c r="L24" s="59" t="str">
        <f>IFERROR(Таблица6[[#This Row],[тек цены -10%]]/Таблица6[[#This Row],[кол-во]],"")</f>
        <v/>
      </c>
    </row>
    <row r="25" spans="3:12" x14ac:dyDescent="0.25">
      <c r="C25" s="50" t="str">
        <f>IF(калькулятор!C27=0,"",калькулятор!C27)</f>
        <v/>
      </c>
      <c r="D25" s="33" t="str">
        <f>IF(калькулятор!D27=0,"",калькулятор!D27)</f>
        <v/>
      </c>
      <c r="E25" s="33" t="str">
        <f>IF(калькулятор!E27=0,"",калькулятор!E27)</f>
        <v/>
      </c>
      <c r="F25" s="33" t="str">
        <f>IF(калькулятор!F27=0,"",калькулятор!F27)</f>
        <v/>
      </c>
      <c r="G25" s="57" t="str">
        <f>IF(калькулятор!I27=0,"",калькулятор!I27)</f>
        <v/>
      </c>
      <c r="H25" s="57">
        <f>данные!AE23</f>
        <v>0</v>
      </c>
      <c r="I25" s="57">
        <f>данные!AF23</f>
        <v>0</v>
      </c>
      <c r="J25" s="57">
        <f>данные!AC23</f>
        <v>0</v>
      </c>
      <c r="K25" s="57">
        <f>данные!AD23</f>
        <v>0</v>
      </c>
      <c r="L25" s="59" t="str">
        <f>IFERROR(Таблица6[[#This Row],[тек цены -10%]]/Таблица6[[#This Row],[кол-во]],"")</f>
        <v/>
      </c>
    </row>
    <row r="26" spans="3:12" x14ac:dyDescent="0.25">
      <c r="C26" s="50" t="str">
        <f>IF(калькулятор!C28=0,"",калькулятор!C28)</f>
        <v/>
      </c>
      <c r="D26" s="33" t="str">
        <f>IF(калькулятор!D28=0,"",калькулятор!D28)</f>
        <v/>
      </c>
      <c r="E26" s="33" t="str">
        <f>IF(калькулятор!E28=0,"",калькулятор!E28)</f>
        <v/>
      </c>
      <c r="F26" s="33" t="str">
        <f>IF(калькулятор!F28=0,"",калькулятор!F28)</f>
        <v/>
      </c>
      <c r="G26" s="57" t="str">
        <f>IF(калькулятор!I28=0,"",калькулятор!I28)</f>
        <v/>
      </c>
      <c r="H26" s="57">
        <f>данные!AE24</f>
        <v>0</v>
      </c>
      <c r="I26" s="57">
        <f>данные!AF24</f>
        <v>0</v>
      </c>
      <c r="J26" s="57">
        <f>данные!AC24</f>
        <v>0</v>
      </c>
      <c r="K26" s="57">
        <f>данные!AD24</f>
        <v>0</v>
      </c>
      <c r="L26" s="59" t="str">
        <f>IFERROR(Таблица6[[#This Row],[тек цены -10%]]/Таблица6[[#This Row],[кол-во]],"")</f>
        <v/>
      </c>
    </row>
    <row r="27" spans="3:12" x14ac:dyDescent="0.25">
      <c r="C27" s="50" t="str">
        <f>IF(калькулятор!C29=0,"",калькулятор!C29)</f>
        <v/>
      </c>
      <c r="D27" s="33" t="str">
        <f>IF(калькулятор!D29=0,"",калькулятор!D29)</f>
        <v/>
      </c>
      <c r="E27" s="33" t="str">
        <f>IF(калькулятор!E29=0,"",калькулятор!E29)</f>
        <v/>
      </c>
      <c r="F27" s="33" t="str">
        <f>IF(калькулятор!F29=0,"",калькулятор!F29)</f>
        <v/>
      </c>
      <c r="G27" s="57" t="str">
        <f>IF(калькулятор!I29=0,"",калькулятор!I29)</f>
        <v/>
      </c>
      <c r="H27" s="57">
        <f>данные!AE25</f>
        <v>0</v>
      </c>
      <c r="I27" s="57">
        <f>данные!AF25</f>
        <v>0</v>
      </c>
      <c r="J27" s="57">
        <f>данные!AC25</f>
        <v>0</v>
      </c>
      <c r="K27" s="57">
        <f>данные!AD25</f>
        <v>0</v>
      </c>
      <c r="L27" s="59" t="str">
        <f>IFERROR(Таблица6[[#This Row],[тек цены -10%]]/Таблица6[[#This Row],[кол-во]],"")</f>
        <v/>
      </c>
    </row>
    <row r="28" spans="3:12" x14ac:dyDescent="0.25">
      <c r="C28" s="50" t="str">
        <f>IF(калькулятор!C30=0,"",калькулятор!C30)</f>
        <v/>
      </c>
      <c r="D28" s="33" t="str">
        <f>IF(калькулятор!D30=0,"",калькулятор!D30)</f>
        <v/>
      </c>
      <c r="E28" s="33" t="str">
        <f>IF(калькулятор!E30=0,"",калькулятор!E30)</f>
        <v/>
      </c>
      <c r="F28" s="33" t="str">
        <f>IF(калькулятор!F30=0,"",калькулятор!F30)</f>
        <v/>
      </c>
      <c r="G28" s="57" t="str">
        <f>IF(калькулятор!I30=0,"",калькулятор!I30)</f>
        <v/>
      </c>
      <c r="H28" s="57">
        <f>данные!AE26</f>
        <v>0</v>
      </c>
      <c r="I28" s="57">
        <f>данные!AF26</f>
        <v>0</v>
      </c>
      <c r="J28" s="57">
        <f>данные!AC26</f>
        <v>0</v>
      </c>
      <c r="K28" s="57">
        <f>данные!AD26</f>
        <v>0</v>
      </c>
      <c r="L28" s="59" t="str">
        <f>IFERROR(Таблица6[[#This Row],[тек цены -10%]]/Таблица6[[#This Row],[кол-во]],"")</f>
        <v/>
      </c>
    </row>
    <row r="29" spans="3:12" x14ac:dyDescent="0.25">
      <c r="C29" s="50" t="str">
        <f>IF(калькулятор!C31=0,"",калькулятор!C31)</f>
        <v/>
      </c>
      <c r="D29" s="33" t="str">
        <f>IF(калькулятор!D31=0,"",калькулятор!D31)</f>
        <v/>
      </c>
      <c r="E29" s="33" t="str">
        <f>IF(калькулятор!E31=0,"",калькулятор!E31)</f>
        <v/>
      </c>
      <c r="F29" s="33" t="str">
        <f>IF(калькулятор!F31=0,"",калькулятор!F31)</f>
        <v/>
      </c>
      <c r="G29" s="57" t="str">
        <f>IF(калькулятор!I31=0,"",калькулятор!I31)</f>
        <v/>
      </c>
      <c r="H29" s="57">
        <f>данные!AE27</f>
        <v>0</v>
      </c>
      <c r="I29" s="57">
        <f>данные!AF27</f>
        <v>0</v>
      </c>
      <c r="J29" s="57">
        <f>данные!AC27</f>
        <v>0</v>
      </c>
      <c r="K29" s="57">
        <f>данные!AD27</f>
        <v>0</v>
      </c>
      <c r="L29" s="59" t="str">
        <f>IFERROR(Таблица6[[#This Row],[тек цены -10%]]/Таблица6[[#This Row],[кол-во]],"")</f>
        <v/>
      </c>
    </row>
    <row r="30" spans="3:12" x14ac:dyDescent="0.25">
      <c r="C30" s="50" t="str">
        <f>IF(калькулятор!C32=0,"",калькулятор!C32)</f>
        <v/>
      </c>
      <c r="D30" s="33" t="str">
        <f>IF(калькулятор!D32=0,"",калькулятор!D32)</f>
        <v/>
      </c>
      <c r="E30" s="33" t="str">
        <f>IF(калькулятор!E32=0,"",калькулятор!E32)</f>
        <v/>
      </c>
      <c r="F30" s="33" t="str">
        <f>IF(калькулятор!F32=0,"",калькулятор!F32)</f>
        <v/>
      </c>
      <c r="G30" s="57" t="str">
        <f>IF(калькулятор!I32=0,"",калькулятор!I32)</f>
        <v/>
      </c>
      <c r="H30" s="57">
        <f>данные!AE28</f>
        <v>0</v>
      </c>
      <c r="I30" s="57">
        <f>данные!AF28</f>
        <v>0</v>
      </c>
      <c r="J30" s="57">
        <f>данные!AC28</f>
        <v>0</v>
      </c>
      <c r="K30" s="57">
        <f>данные!AD28</f>
        <v>0</v>
      </c>
      <c r="L30" s="59" t="str">
        <f>IFERROR(Таблица6[[#This Row],[тек цены -10%]]/Таблица6[[#This Row],[кол-во]],"")</f>
        <v/>
      </c>
    </row>
    <row r="31" spans="3:12" x14ac:dyDescent="0.25">
      <c r="C31" s="50" t="str">
        <f>IF(калькулятор!C33=0,"",калькулятор!C33)</f>
        <v/>
      </c>
      <c r="D31" s="33" t="str">
        <f>IF(калькулятор!D33=0,"",калькулятор!D33)</f>
        <v/>
      </c>
      <c r="E31" s="33" t="str">
        <f>IF(калькулятор!E33=0,"",калькулятор!E33)</f>
        <v/>
      </c>
      <c r="F31" s="33" t="str">
        <f>IF(калькулятор!F33=0,"",калькулятор!F33)</f>
        <v/>
      </c>
      <c r="G31" s="57" t="str">
        <f>IF(калькулятор!I33=0,"",калькулятор!I33)</f>
        <v/>
      </c>
      <c r="H31" s="57">
        <f>данные!AE29</f>
        <v>0</v>
      </c>
      <c r="I31" s="57">
        <f>данные!AF29</f>
        <v>0</v>
      </c>
      <c r="J31" s="57">
        <f>данные!AC29</f>
        <v>0</v>
      </c>
      <c r="K31" s="57">
        <f>данные!AD29</f>
        <v>0</v>
      </c>
      <c r="L31" s="59" t="str">
        <f>IFERROR(Таблица6[[#This Row],[тек цены -10%]]/Таблица6[[#This Row],[кол-во]],"")</f>
        <v/>
      </c>
    </row>
    <row r="32" spans="3:12" x14ac:dyDescent="0.25">
      <c r="C32" s="50" t="str">
        <f>IF(калькулятор!C34=0,"",калькулятор!C34)</f>
        <v/>
      </c>
      <c r="D32" s="33" t="str">
        <f>IF(калькулятор!D34=0,"",калькулятор!D34)</f>
        <v/>
      </c>
      <c r="E32" s="33" t="str">
        <f>IF(калькулятор!E34=0,"",калькулятор!E34)</f>
        <v/>
      </c>
      <c r="F32" s="33" t="str">
        <f>IF(калькулятор!F34=0,"",калькулятор!F34)</f>
        <v/>
      </c>
      <c r="G32" s="57" t="str">
        <f>IF(калькулятор!I34=0,"",калькулятор!I34)</f>
        <v/>
      </c>
      <c r="H32" s="57">
        <f>данные!AE30</f>
        <v>0</v>
      </c>
      <c r="I32" s="57">
        <f>данные!AF30</f>
        <v>0</v>
      </c>
      <c r="J32" s="57">
        <f>данные!AC30</f>
        <v>0</v>
      </c>
      <c r="K32" s="57">
        <f>данные!AD30</f>
        <v>0</v>
      </c>
      <c r="L32" s="59" t="str">
        <f>IFERROR(Таблица6[[#This Row],[тек цены -10%]]/Таблица6[[#This Row],[кол-во]],"")</f>
        <v/>
      </c>
    </row>
    <row r="33" spans="3:12" x14ac:dyDescent="0.25">
      <c r="C33" s="50" t="str">
        <f>IF(калькулятор!C35=0,"",калькулятор!C35)</f>
        <v/>
      </c>
      <c r="D33" s="33" t="str">
        <f>IF(калькулятор!D35=0,"",калькулятор!D35)</f>
        <v/>
      </c>
      <c r="E33" s="33" t="str">
        <f>IF(калькулятор!E35=0,"",калькулятор!E35)</f>
        <v/>
      </c>
      <c r="F33" s="33" t="str">
        <f>IF(калькулятор!F35=0,"",калькулятор!F35)</f>
        <v/>
      </c>
      <c r="G33" s="57" t="str">
        <f>IF(калькулятор!I35=0,"",калькулятор!I35)</f>
        <v/>
      </c>
      <c r="H33" s="57">
        <f>данные!AE31</f>
        <v>0</v>
      </c>
      <c r="I33" s="57">
        <f>данные!AF31</f>
        <v>0</v>
      </c>
      <c r="J33" s="57">
        <f>данные!AC31</f>
        <v>0</v>
      </c>
      <c r="K33" s="57">
        <f>данные!AD31</f>
        <v>0</v>
      </c>
      <c r="L33" s="59" t="str">
        <f>IFERROR(Таблица6[[#This Row],[тек цены -10%]]/Таблица6[[#This Row],[кол-во]],"")</f>
        <v/>
      </c>
    </row>
    <row r="34" spans="3:12" x14ac:dyDescent="0.25">
      <c r="C34" s="50" t="str">
        <f>IF(калькулятор!C36=0,"",калькулятор!C36)</f>
        <v/>
      </c>
      <c r="D34" s="33" t="str">
        <f>IF(калькулятор!D36=0,"",калькулятор!D36)</f>
        <v/>
      </c>
      <c r="E34" s="33" t="str">
        <f>IF(калькулятор!E36=0,"",калькулятор!E36)</f>
        <v/>
      </c>
      <c r="F34" s="33" t="str">
        <f>IF(калькулятор!F36=0,"",калькулятор!F36)</f>
        <v/>
      </c>
      <c r="G34" s="57" t="str">
        <f>IF(калькулятор!I36=0,"",калькулятор!I36)</f>
        <v/>
      </c>
      <c r="H34" s="57">
        <f>данные!AE32</f>
        <v>0</v>
      </c>
      <c r="I34" s="57">
        <f>данные!AF32</f>
        <v>0</v>
      </c>
      <c r="J34" s="57">
        <f>данные!AC32</f>
        <v>0</v>
      </c>
      <c r="K34" s="57">
        <f>данные!AD32</f>
        <v>0</v>
      </c>
      <c r="L34" s="59" t="str">
        <f>IFERROR(Таблица6[[#This Row],[тек цены -10%]]/Таблица6[[#This Row],[кол-во]],"")</f>
        <v/>
      </c>
    </row>
    <row r="35" spans="3:12" x14ac:dyDescent="0.25">
      <c r="C35" s="50" t="str">
        <f>IF(калькулятор!C37=0,"",калькулятор!C37)</f>
        <v/>
      </c>
      <c r="D35" s="33" t="str">
        <f>IF(калькулятор!D37=0,"",калькулятор!D37)</f>
        <v/>
      </c>
      <c r="E35" s="33" t="str">
        <f>IF(калькулятор!E37=0,"",калькулятор!E37)</f>
        <v/>
      </c>
      <c r="F35" s="33" t="str">
        <f>IF(калькулятор!F37=0,"",калькулятор!F37)</f>
        <v/>
      </c>
      <c r="G35" s="57" t="str">
        <f>IF(калькулятор!I37=0,"",калькулятор!I37)</f>
        <v/>
      </c>
      <c r="H35" s="57">
        <f>данные!AE33</f>
        <v>0</v>
      </c>
      <c r="I35" s="57">
        <f>данные!AF33</f>
        <v>0</v>
      </c>
      <c r="J35" s="57">
        <f>данные!AC33</f>
        <v>0</v>
      </c>
      <c r="K35" s="57">
        <f>данные!AD33</f>
        <v>0</v>
      </c>
      <c r="L35" s="59" t="str">
        <f>IFERROR(Таблица6[[#This Row],[тек цены -10%]]/Таблица6[[#This Row],[кол-во]],"")</f>
        <v/>
      </c>
    </row>
    <row r="36" spans="3:12" x14ac:dyDescent="0.25">
      <c r="C36" s="50" t="str">
        <f>IF(калькулятор!C38=0,"",калькулятор!C38)</f>
        <v/>
      </c>
      <c r="D36" s="33" t="str">
        <f>IF(калькулятор!D38=0,"",калькулятор!D38)</f>
        <v/>
      </c>
      <c r="E36" s="33" t="str">
        <f>IF(калькулятор!E38=0,"",калькулятор!E38)</f>
        <v/>
      </c>
      <c r="F36" s="33" t="str">
        <f>IF(калькулятор!F38=0,"",калькулятор!F38)</f>
        <v/>
      </c>
      <c r="G36" s="57" t="str">
        <f>IF(калькулятор!I38=0,"",калькулятор!I38)</f>
        <v/>
      </c>
      <c r="H36" s="57">
        <f>данные!AE34</f>
        <v>0</v>
      </c>
      <c r="I36" s="57">
        <f>данные!AF34</f>
        <v>0</v>
      </c>
      <c r="J36" s="57">
        <f>данные!AC34</f>
        <v>0</v>
      </c>
      <c r="K36" s="57">
        <f>данные!AD34</f>
        <v>0</v>
      </c>
      <c r="L36" s="59" t="str">
        <f>IFERROR(Таблица6[[#This Row],[тек цены -10%]]/Таблица6[[#This Row],[кол-во]],"")</f>
        <v/>
      </c>
    </row>
    <row r="37" spans="3:12" x14ac:dyDescent="0.25">
      <c r="C37" s="50" t="str">
        <f>IF(калькулятор!C39=0,"",калькулятор!C39)</f>
        <v/>
      </c>
      <c r="D37" s="33" t="str">
        <f>IF(калькулятор!D39=0,"",калькулятор!D39)</f>
        <v/>
      </c>
      <c r="E37" s="33" t="str">
        <f>IF(калькулятор!E39=0,"",калькулятор!E39)</f>
        <v/>
      </c>
      <c r="F37" s="33" t="str">
        <f>IF(калькулятор!F39=0,"",калькулятор!F39)</f>
        <v/>
      </c>
      <c r="G37" s="57" t="str">
        <f>IF(калькулятор!I39=0,"",калькулятор!I39)</f>
        <v/>
      </c>
      <c r="H37" s="57">
        <f>данные!AE35</f>
        <v>0</v>
      </c>
      <c r="I37" s="57">
        <f>данные!AF35</f>
        <v>0</v>
      </c>
      <c r="J37" s="57">
        <f>данные!AC35</f>
        <v>0</v>
      </c>
      <c r="K37" s="57">
        <f>данные!AD35</f>
        <v>0</v>
      </c>
      <c r="L37" s="59" t="str">
        <f>IFERROR(Таблица6[[#This Row],[тек цены -10%]]/Таблица6[[#This Row],[кол-во]],"")</f>
        <v/>
      </c>
    </row>
    <row r="38" spans="3:12" x14ac:dyDescent="0.25">
      <c r="C38" s="50" t="str">
        <f>IF(калькулятор!C40=0,"",калькулятор!C40)</f>
        <v/>
      </c>
      <c r="D38" s="33" t="str">
        <f>IF(калькулятор!D40=0,"",калькулятор!D40)</f>
        <v/>
      </c>
      <c r="E38" s="33" t="str">
        <f>IF(калькулятор!E40=0,"",калькулятор!E40)</f>
        <v/>
      </c>
      <c r="F38" s="33" t="str">
        <f>IF(калькулятор!F40=0,"",калькулятор!F40)</f>
        <v/>
      </c>
      <c r="G38" s="57" t="str">
        <f>IF(калькулятор!I40=0,"",калькулятор!I40)</f>
        <v/>
      </c>
      <c r="H38" s="57">
        <f>данные!AE36</f>
        <v>0</v>
      </c>
      <c r="I38" s="57">
        <f>данные!AF36</f>
        <v>0</v>
      </c>
      <c r="J38" s="57">
        <f>данные!AC36</f>
        <v>0</v>
      </c>
      <c r="K38" s="57">
        <f>данные!AD36</f>
        <v>0</v>
      </c>
      <c r="L38" s="59" t="str">
        <f>IFERROR(Таблица6[[#This Row],[тек цены -10%]]/Таблица6[[#This Row],[кол-во]],"")</f>
        <v/>
      </c>
    </row>
    <row r="39" spans="3:12" x14ac:dyDescent="0.25">
      <c r="C39" s="50" t="str">
        <f>IF(калькулятор!C41=0,"",калькулятор!C41)</f>
        <v/>
      </c>
      <c r="D39" s="33" t="str">
        <f>IF(калькулятор!D41=0,"",калькулятор!D41)</f>
        <v/>
      </c>
      <c r="E39" s="33" t="str">
        <f>IF(калькулятор!E41=0,"",калькулятор!E41)</f>
        <v/>
      </c>
      <c r="F39" s="33" t="str">
        <f>IF(калькулятор!F41=0,"",калькулятор!F41)</f>
        <v/>
      </c>
      <c r="G39" s="57" t="str">
        <f>IF(калькулятор!I41=0,"",калькулятор!I41)</f>
        <v/>
      </c>
      <c r="H39" s="57">
        <f>данные!AE37</f>
        <v>0</v>
      </c>
      <c r="I39" s="57">
        <f>данные!AF37</f>
        <v>0</v>
      </c>
      <c r="J39" s="57">
        <f>данные!AC37</f>
        <v>0</v>
      </c>
      <c r="K39" s="57">
        <f>данные!AD37</f>
        <v>0</v>
      </c>
      <c r="L39" s="59" t="str">
        <f>IFERROR(Таблица6[[#This Row],[тек цены -10%]]/Таблица6[[#This Row],[кол-во]],"")</f>
        <v/>
      </c>
    </row>
    <row r="40" spans="3:12" x14ac:dyDescent="0.25">
      <c r="C40" s="50" t="str">
        <f>IF(калькулятор!C42=0,"",калькулятор!C42)</f>
        <v/>
      </c>
      <c r="D40" s="33" t="str">
        <f>IF(калькулятор!D42=0,"",калькулятор!D42)</f>
        <v/>
      </c>
      <c r="E40" s="33" t="str">
        <f>IF(калькулятор!E42=0,"",калькулятор!E42)</f>
        <v/>
      </c>
      <c r="F40" s="33" t="str">
        <f>IF(калькулятор!F42=0,"",калькулятор!F42)</f>
        <v/>
      </c>
      <c r="G40" s="57" t="str">
        <f>IF(калькулятор!I42=0,"",калькулятор!I42)</f>
        <v/>
      </c>
      <c r="H40" s="57">
        <f>данные!AE38</f>
        <v>0</v>
      </c>
      <c r="I40" s="57">
        <f>данные!AF38</f>
        <v>0</v>
      </c>
      <c r="J40" s="57">
        <f>данные!AC38</f>
        <v>0</v>
      </c>
      <c r="K40" s="57">
        <f>данные!AD38</f>
        <v>0</v>
      </c>
      <c r="L40" s="59" t="str">
        <f>IFERROR(Таблица6[[#This Row],[тек цены -10%]]/Таблица6[[#This Row],[кол-во]],"")</f>
        <v/>
      </c>
    </row>
    <row r="41" spans="3:12" x14ac:dyDescent="0.25">
      <c r="C41" s="50" t="str">
        <f>IF(калькулятор!C43=0,"",калькулятор!C43)</f>
        <v/>
      </c>
      <c r="D41" s="33" t="str">
        <f>IF(калькулятор!D43=0,"",калькулятор!D43)</f>
        <v/>
      </c>
      <c r="E41" s="33" t="str">
        <f>IF(калькулятор!E43=0,"",калькулятор!E43)</f>
        <v/>
      </c>
      <c r="F41" s="33" t="str">
        <f>IF(калькулятор!F43=0,"",калькулятор!F43)</f>
        <v/>
      </c>
      <c r="G41" s="57" t="str">
        <f>IF(калькулятор!I43=0,"",калькулятор!I43)</f>
        <v/>
      </c>
      <c r="H41" s="57">
        <f>данные!AE39</f>
        <v>0</v>
      </c>
      <c r="I41" s="57">
        <f>данные!AF39</f>
        <v>0</v>
      </c>
      <c r="J41" s="57">
        <f>данные!AC39</f>
        <v>0</v>
      </c>
      <c r="K41" s="57">
        <f>данные!AD39</f>
        <v>0</v>
      </c>
      <c r="L41" s="59" t="str">
        <f>IFERROR(Таблица6[[#This Row],[тек цены -10%]]/Таблица6[[#This Row],[кол-во]],"")</f>
        <v/>
      </c>
    </row>
    <row r="42" spans="3:12" x14ac:dyDescent="0.25">
      <c r="C42" s="50" t="str">
        <f>IF(калькулятор!C44=0,"",калькулятор!C44)</f>
        <v/>
      </c>
      <c r="D42" s="33" t="str">
        <f>IF(калькулятор!D44=0,"",калькулятор!D44)</f>
        <v/>
      </c>
      <c r="E42" s="33" t="str">
        <f>IF(калькулятор!E44=0,"",калькулятор!E44)</f>
        <v/>
      </c>
      <c r="F42" s="33" t="str">
        <f>IF(калькулятор!F44=0,"",калькулятор!F44)</f>
        <v/>
      </c>
      <c r="G42" s="57" t="str">
        <f>IF(калькулятор!I44=0,"",калькулятор!I44)</f>
        <v/>
      </c>
      <c r="H42" s="57">
        <f>данные!AE40</f>
        <v>0</v>
      </c>
      <c r="I42" s="57">
        <f>данные!AF40</f>
        <v>0</v>
      </c>
      <c r="J42" s="57">
        <f>данные!AC40</f>
        <v>0</v>
      </c>
      <c r="K42" s="57">
        <f>данные!AD40</f>
        <v>0</v>
      </c>
      <c r="L42" s="59" t="str">
        <f>IFERROR(Таблица6[[#This Row],[тек цены -10%]]/Таблица6[[#This Row],[кол-во]],"")</f>
        <v/>
      </c>
    </row>
    <row r="43" spans="3:12" x14ac:dyDescent="0.25">
      <c r="C43" s="50" t="str">
        <f>IF(калькулятор!C45=0,"",калькулятор!C45)</f>
        <v/>
      </c>
      <c r="D43" s="33" t="str">
        <f>IF(калькулятор!D45=0,"",калькулятор!D45)</f>
        <v/>
      </c>
      <c r="E43" s="33" t="str">
        <f>IF(калькулятор!E45=0,"",калькулятор!E45)</f>
        <v/>
      </c>
      <c r="F43" s="33" t="str">
        <f>IF(калькулятор!F45=0,"",калькулятор!F45)</f>
        <v/>
      </c>
      <c r="G43" s="57" t="str">
        <f>IF(калькулятор!I45=0,"",калькулятор!I45)</f>
        <v/>
      </c>
      <c r="H43" s="57">
        <f>данные!AE41</f>
        <v>0</v>
      </c>
      <c r="I43" s="57">
        <f>данные!AF41</f>
        <v>0</v>
      </c>
      <c r="J43" s="57">
        <f>данные!AC41</f>
        <v>0</v>
      </c>
      <c r="K43" s="57">
        <f>данные!AD41</f>
        <v>0</v>
      </c>
      <c r="L43" s="59" t="str">
        <f>IFERROR(Таблица6[[#This Row],[тек цены -10%]]/Таблица6[[#This Row],[кол-во]],"")</f>
        <v/>
      </c>
    </row>
    <row r="44" spans="3:12" x14ac:dyDescent="0.25">
      <c r="C44" s="55" t="str">
        <f>IF(калькулятор!C46=0,"",калькулятор!C46)</f>
        <v/>
      </c>
      <c r="D44" s="56" t="str">
        <f>IF(калькулятор!D46=0,"",калькулятор!D46)</f>
        <v/>
      </c>
      <c r="E44" s="56" t="str">
        <f>IF(калькулятор!E46=0,"",калькулятор!E46)</f>
        <v/>
      </c>
      <c r="F44" s="56" t="str">
        <f>IF(калькулятор!F46=0,"",калькулятор!F46)</f>
        <v/>
      </c>
      <c r="G44" s="58" t="str">
        <f>IF(калькулятор!I46=0,"",калькулятор!I46)</f>
        <v/>
      </c>
      <c r="H44" s="58">
        <f>данные!AE42</f>
        <v>0</v>
      </c>
      <c r="I44" s="58">
        <f>данные!AF42</f>
        <v>0</v>
      </c>
      <c r="J44" s="58">
        <f>данные!AC42</f>
        <v>0</v>
      </c>
      <c r="K44" s="58">
        <f>данные!AD42</f>
        <v>0</v>
      </c>
      <c r="L44" s="60" t="str">
        <f>IFERROR(Таблица6[[#This Row],[тек цены -10%]]/Таблица6[[#This Row],[кол-во]],"")</f>
        <v/>
      </c>
    </row>
    <row r="45" spans="3:12" x14ac:dyDescent="0.25">
      <c r="C45" s="70" t="str">
        <f>IF(калькулятор!C47=0,"",калькулятор!C47)</f>
        <v/>
      </c>
      <c r="D45" s="71" t="str">
        <f>IF(калькулятор!D47=0,"",калькулятор!D47)</f>
        <v/>
      </c>
      <c r="E45" s="72" t="str">
        <f>IF(калькулятор!E47=0,"",калькулятор!E47)</f>
        <v/>
      </c>
      <c r="F45" s="73" t="str">
        <f>IF(калькулятор!F47=0,"",калькулятор!F47)</f>
        <v/>
      </c>
      <c r="G45" s="74" t="str">
        <f>IF(калькулятор!I47=0,"",калькулятор!I47)</f>
        <v/>
      </c>
      <c r="H45" s="75">
        <f>данные!AE43</f>
        <v>0</v>
      </c>
      <c r="I45" s="76">
        <f>данные!AF43</f>
        <v>0</v>
      </c>
      <c r="J45" s="76">
        <f>данные!AC43</f>
        <v>0</v>
      </c>
      <c r="K45" s="76">
        <f>данные!AD43</f>
        <v>0</v>
      </c>
      <c r="L45" s="77" t="str">
        <f>IFERROR(Таблица6[[#This Row],[тек цены -10%]]/Таблица6[[#This Row],[кол-во]],"")</f>
        <v/>
      </c>
    </row>
    <row r="46" spans="3:12" x14ac:dyDescent="0.25">
      <c r="C46" s="70" t="str">
        <f>IF(калькулятор!C48=0,"",калькулятор!C48)</f>
        <v/>
      </c>
      <c r="D46" s="71" t="str">
        <f>IF(калькулятор!D48=0,"",калькулятор!D48)</f>
        <v/>
      </c>
      <c r="E46" s="72" t="str">
        <f>IF(калькулятор!E48=0,"",калькулятор!E48)</f>
        <v/>
      </c>
      <c r="F46" s="73" t="str">
        <f>IF(калькулятор!F48=0,"",калькулятор!F48)</f>
        <v/>
      </c>
      <c r="G46" s="74" t="str">
        <f>IF(калькулятор!I48=0,"",калькулятор!I48)</f>
        <v/>
      </c>
      <c r="H46" s="75">
        <f>данные!AE44</f>
        <v>0</v>
      </c>
      <c r="I46" s="76">
        <f>данные!AF44</f>
        <v>0</v>
      </c>
      <c r="J46" s="76">
        <f>данные!AC44</f>
        <v>0</v>
      </c>
      <c r="K46" s="76">
        <f>данные!AD44</f>
        <v>0</v>
      </c>
      <c r="L46" s="77" t="str">
        <f>IFERROR(Таблица6[[#This Row],[тек цены -10%]]/Таблица6[[#This Row],[кол-во]],"")</f>
        <v/>
      </c>
    </row>
    <row r="47" spans="3:12" x14ac:dyDescent="0.25">
      <c r="C47" s="70" t="str">
        <f>IF(калькулятор!C49=0,"",калькулятор!C49)</f>
        <v/>
      </c>
      <c r="D47" s="71" t="str">
        <f>IF(калькулятор!D49=0,"",калькулятор!D49)</f>
        <v/>
      </c>
      <c r="E47" s="72" t="str">
        <f>IF(калькулятор!E49=0,"",калькулятор!E49)</f>
        <v/>
      </c>
      <c r="F47" s="73" t="str">
        <f>IF(калькулятор!F49=0,"",калькулятор!F49)</f>
        <v/>
      </c>
      <c r="G47" s="74" t="str">
        <f>IF(калькулятор!I49=0,"",калькулятор!I49)</f>
        <v/>
      </c>
      <c r="H47" s="75">
        <f>данные!AE45</f>
        <v>0</v>
      </c>
      <c r="I47" s="76">
        <f>данные!AF45</f>
        <v>0</v>
      </c>
      <c r="J47" s="76">
        <f>данные!AC45</f>
        <v>0</v>
      </c>
      <c r="K47" s="76">
        <f>данные!AD45</f>
        <v>0</v>
      </c>
      <c r="L47" s="77" t="str">
        <f>IFERROR(Таблица6[[#This Row],[тек цены -10%]]/Таблица6[[#This Row],[кол-во]],"")</f>
        <v/>
      </c>
    </row>
    <row r="48" spans="3:12" x14ac:dyDescent="0.25">
      <c r="C48" s="70" t="str">
        <f>IF(калькулятор!C50=0,"",калькулятор!C50)</f>
        <v/>
      </c>
      <c r="D48" s="71" t="str">
        <f>IF(калькулятор!D50=0,"",калькулятор!D50)</f>
        <v/>
      </c>
      <c r="E48" s="72" t="str">
        <f>IF(калькулятор!E50=0,"",калькулятор!E50)</f>
        <v/>
      </c>
      <c r="F48" s="73" t="str">
        <f>IF(калькулятор!F50=0,"",калькулятор!F50)</f>
        <v/>
      </c>
      <c r="G48" s="74" t="str">
        <f>IF(калькулятор!I50=0,"",калькулятор!I50)</f>
        <v/>
      </c>
      <c r="H48" s="75">
        <f>данные!AE46</f>
        <v>0</v>
      </c>
      <c r="I48" s="76">
        <f>данные!AF46</f>
        <v>0</v>
      </c>
      <c r="J48" s="76">
        <f>данные!AC46</f>
        <v>0</v>
      </c>
      <c r="K48" s="76">
        <f>данные!AD46</f>
        <v>0</v>
      </c>
      <c r="L48" s="77" t="str">
        <f>IFERROR(Таблица6[[#This Row],[тек цены -10%]]/Таблица6[[#This Row],[кол-во]],"")</f>
        <v/>
      </c>
    </row>
    <row r="49" spans="3:12" x14ac:dyDescent="0.25">
      <c r="C49" s="70" t="str">
        <f>IF(калькулятор!C51=0,"",калькулятор!C51)</f>
        <v/>
      </c>
      <c r="D49" s="71" t="str">
        <f>IF(калькулятор!D51=0,"",калькулятор!D51)</f>
        <v/>
      </c>
      <c r="E49" s="72" t="str">
        <f>IF(калькулятор!E51=0,"",калькулятор!E51)</f>
        <v/>
      </c>
      <c r="F49" s="73" t="str">
        <f>IF(калькулятор!F51=0,"",калькулятор!F51)</f>
        <v/>
      </c>
      <c r="G49" s="74" t="str">
        <f>IF(калькулятор!I51=0,"",калькулятор!I51)</f>
        <v/>
      </c>
      <c r="H49" s="75">
        <f>данные!AE47</f>
        <v>0</v>
      </c>
      <c r="I49" s="76">
        <f>данные!AF47</f>
        <v>0</v>
      </c>
      <c r="J49" s="76">
        <f>данные!AC47</f>
        <v>0</v>
      </c>
      <c r="K49" s="76">
        <f>данные!AD47</f>
        <v>0</v>
      </c>
      <c r="L49" s="77" t="str">
        <f>IFERROR(Таблица6[[#This Row],[тек цены -10%]]/Таблица6[[#This Row],[кол-во]],"")</f>
        <v/>
      </c>
    </row>
    <row r="50" spans="3:12" x14ac:dyDescent="0.25">
      <c r="C50" s="70" t="str">
        <f>IF(калькулятор!C52=0,"",калькулятор!C52)</f>
        <v/>
      </c>
      <c r="D50" s="71" t="str">
        <f>IF(калькулятор!D52=0,"",калькулятор!D52)</f>
        <v/>
      </c>
      <c r="E50" s="72" t="str">
        <f>IF(калькулятор!E52=0,"",калькулятор!E52)</f>
        <v/>
      </c>
      <c r="F50" s="73" t="str">
        <f>IF(калькулятор!F52=0,"",калькулятор!F52)</f>
        <v/>
      </c>
      <c r="G50" s="74" t="str">
        <f>IF(калькулятор!I52=0,"",калькулятор!I52)</f>
        <v/>
      </c>
      <c r="H50" s="75">
        <f>данные!AE48</f>
        <v>0</v>
      </c>
      <c r="I50" s="76">
        <f>данные!AF48</f>
        <v>0</v>
      </c>
      <c r="J50" s="76">
        <f>данные!AC48</f>
        <v>0</v>
      </c>
      <c r="K50" s="76">
        <f>данные!AD48</f>
        <v>0</v>
      </c>
      <c r="L50" s="77" t="str">
        <f>IFERROR(Таблица6[[#This Row],[тек цены -10%]]/Таблица6[[#This Row],[кол-во]],"")</f>
        <v/>
      </c>
    </row>
    <row r="51" spans="3:12" x14ac:dyDescent="0.25">
      <c r="C51" s="70" t="str">
        <f>IF(калькулятор!C53=0,"",калькулятор!C53)</f>
        <v/>
      </c>
      <c r="D51" s="71" t="str">
        <f>IF(калькулятор!D53=0,"",калькулятор!D53)</f>
        <v/>
      </c>
      <c r="E51" s="72" t="str">
        <f>IF(калькулятор!E53=0,"",калькулятор!E53)</f>
        <v/>
      </c>
      <c r="F51" s="73" t="str">
        <f>IF(калькулятор!F53=0,"",калькулятор!F53)</f>
        <v/>
      </c>
      <c r="G51" s="74" t="str">
        <f>IF(калькулятор!I53=0,"",калькулятор!I53)</f>
        <v/>
      </c>
      <c r="H51" s="75">
        <f>данные!AE49</f>
        <v>0</v>
      </c>
      <c r="I51" s="76">
        <f>данные!AF49</f>
        <v>0</v>
      </c>
      <c r="J51" s="76">
        <f>данные!AC49</f>
        <v>0</v>
      </c>
      <c r="K51" s="76">
        <f>данные!AD49</f>
        <v>0</v>
      </c>
      <c r="L51" s="77" t="str">
        <f>IFERROR(Таблица6[[#This Row],[тек цены -10%]]/Таблица6[[#This Row],[кол-во]],"")</f>
        <v/>
      </c>
    </row>
    <row r="52" spans="3:12" x14ac:dyDescent="0.25">
      <c r="C52" s="70" t="str">
        <f>IF(калькулятор!C54=0,"",калькулятор!C54)</f>
        <v/>
      </c>
      <c r="D52" s="71" t="str">
        <f>IF(калькулятор!D54=0,"",калькулятор!D54)</f>
        <v/>
      </c>
      <c r="E52" s="72" t="str">
        <f>IF(калькулятор!E54=0,"",калькулятор!E54)</f>
        <v/>
      </c>
      <c r="F52" s="73" t="str">
        <f>IF(калькулятор!F54=0,"",калькулятор!F54)</f>
        <v/>
      </c>
      <c r="G52" s="74" t="str">
        <f>IF(калькулятор!I54=0,"",калькулятор!I54)</f>
        <v/>
      </c>
      <c r="H52" s="75">
        <f>данные!AE50</f>
        <v>0</v>
      </c>
      <c r="I52" s="76">
        <f>данные!AF50</f>
        <v>0</v>
      </c>
      <c r="J52" s="76">
        <f>данные!AC50</f>
        <v>0</v>
      </c>
      <c r="K52" s="76">
        <f>данные!AD50</f>
        <v>0</v>
      </c>
      <c r="L52" s="77" t="str">
        <f>IFERROR(Таблица6[[#This Row],[тек цены -10%]]/Таблица6[[#This Row],[кол-во]],"")</f>
        <v/>
      </c>
    </row>
    <row r="53" spans="3:12" x14ac:dyDescent="0.25">
      <c r="C53" s="70" t="str">
        <f>IF(калькулятор!C55=0,"",калькулятор!C55)</f>
        <v/>
      </c>
      <c r="D53" s="71" t="str">
        <f>IF(калькулятор!D55=0,"",калькулятор!D55)</f>
        <v/>
      </c>
      <c r="E53" s="72" t="str">
        <f>IF(калькулятор!E55=0,"",калькулятор!E55)</f>
        <v/>
      </c>
      <c r="F53" s="73" t="str">
        <f>IF(калькулятор!F55=0,"",калькулятор!F55)</f>
        <v/>
      </c>
      <c r="G53" s="74" t="str">
        <f>IF(калькулятор!I55=0,"",калькулятор!I55)</f>
        <v/>
      </c>
      <c r="H53" s="75">
        <f>данные!AE51</f>
        <v>0</v>
      </c>
      <c r="I53" s="76">
        <f>данные!AF51</f>
        <v>0</v>
      </c>
      <c r="J53" s="76">
        <f>данные!AC51</f>
        <v>0</v>
      </c>
      <c r="K53" s="76">
        <f>данные!AD51</f>
        <v>0</v>
      </c>
      <c r="L53" s="77" t="str">
        <f>IFERROR(Таблица6[[#This Row],[тек цены -10%]]/Таблица6[[#This Row],[кол-во]],"")</f>
        <v/>
      </c>
    </row>
    <row r="54" spans="3:12" x14ac:dyDescent="0.25">
      <c r="C54" s="70" t="str">
        <f>IF(калькулятор!C56=0,"",калькулятор!C56)</f>
        <v/>
      </c>
      <c r="D54" s="71" t="str">
        <f>IF(калькулятор!D56=0,"",калькулятор!D56)</f>
        <v/>
      </c>
      <c r="E54" s="72" t="str">
        <f>IF(калькулятор!E56=0,"",калькулятор!E56)</f>
        <v/>
      </c>
      <c r="F54" s="73" t="str">
        <f>IF(калькулятор!F56=0,"",калькулятор!F56)</f>
        <v/>
      </c>
      <c r="G54" s="74" t="str">
        <f>IF(калькулятор!I56=0,"",калькулятор!I56)</f>
        <v/>
      </c>
      <c r="H54" s="75">
        <f>данные!AE52</f>
        <v>0</v>
      </c>
      <c r="I54" s="76">
        <f>данные!AF52</f>
        <v>0</v>
      </c>
      <c r="J54" s="76">
        <f>данные!AC52</f>
        <v>0</v>
      </c>
      <c r="K54" s="76">
        <f>данные!AD52</f>
        <v>0</v>
      </c>
      <c r="L54" s="77" t="str">
        <f>IFERROR(Таблица6[[#This Row],[тек цены -10%]]/Таблица6[[#This Row],[кол-во]],"")</f>
        <v/>
      </c>
    </row>
    <row r="55" spans="3:12" x14ac:dyDescent="0.25">
      <c r="C55" s="70" t="str">
        <f>IF(калькулятор!C57=0,"",калькулятор!C57)</f>
        <v/>
      </c>
      <c r="D55" s="71" t="str">
        <f>IF(калькулятор!D57=0,"",калькулятор!D57)</f>
        <v/>
      </c>
      <c r="E55" s="72" t="str">
        <f>IF(калькулятор!E57=0,"",калькулятор!E57)</f>
        <v/>
      </c>
      <c r="F55" s="73" t="str">
        <f>IF(калькулятор!F57=0,"",калькулятор!F57)</f>
        <v/>
      </c>
      <c r="G55" s="74" t="str">
        <f>IF(калькулятор!I57=0,"",калькулятор!I57)</f>
        <v/>
      </c>
      <c r="H55" s="75">
        <f>данные!AE53</f>
        <v>0</v>
      </c>
      <c r="I55" s="76">
        <f>данные!AF53</f>
        <v>0</v>
      </c>
      <c r="J55" s="76">
        <f>данные!AC53</f>
        <v>0</v>
      </c>
      <c r="K55" s="76">
        <f>данные!AD53</f>
        <v>0</v>
      </c>
      <c r="L55" s="77" t="str">
        <f>IFERROR(Таблица6[[#This Row],[тек цены -10%]]/Таблица6[[#This Row],[кол-во]],"")</f>
        <v/>
      </c>
    </row>
    <row r="56" spans="3:12" x14ac:dyDescent="0.25">
      <c r="C56" s="70" t="str">
        <f>IF(калькулятор!C58=0,"",калькулятор!C58)</f>
        <v/>
      </c>
      <c r="D56" s="71" t="str">
        <f>IF(калькулятор!D58=0,"",калькулятор!D58)</f>
        <v/>
      </c>
      <c r="E56" s="72" t="str">
        <f>IF(калькулятор!E58=0,"",калькулятор!E58)</f>
        <v/>
      </c>
      <c r="F56" s="73" t="str">
        <f>IF(калькулятор!F58=0,"",калькулятор!F58)</f>
        <v/>
      </c>
      <c r="G56" s="74" t="str">
        <f>IF(калькулятор!I58=0,"",калькулятор!I58)</f>
        <v/>
      </c>
      <c r="H56" s="75">
        <f>данные!AE54</f>
        <v>0</v>
      </c>
      <c r="I56" s="76">
        <f>данные!AF54</f>
        <v>0</v>
      </c>
      <c r="J56" s="76">
        <f>данные!AC54</f>
        <v>0</v>
      </c>
      <c r="K56" s="76">
        <f>данные!AD54</f>
        <v>0</v>
      </c>
      <c r="L56" s="77" t="str">
        <f>IFERROR(Таблица6[[#This Row],[тек цены -10%]]/Таблица6[[#This Row],[кол-во]],"")</f>
        <v/>
      </c>
    </row>
    <row r="57" spans="3:12" x14ac:dyDescent="0.25">
      <c r="C57" s="70" t="str">
        <f>IF(калькулятор!C59=0,"",калькулятор!C59)</f>
        <v/>
      </c>
      <c r="D57" s="71" t="str">
        <f>IF(калькулятор!D59=0,"",калькулятор!D59)</f>
        <v/>
      </c>
      <c r="E57" s="72" t="str">
        <f>IF(калькулятор!E59=0,"",калькулятор!E59)</f>
        <v/>
      </c>
      <c r="F57" s="73" t="str">
        <f>IF(калькулятор!F59=0,"",калькулятор!F59)</f>
        <v/>
      </c>
      <c r="G57" s="74" t="str">
        <f>IF(калькулятор!I59=0,"",калькулятор!I59)</f>
        <v/>
      </c>
      <c r="H57" s="75">
        <f>данные!AE55</f>
        <v>0</v>
      </c>
      <c r="I57" s="76">
        <f>данные!AF55</f>
        <v>0</v>
      </c>
      <c r="J57" s="76">
        <f>данные!AC55</f>
        <v>0</v>
      </c>
      <c r="K57" s="76">
        <f>данные!AD55</f>
        <v>0</v>
      </c>
      <c r="L57" s="77" t="str">
        <f>IFERROR(Таблица6[[#This Row],[тек цены -10%]]/Таблица6[[#This Row],[кол-во]],"")</f>
        <v/>
      </c>
    </row>
    <row r="58" spans="3:12" x14ac:dyDescent="0.25">
      <c r="C58" s="70" t="str">
        <f>IF(калькулятор!C60=0,"",калькулятор!C60)</f>
        <v/>
      </c>
      <c r="D58" s="71" t="str">
        <f>IF(калькулятор!D60=0,"",калькулятор!D60)</f>
        <v/>
      </c>
      <c r="E58" s="72" t="str">
        <f>IF(калькулятор!E60=0,"",калькулятор!E60)</f>
        <v/>
      </c>
      <c r="F58" s="73" t="str">
        <f>IF(калькулятор!F60=0,"",калькулятор!F60)</f>
        <v/>
      </c>
      <c r="G58" s="74" t="str">
        <f>IF(калькулятор!I60=0,"",калькулятор!I60)</f>
        <v/>
      </c>
      <c r="H58" s="75">
        <f>данные!AE56</f>
        <v>0</v>
      </c>
      <c r="I58" s="76">
        <f>данные!AF56</f>
        <v>0</v>
      </c>
      <c r="J58" s="76">
        <f>данные!AC56</f>
        <v>0</v>
      </c>
      <c r="K58" s="76">
        <f>данные!AD56</f>
        <v>0</v>
      </c>
      <c r="L58" s="77" t="str">
        <f>IFERROR(Таблица6[[#This Row],[тек цены -10%]]/Таблица6[[#This Row],[кол-во]],"")</f>
        <v/>
      </c>
    </row>
    <row r="59" spans="3:12" x14ac:dyDescent="0.25">
      <c r="C59" s="70" t="str">
        <f>IF(калькулятор!C61=0,"",калькулятор!C61)</f>
        <v/>
      </c>
      <c r="D59" s="71" t="str">
        <f>IF(калькулятор!D61=0,"",калькулятор!D61)</f>
        <v/>
      </c>
      <c r="E59" s="72" t="str">
        <f>IF(калькулятор!E61=0,"",калькулятор!E61)</f>
        <v/>
      </c>
      <c r="F59" s="73" t="str">
        <f>IF(калькулятор!F61=0,"",калькулятор!F61)</f>
        <v/>
      </c>
      <c r="G59" s="74" t="str">
        <f>IF(калькулятор!I61=0,"",калькулятор!I61)</f>
        <v/>
      </c>
      <c r="H59" s="75">
        <f>данные!AE57</f>
        <v>0</v>
      </c>
      <c r="I59" s="76">
        <f>данные!AF57</f>
        <v>0</v>
      </c>
      <c r="J59" s="76">
        <f>данные!AC57</f>
        <v>0</v>
      </c>
      <c r="K59" s="76">
        <f>данные!AD57</f>
        <v>0</v>
      </c>
      <c r="L59" s="77" t="str">
        <f>IFERROR(Таблица6[[#This Row],[тек цены -10%]]/Таблица6[[#This Row],[кол-во]],"")</f>
        <v/>
      </c>
    </row>
    <row r="60" spans="3:12" x14ac:dyDescent="0.25">
      <c r="C60" s="70" t="str">
        <f>IF(калькулятор!C62=0,"",калькулятор!C62)</f>
        <v/>
      </c>
      <c r="D60" s="71" t="str">
        <f>IF(калькулятор!D62=0,"",калькулятор!D62)</f>
        <v/>
      </c>
      <c r="E60" s="72" t="str">
        <f>IF(калькулятор!E62=0,"",калькулятор!E62)</f>
        <v/>
      </c>
      <c r="F60" s="73" t="str">
        <f>IF(калькулятор!F62=0,"",калькулятор!F62)</f>
        <v/>
      </c>
      <c r="G60" s="74" t="str">
        <f>IF(калькулятор!I62=0,"",калькулятор!I62)</f>
        <v/>
      </c>
      <c r="H60" s="75">
        <f>данные!AE58</f>
        <v>0</v>
      </c>
      <c r="I60" s="76">
        <f>данные!AF58</f>
        <v>0</v>
      </c>
      <c r="J60" s="76">
        <f>данные!AC58</f>
        <v>0</v>
      </c>
      <c r="K60" s="76">
        <f>данные!AD58</f>
        <v>0</v>
      </c>
      <c r="L60" s="77" t="str">
        <f>IFERROR(Таблица6[[#This Row],[тек цены -10%]]/Таблица6[[#This Row],[кол-во]],"")</f>
        <v/>
      </c>
    </row>
    <row r="61" spans="3:12" x14ac:dyDescent="0.25">
      <c r="C61" s="70" t="str">
        <f>IF(калькулятор!C63=0,"",калькулятор!C63)</f>
        <v/>
      </c>
      <c r="D61" s="71" t="str">
        <f>IF(калькулятор!D63=0,"",калькулятор!D63)</f>
        <v/>
      </c>
      <c r="E61" s="72" t="str">
        <f>IF(калькулятор!E63=0,"",калькулятор!E63)</f>
        <v/>
      </c>
      <c r="F61" s="73" t="str">
        <f>IF(калькулятор!F63=0,"",калькулятор!F63)</f>
        <v/>
      </c>
      <c r="G61" s="74" t="str">
        <f>IF(калькулятор!I63=0,"",калькулятор!I63)</f>
        <v/>
      </c>
      <c r="H61" s="75">
        <f>данные!AE59</f>
        <v>0</v>
      </c>
      <c r="I61" s="76">
        <f>данные!AF59</f>
        <v>0</v>
      </c>
      <c r="J61" s="76">
        <f>данные!AC59</f>
        <v>0</v>
      </c>
      <c r="K61" s="76">
        <f>данные!AD59</f>
        <v>0</v>
      </c>
      <c r="L61" s="77" t="str">
        <f>IFERROR(Таблица6[[#This Row],[тек цены -10%]]/Таблица6[[#This Row],[кол-во]],"")</f>
        <v/>
      </c>
    </row>
    <row r="62" spans="3:12" x14ac:dyDescent="0.25">
      <c r="C62" s="70" t="str">
        <f>IF(калькулятор!C64=0,"",калькулятор!C64)</f>
        <v/>
      </c>
      <c r="D62" s="71" t="str">
        <f>IF(калькулятор!D64=0,"",калькулятор!D64)</f>
        <v/>
      </c>
      <c r="E62" s="72" t="str">
        <f>IF(калькулятор!E64=0,"",калькулятор!E64)</f>
        <v/>
      </c>
      <c r="F62" s="73" t="str">
        <f>IF(калькулятор!F64=0,"",калькулятор!F64)</f>
        <v/>
      </c>
      <c r="G62" s="74" t="str">
        <f>IF(калькулятор!I64=0,"",калькулятор!I64)</f>
        <v/>
      </c>
      <c r="H62" s="75">
        <f>данные!AE60</f>
        <v>0</v>
      </c>
      <c r="I62" s="76">
        <f>данные!AF60</f>
        <v>0</v>
      </c>
      <c r="J62" s="76">
        <f>данные!AC60</f>
        <v>0</v>
      </c>
      <c r="K62" s="76">
        <f>данные!AD60</f>
        <v>0</v>
      </c>
      <c r="L62" s="77" t="str">
        <f>IFERROR(Таблица6[[#This Row],[тек цены -10%]]/Таблица6[[#This Row],[кол-во]],"")</f>
        <v/>
      </c>
    </row>
    <row r="63" spans="3:12" x14ac:dyDescent="0.25">
      <c r="C63" s="70" t="str">
        <f>IF(калькулятор!C65=0,"",калькулятор!C65)</f>
        <v/>
      </c>
      <c r="D63" s="71" t="str">
        <f>IF(калькулятор!D65=0,"",калькулятор!D65)</f>
        <v/>
      </c>
      <c r="E63" s="72" t="str">
        <f>IF(калькулятор!E65=0,"",калькулятор!E65)</f>
        <v/>
      </c>
      <c r="F63" s="73" t="str">
        <f>IF(калькулятор!F65=0,"",калькулятор!F65)</f>
        <v/>
      </c>
      <c r="G63" s="74" t="str">
        <f>IF(калькулятор!I65=0,"",калькулятор!I65)</f>
        <v/>
      </c>
      <c r="H63" s="75">
        <f>данные!AE61</f>
        <v>0</v>
      </c>
      <c r="I63" s="76">
        <f>данные!AF61</f>
        <v>0</v>
      </c>
      <c r="J63" s="76">
        <f>данные!AC61</f>
        <v>0</v>
      </c>
      <c r="K63" s="76">
        <f>данные!AD61</f>
        <v>0</v>
      </c>
      <c r="L63" s="77" t="str">
        <f>IFERROR(Таблица6[[#This Row],[тек цены -10%]]/Таблица6[[#This Row],[кол-во]],"")</f>
        <v/>
      </c>
    </row>
    <row r="64" spans="3:12" x14ac:dyDescent="0.25">
      <c r="C64" s="70" t="str">
        <f>IF(калькулятор!C66=0,"",калькулятор!C66)</f>
        <v/>
      </c>
      <c r="D64" s="71" t="str">
        <f>IF(калькулятор!D66=0,"",калькулятор!D66)</f>
        <v/>
      </c>
      <c r="E64" s="72" t="str">
        <f>IF(калькулятор!E66=0,"",калькулятор!E66)</f>
        <v/>
      </c>
      <c r="F64" s="73" t="str">
        <f>IF(калькулятор!F66=0,"",калькулятор!F66)</f>
        <v/>
      </c>
      <c r="G64" s="74" t="str">
        <f>IF(калькулятор!I66=0,"",калькулятор!I66)</f>
        <v/>
      </c>
      <c r="H64" s="75">
        <f>данные!AE62</f>
        <v>0</v>
      </c>
      <c r="I64" s="76">
        <f>данные!AF62</f>
        <v>0</v>
      </c>
      <c r="J64" s="76">
        <f>данные!AC62</f>
        <v>0</v>
      </c>
      <c r="K64" s="76">
        <f>данные!AD62</f>
        <v>0</v>
      </c>
      <c r="L64" s="77" t="str">
        <f>IFERROR(Таблица6[[#This Row],[тек цены -10%]]/Таблица6[[#This Row],[кол-во]],"")</f>
        <v/>
      </c>
    </row>
    <row r="65" spans="3:12" x14ac:dyDescent="0.25">
      <c r="C65" s="70" t="str">
        <f>IF(калькулятор!C67=0,"",калькулятор!C67)</f>
        <v/>
      </c>
      <c r="D65" s="71" t="str">
        <f>IF(калькулятор!D67=0,"",калькулятор!D67)</f>
        <v/>
      </c>
      <c r="E65" s="72" t="str">
        <f>IF(калькулятор!E67=0,"",калькулятор!E67)</f>
        <v/>
      </c>
      <c r="F65" s="73" t="str">
        <f>IF(калькулятор!F67=0,"",калькулятор!F67)</f>
        <v/>
      </c>
      <c r="G65" s="74" t="str">
        <f>IF(калькулятор!I67=0,"",калькулятор!I67)</f>
        <v/>
      </c>
      <c r="H65" s="75">
        <f>данные!AE63</f>
        <v>0</v>
      </c>
      <c r="I65" s="76">
        <f>данные!AF63</f>
        <v>0</v>
      </c>
      <c r="J65" s="76">
        <f>данные!AC63</f>
        <v>0</v>
      </c>
      <c r="K65" s="76">
        <f>данные!AD63</f>
        <v>0</v>
      </c>
      <c r="L65" s="77" t="str">
        <f>IFERROR(Таблица6[[#This Row],[тек цены -10%]]/Таблица6[[#This Row],[кол-во]],"")</f>
        <v/>
      </c>
    </row>
    <row r="66" spans="3:12" x14ac:dyDescent="0.25">
      <c r="C66" s="70" t="str">
        <f>IF(калькулятор!C68=0,"",калькулятор!C68)</f>
        <v/>
      </c>
      <c r="D66" s="71" t="str">
        <f>IF(калькулятор!D68=0,"",калькулятор!D68)</f>
        <v/>
      </c>
      <c r="E66" s="72" t="str">
        <f>IF(калькулятор!E68=0,"",калькулятор!E68)</f>
        <v/>
      </c>
      <c r="F66" s="73" t="str">
        <f>IF(калькулятор!F68=0,"",калькулятор!F68)</f>
        <v/>
      </c>
      <c r="G66" s="74" t="str">
        <f>IF(калькулятор!I68=0,"",калькулятор!I68)</f>
        <v/>
      </c>
      <c r="H66" s="75">
        <f>данные!AE64</f>
        <v>0</v>
      </c>
      <c r="I66" s="76">
        <f>данные!AF64</f>
        <v>0</v>
      </c>
      <c r="J66" s="76">
        <f>данные!AC64</f>
        <v>0</v>
      </c>
      <c r="K66" s="76">
        <f>данные!AD64</f>
        <v>0</v>
      </c>
      <c r="L66" s="77" t="str">
        <f>IFERROR(Таблица6[[#This Row],[тек цены -10%]]/Таблица6[[#This Row],[кол-во]],"")</f>
        <v/>
      </c>
    </row>
    <row r="67" spans="3:12" x14ac:dyDescent="0.25">
      <c r="C67" s="70" t="str">
        <f>IF(калькулятор!C69=0,"",калькулятор!C69)</f>
        <v/>
      </c>
      <c r="D67" s="71" t="str">
        <f>IF(калькулятор!D69=0,"",калькулятор!D69)</f>
        <v/>
      </c>
      <c r="E67" s="72" t="str">
        <f>IF(калькулятор!E69=0,"",калькулятор!E69)</f>
        <v/>
      </c>
      <c r="F67" s="73" t="str">
        <f>IF(калькулятор!F69=0,"",калькулятор!F69)</f>
        <v/>
      </c>
      <c r="G67" s="74" t="str">
        <f>IF(калькулятор!I69=0,"",калькулятор!I69)</f>
        <v/>
      </c>
      <c r="H67" s="75">
        <f>данные!AE65</f>
        <v>0</v>
      </c>
      <c r="I67" s="76">
        <f>данные!AF65</f>
        <v>0</v>
      </c>
      <c r="J67" s="76">
        <f>данные!AC65</f>
        <v>0</v>
      </c>
      <c r="K67" s="76">
        <f>данные!AD65</f>
        <v>0</v>
      </c>
      <c r="L67" s="77" t="str">
        <f>IFERROR(Таблица6[[#This Row],[тек цены -10%]]/Таблица6[[#This Row],[кол-во]],"")</f>
        <v/>
      </c>
    </row>
    <row r="68" spans="3:12" x14ac:dyDescent="0.25">
      <c r="C68" s="70" t="str">
        <f>IF(калькулятор!C70=0,"",калькулятор!C70)</f>
        <v/>
      </c>
      <c r="D68" s="71" t="str">
        <f>IF(калькулятор!D70=0,"",калькулятор!D70)</f>
        <v/>
      </c>
      <c r="E68" s="72" t="str">
        <f>IF(калькулятор!E70=0,"",калькулятор!E70)</f>
        <v/>
      </c>
      <c r="F68" s="73" t="str">
        <f>IF(калькулятор!F70=0,"",калькулятор!F70)</f>
        <v/>
      </c>
      <c r="G68" s="74" t="str">
        <f>IF(калькулятор!I70=0,"",калькулятор!I70)</f>
        <v/>
      </c>
      <c r="H68" s="75">
        <f>данные!AE66</f>
        <v>0</v>
      </c>
      <c r="I68" s="76">
        <f>данные!AF66</f>
        <v>0</v>
      </c>
      <c r="J68" s="76">
        <f>данные!AC66</f>
        <v>0</v>
      </c>
      <c r="K68" s="76">
        <f>данные!AD66</f>
        <v>0</v>
      </c>
      <c r="L68" s="77" t="str">
        <f>IFERROR(Таблица6[[#This Row],[тек цены -10%]]/Таблица6[[#This Row],[кол-во]],"")</f>
        <v/>
      </c>
    </row>
    <row r="69" spans="3:12" x14ac:dyDescent="0.25">
      <c r="C69" s="70" t="str">
        <f>IF(калькулятор!C71=0,"",калькулятор!C71)</f>
        <v/>
      </c>
      <c r="D69" s="71" t="str">
        <f>IF(калькулятор!D71=0,"",калькулятор!D71)</f>
        <v/>
      </c>
      <c r="E69" s="72" t="str">
        <f>IF(калькулятор!E71=0,"",калькулятор!E71)</f>
        <v/>
      </c>
      <c r="F69" s="73" t="str">
        <f>IF(калькулятор!F71=0,"",калькулятор!F71)</f>
        <v/>
      </c>
      <c r="G69" s="74" t="str">
        <f>IF(калькулятор!I71=0,"",калькулятор!I71)</f>
        <v/>
      </c>
      <c r="H69" s="75">
        <f>данные!AE67</f>
        <v>0</v>
      </c>
      <c r="I69" s="76">
        <f>данные!AF67</f>
        <v>0</v>
      </c>
      <c r="J69" s="76">
        <f>данные!AC67</f>
        <v>0</v>
      </c>
      <c r="K69" s="76">
        <f>данные!AD67</f>
        <v>0</v>
      </c>
      <c r="L69" s="77" t="str">
        <f>IFERROR(Таблица6[[#This Row],[тек цены -10%]]/Таблица6[[#This Row],[кол-во]],"")</f>
        <v/>
      </c>
    </row>
    <row r="70" spans="3:12" x14ac:dyDescent="0.25">
      <c r="C70" s="70" t="str">
        <f>IF(калькулятор!C72=0,"",калькулятор!C72)</f>
        <v/>
      </c>
      <c r="D70" s="71" t="str">
        <f>IF(калькулятор!D72=0,"",калькулятор!D72)</f>
        <v/>
      </c>
      <c r="E70" s="72" t="str">
        <f>IF(калькулятор!E72=0,"",калькулятор!E72)</f>
        <v/>
      </c>
      <c r="F70" s="73" t="str">
        <f>IF(калькулятор!F72=0,"",калькулятор!F72)</f>
        <v/>
      </c>
      <c r="G70" s="74" t="str">
        <f>IF(калькулятор!I72=0,"",калькулятор!I72)</f>
        <v/>
      </c>
      <c r="H70" s="75">
        <f>данные!AE68</f>
        <v>0</v>
      </c>
      <c r="I70" s="76">
        <f>данные!AF68</f>
        <v>0</v>
      </c>
      <c r="J70" s="76">
        <f>данные!AC68</f>
        <v>0</v>
      </c>
      <c r="K70" s="76">
        <f>данные!AD68</f>
        <v>0</v>
      </c>
      <c r="L70" s="77" t="str">
        <f>IFERROR(Таблица6[[#This Row],[тек цены -10%]]/Таблица6[[#This Row],[кол-во]],"")</f>
        <v/>
      </c>
    </row>
    <row r="71" spans="3:12" x14ac:dyDescent="0.25">
      <c r="C71" s="70" t="str">
        <f>IF(калькулятор!C73=0,"",калькулятор!C73)</f>
        <v/>
      </c>
      <c r="D71" s="71" t="str">
        <f>IF(калькулятор!D73=0,"",калькулятор!D73)</f>
        <v/>
      </c>
      <c r="E71" s="72" t="str">
        <f>IF(калькулятор!E73=0,"",калькулятор!E73)</f>
        <v/>
      </c>
      <c r="F71" s="73" t="str">
        <f>IF(калькулятор!F73=0,"",калькулятор!F73)</f>
        <v/>
      </c>
      <c r="G71" s="74" t="str">
        <f>IF(калькулятор!I73=0,"",калькулятор!I73)</f>
        <v/>
      </c>
      <c r="H71" s="75">
        <f>данные!AE69</f>
        <v>0</v>
      </c>
      <c r="I71" s="76">
        <f>данные!AF69</f>
        <v>0</v>
      </c>
      <c r="J71" s="76">
        <f>данные!AC69</f>
        <v>0</v>
      </c>
      <c r="K71" s="76">
        <f>данные!AD69</f>
        <v>0</v>
      </c>
      <c r="L71" s="77" t="str">
        <f>IFERROR(Таблица6[[#This Row],[тек цены -10%]]/Таблица6[[#This Row],[кол-во]],"")</f>
        <v/>
      </c>
    </row>
    <row r="72" spans="3:12" x14ac:dyDescent="0.25">
      <c r="C72" s="70" t="str">
        <f>IF(калькулятор!C74=0,"",калькулятор!C74)</f>
        <v/>
      </c>
      <c r="D72" s="71" t="str">
        <f>IF(калькулятор!D74=0,"",калькулятор!D74)</f>
        <v/>
      </c>
      <c r="E72" s="72" t="str">
        <f>IF(калькулятор!E74=0,"",калькулятор!E74)</f>
        <v/>
      </c>
      <c r="F72" s="73" t="str">
        <f>IF(калькулятор!F74=0,"",калькулятор!F74)</f>
        <v/>
      </c>
      <c r="G72" s="74" t="str">
        <f>IF(калькулятор!I74=0,"",калькулятор!I74)</f>
        <v/>
      </c>
      <c r="H72" s="75">
        <f>данные!AE70</f>
        <v>0</v>
      </c>
      <c r="I72" s="76">
        <f>данные!AF70</f>
        <v>0</v>
      </c>
      <c r="J72" s="76">
        <f>данные!AC70</f>
        <v>0</v>
      </c>
      <c r="K72" s="76">
        <f>данные!AD70</f>
        <v>0</v>
      </c>
      <c r="L72" s="77" t="str">
        <f>IFERROR(Таблица6[[#This Row],[тек цены -10%]]/Таблица6[[#This Row],[кол-во]],"")</f>
        <v/>
      </c>
    </row>
    <row r="73" spans="3:12" x14ac:dyDescent="0.25">
      <c r="C73" s="70" t="str">
        <f>IF(калькулятор!C75=0,"",калькулятор!C75)</f>
        <v/>
      </c>
      <c r="D73" s="71" t="str">
        <f>IF(калькулятор!D75=0,"",калькулятор!D75)</f>
        <v/>
      </c>
      <c r="E73" s="72" t="str">
        <f>IF(калькулятор!E75=0,"",калькулятор!E75)</f>
        <v/>
      </c>
      <c r="F73" s="73" t="str">
        <f>IF(калькулятор!F75=0,"",калькулятор!F75)</f>
        <v/>
      </c>
      <c r="G73" s="74" t="str">
        <f>IF(калькулятор!I75=0,"",калькулятор!I75)</f>
        <v/>
      </c>
      <c r="H73" s="75">
        <f>данные!AE71</f>
        <v>0</v>
      </c>
      <c r="I73" s="76">
        <f>данные!AF71</f>
        <v>0</v>
      </c>
      <c r="J73" s="76">
        <f>данные!AC71</f>
        <v>0</v>
      </c>
      <c r="K73" s="76">
        <f>данные!AD71</f>
        <v>0</v>
      </c>
      <c r="L73" s="77" t="str">
        <f>IFERROR(Таблица6[[#This Row],[тек цены -10%]]/Таблица6[[#This Row],[кол-во]],"")</f>
        <v/>
      </c>
    </row>
    <row r="74" spans="3:12" x14ac:dyDescent="0.25">
      <c r="C74" s="70" t="str">
        <f>IF(калькулятор!C76=0,"",калькулятор!C76)</f>
        <v/>
      </c>
      <c r="D74" s="71" t="str">
        <f>IF(калькулятор!D76=0,"",калькулятор!D76)</f>
        <v/>
      </c>
      <c r="E74" s="72" t="str">
        <f>IF(калькулятор!E76=0,"",калькулятор!E76)</f>
        <v/>
      </c>
      <c r="F74" s="73" t="str">
        <f>IF(калькулятор!F76=0,"",калькулятор!F76)</f>
        <v/>
      </c>
      <c r="G74" s="74" t="str">
        <f>IF(калькулятор!I76=0,"",калькулятор!I76)</f>
        <v/>
      </c>
      <c r="H74" s="75">
        <f>данные!AE72</f>
        <v>0</v>
      </c>
      <c r="I74" s="76">
        <f>данные!AF72</f>
        <v>0</v>
      </c>
      <c r="J74" s="76">
        <f>данные!AC72</f>
        <v>0</v>
      </c>
      <c r="K74" s="76">
        <f>данные!AD72</f>
        <v>0</v>
      </c>
      <c r="L74" s="77" t="str">
        <f>IFERROR(Таблица6[[#This Row],[тек цены -10%]]/Таблица6[[#This Row],[кол-во]],"")</f>
        <v/>
      </c>
    </row>
    <row r="75" spans="3:12" x14ac:dyDescent="0.25">
      <c r="C75" s="70" t="str">
        <f>IF(калькулятор!C77=0,"",калькулятор!C77)</f>
        <v/>
      </c>
      <c r="D75" s="71" t="str">
        <f>IF(калькулятор!D77=0,"",калькулятор!D77)</f>
        <v/>
      </c>
      <c r="E75" s="72" t="str">
        <f>IF(калькулятор!E77=0,"",калькулятор!E77)</f>
        <v/>
      </c>
      <c r="F75" s="73" t="str">
        <f>IF(калькулятор!F77=0,"",калькулятор!F77)</f>
        <v/>
      </c>
      <c r="G75" s="74" t="str">
        <f>IF(калькулятор!I77=0,"",калькулятор!I77)</f>
        <v/>
      </c>
      <c r="H75" s="75">
        <f>данные!AE73</f>
        <v>0</v>
      </c>
      <c r="I75" s="76">
        <f>данные!AF73</f>
        <v>0</v>
      </c>
      <c r="J75" s="76">
        <f>данные!AC73</f>
        <v>0</v>
      </c>
      <c r="K75" s="76">
        <f>данные!AD73</f>
        <v>0</v>
      </c>
      <c r="L75" s="77" t="str">
        <f>IFERROR(Таблица6[[#This Row],[тек цены -10%]]/Таблица6[[#This Row],[кол-во]],"")</f>
        <v/>
      </c>
    </row>
    <row r="76" spans="3:12" x14ac:dyDescent="0.25">
      <c r="C76" s="70" t="str">
        <f>IF(калькулятор!C78=0,"",калькулятор!C78)</f>
        <v/>
      </c>
      <c r="D76" s="71" t="str">
        <f>IF(калькулятор!D78=0,"",калькулятор!D78)</f>
        <v/>
      </c>
      <c r="E76" s="72" t="str">
        <f>IF(калькулятор!E78=0,"",калькулятор!E78)</f>
        <v/>
      </c>
      <c r="F76" s="73" t="str">
        <f>IF(калькулятор!F78=0,"",калькулятор!F78)</f>
        <v/>
      </c>
      <c r="G76" s="74" t="str">
        <f>IF(калькулятор!I78=0,"",калькулятор!I78)</f>
        <v/>
      </c>
      <c r="H76" s="75">
        <f>данные!AE74</f>
        <v>0</v>
      </c>
      <c r="I76" s="76">
        <f>данные!AF74</f>
        <v>0</v>
      </c>
      <c r="J76" s="76">
        <f>данные!AC74</f>
        <v>0</v>
      </c>
      <c r="K76" s="76">
        <f>данные!AD74</f>
        <v>0</v>
      </c>
      <c r="L76" s="77" t="str">
        <f>IFERROR(Таблица6[[#This Row],[тек цены -10%]]/Таблица6[[#This Row],[кол-во]],"")</f>
        <v/>
      </c>
    </row>
    <row r="77" spans="3:12" x14ac:dyDescent="0.25">
      <c r="C77" s="70" t="str">
        <f>IF(калькулятор!C79=0,"",калькулятор!C79)</f>
        <v/>
      </c>
      <c r="D77" s="71" t="str">
        <f>IF(калькулятор!D79=0,"",калькулятор!D79)</f>
        <v/>
      </c>
      <c r="E77" s="72" t="str">
        <f>IF(калькулятор!E79=0,"",калькулятор!E79)</f>
        <v/>
      </c>
      <c r="F77" s="73" t="str">
        <f>IF(калькулятор!F79=0,"",калькулятор!F79)</f>
        <v/>
      </c>
      <c r="G77" s="74" t="str">
        <f>IF(калькулятор!I79=0,"",калькулятор!I79)</f>
        <v/>
      </c>
      <c r="H77" s="75">
        <f>данные!AE75</f>
        <v>0</v>
      </c>
      <c r="I77" s="76">
        <f>данные!AF75</f>
        <v>0</v>
      </c>
      <c r="J77" s="76">
        <f>данные!AC75</f>
        <v>0</v>
      </c>
      <c r="K77" s="76">
        <f>данные!AD75</f>
        <v>0</v>
      </c>
      <c r="L77" s="77" t="str">
        <f>IFERROR(Таблица6[[#This Row],[тек цены -10%]]/Таблица6[[#This Row],[кол-во]],"")</f>
        <v/>
      </c>
    </row>
    <row r="78" spans="3:12" x14ac:dyDescent="0.25">
      <c r="C78" s="70" t="str">
        <f>IF(калькулятор!C80=0,"",калькулятор!C80)</f>
        <v/>
      </c>
      <c r="D78" s="71" t="str">
        <f>IF(калькулятор!D80=0,"",калькулятор!D80)</f>
        <v/>
      </c>
      <c r="E78" s="72" t="str">
        <f>IF(калькулятор!E80=0,"",калькулятор!E80)</f>
        <v/>
      </c>
      <c r="F78" s="73" t="str">
        <f>IF(калькулятор!F80=0,"",калькулятор!F80)</f>
        <v/>
      </c>
      <c r="G78" s="74" t="str">
        <f>IF(калькулятор!I80=0,"",калькулятор!I80)</f>
        <v/>
      </c>
      <c r="H78" s="75">
        <f>данные!AE76</f>
        <v>0</v>
      </c>
      <c r="I78" s="76">
        <f>данные!AF76</f>
        <v>0</v>
      </c>
      <c r="J78" s="76">
        <f>данные!AC76</f>
        <v>0</v>
      </c>
      <c r="K78" s="76">
        <f>данные!AD76</f>
        <v>0</v>
      </c>
      <c r="L78" s="77" t="str">
        <f>IFERROR(Таблица6[[#This Row],[тек цены -10%]]/Таблица6[[#This Row],[кол-во]],"")</f>
        <v/>
      </c>
    </row>
    <row r="79" spans="3:12" x14ac:dyDescent="0.25">
      <c r="C79" s="70" t="str">
        <f>IF(калькулятор!C81=0,"",калькулятор!C81)</f>
        <v/>
      </c>
      <c r="D79" s="71" t="str">
        <f>IF(калькулятор!D81=0,"",калькулятор!D81)</f>
        <v/>
      </c>
      <c r="E79" s="72" t="str">
        <f>IF(калькулятор!E81=0,"",калькулятор!E81)</f>
        <v/>
      </c>
      <c r="F79" s="73" t="str">
        <f>IF(калькулятор!F81=0,"",калькулятор!F81)</f>
        <v/>
      </c>
      <c r="G79" s="74" t="str">
        <f>IF(калькулятор!I81=0,"",калькулятор!I81)</f>
        <v/>
      </c>
      <c r="H79" s="75">
        <f>данные!AE77</f>
        <v>0</v>
      </c>
      <c r="I79" s="76">
        <f>данные!AF77</f>
        <v>0</v>
      </c>
      <c r="J79" s="76">
        <f>данные!AC77</f>
        <v>0</v>
      </c>
      <c r="K79" s="76">
        <f>данные!AD77</f>
        <v>0</v>
      </c>
      <c r="L79" s="77" t="str">
        <f>IFERROR(Таблица6[[#This Row],[тек цены -10%]]/Таблица6[[#This Row],[кол-во]],"")</f>
        <v/>
      </c>
    </row>
    <row r="80" spans="3:12" x14ac:dyDescent="0.25">
      <c r="C80" s="70" t="str">
        <f>IF(калькулятор!C82=0,"",калькулятор!C82)</f>
        <v/>
      </c>
      <c r="D80" s="71" t="str">
        <f>IF(калькулятор!D82=0,"",калькулятор!D82)</f>
        <v/>
      </c>
      <c r="E80" s="72" t="str">
        <f>IF(калькулятор!E82=0,"",калькулятор!E82)</f>
        <v/>
      </c>
      <c r="F80" s="73" t="str">
        <f>IF(калькулятор!F82=0,"",калькулятор!F82)</f>
        <v/>
      </c>
      <c r="G80" s="74" t="str">
        <f>IF(калькулятор!I82=0,"",калькулятор!I82)</f>
        <v/>
      </c>
      <c r="H80" s="75">
        <f>данные!AE78</f>
        <v>0</v>
      </c>
      <c r="I80" s="76">
        <f>данные!AF78</f>
        <v>0</v>
      </c>
      <c r="J80" s="76">
        <f>данные!AC78</f>
        <v>0</v>
      </c>
      <c r="K80" s="76">
        <f>данные!AD78</f>
        <v>0</v>
      </c>
      <c r="L80" s="77" t="str">
        <f>IFERROR(Таблица6[[#This Row],[тек цены -10%]]/Таблица6[[#This Row],[кол-во]],"")</f>
        <v/>
      </c>
    </row>
    <row r="81" spans="3:12" x14ac:dyDescent="0.25">
      <c r="C81" s="78" t="str">
        <f>IF(калькулятор!C83=0,"",калькулятор!C83)</f>
        <v/>
      </c>
      <c r="D81" s="67" t="str">
        <f>IF(калькулятор!D83=0,"",калькулятор!D83)</f>
        <v/>
      </c>
      <c r="E81" s="65" t="str">
        <f>IF(калькулятор!E83=0,"",калькулятор!E83)</f>
        <v/>
      </c>
      <c r="F81" s="66" t="str">
        <f>IF(калькулятор!F83=0,"",калькулятор!F83)</f>
        <v/>
      </c>
      <c r="G81" s="79" t="str">
        <f>IF(калькулятор!I83=0,"",калькулятор!I83)</f>
        <v/>
      </c>
      <c r="H81" s="80">
        <f>данные!AE79</f>
        <v>0</v>
      </c>
      <c r="I81" s="81">
        <f>данные!AF79</f>
        <v>0</v>
      </c>
      <c r="J81" s="81">
        <f>данные!AC79</f>
        <v>0</v>
      </c>
      <c r="K81" s="81">
        <f>данные!AD79</f>
        <v>0</v>
      </c>
      <c r="L81" s="82" t="str">
        <f>IFERROR(Таблица6[[#This Row],[тек цены -10%]]/Таблица6[[#This Row],[кол-во]],"")</f>
        <v/>
      </c>
    </row>
    <row r="82" spans="3:12" x14ac:dyDescent="0.25">
      <c r="C82" s="70" t="str">
        <f>IF(калькулятор!C84=0,"",калькулятор!C84)</f>
        <v/>
      </c>
      <c r="D82" s="71" t="str">
        <f>IF(калькулятор!D84=0,"",калькулятор!D84)</f>
        <v/>
      </c>
      <c r="E82" s="72" t="str">
        <f>IF(калькулятор!E84=0,"",калькулятор!E84)</f>
        <v/>
      </c>
      <c r="F82" s="73" t="str">
        <f>IF(калькулятор!F84=0,"",калькулятор!F84)</f>
        <v/>
      </c>
      <c r="G82" s="74" t="str">
        <f>IF(калькулятор!I84=0,"",калькулятор!I84)</f>
        <v/>
      </c>
      <c r="H82" s="75">
        <f>данные!AE80</f>
        <v>0</v>
      </c>
      <c r="I82" s="76">
        <f>данные!AF80</f>
        <v>0</v>
      </c>
      <c r="J82" s="76">
        <f>данные!AC80</f>
        <v>0</v>
      </c>
      <c r="K82" s="76">
        <f>данные!AD80</f>
        <v>0</v>
      </c>
      <c r="L82" s="77" t="str">
        <f>IFERROR(Таблица6[[#This Row],[тек цены -10%]]/Таблица6[[#This Row],[кол-во]],"")</f>
        <v/>
      </c>
    </row>
    <row r="83" spans="3:12" x14ac:dyDescent="0.25">
      <c r="C83" s="70" t="str">
        <f>IF(калькулятор!C85=0,"",калькулятор!C85)</f>
        <v/>
      </c>
      <c r="D83" s="71" t="str">
        <f>IF(калькулятор!D85=0,"",калькулятор!D85)</f>
        <v/>
      </c>
      <c r="E83" s="72" t="str">
        <f>IF(калькулятор!E85=0,"",калькулятор!E85)</f>
        <v/>
      </c>
      <c r="F83" s="73" t="str">
        <f>IF(калькулятор!F85=0,"",калькулятор!F85)</f>
        <v/>
      </c>
      <c r="G83" s="74" t="str">
        <f>IF(калькулятор!I85=0,"",калькулятор!I85)</f>
        <v/>
      </c>
      <c r="H83" s="75">
        <f>данные!AE81</f>
        <v>0</v>
      </c>
      <c r="I83" s="76">
        <f>данные!AF81</f>
        <v>0</v>
      </c>
      <c r="J83" s="76">
        <f>данные!AC81</f>
        <v>0</v>
      </c>
      <c r="K83" s="76">
        <f>данные!AD81</f>
        <v>0</v>
      </c>
      <c r="L83" s="77" t="str">
        <f>IFERROR(Таблица6[[#This Row],[тек цены -10%]]/Таблица6[[#This Row],[кол-во]],"")</f>
        <v/>
      </c>
    </row>
    <row r="84" spans="3:12" x14ac:dyDescent="0.25">
      <c r="C84" s="70" t="str">
        <f>IF(калькулятор!C86=0,"",калькулятор!C86)</f>
        <v/>
      </c>
      <c r="D84" s="71" t="str">
        <f>IF(калькулятор!D86=0,"",калькулятор!D86)</f>
        <v/>
      </c>
      <c r="E84" s="72" t="str">
        <f>IF(калькулятор!E86=0,"",калькулятор!E86)</f>
        <v/>
      </c>
      <c r="F84" s="73" t="str">
        <f>IF(калькулятор!F86=0,"",калькулятор!F86)</f>
        <v/>
      </c>
      <c r="G84" s="74" t="str">
        <f>IF(калькулятор!I86=0,"",калькулятор!I86)</f>
        <v/>
      </c>
      <c r="H84" s="75">
        <f>данные!AE82</f>
        <v>0</v>
      </c>
      <c r="I84" s="76">
        <f>данные!AF82</f>
        <v>0</v>
      </c>
      <c r="J84" s="76">
        <f>данные!AC82</f>
        <v>0</v>
      </c>
      <c r="K84" s="76">
        <f>данные!AD82</f>
        <v>0</v>
      </c>
      <c r="L84" s="77" t="str">
        <f>IFERROR(Таблица6[[#This Row],[тек цены -10%]]/Таблица6[[#This Row],[кол-во]],"")</f>
        <v/>
      </c>
    </row>
    <row r="85" spans="3:12" x14ac:dyDescent="0.25">
      <c r="C85" s="70" t="str">
        <f>IF(калькулятор!C87=0,"",калькулятор!C87)</f>
        <v/>
      </c>
      <c r="D85" s="71" t="str">
        <f>IF(калькулятор!D87=0,"",калькулятор!D87)</f>
        <v/>
      </c>
      <c r="E85" s="72" t="str">
        <f>IF(калькулятор!E87=0,"",калькулятор!E87)</f>
        <v/>
      </c>
      <c r="F85" s="73" t="str">
        <f>IF(калькулятор!F87=0,"",калькулятор!F87)</f>
        <v/>
      </c>
      <c r="G85" s="74" t="str">
        <f>IF(калькулятор!I87=0,"",калькулятор!I87)</f>
        <v/>
      </c>
      <c r="H85" s="75">
        <f>данные!AE83</f>
        <v>0</v>
      </c>
      <c r="I85" s="76">
        <f>данные!AF83</f>
        <v>0</v>
      </c>
      <c r="J85" s="76">
        <f>данные!AC83</f>
        <v>0</v>
      </c>
      <c r="K85" s="76">
        <f>данные!AD83</f>
        <v>0</v>
      </c>
      <c r="L85" s="77" t="str">
        <f>IFERROR(Таблица6[[#This Row],[тек цены -10%]]/Таблица6[[#This Row],[кол-во]],"")</f>
        <v/>
      </c>
    </row>
    <row r="86" spans="3:12" x14ac:dyDescent="0.25">
      <c r="C86" s="70" t="str">
        <f>IF(калькулятор!C88=0,"",калькулятор!C88)</f>
        <v/>
      </c>
      <c r="D86" s="71" t="str">
        <f>IF(калькулятор!D88=0,"",калькулятор!D88)</f>
        <v/>
      </c>
      <c r="E86" s="72" t="str">
        <f>IF(калькулятор!E88=0,"",калькулятор!E88)</f>
        <v/>
      </c>
      <c r="F86" s="73" t="str">
        <f>IF(калькулятор!F88=0,"",калькулятор!F88)</f>
        <v/>
      </c>
      <c r="G86" s="74" t="str">
        <f>IF(калькулятор!I88=0,"",калькулятор!I88)</f>
        <v/>
      </c>
      <c r="H86" s="75">
        <f>данные!AE84</f>
        <v>0</v>
      </c>
      <c r="I86" s="76">
        <f>данные!AF84</f>
        <v>0</v>
      </c>
      <c r="J86" s="76">
        <f>данные!AC84</f>
        <v>0</v>
      </c>
      <c r="K86" s="76">
        <f>данные!AD84</f>
        <v>0</v>
      </c>
      <c r="L86" s="77" t="str">
        <f>IFERROR(Таблица6[[#This Row],[тек цены -10%]]/Таблица6[[#This Row],[кол-во]],"")</f>
        <v/>
      </c>
    </row>
    <row r="87" spans="3:12" x14ac:dyDescent="0.25">
      <c r="C87" s="70" t="str">
        <f>IF(калькулятор!C89=0,"",калькулятор!C89)</f>
        <v/>
      </c>
      <c r="D87" s="71" t="str">
        <f>IF(калькулятор!D89=0,"",калькулятор!D89)</f>
        <v/>
      </c>
      <c r="E87" s="72" t="str">
        <f>IF(калькулятор!E89=0,"",калькулятор!E89)</f>
        <v/>
      </c>
      <c r="F87" s="73" t="str">
        <f>IF(калькулятор!F89=0,"",калькулятор!F89)</f>
        <v/>
      </c>
      <c r="G87" s="74" t="str">
        <f>IF(калькулятор!I89=0,"",калькулятор!I89)</f>
        <v/>
      </c>
      <c r="H87" s="75">
        <f>данные!AE85</f>
        <v>0</v>
      </c>
      <c r="I87" s="76">
        <f>данные!AF85</f>
        <v>0</v>
      </c>
      <c r="J87" s="76">
        <f>данные!AC85</f>
        <v>0</v>
      </c>
      <c r="K87" s="76">
        <f>данные!AD85</f>
        <v>0</v>
      </c>
      <c r="L87" s="77" t="str">
        <f>IFERROR(Таблица6[[#This Row],[тек цены -10%]]/Таблица6[[#This Row],[кол-во]],"")</f>
        <v/>
      </c>
    </row>
    <row r="88" spans="3:12" x14ac:dyDescent="0.25">
      <c r="C88" s="70" t="str">
        <f>IF(калькулятор!C90=0,"",калькулятор!C90)</f>
        <v/>
      </c>
      <c r="D88" s="71" t="str">
        <f>IF(калькулятор!D90=0,"",калькулятор!D90)</f>
        <v/>
      </c>
      <c r="E88" s="72" t="str">
        <f>IF(калькулятор!E90=0,"",калькулятор!E90)</f>
        <v/>
      </c>
      <c r="F88" s="73" t="str">
        <f>IF(калькулятор!F90=0,"",калькулятор!F90)</f>
        <v/>
      </c>
      <c r="G88" s="74" t="str">
        <f>IF(калькулятор!I90=0,"",калькулятор!I90)</f>
        <v/>
      </c>
      <c r="H88" s="75">
        <f>данные!AE86</f>
        <v>0</v>
      </c>
      <c r="I88" s="76">
        <f>данные!AF86</f>
        <v>0</v>
      </c>
      <c r="J88" s="76">
        <f>данные!AC86</f>
        <v>0</v>
      </c>
      <c r="K88" s="76">
        <f>данные!AD86</f>
        <v>0</v>
      </c>
      <c r="L88" s="77" t="str">
        <f>IFERROR(Таблица6[[#This Row],[тек цены -10%]]/Таблица6[[#This Row],[кол-во]],"")</f>
        <v/>
      </c>
    </row>
    <row r="89" spans="3:12" x14ac:dyDescent="0.25">
      <c r="C89" s="70" t="str">
        <f>IF(калькулятор!C91=0,"",калькулятор!C91)</f>
        <v/>
      </c>
      <c r="D89" s="71" t="str">
        <f>IF(калькулятор!D91=0,"",калькулятор!D91)</f>
        <v/>
      </c>
      <c r="E89" s="72" t="str">
        <f>IF(калькулятор!E91=0,"",калькулятор!E91)</f>
        <v/>
      </c>
      <c r="F89" s="73" t="str">
        <f>IF(калькулятор!F91=0,"",калькулятор!F91)</f>
        <v/>
      </c>
      <c r="G89" s="74" t="str">
        <f>IF(калькулятор!I91=0,"",калькулятор!I91)</f>
        <v/>
      </c>
      <c r="H89" s="75">
        <f>данные!AE87</f>
        <v>0</v>
      </c>
      <c r="I89" s="76">
        <f>данные!AF87</f>
        <v>0</v>
      </c>
      <c r="J89" s="76">
        <f>данные!AC87</f>
        <v>0</v>
      </c>
      <c r="K89" s="76">
        <f>данные!AD87</f>
        <v>0</v>
      </c>
      <c r="L89" s="77" t="str">
        <f>IFERROR(Таблица6[[#This Row],[тек цены -10%]]/Таблица6[[#This Row],[кол-во]],"")</f>
        <v/>
      </c>
    </row>
    <row r="90" spans="3:12" x14ac:dyDescent="0.25">
      <c r="C90" s="78" t="str">
        <f>IF(калькулятор!C92=0,"",калькулятор!C92)</f>
        <v/>
      </c>
      <c r="D90" s="67" t="str">
        <f>IF(калькулятор!D92=0,"",калькулятор!D92)</f>
        <v/>
      </c>
      <c r="E90" s="65" t="str">
        <f>IF(калькулятор!E92=0,"",калькулятор!E92)</f>
        <v/>
      </c>
      <c r="F90" s="66" t="str">
        <f>IF(калькулятор!F92=0,"",калькулятор!F92)</f>
        <v/>
      </c>
      <c r="G90" s="79" t="str">
        <f>IF(калькулятор!I92=0,"",калькулятор!I92)</f>
        <v/>
      </c>
      <c r="H90" s="80">
        <f>данные!AE88</f>
        <v>0</v>
      </c>
      <c r="I90" s="81">
        <f>данные!AF88</f>
        <v>0</v>
      </c>
      <c r="J90" s="81">
        <f>данные!AC88</f>
        <v>0</v>
      </c>
      <c r="K90" s="81">
        <f>данные!AD88</f>
        <v>0</v>
      </c>
      <c r="L90" s="82" t="str">
        <f>IFERROR(Таблица6[[#This Row],[тек цены -10%]]/Таблица6[[#This Row],[кол-во]],"")</f>
        <v/>
      </c>
    </row>
    <row r="91" spans="3:12" x14ac:dyDescent="0.25">
      <c r="C91" s="70" t="str">
        <f>IF(калькулятор!C93=0,"",калькулятор!C93)</f>
        <v/>
      </c>
      <c r="D91" s="71" t="str">
        <f>IF(калькулятор!D93=0,"",калькулятор!D93)</f>
        <v/>
      </c>
      <c r="E91" s="72" t="str">
        <f>IF(калькулятор!E93=0,"",калькулятор!E93)</f>
        <v/>
      </c>
      <c r="F91" s="73" t="str">
        <f>IF(калькулятор!F93=0,"",калькулятор!F93)</f>
        <v/>
      </c>
      <c r="G91" s="74" t="str">
        <f>IF(калькулятор!I93=0,"",калькулятор!I93)</f>
        <v/>
      </c>
      <c r="H91" s="75">
        <f>данные!AE89</f>
        <v>0</v>
      </c>
      <c r="I91" s="76">
        <f>данные!AF89</f>
        <v>0</v>
      </c>
      <c r="J91" s="76">
        <f>данные!AC89</f>
        <v>0</v>
      </c>
      <c r="K91" s="76">
        <f>данные!AD89</f>
        <v>0</v>
      </c>
      <c r="L91" s="77" t="str">
        <f>IFERROR(Таблица6[[#This Row],[тек цены -10%]]/Таблица6[[#This Row],[кол-во]],"")</f>
        <v/>
      </c>
    </row>
    <row r="92" spans="3:12" x14ac:dyDescent="0.25">
      <c r="C92" s="70" t="str">
        <f>IF(калькулятор!C94=0,"",калькулятор!C94)</f>
        <v/>
      </c>
      <c r="D92" s="71" t="str">
        <f>IF(калькулятор!D94=0,"",калькулятор!D94)</f>
        <v/>
      </c>
      <c r="E92" s="72" t="str">
        <f>IF(калькулятор!E94=0,"",калькулятор!E94)</f>
        <v/>
      </c>
      <c r="F92" s="73" t="str">
        <f>IF(калькулятор!F94=0,"",калькулятор!F94)</f>
        <v/>
      </c>
      <c r="G92" s="74" t="str">
        <f>IF(калькулятор!I94=0,"",калькулятор!I94)</f>
        <v/>
      </c>
      <c r="H92" s="75">
        <f>данные!AE90</f>
        <v>0</v>
      </c>
      <c r="I92" s="76">
        <f>данные!AF90</f>
        <v>0</v>
      </c>
      <c r="J92" s="76">
        <f>данные!AC90</f>
        <v>0</v>
      </c>
      <c r="K92" s="76">
        <f>данные!AD90</f>
        <v>0</v>
      </c>
      <c r="L92" s="77" t="str">
        <f>IFERROR(Таблица6[[#This Row],[тек цены -10%]]/Таблица6[[#This Row],[кол-во]],"")</f>
        <v/>
      </c>
    </row>
    <row r="93" spans="3:12" x14ac:dyDescent="0.25">
      <c r="C93" s="70" t="str">
        <f>IF(калькулятор!C95=0,"",калькулятор!C95)</f>
        <v/>
      </c>
      <c r="D93" s="71" t="str">
        <f>IF(калькулятор!D95=0,"",калькулятор!D95)</f>
        <v/>
      </c>
      <c r="E93" s="72" t="str">
        <f>IF(калькулятор!E95=0,"",калькулятор!E95)</f>
        <v/>
      </c>
      <c r="F93" s="73" t="str">
        <f>IF(калькулятор!F95=0,"",калькулятор!F95)</f>
        <v/>
      </c>
      <c r="G93" s="74" t="str">
        <f>IF(калькулятор!I95=0,"",калькулятор!I95)</f>
        <v/>
      </c>
      <c r="H93" s="75">
        <f>данные!AE91</f>
        <v>0</v>
      </c>
      <c r="I93" s="76">
        <f>данные!AF91</f>
        <v>0</v>
      </c>
      <c r="J93" s="76">
        <f>данные!AC91</f>
        <v>0</v>
      </c>
      <c r="K93" s="76">
        <f>данные!AD91</f>
        <v>0</v>
      </c>
      <c r="L93" s="77" t="str">
        <f>IFERROR(Таблица6[[#This Row],[тек цены -10%]]/Таблица6[[#This Row],[кол-во]],"")</f>
        <v/>
      </c>
    </row>
    <row r="94" spans="3:12" x14ac:dyDescent="0.25">
      <c r="C94" s="70" t="str">
        <f>IF(калькулятор!C96=0,"",калькулятор!C96)</f>
        <v/>
      </c>
      <c r="D94" s="71" t="str">
        <f>IF(калькулятор!D96=0,"",калькулятор!D96)</f>
        <v/>
      </c>
      <c r="E94" s="72" t="str">
        <f>IF(калькулятор!E96=0,"",калькулятор!E96)</f>
        <v/>
      </c>
      <c r="F94" s="73" t="str">
        <f>IF(калькулятор!F96=0,"",калькулятор!F96)</f>
        <v/>
      </c>
      <c r="G94" s="74" t="str">
        <f>IF(калькулятор!I96=0,"",калькулятор!I96)</f>
        <v/>
      </c>
      <c r="H94" s="75">
        <f>данные!AE92</f>
        <v>0</v>
      </c>
      <c r="I94" s="76">
        <f>данные!AF92</f>
        <v>0</v>
      </c>
      <c r="J94" s="76">
        <f>данные!AC92</f>
        <v>0</v>
      </c>
      <c r="K94" s="76">
        <f>данные!AD92</f>
        <v>0</v>
      </c>
      <c r="L94" s="77" t="str">
        <f>IFERROR(Таблица6[[#This Row],[тек цены -10%]]/Таблица6[[#This Row],[кол-во]],"")</f>
        <v/>
      </c>
    </row>
    <row r="95" spans="3:12" x14ac:dyDescent="0.25">
      <c r="C95" s="70" t="str">
        <f>IF(калькулятор!C97=0,"",калькулятор!C97)</f>
        <v/>
      </c>
      <c r="D95" s="71" t="str">
        <f>IF(калькулятор!D97=0,"",калькулятор!D97)</f>
        <v/>
      </c>
      <c r="E95" s="72" t="str">
        <f>IF(калькулятор!E97=0,"",калькулятор!E97)</f>
        <v/>
      </c>
      <c r="F95" s="73" t="str">
        <f>IF(калькулятор!F97=0,"",калькулятор!F97)</f>
        <v/>
      </c>
      <c r="G95" s="74" t="str">
        <f>IF(калькулятор!I97=0,"",калькулятор!I97)</f>
        <v/>
      </c>
      <c r="H95" s="75">
        <f>данные!AE93</f>
        <v>0</v>
      </c>
      <c r="I95" s="76">
        <f>данные!AF93</f>
        <v>0</v>
      </c>
      <c r="J95" s="76">
        <f>данные!AC93</f>
        <v>0</v>
      </c>
      <c r="K95" s="76">
        <f>данные!AD93</f>
        <v>0</v>
      </c>
      <c r="L95" s="77" t="str">
        <f>IFERROR(Таблица6[[#This Row],[тек цены -10%]]/Таблица6[[#This Row],[кол-во]],"")</f>
        <v/>
      </c>
    </row>
    <row r="96" spans="3:12" x14ac:dyDescent="0.25">
      <c r="C96" s="70" t="str">
        <f>IF(калькулятор!C98=0,"",калькулятор!C98)</f>
        <v/>
      </c>
      <c r="D96" s="71" t="str">
        <f>IF(калькулятор!D98=0,"",калькулятор!D98)</f>
        <v/>
      </c>
      <c r="E96" s="72" t="str">
        <f>IF(калькулятор!E98=0,"",калькулятор!E98)</f>
        <v/>
      </c>
      <c r="F96" s="73" t="str">
        <f>IF(калькулятор!F98=0,"",калькулятор!F98)</f>
        <v/>
      </c>
      <c r="G96" s="74" t="str">
        <f>IF(калькулятор!I98=0,"",калькулятор!I98)</f>
        <v/>
      </c>
      <c r="H96" s="75">
        <f>данные!AE94</f>
        <v>0</v>
      </c>
      <c r="I96" s="76">
        <f>данные!AF94</f>
        <v>0</v>
      </c>
      <c r="J96" s="76">
        <f>данные!AC94</f>
        <v>0</v>
      </c>
      <c r="K96" s="76">
        <f>данные!AD94</f>
        <v>0</v>
      </c>
      <c r="L96" s="77" t="str">
        <f>IFERROR(Таблица6[[#This Row],[тек цены -10%]]/Таблица6[[#This Row],[кол-во]],"")</f>
        <v/>
      </c>
    </row>
    <row r="97" spans="3:12" x14ac:dyDescent="0.25">
      <c r="C97" s="70" t="str">
        <f>IF(калькулятор!C99=0,"",калькулятор!C99)</f>
        <v/>
      </c>
      <c r="D97" s="71" t="str">
        <f>IF(калькулятор!D99=0,"",калькулятор!D99)</f>
        <v/>
      </c>
      <c r="E97" s="72" t="str">
        <f>IF(калькулятор!E99=0,"",калькулятор!E99)</f>
        <v/>
      </c>
      <c r="F97" s="73" t="str">
        <f>IF(калькулятор!F99=0,"",калькулятор!F99)</f>
        <v/>
      </c>
      <c r="G97" s="74" t="str">
        <f>IF(калькулятор!I99=0,"",калькулятор!I99)</f>
        <v/>
      </c>
      <c r="H97" s="75">
        <f>данные!AE95</f>
        <v>0</v>
      </c>
      <c r="I97" s="76">
        <f>данные!AF95</f>
        <v>0</v>
      </c>
      <c r="J97" s="76">
        <f>данные!AC95</f>
        <v>0</v>
      </c>
      <c r="K97" s="76">
        <f>данные!AD95</f>
        <v>0</v>
      </c>
      <c r="L97" s="77" t="str">
        <f>IFERROR(Таблица6[[#This Row],[тек цены -10%]]/Таблица6[[#This Row],[кол-во]],"")</f>
        <v/>
      </c>
    </row>
    <row r="98" spans="3:12" x14ac:dyDescent="0.25">
      <c r="C98" s="70" t="str">
        <f>IF(калькулятор!C100=0,"",калькулятор!C100)</f>
        <v/>
      </c>
      <c r="D98" s="71" t="str">
        <f>IF(калькулятор!D100=0,"",калькулятор!D100)</f>
        <v/>
      </c>
      <c r="E98" s="72" t="str">
        <f>IF(калькулятор!E100=0,"",калькулятор!E100)</f>
        <v/>
      </c>
      <c r="F98" s="73" t="str">
        <f>IF(калькулятор!F100=0,"",калькулятор!F100)</f>
        <v/>
      </c>
      <c r="G98" s="74" t="str">
        <f>IF(калькулятор!I100=0,"",калькулятор!I100)</f>
        <v/>
      </c>
      <c r="H98" s="75">
        <f>данные!AE96</f>
        <v>0</v>
      </c>
      <c r="I98" s="76">
        <f>данные!AF96</f>
        <v>0</v>
      </c>
      <c r="J98" s="76">
        <f>данные!AC96</f>
        <v>0</v>
      </c>
      <c r="K98" s="76">
        <f>данные!AD96</f>
        <v>0</v>
      </c>
      <c r="L98" s="77" t="str">
        <f>IFERROR(Таблица6[[#This Row],[тек цены -10%]]/Таблица6[[#This Row],[кол-во]],"")</f>
        <v/>
      </c>
    </row>
    <row r="99" spans="3:12" x14ac:dyDescent="0.25">
      <c r="C99" s="70" t="str">
        <f>IF(калькулятор!C101=0,"",калькулятор!C101)</f>
        <v/>
      </c>
      <c r="D99" s="71" t="str">
        <f>IF(калькулятор!D101=0,"",калькулятор!D101)</f>
        <v/>
      </c>
      <c r="E99" s="72" t="str">
        <f>IF(калькулятор!E101=0,"",калькулятор!E101)</f>
        <v/>
      </c>
      <c r="F99" s="73" t="str">
        <f>IF(калькулятор!F101=0,"",калькулятор!F101)</f>
        <v/>
      </c>
      <c r="G99" s="74" t="str">
        <f>IF(калькулятор!I101=0,"",калькулятор!I101)</f>
        <v/>
      </c>
      <c r="H99" s="75">
        <f>данные!AE97</f>
        <v>0</v>
      </c>
      <c r="I99" s="76">
        <f>данные!AF97</f>
        <v>0</v>
      </c>
      <c r="J99" s="76">
        <f>данные!AC97</f>
        <v>0</v>
      </c>
      <c r="K99" s="76">
        <f>данные!AD97</f>
        <v>0</v>
      </c>
      <c r="L99" s="77" t="str">
        <f>IFERROR(Таблица6[[#This Row],[тек цены -10%]]/Таблица6[[#This Row],[кол-во]],"")</f>
        <v/>
      </c>
    </row>
    <row r="100" spans="3:12" x14ac:dyDescent="0.25">
      <c r="C100" s="70" t="str">
        <f>IF(калькулятор!C102=0,"",калькулятор!C102)</f>
        <v/>
      </c>
      <c r="D100" s="71" t="str">
        <f>IF(калькулятор!D102=0,"",калькулятор!D102)</f>
        <v/>
      </c>
      <c r="E100" s="72" t="str">
        <f>IF(калькулятор!E102=0,"",калькулятор!E102)</f>
        <v/>
      </c>
      <c r="F100" s="73" t="str">
        <f>IF(калькулятор!F102=0,"",калькулятор!F102)</f>
        <v/>
      </c>
      <c r="G100" s="74" t="str">
        <f>IF(калькулятор!I102=0,"",калькулятор!I102)</f>
        <v/>
      </c>
      <c r="H100" s="75">
        <f>данные!AE98</f>
        <v>0</v>
      </c>
      <c r="I100" s="76">
        <f>данные!AF98</f>
        <v>0</v>
      </c>
      <c r="J100" s="76">
        <f>данные!AC98</f>
        <v>0</v>
      </c>
      <c r="K100" s="76">
        <f>данные!AD98</f>
        <v>0</v>
      </c>
      <c r="L100" s="77" t="str">
        <f>IFERROR(Таблица6[[#This Row],[тек цены -10%]]/Таблица6[[#This Row],[кол-во]],"")</f>
        <v/>
      </c>
    </row>
    <row r="101" spans="3:12" x14ac:dyDescent="0.25">
      <c r="C101" s="70" t="str">
        <f>IF(калькулятор!C103=0,"",калькулятор!C103)</f>
        <v/>
      </c>
      <c r="D101" s="71" t="str">
        <f>IF(калькулятор!D103=0,"",калькулятор!D103)</f>
        <v/>
      </c>
      <c r="E101" s="72" t="str">
        <f>IF(калькулятор!E103=0,"",калькулятор!E103)</f>
        <v/>
      </c>
      <c r="F101" s="73" t="str">
        <f>IF(калькулятор!F103=0,"",калькулятор!F103)</f>
        <v/>
      </c>
      <c r="G101" s="74" t="str">
        <f>IF(калькулятор!I103=0,"",калькулятор!I103)</f>
        <v/>
      </c>
      <c r="H101" s="75">
        <f>данные!AE99</f>
        <v>0</v>
      </c>
      <c r="I101" s="76">
        <f>данные!AF99</f>
        <v>0</v>
      </c>
      <c r="J101" s="76">
        <f>данные!AC99</f>
        <v>0</v>
      </c>
      <c r="K101" s="76">
        <f>данные!AD99</f>
        <v>0</v>
      </c>
      <c r="L101" s="77" t="str">
        <f>IFERROR(Таблица6[[#This Row],[тек цены -10%]]/Таблица6[[#This Row],[кол-во]],"")</f>
        <v/>
      </c>
    </row>
    <row r="102" spans="3:12" x14ac:dyDescent="0.25">
      <c r="C102" s="78" t="str">
        <f>IF(калькулятор!C104=0,"",калькулятор!C104)</f>
        <v/>
      </c>
      <c r="D102" s="67" t="str">
        <f>IF(калькулятор!D104=0,"",калькулятор!D104)</f>
        <v/>
      </c>
      <c r="E102" s="65" t="str">
        <f>IF(калькулятор!E104=0,"",калькулятор!E104)</f>
        <v/>
      </c>
      <c r="F102" s="66" t="str">
        <f>IF(калькулятор!F104=0,"",калькулятор!F104)</f>
        <v/>
      </c>
      <c r="G102" s="79" t="str">
        <f>IF(калькулятор!I104=0,"",калькулятор!I104)</f>
        <v/>
      </c>
      <c r="H102" s="80">
        <f>данные!AE100</f>
        <v>0</v>
      </c>
      <c r="I102" s="81">
        <f>данные!AF100</f>
        <v>0</v>
      </c>
      <c r="J102" s="81">
        <f>данные!AC100</f>
        <v>0</v>
      </c>
      <c r="K102" s="81">
        <f>данные!AD100</f>
        <v>0</v>
      </c>
      <c r="L102" s="82" t="str">
        <f>IFERROR(Таблица6[[#This Row],[тек цены -10%]]/Таблица6[[#This Row],[кол-во]],"")</f>
        <v/>
      </c>
    </row>
    <row r="103" spans="3:12" x14ac:dyDescent="0.25">
      <c r="C103" s="70" t="str">
        <f>IF(калькулятор!C105=0,"",калькулятор!C105)</f>
        <v/>
      </c>
      <c r="D103" s="71" t="str">
        <f>IF(калькулятор!D105=0,"",калькулятор!D105)</f>
        <v/>
      </c>
      <c r="E103" s="72" t="str">
        <f>IF(калькулятор!E105=0,"",калькулятор!E105)</f>
        <v/>
      </c>
      <c r="F103" s="73" t="str">
        <f>IF(калькулятор!F105=0,"",калькулятор!F105)</f>
        <v/>
      </c>
      <c r="G103" s="74" t="str">
        <f>IF(калькулятор!I105=0,"",калькулятор!I105)</f>
        <v/>
      </c>
      <c r="H103" s="75">
        <f>данные!AE101</f>
        <v>0</v>
      </c>
      <c r="I103" s="76">
        <f>данные!AF101</f>
        <v>0</v>
      </c>
      <c r="J103" s="76">
        <f>данные!AC101</f>
        <v>0</v>
      </c>
      <c r="K103" s="76">
        <f>данные!AD101</f>
        <v>0</v>
      </c>
      <c r="L103" s="77" t="str">
        <f>IFERROR(Таблица6[[#This Row],[тек цены -10%]]/Таблица6[[#This Row],[кол-во]],"")</f>
        <v/>
      </c>
    </row>
    <row r="104" spans="3:12" x14ac:dyDescent="0.25">
      <c r="C104" s="78" t="str">
        <f>IF(калькулятор!C106=0,"",калькулятор!C106)</f>
        <v/>
      </c>
      <c r="D104" s="67" t="str">
        <f>IF(калькулятор!D106=0,"",калькулятор!D106)</f>
        <v/>
      </c>
      <c r="E104" s="65" t="str">
        <f>IF(калькулятор!E106=0,"",калькулятор!E106)</f>
        <v/>
      </c>
      <c r="F104" s="66" t="str">
        <f>IF(калькулятор!F106=0,"",калькулятор!F106)</f>
        <v/>
      </c>
      <c r="G104" s="79" t="str">
        <f>IF(калькулятор!I106=0,"",калькулятор!I106)</f>
        <v/>
      </c>
      <c r="H104" s="80">
        <f>данные!AE102</f>
        <v>0</v>
      </c>
      <c r="I104" s="81">
        <f>данные!AF102</f>
        <v>0</v>
      </c>
      <c r="J104" s="81">
        <f>данные!AC102</f>
        <v>0</v>
      </c>
      <c r="K104" s="81">
        <f>данные!AD102</f>
        <v>0</v>
      </c>
      <c r="L104" s="82" t="str">
        <f>IFERROR(Таблица6[[#This Row],[тек цены -10%]]/Таблица6[[#This Row],[кол-во]],"")</f>
        <v/>
      </c>
    </row>
    <row r="105" spans="3:12" x14ac:dyDescent="0.25">
      <c r="C105" s="64" t="s">
        <v>67</v>
      </c>
      <c r="D105" s="65"/>
      <c r="E105" s="65"/>
      <c r="F105" s="66"/>
      <c r="G105" s="67"/>
      <c r="H105" s="69">
        <f>SUBTOTAL(109,Таблица6[в базовых ценах])</f>
        <v>1557.8421165245268</v>
      </c>
      <c r="I105" s="69">
        <f>SUBTOTAL(109,Таблица6[в текущих ценах])</f>
        <v>7036.09</v>
      </c>
      <c r="J105" s="69">
        <f>SUBTOTAL(109,Таблица6[4 кв 2010])</f>
        <v>5946.2450743115241</v>
      </c>
      <c r="K105" s="69">
        <f>SUBTOTAL(109,Таблица6[тек цены -10%])</f>
        <v>6679.1432971196891</v>
      </c>
      <c r="L105" s="68"/>
    </row>
  </sheetData>
  <sheetProtection password="84DF" sheet="1" objects="1" scenarios="1" formatCells="0" formatColumns="0" formatRows="0" autoFilter="0" pivotTables="0"/>
  <mergeCells count="1">
    <mergeCell ref="C2:L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11"/>
  <sheetViews>
    <sheetView workbookViewId="0">
      <selection activeCell="F1" sqref="F1:F2"/>
    </sheetView>
  </sheetViews>
  <sheetFormatPr defaultRowHeight="15" x14ac:dyDescent="0.25"/>
  <cols>
    <col min="1" max="1" width="11" customWidth="1"/>
    <col min="2" max="2" width="14.28515625" customWidth="1"/>
  </cols>
  <sheetData>
    <row r="1" spans="1:6" x14ac:dyDescent="0.25">
      <c r="A1" t="s">
        <v>33</v>
      </c>
      <c r="B1" t="s">
        <v>7</v>
      </c>
      <c r="D1" t="s">
        <v>18</v>
      </c>
      <c r="E1" t="s">
        <v>21</v>
      </c>
      <c r="F1" t="s">
        <v>36</v>
      </c>
    </row>
    <row r="2" spans="1:6" x14ac:dyDescent="0.25">
      <c r="A2" t="s">
        <v>34</v>
      </c>
      <c r="B2" t="s">
        <v>8</v>
      </c>
      <c r="D2" t="s">
        <v>19</v>
      </c>
      <c r="E2" t="s">
        <v>22</v>
      </c>
      <c r="F2" t="s">
        <v>37</v>
      </c>
    </row>
    <row r="3" spans="1:6" x14ac:dyDescent="0.25">
      <c r="A3" t="s">
        <v>35</v>
      </c>
      <c r="B3" t="s">
        <v>9</v>
      </c>
    </row>
    <row r="4" spans="1:6" x14ac:dyDescent="0.25">
      <c r="B4" t="s">
        <v>10</v>
      </c>
    </row>
    <row r="5" spans="1:6" x14ac:dyDescent="0.25">
      <c r="B5" t="s">
        <v>11</v>
      </c>
    </row>
    <row r="6" spans="1:6" x14ac:dyDescent="0.25">
      <c r="B6" t="s">
        <v>12</v>
      </c>
    </row>
    <row r="7" spans="1:6" x14ac:dyDescent="0.25">
      <c r="B7" t="s">
        <v>13</v>
      </c>
    </row>
    <row r="8" spans="1:6" x14ac:dyDescent="0.25">
      <c r="B8" t="s">
        <v>14</v>
      </c>
    </row>
    <row r="9" spans="1:6" x14ac:dyDescent="0.25">
      <c r="B9" t="s">
        <v>15</v>
      </c>
    </row>
    <row r="10" spans="1:6" x14ac:dyDescent="0.25">
      <c r="B10" t="s">
        <v>16</v>
      </c>
    </row>
    <row r="11" spans="1:6" x14ac:dyDescent="0.25">
      <c r="B11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V135"/>
  <sheetViews>
    <sheetView topLeftCell="B97" zoomScale="85" zoomScaleNormal="85" workbookViewId="0">
      <selection activeCell="I138" sqref="I138"/>
    </sheetView>
  </sheetViews>
  <sheetFormatPr defaultRowHeight="15" x14ac:dyDescent="0.25"/>
  <cols>
    <col min="3" max="3" width="16.42578125" bestFit="1" customWidth="1"/>
    <col min="4" max="4" width="10.85546875" customWidth="1"/>
    <col min="5" max="6" width="13.28515625" customWidth="1"/>
    <col min="7" max="8" width="12" customWidth="1"/>
    <col min="9" max="9" width="14.140625" customWidth="1"/>
    <col min="10" max="10" width="16.85546875" customWidth="1"/>
    <col min="11" max="11" width="10" customWidth="1"/>
    <col min="13" max="13" width="19.7109375" bestFit="1" customWidth="1"/>
    <col min="15" max="15" width="17.85546875" customWidth="1"/>
    <col min="16" max="16" width="11" customWidth="1"/>
    <col min="19" max="19" width="14.7109375" bestFit="1" customWidth="1"/>
  </cols>
  <sheetData>
    <row r="1" spans="3:22" ht="15.75" thickBot="1" x14ac:dyDescent="0.3"/>
    <row r="2" spans="3:22" ht="15.75" thickBot="1" x14ac:dyDescent="0.3">
      <c r="G2" s="133" t="s">
        <v>24</v>
      </c>
      <c r="H2" s="134"/>
      <c r="I2" s="134"/>
      <c r="J2" s="134"/>
      <c r="K2" s="135"/>
      <c r="L2" s="130" t="s">
        <v>25</v>
      </c>
      <c r="M2" s="131"/>
      <c r="N2" s="131"/>
      <c r="O2" s="131"/>
      <c r="P2" s="132"/>
      <c r="Q2" s="136" t="s">
        <v>43</v>
      </c>
      <c r="R2" s="134"/>
      <c r="S2" s="134"/>
      <c r="T2" s="134"/>
      <c r="U2" s="137"/>
    </row>
    <row r="3" spans="3:22" x14ac:dyDescent="0.25">
      <c r="C3" s="2" t="s">
        <v>26</v>
      </c>
      <c r="D3" s="3" t="s">
        <v>23</v>
      </c>
      <c r="E3" s="4" t="s">
        <v>20</v>
      </c>
      <c r="F3" s="19" t="s">
        <v>0</v>
      </c>
      <c r="G3" s="18" t="s">
        <v>2</v>
      </c>
      <c r="H3" s="3" t="s">
        <v>3</v>
      </c>
      <c r="I3" s="3" t="s">
        <v>4</v>
      </c>
      <c r="J3" s="3" t="s">
        <v>5</v>
      </c>
      <c r="K3" s="12" t="s">
        <v>44</v>
      </c>
      <c r="L3" s="13" t="s">
        <v>27</v>
      </c>
      <c r="M3" s="1" t="s">
        <v>28</v>
      </c>
      <c r="N3" s="1" t="s">
        <v>29</v>
      </c>
      <c r="O3" s="1" t="s">
        <v>30</v>
      </c>
      <c r="P3" s="14" t="s">
        <v>68</v>
      </c>
      <c r="Q3" s="10" t="s">
        <v>39</v>
      </c>
      <c r="R3" s="11" t="s">
        <v>40</v>
      </c>
      <c r="S3" s="11" t="s">
        <v>41</v>
      </c>
      <c r="T3" s="11" t="s">
        <v>42</v>
      </c>
      <c r="U3" s="11" t="s">
        <v>69</v>
      </c>
      <c r="V3" s="11"/>
    </row>
    <row r="4" spans="3:22" x14ac:dyDescent="0.25">
      <c r="C4" s="13" t="s">
        <v>7</v>
      </c>
      <c r="D4" s="1" t="s">
        <v>19</v>
      </c>
      <c r="E4" s="1" t="s">
        <v>21</v>
      </c>
      <c r="F4" s="14" t="s">
        <v>33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20">
        <f>Таблица2[[#This Row],[ПИР]]*0.9*1.082*1.075*1.073</f>
        <v>3.5157848791500004</v>
      </c>
      <c r="M4" s="5">
        <f>Таблица2[[#This Row],[СМР]]*0.9*1.082*1.075*1.073</f>
        <v>5.0771078765999986</v>
      </c>
      <c r="N4" s="5">
        <f>Таблица2[[#This Row],[ПНР]]*0.9*1.082*1.075*1.073</f>
        <v>9.1657522728000007</v>
      </c>
      <c r="O4" s="5">
        <f>Таблица2[[#This Row],[Оборудование]]*0.9*1.082*1.075*1.073</f>
        <v>3.6730404328500006</v>
      </c>
      <c r="P4" s="23">
        <f>Таблица2[[#This Row],[Прочие]]*0.9*1.082*1.075*1.073</f>
        <v>6.7732213486500008</v>
      </c>
      <c r="Q4" s="5">
        <v>3.64</v>
      </c>
      <c r="R4" s="7">
        <v>4.13</v>
      </c>
      <c r="S4" s="5">
        <v>10.11</v>
      </c>
      <c r="T4" s="5">
        <v>3.94</v>
      </c>
      <c r="U4" s="5">
        <v>7.74</v>
      </c>
    </row>
    <row r="5" spans="3:22" x14ac:dyDescent="0.25">
      <c r="C5" s="13" t="s">
        <v>8</v>
      </c>
      <c r="D5" s="1" t="s">
        <v>19</v>
      </c>
      <c r="E5" s="1" t="s">
        <v>21</v>
      </c>
      <c r="F5" s="14" t="s">
        <v>33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20">
        <f>Таблица2[[#This Row],[ПИР]]*0.9*1.082*1.075*1.073</f>
        <v>3.5157848791500004</v>
      </c>
      <c r="M5" s="5">
        <f>Таблица2[[#This Row],[СМР]]*0.9*1.082*1.075*1.073</f>
        <v>5.3129912071500005</v>
      </c>
      <c r="N5" s="5">
        <f>Таблица2[[#This Row],[ПНР]]*0.9*1.082*1.075*1.073</f>
        <v>9.6487514734499999</v>
      </c>
      <c r="O5" s="5">
        <f>Таблица2[[#This Row],[Оборудование]]*0.9*1.082*1.075*1.073</f>
        <v>3.6730404328500006</v>
      </c>
      <c r="P5" s="23">
        <f>Таблица2[[#This Row],[Прочие]]*0.9*1.082*1.075*1.073</f>
        <v>6.7732213486500008</v>
      </c>
      <c r="Q5" s="5">
        <v>3.64</v>
      </c>
      <c r="R5" s="7">
        <v>3.6</v>
      </c>
      <c r="S5" s="5">
        <v>9.91</v>
      </c>
      <c r="T5" s="5">
        <v>3.94</v>
      </c>
      <c r="U5" s="5">
        <v>7.74</v>
      </c>
    </row>
    <row r="6" spans="3:22" x14ac:dyDescent="0.25">
      <c r="C6" s="13" t="s">
        <v>9</v>
      </c>
      <c r="D6" s="1" t="s">
        <v>19</v>
      </c>
      <c r="E6" s="1" t="s">
        <v>21</v>
      </c>
      <c r="F6" s="14" t="s">
        <v>33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20">
        <f>Таблица2[[#This Row],[ПИР]]*0.9*1.082*1.075*1.073</f>
        <v>3.5157848791500004</v>
      </c>
      <c r="M6" s="5">
        <f>Таблица2[[#This Row],[СМР]]*0.9*1.082*1.075*1.073</f>
        <v>5.7622927891500009</v>
      </c>
      <c r="N6" s="5">
        <f>Таблица2[[#This Row],[ПНР]]*0.9*1.082*1.075*1.073</f>
        <v>10.41256416285</v>
      </c>
      <c r="O6" s="5">
        <f>Таблица2[[#This Row],[Оборудование]]*0.9*1.082*1.075*1.073</f>
        <v>3.6730404328500006</v>
      </c>
      <c r="P6" s="23">
        <f>Таблица2[[#This Row],[Прочие]]*0.9*1.082*1.075*1.073</f>
        <v>6.7732213486500008</v>
      </c>
      <c r="Q6" s="5">
        <v>3.64</v>
      </c>
      <c r="R6" s="7">
        <v>3.95</v>
      </c>
      <c r="S6" s="5">
        <v>10.61</v>
      </c>
      <c r="T6" s="5">
        <v>3.94</v>
      </c>
      <c r="U6" s="5">
        <v>7.74</v>
      </c>
    </row>
    <row r="7" spans="3:22" x14ac:dyDescent="0.25">
      <c r="C7" s="13" t="s">
        <v>10</v>
      </c>
      <c r="D7" s="1" t="s">
        <v>19</v>
      </c>
      <c r="E7" s="1" t="s">
        <v>21</v>
      </c>
      <c r="F7" s="14" t="s">
        <v>33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20">
        <f>Таблица2[[#This Row],[ПИР]]*0.9*1.082*1.075*1.073</f>
        <v>3.5157848791500004</v>
      </c>
      <c r="M7" s="5">
        <f>Таблица2[[#This Row],[СМР]]*0.9*1.082*1.075*1.073</f>
        <v>5.3242237466999995</v>
      </c>
      <c r="N7" s="5">
        <f>Таблица2[[#This Row],[ПНР]]*0.9*1.082*1.075*1.073</f>
        <v>11.434725261900001</v>
      </c>
      <c r="O7" s="5">
        <f>Таблица2[[#This Row],[Оборудование]]*0.9*1.082*1.075*1.073</f>
        <v>3.6730404328500006</v>
      </c>
      <c r="P7" s="23">
        <f>Таблица2[[#This Row],[Прочие]]*0.9*1.082*1.075*1.073</f>
        <v>6.7732213486500008</v>
      </c>
      <c r="Q7" s="5">
        <v>3.64</v>
      </c>
      <c r="R7" s="7">
        <v>3.63</v>
      </c>
      <c r="S7" s="5">
        <v>10.24</v>
      </c>
      <c r="T7" s="5">
        <v>3.94</v>
      </c>
      <c r="U7" s="5">
        <v>7.74</v>
      </c>
    </row>
    <row r="8" spans="3:22" x14ac:dyDescent="0.25">
      <c r="C8" s="13" t="s">
        <v>11</v>
      </c>
      <c r="D8" s="1" t="s">
        <v>19</v>
      </c>
      <c r="E8" s="1" t="s">
        <v>21</v>
      </c>
      <c r="F8" s="14" t="s">
        <v>33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20">
        <f>Таблица2[[#This Row],[ПИР]]*0.9*1.082*1.075*1.073</f>
        <v>3.5157848791500004</v>
      </c>
      <c r="M8" s="5">
        <f>Таблица2[[#This Row],[СМР]]*0.9*1.082*1.075*1.073</f>
        <v>4.8075269273999996</v>
      </c>
      <c r="N8" s="5">
        <f>Таблица2[[#This Row],[ПНР]]*0.9*1.082*1.075*1.073</f>
        <v>9.8284721062500005</v>
      </c>
      <c r="O8" s="5">
        <f>Таблица2[[#This Row],[Оборудование]]*0.9*1.082*1.075*1.073</f>
        <v>3.6730404328500006</v>
      </c>
      <c r="P8" s="23">
        <f>Таблица2[[#This Row],[Прочие]]*0.9*1.082*1.075*1.073</f>
        <v>6.7732213486500008</v>
      </c>
      <c r="Q8" s="5">
        <v>3.64</v>
      </c>
      <c r="R8" s="7">
        <v>4</v>
      </c>
      <c r="S8" s="5">
        <v>10.47</v>
      </c>
      <c r="T8" s="5">
        <v>3.94</v>
      </c>
      <c r="U8" s="5">
        <v>7.74</v>
      </c>
    </row>
    <row r="9" spans="3:22" x14ac:dyDescent="0.25">
      <c r="C9" s="13" t="s">
        <v>12</v>
      </c>
      <c r="D9" s="1" t="s">
        <v>19</v>
      </c>
      <c r="E9" s="1" t="s">
        <v>21</v>
      </c>
      <c r="F9" s="14" t="s">
        <v>33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20">
        <f>Таблица2[[#This Row],[ПИР]]*0.9*1.082*1.075*1.073</f>
        <v>3.5157848791500004</v>
      </c>
      <c r="M9" s="5">
        <f>Таблица2[[#This Row],[СМР]]*0.9*1.082*1.075*1.073</f>
        <v>5.3242237466999995</v>
      </c>
      <c r="N9" s="5">
        <f>Таблица2[[#This Row],[ПНР]]*0.9*1.082*1.075*1.073</f>
        <v>10.390099083750002</v>
      </c>
      <c r="O9" s="5">
        <f>Таблица2[[#This Row],[Оборудование]]*0.9*1.082*1.075*1.073</f>
        <v>3.6730404328500006</v>
      </c>
      <c r="P9" s="23">
        <f>Таблица2[[#This Row],[Прочие]]*0.9*1.082*1.075*1.073</f>
        <v>6.7732213486500008</v>
      </c>
      <c r="Q9" s="5">
        <v>3.64</v>
      </c>
      <c r="R9" s="7">
        <v>3.57</v>
      </c>
      <c r="S9" s="5">
        <v>9.1300000000000008</v>
      </c>
      <c r="T9" s="5">
        <v>3.94</v>
      </c>
      <c r="U9" s="5">
        <v>7.74</v>
      </c>
    </row>
    <row r="10" spans="3:22" x14ac:dyDescent="0.25">
      <c r="C10" s="13" t="s">
        <v>13</v>
      </c>
      <c r="D10" s="1" t="s">
        <v>19</v>
      </c>
      <c r="E10" s="1" t="s">
        <v>21</v>
      </c>
      <c r="F10" s="14" t="s">
        <v>33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20">
        <f>Таблица2[[#This Row],[ПИР]]*0.9*1.082*1.075*1.073</f>
        <v>3.5157848791500004</v>
      </c>
      <c r="M10" s="5">
        <f>Таблица2[[#This Row],[СМР]]*0.9*1.082*1.075*1.073</f>
        <v>5.3354562862499995</v>
      </c>
      <c r="N10" s="5">
        <f>Таблица2[[#This Row],[ПНР]]*0.9*1.082*1.075*1.073</f>
        <v>9.7723094084999982</v>
      </c>
      <c r="O10" s="5">
        <f>Таблица2[[#This Row],[Оборудование]]*0.9*1.082*1.075*1.073</f>
        <v>3.6730404328500006</v>
      </c>
      <c r="P10" s="23">
        <f>Таблица2[[#This Row],[Прочие]]*0.9*1.082*1.075*1.073</f>
        <v>6.7732213486500008</v>
      </c>
      <c r="Q10" s="5">
        <v>3.64</v>
      </c>
      <c r="R10" s="7">
        <v>4.24</v>
      </c>
      <c r="S10" s="5">
        <v>10.54</v>
      </c>
      <c r="T10" s="5">
        <v>3.94</v>
      </c>
      <c r="U10" s="5">
        <v>7.74</v>
      </c>
    </row>
    <row r="11" spans="3:22" x14ac:dyDescent="0.25">
      <c r="C11" s="13" t="s">
        <v>14</v>
      </c>
      <c r="D11" s="1" t="s">
        <v>19</v>
      </c>
      <c r="E11" s="1" t="s">
        <v>21</v>
      </c>
      <c r="F11" s="14" t="s">
        <v>33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20">
        <f>Таблица2[[#This Row],[ПИР]]*0.9*1.082*1.075*1.073</f>
        <v>3.5157848791500004</v>
      </c>
      <c r="M11" s="5">
        <f>Таблица2[[#This Row],[СМР]]*0.9*1.082*1.075*1.073</f>
        <v>5.1894332721000005</v>
      </c>
      <c r="N11" s="5">
        <f>Таблица2[[#This Row],[ПНР]]*0.9*1.082*1.075*1.073</f>
        <v>9.6487514734499999</v>
      </c>
      <c r="O11" s="5">
        <f>Таблица2[[#This Row],[Оборудование]]*0.9*1.082*1.075*1.073</f>
        <v>3.6730404328500006</v>
      </c>
      <c r="P11" s="23">
        <f>Таблица2[[#This Row],[Прочие]]*0.9*1.082*1.075*1.073</f>
        <v>6.7732213486500008</v>
      </c>
      <c r="Q11" s="5">
        <v>3.64</v>
      </c>
      <c r="R11" s="7">
        <v>3.63</v>
      </c>
      <c r="S11" s="5">
        <v>10.42</v>
      </c>
      <c r="T11" s="5">
        <v>3.94</v>
      </c>
      <c r="U11" s="5">
        <v>7.74</v>
      </c>
    </row>
    <row r="12" spans="3:22" x14ac:dyDescent="0.25">
      <c r="C12" s="13" t="s">
        <v>15</v>
      </c>
      <c r="D12" s="1" t="s">
        <v>19</v>
      </c>
      <c r="E12" s="1" t="s">
        <v>21</v>
      </c>
      <c r="F12" s="14" t="s">
        <v>33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20">
        <f>Таблица2[[#This Row],[ПИР]]*0.9*1.082*1.075*1.073</f>
        <v>3.5157848791500004</v>
      </c>
      <c r="M12" s="5">
        <f>Таблица2[[#This Row],[СМР]]*0.9*1.082*1.075*1.073</f>
        <v>5.6162697750000001</v>
      </c>
      <c r="N12" s="5">
        <f>Таблица2[[#This Row],[ПНР]]*0.9*1.082*1.075*1.073</f>
        <v>10.210378450950001</v>
      </c>
      <c r="O12" s="5">
        <f>Таблица2[[#This Row],[Оборудование]]*0.9*1.082*1.075*1.073</f>
        <v>3.6730404328500006</v>
      </c>
      <c r="P12" s="23">
        <f>Таблица2[[#This Row],[Прочие]]*0.9*1.082*1.075*1.073</f>
        <v>6.7732213486500008</v>
      </c>
      <c r="Q12" s="5">
        <v>3.64</v>
      </c>
      <c r="R12" s="7">
        <v>4.22</v>
      </c>
      <c r="S12" s="5">
        <v>10.1</v>
      </c>
      <c r="T12" s="5">
        <v>3.94</v>
      </c>
      <c r="U12" s="5">
        <v>7.74</v>
      </c>
    </row>
    <row r="13" spans="3:22" x14ac:dyDescent="0.25">
      <c r="C13" s="13" t="s">
        <v>16</v>
      </c>
      <c r="D13" s="1" t="s">
        <v>19</v>
      </c>
      <c r="E13" s="1" t="s">
        <v>21</v>
      </c>
      <c r="F13" s="14" t="s">
        <v>33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20">
        <f>Таблица2[[#This Row],[ПИР]]*0.9*1.082*1.075*1.073</f>
        <v>3.5157848791500004</v>
      </c>
      <c r="M13" s="5">
        <f>Таблица2[[#This Row],[СМР]]*0.9*1.082*1.075*1.073</f>
        <v>6.2452919898000001</v>
      </c>
      <c r="N13" s="5">
        <f>Таблица2[[#This Row],[ПНР]]*0.9*1.082*1.075*1.073</f>
        <v>11.738003829749998</v>
      </c>
      <c r="O13" s="5">
        <f>Таблица2[[#This Row],[Оборудование]]*0.9*1.082*1.075*1.073</f>
        <v>3.6730404328500006</v>
      </c>
      <c r="P13" s="23">
        <f>Таблица2[[#This Row],[Прочие]]*0.9*1.082*1.075*1.073</f>
        <v>6.7732213486500008</v>
      </c>
      <c r="Q13" s="5">
        <v>3.64</v>
      </c>
      <c r="R13" s="7">
        <v>3.26</v>
      </c>
      <c r="S13" s="5">
        <v>11.64</v>
      </c>
      <c r="T13" s="5">
        <v>3.94</v>
      </c>
      <c r="U13" s="5">
        <v>7.74</v>
      </c>
    </row>
    <row r="14" spans="3:22" x14ac:dyDescent="0.25">
      <c r="C14" s="13" t="s">
        <v>17</v>
      </c>
      <c r="D14" s="1" t="s">
        <v>19</v>
      </c>
      <c r="E14" s="1" t="s">
        <v>21</v>
      </c>
      <c r="F14" s="14" t="s">
        <v>33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20">
        <f>Таблица2[[#This Row],[ПИР]]*0.9*1.082*1.075*1.073</f>
        <v>3.5157848791500004</v>
      </c>
      <c r="M14" s="5">
        <f>Таблица2[[#This Row],[СМР]]*0.9*1.082*1.075*1.073</f>
        <v>5.0658753370500005</v>
      </c>
      <c r="N14" s="5">
        <f>Таблица2[[#This Row],[ПНР]]*0.9*1.082*1.075*1.073</f>
        <v>11.165144312699999</v>
      </c>
      <c r="O14" s="5">
        <f>Таблица2[[#This Row],[Оборудование]]*0.9*1.082*1.075*1.073</f>
        <v>3.6730404328500006</v>
      </c>
      <c r="P14" s="23">
        <f>Таблица2[[#This Row],[Прочие]]*0.9*1.082*1.075*1.073</f>
        <v>6.7732213486500008</v>
      </c>
      <c r="Q14" s="5">
        <v>3.64</v>
      </c>
      <c r="R14" s="7">
        <v>3.78</v>
      </c>
      <c r="S14" s="5">
        <v>10.83</v>
      </c>
      <c r="T14" s="5">
        <v>3.94</v>
      </c>
      <c r="U14" s="5">
        <v>7.74</v>
      </c>
    </row>
    <row r="15" spans="3:22" x14ac:dyDescent="0.25">
      <c r="C15" s="13" t="s">
        <v>7</v>
      </c>
      <c r="D15" s="1" t="s">
        <v>19</v>
      </c>
      <c r="E15" s="1" t="s">
        <v>22</v>
      </c>
      <c r="F15" s="14" t="s">
        <v>33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20">
        <f>Таблица2[[#This Row],[ПИР]]*0.9*1.082*1.075*1.073</f>
        <v>3.5157848791500004</v>
      </c>
      <c r="M15" s="5">
        <f>Таблица2[[#This Row],[СМР]]*0.9*1.082*1.075*1.073</f>
        <v>5.0771078765999986</v>
      </c>
      <c r="N15" s="5">
        <f>Таблица2[[#This Row],[ПНР]]*0.9*1.082*1.075*1.073</f>
        <v>9.1657522728000007</v>
      </c>
      <c r="O15" s="5">
        <f>Таблица2[[#This Row],[Оборудование]]*0.9*1.082*1.075*1.073</f>
        <v>3.6730404328500006</v>
      </c>
      <c r="P15" s="23">
        <f>Таблица2[[#This Row],[Прочие]]*0.9*1.082*1.075*1.073</f>
        <v>6.7732213486500008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</row>
    <row r="16" spans="3:22" x14ac:dyDescent="0.25">
      <c r="C16" s="13" t="s">
        <v>8</v>
      </c>
      <c r="D16" s="1" t="s">
        <v>19</v>
      </c>
      <c r="E16" s="1" t="s">
        <v>22</v>
      </c>
      <c r="F16" s="14" t="s">
        <v>33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20">
        <f>Таблица2[[#This Row],[ПИР]]*0.9*1.082*1.075*1.073</f>
        <v>3.5157848791500004</v>
      </c>
      <c r="M16" s="5">
        <f>Таблица2[[#This Row],[СМР]]*0.9*1.082*1.075*1.073</f>
        <v>5.3129912071500005</v>
      </c>
      <c r="N16" s="5">
        <f>Таблица2[[#This Row],[ПНР]]*0.9*1.082*1.075*1.073</f>
        <v>9.6487514734499999</v>
      </c>
      <c r="O16" s="5">
        <f>Таблица2[[#This Row],[Оборудование]]*0.9*1.082*1.075*1.073</f>
        <v>3.6730404328500006</v>
      </c>
      <c r="P16" s="23">
        <f>Таблица2[[#This Row],[Прочие]]*0.9*1.082*1.075*1.073</f>
        <v>6.7732213486500008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</row>
    <row r="17" spans="3:21" x14ac:dyDescent="0.25">
      <c r="C17" s="13" t="s">
        <v>9</v>
      </c>
      <c r="D17" s="1" t="s">
        <v>19</v>
      </c>
      <c r="E17" s="1" t="s">
        <v>22</v>
      </c>
      <c r="F17" s="14" t="s">
        <v>33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20">
        <f>Таблица2[[#This Row],[ПИР]]*0.9*1.082*1.075*1.073</f>
        <v>3.5157848791500004</v>
      </c>
      <c r="M17" s="5">
        <f>Таблица2[[#This Row],[СМР]]*0.9*1.082*1.075*1.073</f>
        <v>5.7622927891500009</v>
      </c>
      <c r="N17" s="5">
        <f>Таблица2[[#This Row],[ПНР]]*0.9*1.082*1.075*1.073</f>
        <v>10.41256416285</v>
      </c>
      <c r="O17" s="5">
        <f>Таблица2[[#This Row],[Оборудование]]*0.9*1.082*1.075*1.073</f>
        <v>3.6730404328500006</v>
      </c>
      <c r="P17" s="23">
        <f>Таблица2[[#This Row],[Прочие]]*0.9*1.082*1.075*1.073</f>
        <v>6.7732213486500008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</row>
    <row r="18" spans="3:21" x14ac:dyDescent="0.25">
      <c r="C18" s="13" t="s">
        <v>10</v>
      </c>
      <c r="D18" s="1" t="s">
        <v>19</v>
      </c>
      <c r="E18" s="1" t="s">
        <v>22</v>
      </c>
      <c r="F18" s="14" t="s">
        <v>33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20">
        <f>Таблица2[[#This Row],[ПИР]]*0.9*1.082*1.075*1.073</f>
        <v>3.5157848791500004</v>
      </c>
      <c r="M18" s="5">
        <f>Таблица2[[#This Row],[СМР]]*0.9*1.082*1.075*1.073</f>
        <v>5.3242237466999995</v>
      </c>
      <c r="N18" s="5">
        <f>Таблица2[[#This Row],[ПНР]]*0.9*1.082*1.075*1.073</f>
        <v>11.434725261900001</v>
      </c>
      <c r="O18" s="5">
        <f>Таблица2[[#This Row],[Оборудование]]*0.9*1.082*1.075*1.073</f>
        <v>3.6730404328500006</v>
      </c>
      <c r="P18" s="23">
        <f>Таблица2[[#This Row],[Прочие]]*0.9*1.082*1.075*1.073</f>
        <v>6.7732213486500008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</row>
    <row r="19" spans="3:21" x14ac:dyDescent="0.25">
      <c r="C19" s="13" t="s">
        <v>11</v>
      </c>
      <c r="D19" s="1" t="s">
        <v>19</v>
      </c>
      <c r="E19" s="1" t="s">
        <v>22</v>
      </c>
      <c r="F19" s="14" t="s">
        <v>33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20">
        <f>Таблица2[[#This Row],[ПИР]]*0.9*1.082*1.075*1.073</f>
        <v>3.5157848791500004</v>
      </c>
      <c r="M19" s="5">
        <f>Таблица2[[#This Row],[СМР]]*0.9*1.082*1.075*1.073</f>
        <v>4.8075269273999996</v>
      </c>
      <c r="N19" s="5">
        <f>Таблица2[[#This Row],[ПНР]]*0.9*1.082*1.075*1.073</f>
        <v>9.8284721062500005</v>
      </c>
      <c r="O19" s="5">
        <f>Таблица2[[#This Row],[Оборудование]]*0.9*1.082*1.075*1.073</f>
        <v>3.6730404328500006</v>
      </c>
      <c r="P19" s="23">
        <f>Таблица2[[#This Row],[Прочие]]*0.9*1.082*1.075*1.073</f>
        <v>6.7732213486500008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</row>
    <row r="20" spans="3:21" x14ac:dyDescent="0.25">
      <c r="C20" s="13" t="s">
        <v>12</v>
      </c>
      <c r="D20" s="1" t="s">
        <v>19</v>
      </c>
      <c r="E20" s="1" t="s">
        <v>22</v>
      </c>
      <c r="F20" s="14" t="s">
        <v>33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20">
        <f>Таблица2[[#This Row],[ПИР]]*0.9*1.082*1.075*1.073</f>
        <v>3.5157848791500004</v>
      </c>
      <c r="M20" s="5">
        <f>Таблица2[[#This Row],[СМР]]*0.9*1.082*1.075*1.073</f>
        <v>5.3242237466999995</v>
      </c>
      <c r="N20" s="5">
        <f>Таблица2[[#This Row],[ПНР]]*0.9*1.082*1.075*1.073</f>
        <v>10.390099083750002</v>
      </c>
      <c r="O20" s="5">
        <f>Таблица2[[#This Row],[Оборудование]]*0.9*1.082*1.075*1.073</f>
        <v>3.6730404328500006</v>
      </c>
      <c r="P20" s="23">
        <f>Таблица2[[#This Row],[Прочие]]*0.9*1.082*1.075*1.073</f>
        <v>6.7732213486500008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</row>
    <row r="21" spans="3:21" x14ac:dyDescent="0.25">
      <c r="C21" s="13" t="s">
        <v>13</v>
      </c>
      <c r="D21" s="1" t="s">
        <v>19</v>
      </c>
      <c r="E21" s="1" t="s">
        <v>22</v>
      </c>
      <c r="F21" s="14" t="s">
        <v>33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20">
        <f>Таблица2[[#This Row],[ПИР]]*0.9*1.082*1.075*1.073</f>
        <v>3.5157848791500004</v>
      </c>
      <c r="M21" s="5">
        <f>Таблица2[[#This Row],[СМР]]*0.9*1.082*1.075*1.073</f>
        <v>5.3354562862499995</v>
      </c>
      <c r="N21" s="5">
        <f>Таблица2[[#This Row],[ПНР]]*0.9*1.082*1.075*1.073</f>
        <v>9.7723094084999982</v>
      </c>
      <c r="O21" s="5">
        <f>Таблица2[[#This Row],[Оборудование]]*0.9*1.082*1.075*1.073</f>
        <v>3.6730404328500006</v>
      </c>
      <c r="P21" s="23">
        <f>Таблица2[[#This Row],[Прочие]]*0.9*1.082*1.075*1.073</f>
        <v>6.7732213486500008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</row>
    <row r="22" spans="3:21" x14ac:dyDescent="0.25">
      <c r="C22" s="13" t="s">
        <v>14</v>
      </c>
      <c r="D22" s="1" t="s">
        <v>19</v>
      </c>
      <c r="E22" s="1" t="s">
        <v>22</v>
      </c>
      <c r="F22" s="14" t="s">
        <v>33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20">
        <f>Таблица2[[#This Row],[ПИР]]*0.9*1.082*1.075*1.073</f>
        <v>3.5157848791500004</v>
      </c>
      <c r="M22" s="5">
        <f>Таблица2[[#This Row],[СМР]]*0.9*1.082*1.075*1.073</f>
        <v>5.8184554868999996</v>
      </c>
      <c r="N22" s="5">
        <f>Таблица2[[#This Row],[ПНР]]*0.9*1.082*1.075*1.073</f>
        <v>9.6487514734499999</v>
      </c>
      <c r="O22" s="5">
        <f>Таблица2[[#This Row],[Оборудование]]*0.9*1.082*1.075*1.073</f>
        <v>3.6730404328500006</v>
      </c>
      <c r="P22" s="23">
        <f>Таблица2[[#This Row],[Прочие]]*0.9*1.082*1.075*1.073</f>
        <v>6.7732213486500008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</row>
    <row r="23" spans="3:21" x14ac:dyDescent="0.25">
      <c r="C23" s="13" t="s">
        <v>15</v>
      </c>
      <c r="D23" s="1" t="s">
        <v>19</v>
      </c>
      <c r="E23" s="1" t="s">
        <v>22</v>
      </c>
      <c r="F23" s="14" t="s">
        <v>33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20">
        <f>Таблица2[[#This Row],[ПИР]]*0.9*1.082*1.075*1.073</f>
        <v>3.5157848791500004</v>
      </c>
      <c r="M23" s="5">
        <f>Таблица2[[#This Row],[СМР]]*0.9*1.082*1.075*1.073</f>
        <v>5.6162697750000001</v>
      </c>
      <c r="N23" s="5">
        <f>Таблица2[[#This Row],[ПНР]]*0.9*1.082*1.075*1.073</f>
        <v>10.210378450950001</v>
      </c>
      <c r="O23" s="5">
        <f>Таблица2[[#This Row],[Оборудование]]*0.9*1.082*1.075*1.073</f>
        <v>3.6730404328500006</v>
      </c>
      <c r="P23" s="23">
        <f>Таблица2[[#This Row],[Прочие]]*0.9*1.082*1.075*1.073</f>
        <v>6.7732213486500008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</row>
    <row r="24" spans="3:21" x14ac:dyDescent="0.25">
      <c r="C24" s="13" t="s">
        <v>16</v>
      </c>
      <c r="D24" s="1" t="s">
        <v>19</v>
      </c>
      <c r="E24" s="1" t="s">
        <v>22</v>
      </c>
      <c r="F24" s="14" t="s">
        <v>33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20">
        <f>Таблица2[[#This Row],[ПИР]]*0.9*1.082*1.075*1.073</f>
        <v>3.5157848791500004</v>
      </c>
      <c r="M24" s="5">
        <f>Таблица2[[#This Row],[СМР]]*0.9*1.082*1.075*1.073</f>
        <v>6.2452919898000001</v>
      </c>
      <c r="N24" s="5">
        <f>Таблица2[[#This Row],[ПНР]]*0.9*1.082*1.075*1.073</f>
        <v>11.738003829749998</v>
      </c>
      <c r="O24" s="5">
        <f>Таблица2[[#This Row],[Оборудование]]*0.9*1.082*1.075*1.073</f>
        <v>3.6730404328500006</v>
      </c>
      <c r="P24" s="23">
        <f>Таблица2[[#This Row],[Прочие]]*0.9*1.082*1.075*1.073</f>
        <v>6.7732213486500008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</row>
    <row r="25" spans="3:21" x14ac:dyDescent="0.25">
      <c r="C25" s="13" t="s">
        <v>17</v>
      </c>
      <c r="D25" s="1" t="s">
        <v>19</v>
      </c>
      <c r="E25" s="1" t="s">
        <v>22</v>
      </c>
      <c r="F25" s="14" t="s">
        <v>33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20">
        <f>Таблица2[[#This Row],[ПИР]]*0.9*1.082*1.075*1.073</f>
        <v>3.5157848791500004</v>
      </c>
      <c r="M25" s="5">
        <f>Таблица2[[#This Row],[СМР]]*0.9*1.082*1.075*1.073</f>
        <v>5.0658753370500005</v>
      </c>
      <c r="N25" s="5">
        <f>Таблица2[[#This Row],[ПНР]]*0.9*1.082*1.075*1.073</f>
        <v>11.165144312699999</v>
      </c>
      <c r="O25" s="5">
        <f>Таблица2[[#This Row],[Оборудование]]*0.9*1.082*1.075*1.073</f>
        <v>3.6730404328500006</v>
      </c>
      <c r="P25" s="23">
        <f>Таблица2[[#This Row],[Прочие]]*0.9*1.082*1.075*1.073</f>
        <v>6.7732213486500008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</row>
    <row r="26" spans="3:21" x14ac:dyDescent="0.25">
      <c r="C26" s="13" t="s">
        <v>7</v>
      </c>
      <c r="D26" s="1" t="s">
        <v>18</v>
      </c>
      <c r="E26" s="1" t="s">
        <v>21</v>
      </c>
      <c r="F26" s="14" t="s">
        <v>33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20">
        <f>Таблица2[[#This Row],[ПИР]]*0.9*1.082*1.075*1.073</f>
        <v>3.5157848791500004</v>
      </c>
      <c r="M26" s="5">
        <f>Таблица2[[#This Row],[СМР]]*0.9*1.082*1.075*1.073</f>
        <v>6.1554316734000007</v>
      </c>
      <c r="N26" s="5">
        <f>Таблица2[[#This Row],[ПНР]]*0.9*1.082*1.075*1.073</f>
        <v>9.1657522728000007</v>
      </c>
      <c r="O26" s="5">
        <f>Таблица2[[#This Row],[Оборудование]]*0.9*1.082*1.075*1.073</f>
        <v>3.6730404328500006</v>
      </c>
      <c r="P26" s="23">
        <f>Таблица2[[#This Row],[Прочие]]*0.9*1.082*1.075*1.073</f>
        <v>6.7732213486500008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</row>
    <row r="27" spans="3:21" x14ac:dyDescent="0.25">
      <c r="C27" s="13" t="s">
        <v>8</v>
      </c>
      <c r="D27" s="1" t="s">
        <v>18</v>
      </c>
      <c r="E27" s="1" t="s">
        <v>21</v>
      </c>
      <c r="F27" s="14" t="s">
        <v>33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20">
        <f>Таблица2[[#This Row],[ПИР]]*0.9*1.082*1.075*1.073</f>
        <v>3.5157848791500004</v>
      </c>
      <c r="M27" s="5">
        <f>Таблица2[[#This Row],[СМР]]*0.9*1.082*1.075*1.073</f>
        <v>7.3348483261500004</v>
      </c>
      <c r="N27" s="5">
        <f>Таблица2[[#This Row],[ПНР]]*0.9*1.082*1.075*1.073</f>
        <v>9.6487514734499999</v>
      </c>
      <c r="O27" s="5">
        <f>Таблица2[[#This Row],[Оборудование]]*0.9*1.082*1.075*1.073</f>
        <v>3.6730404328500006</v>
      </c>
      <c r="P27" s="23">
        <f>Таблица2[[#This Row],[Прочие]]*0.9*1.082*1.075*1.073</f>
        <v>6.7732213486500008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</row>
    <row r="28" spans="3:21" x14ac:dyDescent="0.25">
      <c r="C28" s="13" t="s">
        <v>9</v>
      </c>
      <c r="D28" s="1" t="s">
        <v>18</v>
      </c>
      <c r="E28" s="1" t="s">
        <v>21</v>
      </c>
      <c r="F28" s="14" t="s">
        <v>33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20">
        <f>Таблица2[[#This Row],[ПИР]]*0.9*1.082*1.075*1.073</f>
        <v>3.5157848791500004</v>
      </c>
      <c r="M28" s="5">
        <f>Таблица2[[#This Row],[СМР]]*0.9*1.082*1.075*1.073</f>
        <v>7.6718245126500006</v>
      </c>
      <c r="N28" s="5">
        <f>Таблица2[[#This Row],[ПНР]]*0.9*1.082*1.075*1.073</f>
        <v>10.41256416285</v>
      </c>
      <c r="O28" s="5">
        <f>Таблица2[[#This Row],[Оборудование]]*0.9*1.082*1.075*1.073</f>
        <v>3.6730404328500006</v>
      </c>
      <c r="P28" s="23">
        <f>Таблица2[[#This Row],[Прочие]]*0.9*1.082*1.075*1.073</f>
        <v>6.7732213486500008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</row>
    <row r="29" spans="3:21" x14ac:dyDescent="0.25">
      <c r="C29" s="13" t="s">
        <v>10</v>
      </c>
      <c r="D29" s="1" t="s">
        <v>18</v>
      </c>
      <c r="E29" s="1" t="s">
        <v>21</v>
      </c>
      <c r="F29" s="14" t="s">
        <v>33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20">
        <f>Таблица2[[#This Row],[ПИР]]*0.9*1.082*1.075*1.073</f>
        <v>3.5157848791500004</v>
      </c>
      <c r="M29" s="5">
        <f>Таблица2[[#This Row],[СМР]]*0.9*1.082*1.075*1.073</f>
        <v>6.2228269107000003</v>
      </c>
      <c r="N29" s="5">
        <f>Таблица2[[#This Row],[ПНР]]*0.9*1.082*1.075*1.073</f>
        <v>11.434725261900001</v>
      </c>
      <c r="O29" s="5">
        <f>Таблица2[[#This Row],[Оборудование]]*0.9*1.082*1.075*1.073</f>
        <v>3.6730404328500006</v>
      </c>
      <c r="P29" s="23">
        <f>Таблица2[[#This Row],[Прочие]]*0.9*1.082*1.075*1.073</f>
        <v>6.7732213486500008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</row>
    <row r="30" spans="3:21" x14ac:dyDescent="0.25">
      <c r="C30" s="13" t="s">
        <v>11</v>
      </c>
      <c r="D30" s="1" t="s">
        <v>18</v>
      </c>
      <c r="E30" s="1" t="s">
        <v>21</v>
      </c>
      <c r="F30" s="14" t="s">
        <v>33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20">
        <f>Таблица2[[#This Row],[ПИР]]*0.9*1.082*1.075*1.073</f>
        <v>3.5157848791500004</v>
      </c>
      <c r="M30" s="5">
        <f>Таблица2[[#This Row],[СМР]]*0.9*1.082*1.075*1.073</f>
        <v>5.9307808824000006</v>
      </c>
      <c r="N30" s="5">
        <f>Таблица2[[#This Row],[ПНР]]*0.9*1.082*1.075*1.073</f>
        <v>9.8284721062500005</v>
      </c>
      <c r="O30" s="5">
        <f>Таблица2[[#This Row],[Оборудование]]*0.9*1.082*1.075*1.073</f>
        <v>3.6730404328500006</v>
      </c>
      <c r="P30" s="23">
        <f>Таблица2[[#This Row],[Прочие]]*0.9*1.082*1.075*1.073</f>
        <v>6.7732213486500008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</row>
    <row r="31" spans="3:21" x14ac:dyDescent="0.25">
      <c r="C31" s="13" t="s">
        <v>12</v>
      </c>
      <c r="D31" s="1" t="s">
        <v>18</v>
      </c>
      <c r="E31" s="1" t="s">
        <v>21</v>
      </c>
      <c r="F31" s="14" t="s">
        <v>33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20">
        <f>Таблица2[[#This Row],[ПИР]]*0.9*1.082*1.075*1.073</f>
        <v>3.5157848791500004</v>
      </c>
      <c r="M31" s="5">
        <f>Таблица2[[#This Row],[СМР]]*0.9*1.082*1.075*1.073</f>
        <v>7.1775927724499997</v>
      </c>
      <c r="N31" s="5">
        <f>Таблица2[[#This Row],[ПНР]]*0.9*1.082*1.075*1.073</f>
        <v>10.390099083750002</v>
      </c>
      <c r="O31" s="5">
        <f>Таблица2[[#This Row],[Оборудование]]*0.9*1.082*1.075*1.073</f>
        <v>3.6730404328500006</v>
      </c>
      <c r="P31" s="23">
        <f>Таблица2[[#This Row],[Прочие]]*0.9*1.082*1.075*1.073</f>
        <v>6.7732213486500008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</row>
    <row r="32" spans="3:21" x14ac:dyDescent="0.25">
      <c r="C32" s="13" t="s">
        <v>13</v>
      </c>
      <c r="D32" s="1" t="s">
        <v>18</v>
      </c>
      <c r="E32" s="1" t="s">
        <v>21</v>
      </c>
      <c r="F32" s="14" t="s">
        <v>33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20">
        <f>Таблица2[[#This Row],[ПИР]]*0.9*1.082*1.075*1.073</f>
        <v>3.5157848791500004</v>
      </c>
      <c r="M32" s="5">
        <f>Таблица2[[#This Row],[СМР]]*0.9*1.082*1.075*1.073</f>
        <v>6.0992689756499994</v>
      </c>
      <c r="N32" s="5">
        <f>Таблица2[[#This Row],[ПНР]]*0.9*1.082*1.075*1.073</f>
        <v>9.7723094084999982</v>
      </c>
      <c r="O32" s="5">
        <f>Таблица2[[#This Row],[Оборудование]]*0.9*1.082*1.075*1.073</f>
        <v>3.6730404328500006</v>
      </c>
      <c r="P32" s="23">
        <f>Таблица2[[#This Row],[Прочие]]*0.9*1.082*1.075*1.073</f>
        <v>6.7732213486500008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</row>
    <row r="33" spans="3:21" x14ac:dyDescent="0.25">
      <c r="C33" s="13" t="s">
        <v>14</v>
      </c>
      <c r="D33" s="1" t="s">
        <v>18</v>
      </c>
      <c r="E33" s="1" t="s">
        <v>21</v>
      </c>
      <c r="F33" s="14" t="s">
        <v>33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20">
        <f>Таблица2[[#This Row],[ПИР]]*0.9*1.082*1.075*1.073</f>
        <v>3.5157848791500004</v>
      </c>
      <c r="M33" s="5">
        <f>Таблица2[[#This Row],[СМР]]*0.9*1.082*1.075*1.073</f>
        <v>6.6047332553999993</v>
      </c>
      <c r="N33" s="5">
        <f>Таблица2[[#This Row],[ПНР]]*0.9*1.082*1.075*1.073</f>
        <v>9.6487514734499999</v>
      </c>
      <c r="O33" s="5">
        <f>Таблица2[[#This Row],[Оборудование]]*0.9*1.082*1.075*1.073</f>
        <v>3.6730404328500006</v>
      </c>
      <c r="P33" s="23">
        <f>Таблица2[[#This Row],[Прочие]]*0.9*1.082*1.075*1.073</f>
        <v>6.7732213486500008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</row>
    <row r="34" spans="3:21" x14ac:dyDescent="0.25">
      <c r="C34" s="13" t="s">
        <v>15</v>
      </c>
      <c r="D34" s="1" t="s">
        <v>18</v>
      </c>
      <c r="E34" s="1" t="s">
        <v>21</v>
      </c>
      <c r="F34" s="14" t="s">
        <v>33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20">
        <f>Таблица2[[#This Row],[ПИР]]*0.9*1.082*1.075*1.073</f>
        <v>3.5157848791500004</v>
      </c>
      <c r="M34" s="5">
        <f>Таблица2[[#This Row],[СМР]]*0.9*1.082*1.075*1.073</f>
        <v>6.6496634136000008</v>
      </c>
      <c r="N34" s="5">
        <f>Таблица2[[#This Row],[ПНР]]*0.9*1.082*1.075*1.073</f>
        <v>10.210378450950001</v>
      </c>
      <c r="O34" s="5">
        <f>Таблица2[[#This Row],[Оборудование]]*0.9*1.082*1.075*1.073</f>
        <v>3.6730404328500006</v>
      </c>
      <c r="P34" s="23">
        <f>Таблица2[[#This Row],[Прочие]]*0.9*1.082*1.075*1.073</f>
        <v>6.7732213486500008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</row>
    <row r="35" spans="3:21" x14ac:dyDescent="0.25">
      <c r="C35" s="13" t="s">
        <v>16</v>
      </c>
      <c r="D35" s="1" t="s">
        <v>18</v>
      </c>
      <c r="E35" s="1" t="s">
        <v>21</v>
      </c>
      <c r="F35" s="14" t="s">
        <v>33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20">
        <f>Таблица2[[#This Row],[ПИР]]*0.9*1.082*1.075*1.073</f>
        <v>3.5157848791500004</v>
      </c>
      <c r="M35" s="5">
        <f>Таблица2[[#This Row],[СМР]]*0.9*1.082*1.075*1.073</f>
        <v>6.6945935717999996</v>
      </c>
      <c r="N35" s="5">
        <f>Таблица2[[#This Row],[ПНР]]*0.9*1.082*1.075*1.073</f>
        <v>11.738003829749998</v>
      </c>
      <c r="O35" s="5">
        <f>Таблица2[[#This Row],[Оборудование]]*0.9*1.082*1.075*1.073</f>
        <v>3.6730404328500006</v>
      </c>
      <c r="P35" s="23">
        <f>Таблица2[[#This Row],[Прочие]]*0.9*1.082*1.075*1.073</f>
        <v>6.7732213486500008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</row>
    <row r="36" spans="3:21" x14ac:dyDescent="0.25">
      <c r="C36" s="13" t="s">
        <v>17</v>
      </c>
      <c r="D36" s="1" t="s">
        <v>18</v>
      </c>
      <c r="E36" s="1" t="s">
        <v>21</v>
      </c>
      <c r="F36" s="14" t="s">
        <v>33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20">
        <f>Таблица2[[#This Row],[ПИР]]*0.9*1.082*1.075*1.073</f>
        <v>3.5157848791500004</v>
      </c>
      <c r="M36" s="5">
        <f>Таблица2[[#This Row],[СМР]]*0.9*1.082*1.075*1.073</f>
        <v>5.6162697750000001</v>
      </c>
      <c r="N36" s="5">
        <f>Таблица2[[#This Row],[ПНР]]*0.9*1.082*1.075*1.073</f>
        <v>11.165144312699999</v>
      </c>
      <c r="O36" s="5">
        <f>Таблица2[[#This Row],[Оборудование]]*0.9*1.082*1.075*1.073</f>
        <v>3.6730404328500006</v>
      </c>
      <c r="P36" s="23">
        <f>Таблица2[[#This Row],[Прочие]]*0.9*1.082*1.075*1.073</f>
        <v>6.7732213486500008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</row>
    <row r="37" spans="3:21" x14ac:dyDescent="0.25">
      <c r="C37" s="13" t="s">
        <v>7</v>
      </c>
      <c r="D37" s="1" t="s">
        <v>18</v>
      </c>
      <c r="E37" s="1" t="s">
        <v>22</v>
      </c>
      <c r="F37" s="14" t="s">
        <v>33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20">
        <f>Таблица2[[#This Row],[ПИР]]*0.9*1.082*1.075*1.073</f>
        <v>3.5157848791500004</v>
      </c>
      <c r="M37" s="5">
        <f>Таблица2[[#This Row],[СМР]]*0.9*1.082*1.075*1.073</f>
        <v>6.1554316734000007</v>
      </c>
      <c r="N37" s="5">
        <f>Таблица2[[#This Row],[ПНР]]*0.9*1.082*1.075*1.073</f>
        <v>9.1657522728000007</v>
      </c>
      <c r="O37" s="5">
        <f>Таблица2[[#This Row],[Оборудование]]*0.9*1.082*1.075*1.073</f>
        <v>3.6730404328500006</v>
      </c>
      <c r="P37" s="23">
        <f>Таблица2[[#This Row],[Прочие]]*0.9*1.082*1.075*1.073</f>
        <v>6.7732213486500008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</row>
    <row r="38" spans="3:21" x14ac:dyDescent="0.25">
      <c r="C38" s="13" t="s">
        <v>8</v>
      </c>
      <c r="D38" s="1" t="s">
        <v>18</v>
      </c>
      <c r="E38" s="1" t="s">
        <v>22</v>
      </c>
      <c r="F38" s="14" t="s">
        <v>33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20">
        <f>Таблица2[[#This Row],[ПИР]]*0.9*1.082*1.075*1.073</f>
        <v>3.5157848791500004</v>
      </c>
      <c r="M38" s="5">
        <f>Таблица2[[#This Row],[СМР]]*0.9*1.082*1.075*1.073</f>
        <v>7.3348483261500004</v>
      </c>
      <c r="N38" s="5">
        <f>Таблица2[[#This Row],[ПНР]]*0.9*1.082*1.075*1.073</f>
        <v>9.6487514734499999</v>
      </c>
      <c r="O38" s="5">
        <f>Таблица2[[#This Row],[Оборудование]]*0.9*1.082*1.075*1.073</f>
        <v>3.6730404328500006</v>
      </c>
      <c r="P38" s="23">
        <f>Таблица2[[#This Row],[Прочие]]*0.9*1.082*1.075*1.073</f>
        <v>6.7732213486500008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</row>
    <row r="39" spans="3:21" x14ac:dyDescent="0.25">
      <c r="C39" s="13" t="s">
        <v>9</v>
      </c>
      <c r="D39" s="1" t="s">
        <v>18</v>
      </c>
      <c r="E39" s="1" t="s">
        <v>22</v>
      </c>
      <c r="F39" s="14" t="s">
        <v>33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20">
        <f>Таблица2[[#This Row],[ПИР]]*0.9*1.082*1.075*1.073</f>
        <v>3.5157848791500004</v>
      </c>
      <c r="M39" s="5">
        <f>Таблица2[[#This Row],[СМР]]*0.9*1.082*1.075*1.073</f>
        <v>7.6718245126500006</v>
      </c>
      <c r="N39" s="5">
        <f>Таблица2[[#This Row],[ПНР]]*0.9*1.082*1.075*1.073</f>
        <v>10.41256416285</v>
      </c>
      <c r="O39" s="5">
        <f>Таблица2[[#This Row],[Оборудование]]*0.9*1.082*1.075*1.073</f>
        <v>3.6730404328500006</v>
      </c>
      <c r="P39" s="23">
        <f>Таблица2[[#This Row],[Прочие]]*0.9*1.082*1.075*1.073</f>
        <v>6.7732213486500008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</row>
    <row r="40" spans="3:21" x14ac:dyDescent="0.25">
      <c r="C40" s="13" t="s">
        <v>10</v>
      </c>
      <c r="D40" s="1" t="s">
        <v>18</v>
      </c>
      <c r="E40" s="1" t="s">
        <v>22</v>
      </c>
      <c r="F40" s="14" t="s">
        <v>33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20">
        <f>Таблица2[[#This Row],[ПИР]]*0.9*1.082*1.075*1.073</f>
        <v>3.5157848791500004</v>
      </c>
      <c r="M40" s="5">
        <f>Таблица2[[#This Row],[СМР]]*0.9*1.082*1.075*1.073</f>
        <v>6.2228269107000003</v>
      </c>
      <c r="N40" s="5">
        <f>Таблица2[[#This Row],[ПНР]]*0.9*1.082*1.075*1.073</f>
        <v>11.434725261900001</v>
      </c>
      <c r="O40" s="5">
        <f>Таблица2[[#This Row],[Оборудование]]*0.9*1.082*1.075*1.073</f>
        <v>3.6730404328500006</v>
      </c>
      <c r="P40" s="23">
        <f>Таблица2[[#This Row],[Прочие]]*0.9*1.082*1.075*1.073</f>
        <v>6.7732213486500008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</row>
    <row r="41" spans="3:21" x14ac:dyDescent="0.25">
      <c r="C41" s="13" t="s">
        <v>11</v>
      </c>
      <c r="D41" s="1" t="s">
        <v>18</v>
      </c>
      <c r="E41" s="1" t="s">
        <v>22</v>
      </c>
      <c r="F41" s="14" t="s">
        <v>33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20">
        <f>Таблица2[[#This Row],[ПИР]]*0.9*1.082*1.075*1.073</f>
        <v>3.5157848791500004</v>
      </c>
      <c r="M41" s="5">
        <f>Таблица2[[#This Row],[СМР]]*0.9*1.082*1.075*1.073</f>
        <v>5.9307808824000006</v>
      </c>
      <c r="N41" s="5">
        <f>Таблица2[[#This Row],[ПНР]]*0.9*1.082*1.075*1.073</f>
        <v>9.8284721062500005</v>
      </c>
      <c r="O41" s="5">
        <f>Таблица2[[#This Row],[Оборудование]]*0.9*1.082*1.075*1.073</f>
        <v>3.6730404328500006</v>
      </c>
      <c r="P41" s="23">
        <f>Таблица2[[#This Row],[Прочие]]*0.9*1.082*1.075*1.073</f>
        <v>6.7732213486500008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</row>
    <row r="42" spans="3:21" x14ac:dyDescent="0.25">
      <c r="C42" s="13" t="s">
        <v>12</v>
      </c>
      <c r="D42" s="1" t="s">
        <v>18</v>
      </c>
      <c r="E42" s="1" t="s">
        <v>22</v>
      </c>
      <c r="F42" s="14" t="s">
        <v>33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20">
        <f>Таблица2[[#This Row],[ПИР]]*0.9*1.082*1.075*1.073</f>
        <v>3.5157848791500004</v>
      </c>
      <c r="M42" s="5">
        <f>Таблица2[[#This Row],[СМР]]*0.9*1.082*1.075*1.073</f>
        <v>7.1775927724499997</v>
      </c>
      <c r="N42" s="5">
        <f>Таблица2[[#This Row],[ПНР]]*0.9*1.082*1.075*1.073</f>
        <v>10.390099083750002</v>
      </c>
      <c r="O42" s="5">
        <f>Таблица2[[#This Row],[Оборудование]]*0.9*1.082*1.075*1.073</f>
        <v>3.6730404328500006</v>
      </c>
      <c r="P42" s="23">
        <f>Таблица2[[#This Row],[Прочие]]*0.9*1.082*1.075*1.073</f>
        <v>6.7732213486500008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</row>
    <row r="43" spans="3:21" x14ac:dyDescent="0.25">
      <c r="C43" s="13" t="s">
        <v>13</v>
      </c>
      <c r="D43" s="1" t="s">
        <v>18</v>
      </c>
      <c r="E43" s="1" t="s">
        <v>22</v>
      </c>
      <c r="F43" s="14" t="s">
        <v>33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20">
        <f>Таблица2[[#This Row],[ПИР]]*0.9*1.082*1.075*1.073</f>
        <v>3.5157848791500004</v>
      </c>
      <c r="M43" s="5">
        <f>Таблица2[[#This Row],[СМР]]*0.9*1.082*1.075*1.073</f>
        <v>6.0992689756499994</v>
      </c>
      <c r="N43" s="5">
        <f>Таблица2[[#This Row],[ПНР]]*0.9*1.082*1.075*1.073</f>
        <v>9.7723094084999982</v>
      </c>
      <c r="O43" s="5">
        <f>Таблица2[[#This Row],[Оборудование]]*0.9*1.082*1.075*1.073</f>
        <v>3.6730404328500006</v>
      </c>
      <c r="P43" s="23">
        <f>Таблица2[[#This Row],[Прочие]]*0.9*1.082*1.075*1.073</f>
        <v>6.7732213486500008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</row>
    <row r="44" spans="3:21" x14ac:dyDescent="0.25">
      <c r="C44" s="13" t="s">
        <v>14</v>
      </c>
      <c r="D44" s="1" t="s">
        <v>18</v>
      </c>
      <c r="E44" s="1" t="s">
        <v>22</v>
      </c>
      <c r="F44" s="14" t="s">
        <v>33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20">
        <f>Таблица2[[#This Row],[ПИР]]*0.9*1.082*1.075*1.073</f>
        <v>3.5157848791500004</v>
      </c>
      <c r="M44" s="5">
        <f>Таблица2[[#This Row],[СМР]]*0.9*1.082*1.075*1.073</f>
        <v>6.6047332553999993</v>
      </c>
      <c r="N44" s="5">
        <f>Таблица2[[#This Row],[ПНР]]*0.9*1.082*1.075*1.073</f>
        <v>9.6487514734499999</v>
      </c>
      <c r="O44" s="5">
        <f>Таблица2[[#This Row],[Оборудование]]*0.9*1.082*1.075*1.073</f>
        <v>3.6730404328500006</v>
      </c>
      <c r="P44" s="23">
        <f>Таблица2[[#This Row],[Прочие]]*0.9*1.082*1.075*1.073</f>
        <v>6.7732213486500008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</row>
    <row r="45" spans="3:21" x14ac:dyDescent="0.25">
      <c r="C45" s="13" t="s">
        <v>15</v>
      </c>
      <c r="D45" s="1" t="s">
        <v>18</v>
      </c>
      <c r="E45" s="1" t="s">
        <v>22</v>
      </c>
      <c r="F45" s="14" t="s">
        <v>33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20">
        <f>Таблица2[[#This Row],[ПИР]]*0.9*1.082*1.075*1.073</f>
        <v>3.5157848791500004</v>
      </c>
      <c r="M45" s="5">
        <f>Таблица2[[#This Row],[СМР]]*0.9*1.082*1.075*1.073</f>
        <v>6.6496634136000008</v>
      </c>
      <c r="N45" s="5">
        <f>Таблица2[[#This Row],[ПНР]]*0.9*1.082*1.075*1.073</f>
        <v>10.210378450950001</v>
      </c>
      <c r="O45" s="5">
        <f>Таблица2[[#This Row],[Оборудование]]*0.9*1.082*1.075*1.073</f>
        <v>3.6730404328500006</v>
      </c>
      <c r="P45" s="23">
        <f>Таблица2[[#This Row],[Прочие]]*0.9*1.082*1.075*1.073</f>
        <v>6.7732213486500008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</row>
    <row r="46" spans="3:21" x14ac:dyDescent="0.25">
      <c r="C46" s="13" t="s">
        <v>16</v>
      </c>
      <c r="D46" s="1" t="s">
        <v>18</v>
      </c>
      <c r="E46" s="1" t="s">
        <v>22</v>
      </c>
      <c r="F46" s="14" t="s">
        <v>33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20">
        <f>Таблица2[[#This Row],[ПИР]]*0.9*1.082*1.075*1.073</f>
        <v>3.5157848791500004</v>
      </c>
      <c r="M46" s="5">
        <f>Таблица2[[#This Row],[СМР]]*0.9*1.082*1.075*1.073</f>
        <v>6.6945935717999996</v>
      </c>
      <c r="N46" s="5">
        <f>Таблица2[[#This Row],[ПНР]]*0.9*1.082*1.075*1.073</f>
        <v>11.738003829749998</v>
      </c>
      <c r="O46" s="5">
        <f>Таблица2[[#This Row],[Оборудование]]*0.9*1.082*1.075*1.073</f>
        <v>3.6730404328500006</v>
      </c>
      <c r="P46" s="23">
        <f>Таблица2[[#This Row],[Прочие]]*0.9*1.082*1.075*1.073</f>
        <v>6.7732213486500008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</row>
    <row r="47" spans="3:21" x14ac:dyDescent="0.25">
      <c r="C47" s="13" t="s">
        <v>17</v>
      </c>
      <c r="D47" s="1" t="s">
        <v>18</v>
      </c>
      <c r="E47" s="1" t="s">
        <v>22</v>
      </c>
      <c r="F47" s="14" t="s">
        <v>33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20">
        <f>Таблица2[[#This Row],[ПИР]]*0.9*1.082*1.075*1.073</f>
        <v>3.5157848791500004</v>
      </c>
      <c r="M47" s="5">
        <f>Таблица2[[#This Row],[СМР]]*0.9*1.082*1.075*1.073</f>
        <v>5.6162697750000001</v>
      </c>
      <c r="N47" s="5">
        <f>Таблица2[[#This Row],[ПНР]]*0.9*1.082*1.075*1.073</f>
        <v>11.165144312699999</v>
      </c>
      <c r="O47" s="5">
        <f>Таблица2[[#This Row],[Оборудование]]*0.9*1.082*1.075*1.073</f>
        <v>3.6730404328500006</v>
      </c>
      <c r="P47" s="23">
        <f>Таблица2[[#This Row],[Прочие]]*0.9*1.082*1.075*1.073</f>
        <v>6.7732213486500008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</row>
    <row r="48" spans="3:21" x14ac:dyDescent="0.25">
      <c r="C48" s="13" t="s">
        <v>7</v>
      </c>
      <c r="D48" s="1" t="s">
        <v>19</v>
      </c>
      <c r="E48" s="1" t="s">
        <v>21</v>
      </c>
      <c r="F48" s="14" t="s">
        <v>34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20">
        <f>Таблица2[[#This Row],[ПИР]]*0.9*1.082*1.075*1.073</f>
        <v>3.5157848791500004</v>
      </c>
      <c r="M48" s="5">
        <f>Таблица2[[#This Row],[СМР]]*0.9*1.082*1.075*1.073</f>
        <v>5.0771078765999986</v>
      </c>
      <c r="N48" s="5">
        <f>Таблица2[[#This Row],[ПНР]]*0.9*1.082*1.075*1.073</f>
        <v>9.1657522728000007</v>
      </c>
      <c r="O48" s="5">
        <f>Таблица2[[#This Row],[Оборудование]]*0.9*1.082*1.075*1.073</f>
        <v>3.6730404328500006</v>
      </c>
      <c r="P48" s="23">
        <f>Таблица2[[#This Row],[Прочие]]*0.9*1.082*1.075*1.073</f>
        <v>6.7732213486500008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</row>
    <row r="49" spans="3:21" x14ac:dyDescent="0.25">
      <c r="C49" s="13" t="s">
        <v>8</v>
      </c>
      <c r="D49" s="1" t="s">
        <v>19</v>
      </c>
      <c r="E49" s="1" t="s">
        <v>21</v>
      </c>
      <c r="F49" s="14" t="s">
        <v>34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20">
        <f>Таблица2[[#This Row],[ПИР]]*0.9*1.082*1.075*1.073</f>
        <v>3.5157848791500004</v>
      </c>
      <c r="M49" s="5">
        <f>Таблица2[[#This Row],[СМР]]*0.9*1.082*1.075*1.073</f>
        <v>5.3129912071500005</v>
      </c>
      <c r="N49" s="5">
        <f>Таблица2[[#This Row],[ПНР]]*0.9*1.082*1.075*1.073</f>
        <v>9.6487514734499999</v>
      </c>
      <c r="O49" s="5">
        <f>Таблица2[[#This Row],[Оборудование]]*0.9*1.082*1.075*1.073</f>
        <v>3.6730404328500006</v>
      </c>
      <c r="P49" s="23">
        <f>Таблица2[[#This Row],[Прочие]]*0.9*1.082*1.075*1.073</f>
        <v>6.7732213486500008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</row>
    <row r="50" spans="3:21" x14ac:dyDescent="0.25">
      <c r="C50" s="13" t="s">
        <v>9</v>
      </c>
      <c r="D50" s="1" t="s">
        <v>19</v>
      </c>
      <c r="E50" s="1" t="s">
        <v>21</v>
      </c>
      <c r="F50" s="14" t="s">
        <v>34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20">
        <f>Таблица2[[#This Row],[ПИР]]*0.9*1.082*1.075*1.073</f>
        <v>3.5157848791500004</v>
      </c>
      <c r="M50" s="5">
        <f>Таблица2[[#This Row],[СМР]]*0.9*1.082*1.075*1.073</f>
        <v>5.7622927891500009</v>
      </c>
      <c r="N50" s="5">
        <f>Таблица2[[#This Row],[ПНР]]*0.9*1.082*1.075*1.073</f>
        <v>10.41256416285</v>
      </c>
      <c r="O50" s="5">
        <f>Таблица2[[#This Row],[Оборудование]]*0.9*1.082*1.075*1.073</f>
        <v>3.6730404328500006</v>
      </c>
      <c r="P50" s="23">
        <f>Таблица2[[#This Row],[Прочие]]*0.9*1.082*1.075*1.073</f>
        <v>6.7732213486500008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</row>
    <row r="51" spans="3:21" x14ac:dyDescent="0.25">
      <c r="C51" s="13" t="s">
        <v>10</v>
      </c>
      <c r="D51" s="1" t="s">
        <v>19</v>
      </c>
      <c r="E51" s="1" t="s">
        <v>21</v>
      </c>
      <c r="F51" s="14" t="s">
        <v>34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20">
        <f>Таблица2[[#This Row],[ПИР]]*0.9*1.082*1.075*1.073</f>
        <v>3.5157848791500004</v>
      </c>
      <c r="M51" s="5">
        <f>Таблица2[[#This Row],[СМР]]*0.9*1.082*1.075*1.073</f>
        <v>5.3242237466999995</v>
      </c>
      <c r="N51" s="5">
        <f>Таблица2[[#This Row],[ПНР]]*0.9*1.082*1.075*1.073</f>
        <v>11.434725261900001</v>
      </c>
      <c r="O51" s="5">
        <f>Таблица2[[#This Row],[Оборудование]]*0.9*1.082*1.075*1.073</f>
        <v>3.6730404328500006</v>
      </c>
      <c r="P51" s="23">
        <f>Таблица2[[#This Row],[Прочие]]*0.9*1.082*1.075*1.073</f>
        <v>6.7732213486500008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</row>
    <row r="52" spans="3:21" x14ac:dyDescent="0.25">
      <c r="C52" s="13" t="s">
        <v>11</v>
      </c>
      <c r="D52" s="1" t="s">
        <v>19</v>
      </c>
      <c r="E52" s="1" t="s">
        <v>21</v>
      </c>
      <c r="F52" s="14" t="s">
        <v>34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20">
        <f>Таблица2[[#This Row],[ПИР]]*0.9*1.082*1.075*1.073</f>
        <v>3.5157848791500004</v>
      </c>
      <c r="M52" s="5">
        <f>Таблица2[[#This Row],[СМР]]*0.9*1.082*1.075*1.073</f>
        <v>4.8075269273999996</v>
      </c>
      <c r="N52" s="5">
        <f>Таблица2[[#This Row],[ПНР]]*0.9*1.082*1.075*1.073</f>
        <v>9.8284721062500005</v>
      </c>
      <c r="O52" s="5">
        <f>Таблица2[[#This Row],[Оборудование]]*0.9*1.082*1.075*1.073</f>
        <v>3.6730404328500006</v>
      </c>
      <c r="P52" s="23">
        <f>Таблица2[[#This Row],[Прочие]]*0.9*1.082*1.075*1.073</f>
        <v>6.7732213486500008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</row>
    <row r="53" spans="3:21" x14ac:dyDescent="0.25">
      <c r="C53" s="13" t="s">
        <v>12</v>
      </c>
      <c r="D53" s="1" t="s">
        <v>19</v>
      </c>
      <c r="E53" s="1" t="s">
        <v>21</v>
      </c>
      <c r="F53" s="14" t="s">
        <v>34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20">
        <f>Таблица2[[#This Row],[ПИР]]*0.9*1.082*1.075*1.073</f>
        <v>3.5157848791500004</v>
      </c>
      <c r="M53" s="5">
        <f>Таблица2[[#This Row],[СМР]]*0.9*1.082*1.075*1.073</f>
        <v>5.3242237466999995</v>
      </c>
      <c r="N53" s="5">
        <f>Таблица2[[#This Row],[ПНР]]*0.9*1.082*1.075*1.073</f>
        <v>10.390099083750002</v>
      </c>
      <c r="O53" s="5">
        <f>Таблица2[[#This Row],[Оборудование]]*0.9*1.082*1.075*1.073</f>
        <v>3.6730404328500006</v>
      </c>
      <c r="P53" s="23">
        <f>Таблица2[[#This Row],[Прочие]]*0.9*1.082*1.075*1.073</f>
        <v>6.7732213486500008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</row>
    <row r="54" spans="3:21" x14ac:dyDescent="0.25">
      <c r="C54" s="13" t="s">
        <v>13</v>
      </c>
      <c r="D54" s="1" t="s">
        <v>19</v>
      </c>
      <c r="E54" s="1" t="s">
        <v>21</v>
      </c>
      <c r="F54" s="14" t="s">
        <v>34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20">
        <f>Таблица2[[#This Row],[ПИР]]*0.9*1.082*1.075*1.073</f>
        <v>3.5157848791500004</v>
      </c>
      <c r="M54" s="5">
        <f>Таблица2[[#This Row],[СМР]]*0.9*1.082*1.075*1.073</f>
        <v>5.3354562862499995</v>
      </c>
      <c r="N54" s="5">
        <f>Таблица2[[#This Row],[ПНР]]*0.9*1.082*1.075*1.073</f>
        <v>9.7723094084999982</v>
      </c>
      <c r="O54" s="5">
        <f>Таблица2[[#This Row],[Оборудование]]*0.9*1.082*1.075*1.073</f>
        <v>3.6730404328500006</v>
      </c>
      <c r="P54" s="23">
        <f>Таблица2[[#This Row],[Прочие]]*0.9*1.082*1.075*1.073</f>
        <v>6.7732213486500008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</row>
    <row r="55" spans="3:21" x14ac:dyDescent="0.25">
      <c r="C55" s="13" t="s">
        <v>14</v>
      </c>
      <c r="D55" s="1" t="s">
        <v>19</v>
      </c>
      <c r="E55" s="1" t="s">
        <v>21</v>
      </c>
      <c r="F55" s="14" t="s">
        <v>34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20">
        <f>Таблица2[[#This Row],[ПИР]]*0.9*1.082*1.075*1.073</f>
        <v>3.5157848791500004</v>
      </c>
      <c r="M55" s="5">
        <f>Таблица2[[#This Row],[СМР]]*0.9*1.082*1.075*1.073</f>
        <v>5.1894332721000005</v>
      </c>
      <c r="N55" s="5">
        <f>Таблица2[[#This Row],[ПНР]]*0.9*1.082*1.075*1.073</f>
        <v>9.6487514734499999</v>
      </c>
      <c r="O55" s="5">
        <f>Таблица2[[#This Row],[Оборудование]]*0.9*1.082*1.075*1.073</f>
        <v>3.6730404328500006</v>
      </c>
      <c r="P55" s="23">
        <f>Таблица2[[#This Row],[Прочие]]*0.9*1.082*1.075*1.073</f>
        <v>6.7732213486500008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</row>
    <row r="56" spans="3:21" x14ac:dyDescent="0.25">
      <c r="C56" s="13" t="s">
        <v>15</v>
      </c>
      <c r="D56" s="1" t="s">
        <v>19</v>
      </c>
      <c r="E56" s="1" t="s">
        <v>21</v>
      </c>
      <c r="F56" s="14" t="s">
        <v>34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20">
        <f>Таблица2[[#This Row],[ПИР]]*0.9*1.082*1.075*1.073</f>
        <v>3.5157848791500004</v>
      </c>
      <c r="M56" s="5">
        <f>Таблица2[[#This Row],[СМР]]*0.9*1.082*1.075*1.073</f>
        <v>5.6162697750000001</v>
      </c>
      <c r="N56" s="5">
        <f>Таблица2[[#This Row],[ПНР]]*0.9*1.082*1.075*1.073</f>
        <v>10.210378450950001</v>
      </c>
      <c r="O56" s="5">
        <f>Таблица2[[#This Row],[Оборудование]]*0.9*1.082*1.075*1.073</f>
        <v>3.6730404328500006</v>
      </c>
      <c r="P56" s="23">
        <f>Таблица2[[#This Row],[Прочие]]*0.9*1.082*1.075*1.073</f>
        <v>6.7732213486500008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</row>
    <row r="57" spans="3:21" x14ac:dyDescent="0.25">
      <c r="C57" s="13" t="s">
        <v>16</v>
      </c>
      <c r="D57" s="1" t="s">
        <v>19</v>
      </c>
      <c r="E57" s="1" t="s">
        <v>21</v>
      </c>
      <c r="F57" s="14" t="s">
        <v>34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20">
        <f>Таблица2[[#This Row],[ПИР]]*0.9*1.082*1.075*1.073</f>
        <v>3.5157848791500004</v>
      </c>
      <c r="M57" s="5">
        <f>Таблица2[[#This Row],[СМР]]*0.9*1.082*1.075*1.073</f>
        <v>6.2452919898000001</v>
      </c>
      <c r="N57" s="5">
        <f>Таблица2[[#This Row],[ПНР]]*0.9*1.082*1.075*1.073</f>
        <v>11.738003829749998</v>
      </c>
      <c r="O57" s="5">
        <f>Таблица2[[#This Row],[Оборудование]]*0.9*1.082*1.075*1.073</f>
        <v>3.6730404328500006</v>
      </c>
      <c r="P57" s="23">
        <f>Таблица2[[#This Row],[Прочие]]*0.9*1.082*1.075*1.073</f>
        <v>6.7732213486500008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</row>
    <row r="58" spans="3:21" x14ac:dyDescent="0.25">
      <c r="C58" s="13" t="s">
        <v>17</v>
      </c>
      <c r="D58" s="1" t="s">
        <v>19</v>
      </c>
      <c r="E58" s="1" t="s">
        <v>21</v>
      </c>
      <c r="F58" s="14" t="s">
        <v>34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20">
        <f>Таблица2[[#This Row],[ПИР]]*0.9*1.082*1.075*1.073</f>
        <v>3.5157848791500004</v>
      </c>
      <c r="M58" s="5">
        <f>Таблица2[[#This Row],[СМР]]*0.9*1.082*1.075*1.073</f>
        <v>5.0658753370500005</v>
      </c>
      <c r="N58" s="5">
        <f>Таблица2[[#This Row],[ПНР]]*0.9*1.082*1.075*1.073</f>
        <v>11.165144312699999</v>
      </c>
      <c r="O58" s="5">
        <f>Таблица2[[#This Row],[Оборудование]]*0.9*1.082*1.075*1.073</f>
        <v>3.6730404328500006</v>
      </c>
      <c r="P58" s="23">
        <f>Таблица2[[#This Row],[Прочие]]*0.9*1.082*1.075*1.073</f>
        <v>6.7732213486500008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</row>
    <row r="59" spans="3:21" x14ac:dyDescent="0.25">
      <c r="C59" s="13" t="s">
        <v>7</v>
      </c>
      <c r="D59" s="1" t="s">
        <v>19</v>
      </c>
      <c r="E59" s="1" t="s">
        <v>22</v>
      </c>
      <c r="F59" s="14" t="s">
        <v>34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20">
        <f>Таблица2[[#This Row],[ПИР]]*0.9*1.082*1.075*1.073</f>
        <v>3.5157848791500004</v>
      </c>
      <c r="M59" s="5">
        <f>Таблица2[[#This Row],[СМР]]*0.9*1.082*1.075*1.073</f>
        <v>5.0771078765999986</v>
      </c>
      <c r="N59" s="5">
        <f>Таблица2[[#This Row],[ПНР]]*0.9*1.082*1.075*1.073</f>
        <v>9.1657522728000007</v>
      </c>
      <c r="O59" s="5">
        <f>Таблица2[[#This Row],[Оборудование]]*0.9*1.082*1.075*1.073</f>
        <v>3.6730404328500006</v>
      </c>
      <c r="P59" s="23">
        <f>Таблица2[[#This Row],[Прочие]]*0.9*1.082*1.075*1.073</f>
        <v>6.7732213486500008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</row>
    <row r="60" spans="3:21" x14ac:dyDescent="0.25">
      <c r="C60" s="13" t="s">
        <v>8</v>
      </c>
      <c r="D60" s="1" t="s">
        <v>19</v>
      </c>
      <c r="E60" s="1" t="s">
        <v>22</v>
      </c>
      <c r="F60" s="14" t="s">
        <v>34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20">
        <f>Таблица2[[#This Row],[ПИР]]*0.9*1.082*1.075*1.073</f>
        <v>3.5157848791500004</v>
      </c>
      <c r="M60" s="5">
        <f>Таблица2[[#This Row],[СМР]]*0.9*1.082*1.075*1.073</f>
        <v>5.3129912071500005</v>
      </c>
      <c r="N60" s="5">
        <f>Таблица2[[#This Row],[ПНР]]*0.9*1.082*1.075*1.073</f>
        <v>9.6487514734499999</v>
      </c>
      <c r="O60" s="5">
        <f>Таблица2[[#This Row],[Оборудование]]*0.9*1.082*1.075*1.073</f>
        <v>3.6730404328500006</v>
      </c>
      <c r="P60" s="23">
        <f>Таблица2[[#This Row],[Прочие]]*0.9*1.082*1.075*1.073</f>
        <v>6.7732213486500008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</row>
    <row r="61" spans="3:21" x14ac:dyDescent="0.25">
      <c r="C61" s="13" t="s">
        <v>9</v>
      </c>
      <c r="D61" s="1" t="s">
        <v>19</v>
      </c>
      <c r="E61" s="1" t="s">
        <v>22</v>
      </c>
      <c r="F61" s="14" t="s">
        <v>34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20">
        <f>Таблица2[[#This Row],[ПИР]]*0.9*1.082*1.075*1.073</f>
        <v>3.5157848791500004</v>
      </c>
      <c r="M61" s="5">
        <f>Таблица2[[#This Row],[СМР]]*0.9*1.082*1.075*1.073</f>
        <v>5.7622927891500009</v>
      </c>
      <c r="N61" s="5">
        <f>Таблица2[[#This Row],[ПНР]]*0.9*1.082*1.075*1.073</f>
        <v>10.41256416285</v>
      </c>
      <c r="O61" s="5">
        <f>Таблица2[[#This Row],[Оборудование]]*0.9*1.082*1.075*1.073</f>
        <v>3.6730404328500006</v>
      </c>
      <c r="P61" s="23">
        <f>Таблица2[[#This Row],[Прочие]]*0.9*1.082*1.075*1.073</f>
        <v>6.7732213486500008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</row>
    <row r="62" spans="3:21" x14ac:dyDescent="0.25">
      <c r="C62" s="13" t="s">
        <v>10</v>
      </c>
      <c r="D62" s="1" t="s">
        <v>19</v>
      </c>
      <c r="E62" s="1" t="s">
        <v>22</v>
      </c>
      <c r="F62" s="14" t="s">
        <v>34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20">
        <f>Таблица2[[#This Row],[ПИР]]*0.9*1.082*1.075*1.073</f>
        <v>3.5157848791500004</v>
      </c>
      <c r="M62" s="5">
        <f>Таблица2[[#This Row],[СМР]]*0.9*1.082*1.075*1.073</f>
        <v>5.3242237466999995</v>
      </c>
      <c r="N62" s="5">
        <f>Таблица2[[#This Row],[ПНР]]*0.9*1.082*1.075*1.073</f>
        <v>11.434725261900001</v>
      </c>
      <c r="O62" s="5">
        <f>Таблица2[[#This Row],[Оборудование]]*0.9*1.082*1.075*1.073</f>
        <v>3.6730404328500006</v>
      </c>
      <c r="P62" s="23">
        <f>Таблица2[[#This Row],[Прочие]]*0.9*1.082*1.075*1.073</f>
        <v>6.7732213486500008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</row>
    <row r="63" spans="3:21" x14ac:dyDescent="0.25">
      <c r="C63" s="13" t="s">
        <v>11</v>
      </c>
      <c r="D63" s="1" t="s">
        <v>19</v>
      </c>
      <c r="E63" s="1" t="s">
        <v>22</v>
      </c>
      <c r="F63" s="14" t="s">
        <v>34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20">
        <f>Таблица2[[#This Row],[ПИР]]*0.9*1.082*1.075*1.073</f>
        <v>3.5157848791500004</v>
      </c>
      <c r="M63" s="5">
        <f>Таблица2[[#This Row],[СМР]]*0.9*1.082*1.075*1.073</f>
        <v>4.8075269273999996</v>
      </c>
      <c r="N63" s="5">
        <f>Таблица2[[#This Row],[ПНР]]*0.9*1.082*1.075*1.073</f>
        <v>9.8284721062500005</v>
      </c>
      <c r="O63" s="5">
        <f>Таблица2[[#This Row],[Оборудование]]*0.9*1.082*1.075*1.073</f>
        <v>3.6730404328500006</v>
      </c>
      <c r="P63" s="23">
        <f>Таблица2[[#This Row],[Прочие]]*0.9*1.082*1.075*1.073</f>
        <v>6.7732213486500008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</row>
    <row r="64" spans="3:21" x14ac:dyDescent="0.25">
      <c r="C64" s="13" t="s">
        <v>12</v>
      </c>
      <c r="D64" s="1" t="s">
        <v>19</v>
      </c>
      <c r="E64" s="1" t="s">
        <v>22</v>
      </c>
      <c r="F64" s="14" t="s">
        <v>34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20">
        <f>Таблица2[[#This Row],[ПИР]]*0.9*1.082*1.075*1.073</f>
        <v>3.5157848791500004</v>
      </c>
      <c r="M64" s="5">
        <f>Таблица2[[#This Row],[СМР]]*0.9*1.082*1.075*1.073</f>
        <v>5.3242237466999995</v>
      </c>
      <c r="N64" s="5">
        <f>Таблица2[[#This Row],[ПНР]]*0.9*1.082*1.075*1.073</f>
        <v>10.390099083750002</v>
      </c>
      <c r="O64" s="5">
        <f>Таблица2[[#This Row],[Оборудование]]*0.9*1.082*1.075*1.073</f>
        <v>3.6730404328500006</v>
      </c>
      <c r="P64" s="23">
        <f>Таблица2[[#This Row],[Прочие]]*0.9*1.082*1.075*1.073</f>
        <v>6.7732213486500008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</row>
    <row r="65" spans="3:21" x14ac:dyDescent="0.25">
      <c r="C65" s="13" t="s">
        <v>13</v>
      </c>
      <c r="D65" s="1" t="s">
        <v>19</v>
      </c>
      <c r="E65" s="1" t="s">
        <v>22</v>
      </c>
      <c r="F65" s="14" t="s">
        <v>34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20">
        <f>Таблица2[[#This Row],[ПИР]]*0.9*1.082*1.075*1.073</f>
        <v>3.5157848791500004</v>
      </c>
      <c r="M65" s="5">
        <f>Таблица2[[#This Row],[СМР]]*0.9*1.082*1.075*1.073</f>
        <v>5.3354562862499995</v>
      </c>
      <c r="N65" s="5">
        <f>Таблица2[[#This Row],[ПНР]]*0.9*1.082*1.075*1.073</f>
        <v>9.7723094084999982</v>
      </c>
      <c r="O65" s="5">
        <f>Таблица2[[#This Row],[Оборудование]]*0.9*1.082*1.075*1.073</f>
        <v>3.6730404328500006</v>
      </c>
      <c r="P65" s="23">
        <f>Таблица2[[#This Row],[Прочие]]*0.9*1.082*1.075*1.073</f>
        <v>6.7732213486500008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</row>
    <row r="66" spans="3:21" x14ac:dyDescent="0.25">
      <c r="C66" s="13" t="s">
        <v>14</v>
      </c>
      <c r="D66" s="1" t="s">
        <v>19</v>
      </c>
      <c r="E66" s="1" t="s">
        <v>22</v>
      </c>
      <c r="F66" s="14" t="s">
        <v>34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20">
        <f>Таблица2[[#This Row],[ПИР]]*0.9*1.082*1.075*1.073</f>
        <v>3.5157848791500004</v>
      </c>
      <c r="M66" s="5">
        <f>Таблица2[[#This Row],[СМР]]*0.9*1.082*1.075*1.073</f>
        <v>5.8184554868999996</v>
      </c>
      <c r="N66" s="5">
        <f>Таблица2[[#This Row],[ПНР]]*0.9*1.082*1.075*1.073</f>
        <v>9.6487514734499999</v>
      </c>
      <c r="O66" s="5">
        <f>Таблица2[[#This Row],[Оборудование]]*0.9*1.082*1.075*1.073</f>
        <v>3.6730404328500006</v>
      </c>
      <c r="P66" s="23">
        <f>Таблица2[[#This Row],[Прочие]]*0.9*1.082*1.075*1.073</f>
        <v>6.7732213486500008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</row>
    <row r="67" spans="3:21" x14ac:dyDescent="0.25">
      <c r="C67" s="13" t="s">
        <v>15</v>
      </c>
      <c r="D67" s="1" t="s">
        <v>19</v>
      </c>
      <c r="E67" s="1" t="s">
        <v>22</v>
      </c>
      <c r="F67" s="14" t="s">
        <v>34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20">
        <f>Таблица2[[#This Row],[ПИР]]*0.9*1.082*1.075*1.073</f>
        <v>3.5157848791500004</v>
      </c>
      <c r="M67" s="5">
        <f>Таблица2[[#This Row],[СМР]]*0.9*1.082*1.075*1.073</f>
        <v>5.6162697750000001</v>
      </c>
      <c r="N67" s="5">
        <f>Таблица2[[#This Row],[ПНР]]*0.9*1.082*1.075*1.073</f>
        <v>10.210378450950001</v>
      </c>
      <c r="O67" s="5">
        <f>Таблица2[[#This Row],[Оборудование]]*0.9*1.082*1.075*1.073</f>
        <v>3.6730404328500006</v>
      </c>
      <c r="P67" s="23">
        <f>Таблица2[[#This Row],[Прочие]]*0.9*1.082*1.075*1.073</f>
        <v>6.7732213486500008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</row>
    <row r="68" spans="3:21" x14ac:dyDescent="0.25">
      <c r="C68" s="13" t="s">
        <v>16</v>
      </c>
      <c r="D68" s="1" t="s">
        <v>19</v>
      </c>
      <c r="E68" s="1" t="s">
        <v>22</v>
      </c>
      <c r="F68" s="14" t="s">
        <v>34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20">
        <f>Таблица2[[#This Row],[ПИР]]*0.9*1.082*1.075*1.073</f>
        <v>3.5157848791500004</v>
      </c>
      <c r="M68" s="5">
        <f>Таблица2[[#This Row],[СМР]]*0.9*1.082*1.075*1.073</f>
        <v>6.2452919898000001</v>
      </c>
      <c r="N68" s="5">
        <f>Таблица2[[#This Row],[ПНР]]*0.9*1.082*1.075*1.073</f>
        <v>11.738003829749998</v>
      </c>
      <c r="O68" s="5">
        <f>Таблица2[[#This Row],[Оборудование]]*0.9*1.082*1.075*1.073</f>
        <v>3.6730404328500006</v>
      </c>
      <c r="P68" s="23">
        <f>Таблица2[[#This Row],[Прочие]]*0.9*1.082*1.075*1.073</f>
        <v>6.7732213486500008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</row>
    <row r="69" spans="3:21" x14ac:dyDescent="0.25">
      <c r="C69" s="13" t="s">
        <v>17</v>
      </c>
      <c r="D69" s="1" t="s">
        <v>19</v>
      </c>
      <c r="E69" s="1" t="s">
        <v>22</v>
      </c>
      <c r="F69" s="14" t="s">
        <v>34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20">
        <f>Таблица2[[#This Row],[ПИР]]*0.9*1.082*1.075*1.073</f>
        <v>3.5157848791500004</v>
      </c>
      <c r="M69" s="5">
        <f>Таблица2[[#This Row],[СМР]]*0.9*1.082*1.075*1.073</f>
        <v>5.0658753370500005</v>
      </c>
      <c r="N69" s="5">
        <f>Таблица2[[#This Row],[ПНР]]*0.9*1.082*1.075*1.073</f>
        <v>11.165144312699999</v>
      </c>
      <c r="O69" s="5">
        <f>Таблица2[[#This Row],[Оборудование]]*0.9*1.082*1.075*1.073</f>
        <v>3.6730404328500006</v>
      </c>
      <c r="P69" s="23">
        <f>Таблица2[[#This Row],[Прочие]]*0.9*1.082*1.075*1.073</f>
        <v>6.7732213486500008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</row>
    <row r="70" spans="3:21" x14ac:dyDescent="0.25">
      <c r="C70" s="13" t="s">
        <v>7</v>
      </c>
      <c r="D70" s="1" t="s">
        <v>18</v>
      </c>
      <c r="E70" s="1" t="s">
        <v>21</v>
      </c>
      <c r="F70" s="14" t="s">
        <v>34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20">
        <f>Таблица2[[#This Row],[ПИР]]*0.9*1.082*1.075*1.073</f>
        <v>3.5157848791500004</v>
      </c>
      <c r="M70" s="5">
        <f>Таблица2[[#This Row],[СМР]]*0.9*1.082*1.075*1.073</f>
        <v>6.1554316734000007</v>
      </c>
      <c r="N70" s="5">
        <f>Таблица2[[#This Row],[ПНР]]*0.9*1.082*1.075*1.073</f>
        <v>9.1657522728000007</v>
      </c>
      <c r="O70" s="5">
        <f>Таблица2[[#This Row],[Оборудование]]*0.9*1.082*1.075*1.073</f>
        <v>3.6730404328500006</v>
      </c>
      <c r="P70" s="23">
        <f>Таблица2[[#This Row],[Прочие]]*0.9*1.082*1.075*1.073</f>
        <v>6.7732213486500008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</row>
    <row r="71" spans="3:21" x14ac:dyDescent="0.25">
      <c r="C71" s="13" t="s">
        <v>8</v>
      </c>
      <c r="D71" s="1" t="s">
        <v>18</v>
      </c>
      <c r="E71" s="1" t="s">
        <v>21</v>
      </c>
      <c r="F71" s="14" t="s">
        <v>34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20">
        <f>Таблица2[[#This Row],[ПИР]]*0.9*1.082*1.075*1.073</f>
        <v>3.5157848791500004</v>
      </c>
      <c r="M71" s="5">
        <f>Таблица2[[#This Row],[СМР]]*0.9*1.082*1.075*1.073</f>
        <v>7.3348483261500004</v>
      </c>
      <c r="N71" s="5">
        <f>Таблица2[[#This Row],[ПНР]]*0.9*1.082*1.075*1.073</f>
        <v>9.6487514734499999</v>
      </c>
      <c r="O71" s="5">
        <f>Таблица2[[#This Row],[Оборудование]]*0.9*1.082*1.075*1.073</f>
        <v>3.6730404328500006</v>
      </c>
      <c r="P71" s="23">
        <f>Таблица2[[#This Row],[Прочие]]*0.9*1.082*1.075*1.073</f>
        <v>6.7732213486500008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</row>
    <row r="72" spans="3:21" x14ac:dyDescent="0.25">
      <c r="C72" s="13" t="s">
        <v>9</v>
      </c>
      <c r="D72" s="1" t="s">
        <v>18</v>
      </c>
      <c r="E72" s="1" t="s">
        <v>21</v>
      </c>
      <c r="F72" s="14" t="s">
        <v>34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20">
        <f>Таблица2[[#This Row],[ПИР]]*0.9*1.082*1.075*1.073</f>
        <v>3.5157848791500004</v>
      </c>
      <c r="M72" s="5">
        <f>Таблица2[[#This Row],[СМР]]*0.9*1.082*1.075*1.073</f>
        <v>7.6718245126500006</v>
      </c>
      <c r="N72" s="5">
        <f>Таблица2[[#This Row],[ПНР]]*0.9*1.082*1.075*1.073</f>
        <v>10.41256416285</v>
      </c>
      <c r="O72" s="5">
        <f>Таблица2[[#This Row],[Оборудование]]*0.9*1.082*1.075*1.073</f>
        <v>3.6730404328500006</v>
      </c>
      <c r="P72" s="23">
        <f>Таблица2[[#This Row],[Прочие]]*0.9*1.082*1.075*1.073</f>
        <v>6.7732213486500008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</row>
    <row r="73" spans="3:21" x14ac:dyDescent="0.25">
      <c r="C73" s="13" t="s">
        <v>10</v>
      </c>
      <c r="D73" s="1" t="s">
        <v>18</v>
      </c>
      <c r="E73" s="1" t="s">
        <v>21</v>
      </c>
      <c r="F73" s="14" t="s">
        <v>34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20">
        <f>Таблица2[[#This Row],[ПИР]]*0.9*1.082*1.075*1.073</f>
        <v>3.5157848791500004</v>
      </c>
      <c r="M73" s="5">
        <f>Таблица2[[#This Row],[СМР]]*0.9*1.082*1.075*1.073</f>
        <v>6.2228269107000003</v>
      </c>
      <c r="N73" s="5">
        <f>Таблица2[[#This Row],[ПНР]]*0.9*1.082*1.075*1.073</f>
        <v>11.434725261900001</v>
      </c>
      <c r="O73" s="5">
        <f>Таблица2[[#This Row],[Оборудование]]*0.9*1.082*1.075*1.073</f>
        <v>3.6730404328500006</v>
      </c>
      <c r="P73" s="23">
        <f>Таблица2[[#This Row],[Прочие]]*0.9*1.082*1.075*1.073</f>
        <v>6.7732213486500008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</row>
    <row r="74" spans="3:21" x14ac:dyDescent="0.25">
      <c r="C74" s="13" t="s">
        <v>11</v>
      </c>
      <c r="D74" s="1" t="s">
        <v>18</v>
      </c>
      <c r="E74" s="1" t="s">
        <v>21</v>
      </c>
      <c r="F74" s="14" t="s">
        <v>34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20">
        <f>Таблица2[[#This Row],[ПИР]]*0.9*1.082*1.075*1.073</f>
        <v>3.5157848791500004</v>
      </c>
      <c r="M74" s="5">
        <f>Таблица2[[#This Row],[СМР]]*0.9*1.082*1.075*1.073</f>
        <v>5.9307808824000006</v>
      </c>
      <c r="N74" s="5">
        <f>Таблица2[[#This Row],[ПНР]]*0.9*1.082*1.075*1.073</f>
        <v>9.8284721062500005</v>
      </c>
      <c r="O74" s="5">
        <f>Таблица2[[#This Row],[Оборудование]]*0.9*1.082*1.075*1.073</f>
        <v>3.6730404328500006</v>
      </c>
      <c r="P74" s="23">
        <f>Таблица2[[#This Row],[Прочие]]*0.9*1.082*1.075*1.073</f>
        <v>6.7732213486500008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</row>
    <row r="75" spans="3:21" x14ac:dyDescent="0.25">
      <c r="C75" s="13" t="s">
        <v>12</v>
      </c>
      <c r="D75" s="1" t="s">
        <v>18</v>
      </c>
      <c r="E75" s="1" t="s">
        <v>21</v>
      </c>
      <c r="F75" s="14" t="s">
        <v>34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20">
        <f>Таблица2[[#This Row],[ПИР]]*0.9*1.082*1.075*1.073</f>
        <v>3.5157848791500004</v>
      </c>
      <c r="M75" s="5">
        <f>Таблица2[[#This Row],[СМР]]*0.9*1.082*1.075*1.073</f>
        <v>7.1775927724499997</v>
      </c>
      <c r="N75" s="5">
        <f>Таблица2[[#This Row],[ПНР]]*0.9*1.082*1.075*1.073</f>
        <v>10.390099083750002</v>
      </c>
      <c r="O75" s="5">
        <f>Таблица2[[#This Row],[Оборудование]]*0.9*1.082*1.075*1.073</f>
        <v>3.6730404328500006</v>
      </c>
      <c r="P75" s="23">
        <f>Таблица2[[#This Row],[Прочие]]*0.9*1.082*1.075*1.073</f>
        <v>6.7732213486500008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</row>
    <row r="76" spans="3:21" x14ac:dyDescent="0.25">
      <c r="C76" s="13" t="s">
        <v>13</v>
      </c>
      <c r="D76" s="1" t="s">
        <v>18</v>
      </c>
      <c r="E76" s="1" t="s">
        <v>21</v>
      </c>
      <c r="F76" s="14" t="s">
        <v>34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20">
        <f>Таблица2[[#This Row],[ПИР]]*0.9*1.082*1.075*1.073</f>
        <v>3.5157848791500004</v>
      </c>
      <c r="M76" s="5">
        <f>Таблица2[[#This Row],[СМР]]*0.9*1.082*1.075*1.073</f>
        <v>6.0992689756499994</v>
      </c>
      <c r="N76" s="5">
        <f>Таблица2[[#This Row],[ПНР]]*0.9*1.082*1.075*1.073</f>
        <v>9.7723094084999982</v>
      </c>
      <c r="O76" s="5">
        <f>Таблица2[[#This Row],[Оборудование]]*0.9*1.082*1.075*1.073</f>
        <v>3.6730404328500006</v>
      </c>
      <c r="P76" s="23">
        <f>Таблица2[[#This Row],[Прочие]]*0.9*1.082*1.075*1.073</f>
        <v>6.7732213486500008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</row>
    <row r="77" spans="3:21" x14ac:dyDescent="0.25">
      <c r="C77" s="13" t="s">
        <v>14</v>
      </c>
      <c r="D77" s="1" t="s">
        <v>18</v>
      </c>
      <c r="E77" s="1" t="s">
        <v>21</v>
      </c>
      <c r="F77" s="14" t="s">
        <v>34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20">
        <f>Таблица2[[#This Row],[ПИР]]*0.9*1.082*1.075*1.073</f>
        <v>3.5157848791500004</v>
      </c>
      <c r="M77" s="5">
        <f>Таблица2[[#This Row],[СМР]]*0.9*1.082*1.075*1.073</f>
        <v>6.6047332553999993</v>
      </c>
      <c r="N77" s="5">
        <f>Таблица2[[#This Row],[ПНР]]*0.9*1.082*1.075*1.073</f>
        <v>9.6487514734499999</v>
      </c>
      <c r="O77" s="5">
        <f>Таблица2[[#This Row],[Оборудование]]*0.9*1.082*1.075*1.073</f>
        <v>3.6730404328500006</v>
      </c>
      <c r="P77" s="23">
        <f>Таблица2[[#This Row],[Прочие]]*0.9*1.082*1.075*1.073</f>
        <v>6.7732213486500008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</row>
    <row r="78" spans="3:21" x14ac:dyDescent="0.25">
      <c r="C78" s="13" t="s">
        <v>15</v>
      </c>
      <c r="D78" s="1" t="s">
        <v>18</v>
      </c>
      <c r="E78" s="1" t="s">
        <v>21</v>
      </c>
      <c r="F78" s="14" t="s">
        <v>34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20">
        <f>Таблица2[[#This Row],[ПИР]]*0.9*1.082*1.075*1.073</f>
        <v>3.5157848791500004</v>
      </c>
      <c r="M78" s="5">
        <f>Таблица2[[#This Row],[СМР]]*0.9*1.082*1.075*1.073</f>
        <v>6.6496634136000008</v>
      </c>
      <c r="N78" s="5">
        <f>Таблица2[[#This Row],[ПНР]]*0.9*1.082*1.075*1.073</f>
        <v>10.210378450950001</v>
      </c>
      <c r="O78" s="5">
        <f>Таблица2[[#This Row],[Оборудование]]*0.9*1.082*1.075*1.073</f>
        <v>3.6730404328500006</v>
      </c>
      <c r="P78" s="23">
        <f>Таблица2[[#This Row],[Прочие]]*0.9*1.082*1.075*1.073</f>
        <v>6.7732213486500008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</row>
    <row r="79" spans="3:21" x14ac:dyDescent="0.25">
      <c r="C79" s="13" t="s">
        <v>16</v>
      </c>
      <c r="D79" s="1" t="s">
        <v>18</v>
      </c>
      <c r="E79" s="1" t="s">
        <v>21</v>
      </c>
      <c r="F79" s="14" t="s">
        <v>34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20">
        <f>Таблица2[[#This Row],[ПИР]]*0.9*1.082*1.075*1.073</f>
        <v>3.5157848791500004</v>
      </c>
      <c r="M79" s="5">
        <f>Таблица2[[#This Row],[СМР]]*0.9*1.082*1.075*1.073</f>
        <v>6.6945935717999996</v>
      </c>
      <c r="N79" s="5">
        <f>Таблица2[[#This Row],[ПНР]]*0.9*1.082*1.075*1.073</f>
        <v>11.738003829749998</v>
      </c>
      <c r="O79" s="5">
        <f>Таблица2[[#This Row],[Оборудование]]*0.9*1.082*1.075*1.073</f>
        <v>3.6730404328500006</v>
      </c>
      <c r="P79" s="23">
        <f>Таблица2[[#This Row],[Прочие]]*0.9*1.082*1.075*1.073</f>
        <v>6.7732213486500008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</row>
    <row r="80" spans="3:21" x14ac:dyDescent="0.25">
      <c r="C80" s="13" t="s">
        <v>17</v>
      </c>
      <c r="D80" s="1" t="s">
        <v>18</v>
      </c>
      <c r="E80" s="1" t="s">
        <v>21</v>
      </c>
      <c r="F80" s="14" t="s">
        <v>34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20">
        <f>Таблица2[[#This Row],[ПИР]]*0.9*1.082*1.075*1.073</f>
        <v>3.5157848791500004</v>
      </c>
      <c r="M80" s="5">
        <f>Таблица2[[#This Row],[СМР]]*0.9*1.082*1.075*1.073</f>
        <v>5.6162697750000001</v>
      </c>
      <c r="N80" s="5">
        <f>Таблица2[[#This Row],[ПНР]]*0.9*1.082*1.075*1.073</f>
        <v>11.165144312699999</v>
      </c>
      <c r="O80" s="5">
        <f>Таблица2[[#This Row],[Оборудование]]*0.9*1.082*1.075*1.073</f>
        <v>3.6730404328500006</v>
      </c>
      <c r="P80" s="23">
        <f>Таблица2[[#This Row],[Прочие]]*0.9*1.082*1.075*1.073</f>
        <v>6.7732213486500008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</row>
    <row r="81" spans="3:21" x14ac:dyDescent="0.25">
      <c r="C81" s="13" t="s">
        <v>7</v>
      </c>
      <c r="D81" s="1" t="s">
        <v>18</v>
      </c>
      <c r="E81" s="1" t="s">
        <v>22</v>
      </c>
      <c r="F81" s="14" t="s">
        <v>34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20">
        <f>Таблица2[[#This Row],[ПИР]]*0.9*1.082*1.075*1.073</f>
        <v>3.5157848791500004</v>
      </c>
      <c r="M81" s="5">
        <f>Таблица2[[#This Row],[СМР]]*0.9*1.082*1.075*1.073</f>
        <v>6.1554316734000007</v>
      </c>
      <c r="N81" s="5">
        <f>Таблица2[[#This Row],[ПНР]]*0.9*1.082*1.075*1.073</f>
        <v>9.1657522728000007</v>
      </c>
      <c r="O81" s="5">
        <f>Таблица2[[#This Row],[Оборудование]]*0.9*1.082*1.075*1.073</f>
        <v>3.6730404328500006</v>
      </c>
      <c r="P81" s="23">
        <f>Таблица2[[#This Row],[Прочие]]*0.9*1.082*1.075*1.073</f>
        <v>6.7732213486500008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</row>
    <row r="82" spans="3:21" x14ac:dyDescent="0.25">
      <c r="C82" s="13" t="s">
        <v>8</v>
      </c>
      <c r="D82" s="1" t="s">
        <v>18</v>
      </c>
      <c r="E82" s="1" t="s">
        <v>22</v>
      </c>
      <c r="F82" s="14" t="s">
        <v>34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20">
        <f>Таблица2[[#This Row],[ПИР]]*0.9*1.082*1.075*1.073</f>
        <v>3.5157848791500004</v>
      </c>
      <c r="M82" s="5">
        <f>Таблица2[[#This Row],[СМР]]*0.9*1.082*1.075*1.073</f>
        <v>7.3348483261500004</v>
      </c>
      <c r="N82" s="5">
        <f>Таблица2[[#This Row],[ПНР]]*0.9*1.082*1.075*1.073</f>
        <v>9.6487514734499999</v>
      </c>
      <c r="O82" s="5">
        <f>Таблица2[[#This Row],[Оборудование]]*0.9*1.082*1.075*1.073</f>
        <v>3.6730404328500006</v>
      </c>
      <c r="P82" s="23">
        <f>Таблица2[[#This Row],[Прочие]]*0.9*1.082*1.075*1.073</f>
        <v>6.7732213486500008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</row>
    <row r="83" spans="3:21" x14ac:dyDescent="0.25">
      <c r="C83" s="13" t="s">
        <v>9</v>
      </c>
      <c r="D83" s="1" t="s">
        <v>18</v>
      </c>
      <c r="E83" s="1" t="s">
        <v>22</v>
      </c>
      <c r="F83" s="14" t="s">
        <v>34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20">
        <f>Таблица2[[#This Row],[ПИР]]*0.9*1.082*1.075*1.073</f>
        <v>3.5157848791500004</v>
      </c>
      <c r="M83" s="5">
        <f>Таблица2[[#This Row],[СМР]]*0.9*1.082*1.075*1.073</f>
        <v>7.6718245126500006</v>
      </c>
      <c r="N83" s="5">
        <f>Таблица2[[#This Row],[ПНР]]*0.9*1.082*1.075*1.073</f>
        <v>10.41256416285</v>
      </c>
      <c r="O83" s="5">
        <f>Таблица2[[#This Row],[Оборудование]]*0.9*1.082*1.075*1.073</f>
        <v>3.6730404328500006</v>
      </c>
      <c r="P83" s="23">
        <f>Таблица2[[#This Row],[Прочие]]*0.9*1.082*1.075*1.073</f>
        <v>6.7732213486500008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</row>
    <row r="84" spans="3:21" x14ac:dyDescent="0.25">
      <c r="C84" s="13" t="s">
        <v>10</v>
      </c>
      <c r="D84" s="1" t="s">
        <v>18</v>
      </c>
      <c r="E84" s="1" t="s">
        <v>22</v>
      </c>
      <c r="F84" s="14" t="s">
        <v>34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20">
        <f>Таблица2[[#This Row],[ПИР]]*0.9*1.082*1.075*1.073</f>
        <v>3.5157848791500004</v>
      </c>
      <c r="M84" s="5">
        <f>Таблица2[[#This Row],[СМР]]*0.9*1.082*1.075*1.073</f>
        <v>6.2228269107000003</v>
      </c>
      <c r="N84" s="5">
        <f>Таблица2[[#This Row],[ПНР]]*0.9*1.082*1.075*1.073</f>
        <v>11.434725261900001</v>
      </c>
      <c r="O84" s="5">
        <f>Таблица2[[#This Row],[Оборудование]]*0.9*1.082*1.075*1.073</f>
        <v>3.6730404328500006</v>
      </c>
      <c r="P84" s="23">
        <f>Таблица2[[#This Row],[Прочие]]*0.9*1.082*1.075*1.073</f>
        <v>6.7732213486500008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</row>
    <row r="85" spans="3:21" x14ac:dyDescent="0.25">
      <c r="C85" s="13" t="s">
        <v>11</v>
      </c>
      <c r="D85" s="1" t="s">
        <v>18</v>
      </c>
      <c r="E85" s="1" t="s">
        <v>22</v>
      </c>
      <c r="F85" s="14" t="s">
        <v>34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20">
        <f>Таблица2[[#This Row],[ПИР]]*0.9*1.082*1.075*1.073</f>
        <v>3.5157848791500004</v>
      </c>
      <c r="M85" s="5">
        <f>Таблица2[[#This Row],[СМР]]*0.9*1.082*1.075*1.073</f>
        <v>5.9307808824000006</v>
      </c>
      <c r="N85" s="5">
        <f>Таблица2[[#This Row],[ПНР]]*0.9*1.082*1.075*1.073</f>
        <v>9.8284721062500005</v>
      </c>
      <c r="O85" s="5">
        <f>Таблица2[[#This Row],[Оборудование]]*0.9*1.082*1.075*1.073</f>
        <v>3.6730404328500006</v>
      </c>
      <c r="P85" s="23">
        <f>Таблица2[[#This Row],[Прочие]]*0.9*1.082*1.075*1.073</f>
        <v>6.7732213486500008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</row>
    <row r="86" spans="3:21" x14ac:dyDescent="0.25">
      <c r="C86" s="13" t="s">
        <v>12</v>
      </c>
      <c r="D86" s="1" t="s">
        <v>18</v>
      </c>
      <c r="E86" s="1" t="s">
        <v>22</v>
      </c>
      <c r="F86" s="14" t="s">
        <v>34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20">
        <f>Таблица2[[#This Row],[ПИР]]*0.9*1.082*1.075*1.073</f>
        <v>3.5157848791500004</v>
      </c>
      <c r="M86" s="5">
        <f>Таблица2[[#This Row],[СМР]]*0.9*1.082*1.075*1.073</f>
        <v>7.1775927724499997</v>
      </c>
      <c r="N86" s="5">
        <f>Таблица2[[#This Row],[ПНР]]*0.9*1.082*1.075*1.073</f>
        <v>10.390099083750002</v>
      </c>
      <c r="O86" s="5">
        <f>Таблица2[[#This Row],[Оборудование]]*0.9*1.082*1.075*1.073</f>
        <v>3.6730404328500006</v>
      </c>
      <c r="P86" s="23">
        <f>Таблица2[[#This Row],[Прочие]]*0.9*1.082*1.075*1.073</f>
        <v>6.7732213486500008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</row>
    <row r="87" spans="3:21" x14ac:dyDescent="0.25">
      <c r="C87" s="13" t="s">
        <v>13</v>
      </c>
      <c r="D87" s="1" t="s">
        <v>18</v>
      </c>
      <c r="E87" s="1" t="s">
        <v>22</v>
      </c>
      <c r="F87" s="14" t="s">
        <v>34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20">
        <f>Таблица2[[#This Row],[ПИР]]*0.9*1.082*1.075*1.073</f>
        <v>3.5157848791500004</v>
      </c>
      <c r="M87" s="5">
        <f>Таблица2[[#This Row],[СМР]]*0.9*1.082*1.075*1.073</f>
        <v>6.0992689756499994</v>
      </c>
      <c r="N87" s="5">
        <f>Таблица2[[#This Row],[ПНР]]*0.9*1.082*1.075*1.073</f>
        <v>9.7723094084999982</v>
      </c>
      <c r="O87" s="5">
        <f>Таблица2[[#This Row],[Оборудование]]*0.9*1.082*1.075*1.073</f>
        <v>3.6730404328500006</v>
      </c>
      <c r="P87" s="23">
        <f>Таблица2[[#This Row],[Прочие]]*0.9*1.082*1.075*1.073</f>
        <v>6.7732213486500008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</row>
    <row r="88" spans="3:21" x14ac:dyDescent="0.25">
      <c r="C88" s="13" t="s">
        <v>14</v>
      </c>
      <c r="D88" s="1" t="s">
        <v>18</v>
      </c>
      <c r="E88" s="1" t="s">
        <v>22</v>
      </c>
      <c r="F88" s="14" t="s">
        <v>34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20">
        <f>Таблица2[[#This Row],[ПИР]]*0.9*1.082*1.075*1.073</f>
        <v>3.5157848791500004</v>
      </c>
      <c r="M88" s="5">
        <f>Таблица2[[#This Row],[СМР]]*0.9*1.082*1.075*1.073</f>
        <v>6.6047332553999993</v>
      </c>
      <c r="N88" s="5">
        <f>Таблица2[[#This Row],[ПНР]]*0.9*1.082*1.075*1.073</f>
        <v>9.6487514734499999</v>
      </c>
      <c r="O88" s="5">
        <f>Таблица2[[#This Row],[Оборудование]]*0.9*1.082*1.075*1.073</f>
        <v>3.6730404328500006</v>
      </c>
      <c r="P88" s="23">
        <f>Таблица2[[#This Row],[Прочие]]*0.9*1.082*1.075*1.073</f>
        <v>6.7732213486500008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</row>
    <row r="89" spans="3:21" x14ac:dyDescent="0.25">
      <c r="C89" s="13" t="s">
        <v>15</v>
      </c>
      <c r="D89" s="1" t="s">
        <v>18</v>
      </c>
      <c r="E89" s="1" t="s">
        <v>22</v>
      </c>
      <c r="F89" s="14" t="s">
        <v>34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20">
        <f>Таблица2[[#This Row],[ПИР]]*0.9*1.082*1.075*1.073</f>
        <v>3.5157848791500004</v>
      </c>
      <c r="M89" s="5">
        <f>Таблица2[[#This Row],[СМР]]*0.9*1.082*1.075*1.073</f>
        <v>6.6496634136000008</v>
      </c>
      <c r="N89" s="5">
        <f>Таблица2[[#This Row],[ПНР]]*0.9*1.082*1.075*1.073</f>
        <v>10.210378450950001</v>
      </c>
      <c r="O89" s="5">
        <f>Таблица2[[#This Row],[Оборудование]]*0.9*1.082*1.075*1.073</f>
        <v>3.6730404328500006</v>
      </c>
      <c r="P89" s="23">
        <f>Таблица2[[#This Row],[Прочие]]*0.9*1.082*1.075*1.073</f>
        <v>6.7732213486500008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</row>
    <row r="90" spans="3:21" x14ac:dyDescent="0.25">
      <c r="C90" s="13" t="s">
        <v>16</v>
      </c>
      <c r="D90" s="1" t="s">
        <v>18</v>
      </c>
      <c r="E90" s="1" t="s">
        <v>22</v>
      </c>
      <c r="F90" s="14" t="s">
        <v>34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20">
        <f>Таблица2[[#This Row],[ПИР]]*0.9*1.082*1.075*1.073</f>
        <v>3.5157848791500004</v>
      </c>
      <c r="M90" s="5">
        <f>Таблица2[[#This Row],[СМР]]*0.9*1.082*1.075*1.073</f>
        <v>6.6945935717999996</v>
      </c>
      <c r="N90" s="5">
        <f>Таблица2[[#This Row],[ПНР]]*0.9*1.082*1.075*1.073</f>
        <v>11.738003829749998</v>
      </c>
      <c r="O90" s="5">
        <f>Таблица2[[#This Row],[Оборудование]]*0.9*1.082*1.075*1.073</f>
        <v>3.6730404328500006</v>
      </c>
      <c r="P90" s="23">
        <f>Таблица2[[#This Row],[Прочие]]*0.9*1.082*1.075*1.073</f>
        <v>6.7732213486500008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</row>
    <row r="91" spans="3:21" x14ac:dyDescent="0.25">
      <c r="C91" s="13" t="s">
        <v>17</v>
      </c>
      <c r="D91" s="1" t="s">
        <v>18</v>
      </c>
      <c r="E91" s="1" t="s">
        <v>22</v>
      </c>
      <c r="F91" s="14" t="s">
        <v>34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20">
        <f>Таблица2[[#This Row],[ПИР]]*0.9*1.082*1.075*1.073</f>
        <v>3.5157848791500004</v>
      </c>
      <c r="M91" s="5">
        <f>Таблица2[[#This Row],[СМР]]*0.9*1.082*1.075*1.073</f>
        <v>5.6162697750000001</v>
      </c>
      <c r="N91" s="5">
        <f>Таблица2[[#This Row],[ПНР]]*0.9*1.082*1.075*1.073</f>
        <v>11.165144312699999</v>
      </c>
      <c r="O91" s="5">
        <f>Таблица2[[#This Row],[Оборудование]]*0.9*1.082*1.075*1.073</f>
        <v>3.6730404328500006</v>
      </c>
      <c r="P91" s="23">
        <f>Таблица2[[#This Row],[Прочие]]*0.9*1.082*1.075*1.073</f>
        <v>6.7732213486500008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</row>
    <row r="92" spans="3:21" x14ac:dyDescent="0.25">
      <c r="C92" s="13" t="s">
        <v>7</v>
      </c>
      <c r="D92" s="1" t="s">
        <v>19</v>
      </c>
      <c r="E92" s="1" t="s">
        <v>21</v>
      </c>
      <c r="F92" s="14" t="s">
        <v>35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20">
        <f>Таблица2[[#This Row],[ПИР]]*0.9*1.082*1.075*1.073</f>
        <v>3.5157848791500004</v>
      </c>
      <c r="M92" s="5">
        <f>Таблица2[[#This Row],[СМР]]*0.9*1.082*1.075*1.073</f>
        <v>5.0771078765999986</v>
      </c>
      <c r="N92" s="5">
        <f>Таблица2[[#This Row],[ПНР]]*0.9*1.082*1.075*1.073</f>
        <v>9.1657522728000007</v>
      </c>
      <c r="O92" s="5">
        <f>Таблица2[[#This Row],[Оборудование]]*0.9*1.082*1.075*1.073</f>
        <v>3.6730404328500006</v>
      </c>
      <c r="P92" s="23">
        <f>Таблица2[[#This Row],[Прочие]]*0.9*1.082*1.075*1.073</f>
        <v>6.7732213486500008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</row>
    <row r="93" spans="3:21" x14ac:dyDescent="0.25">
      <c r="C93" s="13" t="s">
        <v>8</v>
      </c>
      <c r="D93" s="1" t="s">
        <v>19</v>
      </c>
      <c r="E93" s="1" t="s">
        <v>21</v>
      </c>
      <c r="F93" s="14" t="s">
        <v>35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20">
        <f>Таблица2[[#This Row],[ПИР]]*0.9*1.082*1.075*1.073</f>
        <v>3.5157848791500004</v>
      </c>
      <c r="M93" s="5">
        <f>Таблица2[[#This Row],[СМР]]*0.9*1.082*1.075*1.073</f>
        <v>5.3129912071500005</v>
      </c>
      <c r="N93" s="5">
        <f>Таблица2[[#This Row],[ПНР]]*0.9*1.082*1.075*1.073</f>
        <v>9.6487514734499999</v>
      </c>
      <c r="O93" s="5">
        <f>Таблица2[[#This Row],[Оборудование]]*0.9*1.082*1.075*1.073</f>
        <v>3.6730404328500006</v>
      </c>
      <c r="P93" s="23">
        <f>Таблица2[[#This Row],[Прочие]]*0.9*1.082*1.075*1.073</f>
        <v>6.7732213486500008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</row>
    <row r="94" spans="3:21" x14ac:dyDescent="0.25">
      <c r="C94" s="13" t="s">
        <v>9</v>
      </c>
      <c r="D94" s="1" t="s">
        <v>19</v>
      </c>
      <c r="E94" s="1" t="s">
        <v>21</v>
      </c>
      <c r="F94" s="14" t="s">
        <v>35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20">
        <f>Таблица2[[#This Row],[ПИР]]*0.9*1.082*1.075*1.073</f>
        <v>3.5157848791500004</v>
      </c>
      <c r="M94" s="5">
        <f>Таблица2[[#This Row],[СМР]]*0.9*1.082*1.075*1.073</f>
        <v>5.7622927891500009</v>
      </c>
      <c r="N94" s="5">
        <f>Таблица2[[#This Row],[ПНР]]*0.9*1.082*1.075*1.073</f>
        <v>10.41256416285</v>
      </c>
      <c r="O94" s="5">
        <f>Таблица2[[#This Row],[Оборудование]]*0.9*1.082*1.075*1.073</f>
        <v>3.6730404328500006</v>
      </c>
      <c r="P94" s="23">
        <f>Таблица2[[#This Row],[Прочие]]*0.9*1.082*1.075*1.073</f>
        <v>6.7732213486500008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</row>
    <row r="95" spans="3:21" x14ac:dyDescent="0.25">
      <c r="C95" s="13" t="s">
        <v>10</v>
      </c>
      <c r="D95" s="1" t="s">
        <v>19</v>
      </c>
      <c r="E95" s="1" t="s">
        <v>21</v>
      </c>
      <c r="F95" s="14" t="s">
        <v>35</v>
      </c>
      <c r="G95" s="5">
        <v>3.13</v>
      </c>
      <c r="H95" s="7">
        <v>4.74</v>
      </c>
      <c r="I95" s="7">
        <v>10.18</v>
      </c>
      <c r="J95" s="5">
        <v>3.27</v>
      </c>
      <c r="K95" s="5">
        <v>6.03</v>
      </c>
      <c r="L95" s="20">
        <f>Таблица2[[#This Row],[ПИР]]*0.9*1.082*1.075*1.073</f>
        <v>3.5157848791500004</v>
      </c>
      <c r="M95" s="5">
        <f>Таблица2[[#This Row],[СМР]]*0.9*1.082*1.075*1.073</f>
        <v>5.3242237466999995</v>
      </c>
      <c r="N95" s="5">
        <f>Таблица2[[#This Row],[ПНР]]*0.9*1.082*1.075*1.073</f>
        <v>11.434725261900001</v>
      </c>
      <c r="O95" s="5">
        <f>Таблица2[[#This Row],[Оборудование]]*0.9*1.082*1.075*1.073</f>
        <v>3.6730404328500006</v>
      </c>
      <c r="P95" s="23">
        <f>Таблица2[[#This Row],[Прочие]]*0.9*1.082*1.075*1.073</f>
        <v>6.7732213486500008</v>
      </c>
      <c r="Q95" s="5">
        <v>3.64</v>
      </c>
      <c r="R95" s="7">
        <v>5.53</v>
      </c>
      <c r="S95" s="5">
        <v>10.24</v>
      </c>
      <c r="T95" s="5">
        <v>3.94</v>
      </c>
      <c r="U95" s="5">
        <v>7.74</v>
      </c>
    </row>
    <row r="96" spans="3:21" x14ac:dyDescent="0.25">
      <c r="C96" s="13" t="s">
        <v>11</v>
      </c>
      <c r="D96" s="1" t="s">
        <v>19</v>
      </c>
      <c r="E96" s="1" t="s">
        <v>21</v>
      </c>
      <c r="F96" s="14" t="s">
        <v>35</v>
      </c>
      <c r="G96" s="5">
        <v>3.13</v>
      </c>
      <c r="H96" s="7">
        <v>4.28</v>
      </c>
      <c r="I96" s="7">
        <v>8.75</v>
      </c>
      <c r="J96" s="5">
        <v>3.27</v>
      </c>
      <c r="K96" s="5">
        <v>6.03</v>
      </c>
      <c r="L96" s="20">
        <f>Таблица2[[#This Row],[ПИР]]*0.9*1.082*1.075*1.073</f>
        <v>3.5157848791500004</v>
      </c>
      <c r="M96" s="5">
        <f>Таблица2[[#This Row],[СМР]]*0.9*1.082*1.075*1.073</f>
        <v>4.8075269273999996</v>
      </c>
      <c r="N96" s="5">
        <f>Таблица2[[#This Row],[ПНР]]*0.9*1.082*1.075*1.073</f>
        <v>9.8284721062500005</v>
      </c>
      <c r="O96" s="5">
        <f>Таблица2[[#This Row],[Оборудование]]*0.9*1.082*1.075*1.073</f>
        <v>3.6730404328500006</v>
      </c>
      <c r="P96" s="23">
        <f>Таблица2[[#This Row],[Прочие]]*0.9*1.082*1.075*1.073</f>
        <v>6.7732213486500008</v>
      </c>
      <c r="Q96" s="5">
        <v>3.64</v>
      </c>
      <c r="R96" s="7">
        <v>5.23</v>
      </c>
      <c r="S96" s="5">
        <v>10.47</v>
      </c>
      <c r="T96" s="5">
        <v>3.94</v>
      </c>
      <c r="U96" s="5">
        <v>7.74</v>
      </c>
    </row>
    <row r="97" spans="3:21" x14ac:dyDescent="0.25">
      <c r="C97" s="13" t="s">
        <v>12</v>
      </c>
      <c r="D97" s="1" t="s">
        <v>19</v>
      </c>
      <c r="E97" s="1" t="s">
        <v>21</v>
      </c>
      <c r="F97" s="14" t="s">
        <v>35</v>
      </c>
      <c r="G97" s="5">
        <v>3.13</v>
      </c>
      <c r="H97" s="7">
        <v>4.74</v>
      </c>
      <c r="I97" s="7">
        <v>9.25</v>
      </c>
      <c r="J97" s="5">
        <v>3.27</v>
      </c>
      <c r="K97" s="5">
        <v>6.03</v>
      </c>
      <c r="L97" s="20">
        <f>Таблица2[[#This Row],[ПИР]]*0.9*1.082*1.075*1.073</f>
        <v>3.5157848791500004</v>
      </c>
      <c r="M97" s="5">
        <f>Таблица2[[#This Row],[СМР]]*0.9*1.082*1.075*1.073</f>
        <v>5.3242237466999995</v>
      </c>
      <c r="N97" s="5">
        <f>Таблица2[[#This Row],[ПНР]]*0.9*1.082*1.075*1.073</f>
        <v>10.390099083750002</v>
      </c>
      <c r="O97" s="5">
        <f>Таблица2[[#This Row],[Оборудование]]*0.9*1.082*1.075*1.073</f>
        <v>3.6730404328500006</v>
      </c>
      <c r="P97" s="23">
        <f>Таблица2[[#This Row],[Прочие]]*0.9*1.082*1.075*1.073</f>
        <v>6.7732213486500008</v>
      </c>
      <c r="Q97" s="5">
        <v>3.64</v>
      </c>
      <c r="R97" s="7">
        <v>5.56</v>
      </c>
      <c r="S97" s="5">
        <v>9.1300000000000008</v>
      </c>
      <c r="T97" s="5">
        <v>3.94</v>
      </c>
      <c r="U97" s="5">
        <v>7.74</v>
      </c>
    </row>
    <row r="98" spans="3:21" x14ac:dyDescent="0.25">
      <c r="C98" s="13" t="s">
        <v>13</v>
      </c>
      <c r="D98" s="1" t="s">
        <v>19</v>
      </c>
      <c r="E98" s="1" t="s">
        <v>21</v>
      </c>
      <c r="F98" s="14" t="s">
        <v>35</v>
      </c>
      <c r="G98" s="5">
        <v>3.13</v>
      </c>
      <c r="H98" s="7">
        <v>4.75</v>
      </c>
      <c r="I98" s="7">
        <v>8.6999999999999993</v>
      </c>
      <c r="J98" s="5">
        <v>3.27</v>
      </c>
      <c r="K98" s="5">
        <v>6.03</v>
      </c>
      <c r="L98" s="20">
        <f>Таблица2[[#This Row],[ПИР]]*0.9*1.082*1.075*1.073</f>
        <v>3.5157848791500004</v>
      </c>
      <c r="M98" s="5">
        <f>Таблица2[[#This Row],[СМР]]*0.9*1.082*1.075*1.073</f>
        <v>5.3354562862499995</v>
      </c>
      <c r="N98" s="5">
        <f>Таблица2[[#This Row],[ПНР]]*0.9*1.082*1.075*1.073</f>
        <v>9.7723094084999982</v>
      </c>
      <c r="O98" s="5">
        <f>Таблица2[[#This Row],[Оборудование]]*0.9*1.082*1.075*1.073</f>
        <v>3.6730404328500006</v>
      </c>
      <c r="P98" s="23">
        <f>Таблица2[[#This Row],[Прочие]]*0.9*1.082*1.075*1.073</f>
        <v>6.7732213486500008</v>
      </c>
      <c r="Q98" s="5">
        <v>3.64</v>
      </c>
      <c r="R98" s="7">
        <v>5.77</v>
      </c>
      <c r="S98" s="5">
        <v>10.54</v>
      </c>
      <c r="T98" s="5">
        <v>3.94</v>
      </c>
      <c r="U98" s="5">
        <v>7.74</v>
      </c>
    </row>
    <row r="99" spans="3:21" x14ac:dyDescent="0.25">
      <c r="C99" s="13" t="s">
        <v>14</v>
      </c>
      <c r="D99" s="1" t="s">
        <v>19</v>
      </c>
      <c r="E99" s="1" t="s">
        <v>21</v>
      </c>
      <c r="F99" s="14" t="s">
        <v>35</v>
      </c>
      <c r="G99" s="5">
        <v>3.13</v>
      </c>
      <c r="H99" s="7">
        <v>4.62</v>
      </c>
      <c r="I99" s="7">
        <v>8.59</v>
      </c>
      <c r="J99" s="5">
        <v>3.27</v>
      </c>
      <c r="K99" s="5">
        <v>6.03</v>
      </c>
      <c r="L99" s="20">
        <f>Таблица2[[#This Row],[ПИР]]*0.9*1.082*1.075*1.073</f>
        <v>3.5157848791500004</v>
      </c>
      <c r="M99" s="5">
        <f>Таблица2[[#This Row],[СМР]]*0.9*1.082*1.075*1.073</f>
        <v>5.1894332721000005</v>
      </c>
      <c r="N99" s="5">
        <f>Таблица2[[#This Row],[ПНР]]*0.9*1.082*1.075*1.073</f>
        <v>9.6487514734499999</v>
      </c>
      <c r="O99" s="5">
        <f>Таблица2[[#This Row],[Оборудование]]*0.9*1.082*1.075*1.073</f>
        <v>3.6730404328500006</v>
      </c>
      <c r="P99" s="23">
        <f>Таблица2[[#This Row],[Прочие]]*0.9*1.082*1.075*1.073</f>
        <v>6.7732213486500008</v>
      </c>
      <c r="Q99" s="5">
        <v>3.64</v>
      </c>
      <c r="R99" s="7">
        <v>5.46</v>
      </c>
      <c r="S99" s="5">
        <v>10.42</v>
      </c>
      <c r="T99" s="5">
        <v>3.94</v>
      </c>
      <c r="U99" s="5">
        <v>7.74</v>
      </c>
    </row>
    <row r="100" spans="3:21" x14ac:dyDescent="0.25">
      <c r="C100" s="13" t="s">
        <v>15</v>
      </c>
      <c r="D100" s="1" t="s">
        <v>19</v>
      </c>
      <c r="E100" s="1" t="s">
        <v>21</v>
      </c>
      <c r="F100" s="14" t="s">
        <v>35</v>
      </c>
      <c r="G100" s="5">
        <v>3.13</v>
      </c>
      <c r="H100" s="7">
        <v>5</v>
      </c>
      <c r="I100" s="7">
        <v>9.09</v>
      </c>
      <c r="J100" s="5">
        <v>3.27</v>
      </c>
      <c r="K100" s="5">
        <v>6.03</v>
      </c>
      <c r="L100" s="20">
        <f>Таблица2[[#This Row],[ПИР]]*0.9*1.082*1.075*1.073</f>
        <v>3.5157848791500004</v>
      </c>
      <c r="M100" s="5">
        <f>Таблица2[[#This Row],[СМР]]*0.9*1.082*1.075*1.073</f>
        <v>5.6162697750000001</v>
      </c>
      <c r="N100" s="5">
        <f>Таблица2[[#This Row],[ПНР]]*0.9*1.082*1.075*1.073</f>
        <v>10.210378450950001</v>
      </c>
      <c r="O100" s="5">
        <f>Таблица2[[#This Row],[Оборудование]]*0.9*1.082*1.075*1.073</f>
        <v>3.6730404328500006</v>
      </c>
      <c r="P100" s="23">
        <f>Таблица2[[#This Row],[Прочие]]*0.9*1.082*1.075*1.073</f>
        <v>6.7732213486500008</v>
      </c>
      <c r="Q100" s="5">
        <v>3.64</v>
      </c>
      <c r="R100" s="7">
        <v>5.98</v>
      </c>
      <c r="S100" s="5">
        <v>10.1</v>
      </c>
      <c r="T100" s="5">
        <v>3.94</v>
      </c>
      <c r="U100" s="5">
        <v>7.74</v>
      </c>
    </row>
    <row r="101" spans="3:21" x14ac:dyDescent="0.25">
      <c r="C101" s="13" t="s">
        <v>16</v>
      </c>
      <c r="D101" s="1" t="s">
        <v>19</v>
      </c>
      <c r="E101" s="1" t="s">
        <v>21</v>
      </c>
      <c r="F101" s="14" t="s">
        <v>35</v>
      </c>
      <c r="G101" s="5">
        <v>3.13</v>
      </c>
      <c r="H101" s="7">
        <v>5.56</v>
      </c>
      <c r="I101" s="7">
        <v>10.45</v>
      </c>
      <c r="J101" s="5">
        <v>3.27</v>
      </c>
      <c r="K101" s="5">
        <v>6.03</v>
      </c>
      <c r="L101" s="20">
        <f>Таблица2[[#This Row],[ПИР]]*0.9*1.082*1.075*1.073</f>
        <v>3.5157848791500004</v>
      </c>
      <c r="M101" s="5">
        <f>Таблица2[[#This Row],[СМР]]*0.9*1.082*1.075*1.073</f>
        <v>6.2452919898000001</v>
      </c>
      <c r="N101" s="5">
        <f>Таблица2[[#This Row],[ПНР]]*0.9*1.082*1.075*1.073</f>
        <v>11.738003829749998</v>
      </c>
      <c r="O101" s="5">
        <f>Таблица2[[#This Row],[Оборудование]]*0.9*1.082*1.075*1.073</f>
        <v>3.6730404328500006</v>
      </c>
      <c r="P101" s="23">
        <f>Таблица2[[#This Row],[Прочие]]*0.9*1.082*1.075*1.073</f>
        <v>6.7732213486500008</v>
      </c>
      <c r="Q101" s="5">
        <v>3.64</v>
      </c>
      <c r="R101" s="7">
        <v>5.8</v>
      </c>
      <c r="S101" s="5">
        <v>11.64</v>
      </c>
      <c r="T101" s="5">
        <v>3.94</v>
      </c>
      <c r="U101" s="5">
        <v>7.74</v>
      </c>
    </row>
    <row r="102" spans="3:21" x14ac:dyDescent="0.25">
      <c r="C102" s="13" t="s">
        <v>17</v>
      </c>
      <c r="D102" s="1" t="s">
        <v>19</v>
      </c>
      <c r="E102" s="1" t="s">
        <v>21</v>
      </c>
      <c r="F102" s="14" t="s">
        <v>35</v>
      </c>
      <c r="G102" s="5">
        <v>3.13</v>
      </c>
      <c r="H102" s="7">
        <v>4.51</v>
      </c>
      <c r="I102" s="7">
        <v>9.94</v>
      </c>
      <c r="J102" s="5">
        <v>3.27</v>
      </c>
      <c r="K102" s="5">
        <v>6.03</v>
      </c>
      <c r="L102" s="20">
        <f>Таблица2[[#This Row],[ПИР]]*0.9*1.082*1.075*1.073</f>
        <v>3.5157848791500004</v>
      </c>
      <c r="M102" s="5">
        <f>Таблица2[[#This Row],[СМР]]*0.9*1.082*1.075*1.073</f>
        <v>5.0658753370500005</v>
      </c>
      <c r="N102" s="5">
        <f>Таблица2[[#This Row],[ПНР]]*0.9*1.082*1.075*1.073</f>
        <v>11.165144312699999</v>
      </c>
      <c r="O102" s="5">
        <f>Таблица2[[#This Row],[Оборудование]]*0.9*1.082*1.075*1.073</f>
        <v>3.6730404328500006</v>
      </c>
      <c r="P102" s="23">
        <f>Таблица2[[#This Row],[Прочие]]*0.9*1.082*1.075*1.073</f>
        <v>6.7732213486500008</v>
      </c>
      <c r="Q102" s="5">
        <v>3.64</v>
      </c>
      <c r="R102" s="7">
        <v>5.36</v>
      </c>
      <c r="S102" s="5">
        <v>10.83</v>
      </c>
      <c r="T102" s="5">
        <v>3.94</v>
      </c>
      <c r="U102" s="5">
        <v>7.74</v>
      </c>
    </row>
    <row r="103" spans="3:21" x14ac:dyDescent="0.25">
      <c r="C103" s="13" t="s">
        <v>7</v>
      </c>
      <c r="D103" s="1" t="s">
        <v>19</v>
      </c>
      <c r="E103" s="1" t="s">
        <v>22</v>
      </c>
      <c r="F103" s="14" t="s">
        <v>35</v>
      </c>
      <c r="G103" s="5">
        <v>3.13</v>
      </c>
      <c r="H103" s="7">
        <v>4.5199999999999996</v>
      </c>
      <c r="I103" s="7">
        <v>8.16</v>
      </c>
      <c r="J103" s="5">
        <v>3.27</v>
      </c>
      <c r="K103" s="5">
        <v>6.03</v>
      </c>
      <c r="L103" s="20">
        <f>Таблица2[[#This Row],[ПИР]]*0.9*1.082*1.075*1.073</f>
        <v>3.5157848791500004</v>
      </c>
      <c r="M103" s="5">
        <f>Таблица2[[#This Row],[СМР]]*0.9*1.082*1.075*1.073</f>
        <v>5.0771078765999986</v>
      </c>
      <c r="N103" s="5">
        <f>Таблица2[[#This Row],[ПНР]]*0.9*1.082*1.075*1.073</f>
        <v>9.1657522728000007</v>
      </c>
      <c r="O103" s="5">
        <f>Таблица2[[#This Row],[Оборудование]]*0.9*1.082*1.075*1.073</f>
        <v>3.6730404328500006</v>
      </c>
      <c r="P103" s="23">
        <f>Таблица2[[#This Row],[Прочие]]*0.9*1.082*1.075*1.073</f>
        <v>6.7732213486500008</v>
      </c>
      <c r="Q103" s="5">
        <v>3.64</v>
      </c>
      <c r="R103" s="7">
        <v>5.51</v>
      </c>
      <c r="S103" s="5">
        <v>10.11</v>
      </c>
      <c r="T103" s="5">
        <v>3.94</v>
      </c>
      <c r="U103" s="5">
        <v>7.74</v>
      </c>
    </row>
    <row r="104" spans="3:21" x14ac:dyDescent="0.25">
      <c r="C104" s="13" t="s">
        <v>8</v>
      </c>
      <c r="D104" s="1" t="s">
        <v>19</v>
      </c>
      <c r="E104" s="1" t="s">
        <v>22</v>
      </c>
      <c r="F104" s="14" t="s">
        <v>35</v>
      </c>
      <c r="G104" s="5">
        <v>3.13</v>
      </c>
      <c r="H104" s="7">
        <v>4.7300000000000004</v>
      </c>
      <c r="I104" s="7">
        <v>8.59</v>
      </c>
      <c r="J104" s="5">
        <v>3.27</v>
      </c>
      <c r="K104" s="5">
        <v>6.03</v>
      </c>
      <c r="L104" s="20">
        <f>Таблица2[[#This Row],[ПИР]]*0.9*1.082*1.075*1.073</f>
        <v>3.5157848791500004</v>
      </c>
      <c r="M104" s="5">
        <f>Таблица2[[#This Row],[СМР]]*0.9*1.082*1.075*1.073</f>
        <v>5.3129912071500005</v>
      </c>
      <c r="N104" s="5">
        <f>Таблица2[[#This Row],[ПНР]]*0.9*1.082*1.075*1.073</f>
        <v>9.6487514734499999</v>
      </c>
      <c r="O104" s="5">
        <f>Таблица2[[#This Row],[Оборудование]]*0.9*1.082*1.075*1.073</f>
        <v>3.6730404328500006</v>
      </c>
      <c r="P104" s="23">
        <f>Таблица2[[#This Row],[Прочие]]*0.9*1.082*1.075*1.073</f>
        <v>6.7732213486500008</v>
      </c>
      <c r="Q104" s="5">
        <v>3.64</v>
      </c>
      <c r="R104" s="7">
        <v>5.73</v>
      </c>
      <c r="S104" s="5">
        <v>9.91</v>
      </c>
      <c r="T104" s="5">
        <v>3.94</v>
      </c>
      <c r="U104" s="5">
        <v>7.74</v>
      </c>
    </row>
    <row r="105" spans="3:21" x14ac:dyDescent="0.25">
      <c r="C105" s="13" t="s">
        <v>9</v>
      </c>
      <c r="D105" s="1" t="s">
        <v>19</v>
      </c>
      <c r="E105" s="1" t="s">
        <v>22</v>
      </c>
      <c r="F105" s="14" t="s">
        <v>35</v>
      </c>
      <c r="G105" s="5">
        <v>3.13</v>
      </c>
      <c r="H105" s="7">
        <v>5.13</v>
      </c>
      <c r="I105" s="7">
        <v>9.27</v>
      </c>
      <c r="J105" s="5">
        <v>3.27</v>
      </c>
      <c r="K105" s="5">
        <v>6.03</v>
      </c>
      <c r="L105" s="20">
        <f>Таблица2[[#This Row],[ПИР]]*0.9*1.082*1.075*1.073</f>
        <v>3.5157848791500004</v>
      </c>
      <c r="M105" s="5">
        <f>Таблица2[[#This Row],[СМР]]*0.9*1.082*1.075*1.073</f>
        <v>5.7622927891500009</v>
      </c>
      <c r="N105" s="5">
        <f>Таблица2[[#This Row],[ПНР]]*0.9*1.082*1.075*1.073</f>
        <v>10.41256416285</v>
      </c>
      <c r="O105" s="5">
        <f>Таблица2[[#This Row],[Оборудование]]*0.9*1.082*1.075*1.073</f>
        <v>3.6730404328500006</v>
      </c>
      <c r="P105" s="23">
        <f>Таблица2[[#This Row],[Прочие]]*0.9*1.082*1.075*1.073</f>
        <v>6.7732213486500008</v>
      </c>
      <c r="Q105" s="5">
        <v>3.64</v>
      </c>
      <c r="R105" s="7">
        <v>5.91</v>
      </c>
      <c r="S105" s="5">
        <v>10.61</v>
      </c>
      <c r="T105" s="5">
        <v>3.94</v>
      </c>
      <c r="U105" s="5">
        <v>7.74</v>
      </c>
    </row>
    <row r="106" spans="3:21" x14ac:dyDescent="0.25">
      <c r="C106" s="13" t="s">
        <v>10</v>
      </c>
      <c r="D106" s="1" t="s">
        <v>19</v>
      </c>
      <c r="E106" s="1" t="s">
        <v>22</v>
      </c>
      <c r="F106" s="14" t="s">
        <v>35</v>
      </c>
      <c r="G106" s="5">
        <v>3.13</v>
      </c>
      <c r="H106" s="7">
        <v>4.74</v>
      </c>
      <c r="I106" s="7">
        <v>10.18</v>
      </c>
      <c r="J106" s="5">
        <v>3.27</v>
      </c>
      <c r="K106" s="5">
        <v>6.03</v>
      </c>
      <c r="L106" s="20">
        <f>Таблица2[[#This Row],[ПИР]]*0.9*1.082*1.075*1.073</f>
        <v>3.5157848791500004</v>
      </c>
      <c r="M106" s="5">
        <f>Таблица2[[#This Row],[СМР]]*0.9*1.082*1.075*1.073</f>
        <v>5.3242237466999995</v>
      </c>
      <c r="N106" s="5">
        <f>Таблица2[[#This Row],[ПНР]]*0.9*1.082*1.075*1.073</f>
        <v>11.434725261900001</v>
      </c>
      <c r="O106" s="5">
        <f>Таблица2[[#This Row],[Оборудование]]*0.9*1.082*1.075*1.073</f>
        <v>3.6730404328500006</v>
      </c>
      <c r="P106" s="23">
        <f>Таблица2[[#This Row],[Прочие]]*0.9*1.082*1.075*1.073</f>
        <v>6.7732213486500008</v>
      </c>
      <c r="Q106" s="5">
        <v>3.64</v>
      </c>
      <c r="R106" s="7">
        <v>5.53</v>
      </c>
      <c r="S106" s="5">
        <v>10.24</v>
      </c>
      <c r="T106" s="5">
        <v>3.94</v>
      </c>
      <c r="U106" s="5">
        <v>7.74</v>
      </c>
    </row>
    <row r="107" spans="3:21" x14ac:dyDescent="0.25">
      <c r="C107" s="13" t="s">
        <v>11</v>
      </c>
      <c r="D107" s="1" t="s">
        <v>19</v>
      </c>
      <c r="E107" s="1" t="s">
        <v>22</v>
      </c>
      <c r="F107" s="14" t="s">
        <v>35</v>
      </c>
      <c r="G107" s="5">
        <v>3.13</v>
      </c>
      <c r="H107" s="7">
        <v>4.28</v>
      </c>
      <c r="I107" s="7">
        <v>8.75</v>
      </c>
      <c r="J107" s="5">
        <v>3.27</v>
      </c>
      <c r="K107" s="5">
        <v>6.03</v>
      </c>
      <c r="L107" s="20">
        <f>Таблица2[[#This Row],[ПИР]]*0.9*1.082*1.075*1.073</f>
        <v>3.5157848791500004</v>
      </c>
      <c r="M107" s="5">
        <f>Таблица2[[#This Row],[СМР]]*0.9*1.082*1.075*1.073</f>
        <v>4.8075269273999996</v>
      </c>
      <c r="N107" s="5">
        <f>Таблица2[[#This Row],[ПНР]]*0.9*1.082*1.075*1.073</f>
        <v>9.8284721062500005</v>
      </c>
      <c r="O107" s="5">
        <f>Таблица2[[#This Row],[Оборудование]]*0.9*1.082*1.075*1.073</f>
        <v>3.6730404328500006</v>
      </c>
      <c r="P107" s="23">
        <f>Таблица2[[#This Row],[Прочие]]*0.9*1.082*1.075*1.073</f>
        <v>6.7732213486500008</v>
      </c>
      <c r="Q107" s="5">
        <v>3.64</v>
      </c>
      <c r="R107" s="7">
        <v>5.23</v>
      </c>
      <c r="S107" s="5">
        <v>10.47</v>
      </c>
      <c r="T107" s="5">
        <v>3.94</v>
      </c>
      <c r="U107" s="5">
        <v>7.74</v>
      </c>
    </row>
    <row r="108" spans="3:21" x14ac:dyDescent="0.25">
      <c r="C108" s="13" t="s">
        <v>12</v>
      </c>
      <c r="D108" s="1" t="s">
        <v>19</v>
      </c>
      <c r="E108" s="1" t="s">
        <v>22</v>
      </c>
      <c r="F108" s="14" t="s">
        <v>35</v>
      </c>
      <c r="G108" s="5">
        <v>3.13</v>
      </c>
      <c r="H108" s="7">
        <v>4.74</v>
      </c>
      <c r="I108" s="7">
        <v>9.25</v>
      </c>
      <c r="J108" s="5">
        <v>3.27</v>
      </c>
      <c r="K108" s="5">
        <v>6.03</v>
      </c>
      <c r="L108" s="20">
        <f>Таблица2[[#This Row],[ПИР]]*0.9*1.082*1.075*1.073</f>
        <v>3.5157848791500004</v>
      </c>
      <c r="M108" s="5">
        <f>Таблица2[[#This Row],[СМР]]*0.9*1.082*1.075*1.073</f>
        <v>5.3242237466999995</v>
      </c>
      <c r="N108" s="5">
        <f>Таблица2[[#This Row],[ПНР]]*0.9*1.082*1.075*1.073</f>
        <v>10.390099083750002</v>
      </c>
      <c r="O108" s="5">
        <f>Таблица2[[#This Row],[Оборудование]]*0.9*1.082*1.075*1.073</f>
        <v>3.6730404328500006</v>
      </c>
      <c r="P108" s="23">
        <f>Таблица2[[#This Row],[Прочие]]*0.9*1.082*1.075*1.073</f>
        <v>6.7732213486500008</v>
      </c>
      <c r="Q108" s="5">
        <v>3.64</v>
      </c>
      <c r="R108" s="7">
        <v>5.56</v>
      </c>
      <c r="S108" s="5">
        <v>9.1300000000000008</v>
      </c>
      <c r="T108" s="5">
        <v>3.94</v>
      </c>
      <c r="U108" s="5">
        <v>7.74</v>
      </c>
    </row>
    <row r="109" spans="3:21" x14ac:dyDescent="0.25">
      <c r="C109" s="13" t="s">
        <v>13</v>
      </c>
      <c r="D109" s="1" t="s">
        <v>19</v>
      </c>
      <c r="E109" s="1" t="s">
        <v>22</v>
      </c>
      <c r="F109" s="14" t="s">
        <v>35</v>
      </c>
      <c r="G109" s="5">
        <v>3.13</v>
      </c>
      <c r="H109" s="7">
        <v>4.75</v>
      </c>
      <c r="I109" s="7">
        <v>8.6999999999999993</v>
      </c>
      <c r="J109" s="5">
        <v>3.27</v>
      </c>
      <c r="K109" s="5">
        <v>6.03</v>
      </c>
      <c r="L109" s="20">
        <f>Таблица2[[#This Row],[ПИР]]*0.9*1.082*1.075*1.073</f>
        <v>3.5157848791500004</v>
      </c>
      <c r="M109" s="5">
        <f>Таблица2[[#This Row],[СМР]]*0.9*1.082*1.075*1.073</f>
        <v>5.3354562862499995</v>
      </c>
      <c r="N109" s="5">
        <f>Таблица2[[#This Row],[ПНР]]*0.9*1.082*1.075*1.073</f>
        <v>9.7723094084999982</v>
      </c>
      <c r="O109" s="5">
        <f>Таблица2[[#This Row],[Оборудование]]*0.9*1.082*1.075*1.073</f>
        <v>3.6730404328500006</v>
      </c>
      <c r="P109" s="23">
        <f>Таблица2[[#This Row],[Прочие]]*0.9*1.082*1.075*1.073</f>
        <v>6.7732213486500008</v>
      </c>
      <c r="Q109" s="5">
        <v>3.64</v>
      </c>
      <c r="R109" s="7">
        <v>5.77</v>
      </c>
      <c r="S109" s="5">
        <v>10.54</v>
      </c>
      <c r="T109" s="5">
        <v>3.94</v>
      </c>
      <c r="U109" s="5">
        <v>7.74</v>
      </c>
    </row>
    <row r="110" spans="3:21" x14ac:dyDescent="0.25">
      <c r="C110" s="13" t="s">
        <v>14</v>
      </c>
      <c r="D110" s="1" t="s">
        <v>19</v>
      </c>
      <c r="E110" s="1" t="s">
        <v>22</v>
      </c>
      <c r="F110" s="14" t="s">
        <v>35</v>
      </c>
      <c r="G110" s="5">
        <v>3.13</v>
      </c>
      <c r="H110" s="7">
        <v>5.18</v>
      </c>
      <c r="I110" s="7">
        <v>8.59</v>
      </c>
      <c r="J110" s="5">
        <v>3.27</v>
      </c>
      <c r="K110" s="5">
        <v>6.03</v>
      </c>
      <c r="L110" s="20">
        <f>Таблица2[[#This Row],[ПИР]]*0.9*1.082*1.075*1.073</f>
        <v>3.5157848791500004</v>
      </c>
      <c r="M110" s="5">
        <f>Таблица2[[#This Row],[СМР]]*0.9*1.082*1.075*1.073</f>
        <v>5.8184554868999996</v>
      </c>
      <c r="N110" s="5">
        <f>Таблица2[[#This Row],[ПНР]]*0.9*1.082*1.075*1.073</f>
        <v>9.6487514734499999</v>
      </c>
      <c r="O110" s="5">
        <f>Таблица2[[#This Row],[Оборудование]]*0.9*1.082*1.075*1.073</f>
        <v>3.6730404328500006</v>
      </c>
      <c r="P110" s="23">
        <f>Таблица2[[#This Row],[Прочие]]*0.9*1.082*1.075*1.073</f>
        <v>6.7732213486500008</v>
      </c>
      <c r="Q110" s="5">
        <v>3.64</v>
      </c>
      <c r="R110" s="7">
        <v>5.46</v>
      </c>
      <c r="S110" s="5">
        <v>10.42</v>
      </c>
      <c r="T110" s="5">
        <v>3.94</v>
      </c>
      <c r="U110" s="5">
        <v>7.74</v>
      </c>
    </row>
    <row r="111" spans="3:21" x14ac:dyDescent="0.25">
      <c r="C111" s="13" t="s">
        <v>15</v>
      </c>
      <c r="D111" s="1" t="s">
        <v>19</v>
      </c>
      <c r="E111" s="1" t="s">
        <v>22</v>
      </c>
      <c r="F111" s="14" t="s">
        <v>35</v>
      </c>
      <c r="G111" s="5">
        <v>3.13</v>
      </c>
      <c r="H111" s="7">
        <v>5</v>
      </c>
      <c r="I111" s="7">
        <v>9.09</v>
      </c>
      <c r="J111" s="5">
        <v>3.27</v>
      </c>
      <c r="K111" s="5">
        <v>6.03</v>
      </c>
      <c r="L111" s="20">
        <f>Таблица2[[#This Row],[ПИР]]*0.9*1.082*1.075*1.073</f>
        <v>3.5157848791500004</v>
      </c>
      <c r="M111" s="5">
        <f>Таблица2[[#This Row],[СМР]]*0.9*1.082*1.075*1.073</f>
        <v>5.6162697750000001</v>
      </c>
      <c r="N111" s="5">
        <f>Таблица2[[#This Row],[ПНР]]*0.9*1.082*1.075*1.073</f>
        <v>10.210378450950001</v>
      </c>
      <c r="O111" s="5">
        <f>Таблица2[[#This Row],[Оборудование]]*0.9*1.082*1.075*1.073</f>
        <v>3.6730404328500006</v>
      </c>
      <c r="P111" s="23">
        <f>Таблица2[[#This Row],[Прочие]]*0.9*1.082*1.075*1.073</f>
        <v>6.7732213486500008</v>
      </c>
      <c r="Q111" s="5">
        <v>3.64</v>
      </c>
      <c r="R111" s="7">
        <v>5.98</v>
      </c>
      <c r="S111" s="5">
        <v>10.1</v>
      </c>
      <c r="T111" s="5">
        <v>3.94</v>
      </c>
      <c r="U111" s="5">
        <v>7.74</v>
      </c>
    </row>
    <row r="112" spans="3:21" x14ac:dyDescent="0.25">
      <c r="C112" s="13" t="s">
        <v>16</v>
      </c>
      <c r="D112" s="1" t="s">
        <v>19</v>
      </c>
      <c r="E112" s="1" t="s">
        <v>22</v>
      </c>
      <c r="F112" s="14" t="s">
        <v>35</v>
      </c>
      <c r="G112" s="5">
        <v>3.13</v>
      </c>
      <c r="H112" s="7">
        <v>5.56</v>
      </c>
      <c r="I112" s="7">
        <v>10.45</v>
      </c>
      <c r="J112" s="5">
        <v>3.27</v>
      </c>
      <c r="K112" s="5">
        <v>6.03</v>
      </c>
      <c r="L112" s="20">
        <f>Таблица2[[#This Row],[ПИР]]*0.9*1.082*1.075*1.073</f>
        <v>3.5157848791500004</v>
      </c>
      <c r="M112" s="5">
        <f>Таблица2[[#This Row],[СМР]]*0.9*1.082*1.075*1.073</f>
        <v>6.2452919898000001</v>
      </c>
      <c r="N112" s="5">
        <f>Таблица2[[#This Row],[ПНР]]*0.9*1.082*1.075*1.073</f>
        <v>11.738003829749998</v>
      </c>
      <c r="O112" s="5">
        <f>Таблица2[[#This Row],[Оборудование]]*0.9*1.082*1.075*1.073</f>
        <v>3.6730404328500006</v>
      </c>
      <c r="P112" s="23">
        <f>Таблица2[[#This Row],[Прочие]]*0.9*1.082*1.075*1.073</f>
        <v>6.7732213486500008</v>
      </c>
      <c r="Q112" s="5">
        <v>3.64</v>
      </c>
      <c r="R112" s="7">
        <v>5.8</v>
      </c>
      <c r="S112" s="5">
        <v>11.64</v>
      </c>
      <c r="T112" s="5">
        <v>3.94</v>
      </c>
      <c r="U112" s="5">
        <v>7.74</v>
      </c>
    </row>
    <row r="113" spans="3:21" x14ac:dyDescent="0.25">
      <c r="C113" s="13" t="s">
        <v>17</v>
      </c>
      <c r="D113" s="1" t="s">
        <v>19</v>
      </c>
      <c r="E113" s="1" t="s">
        <v>22</v>
      </c>
      <c r="F113" s="14" t="s">
        <v>35</v>
      </c>
      <c r="G113" s="5">
        <v>3.13</v>
      </c>
      <c r="H113" s="7">
        <v>4.51</v>
      </c>
      <c r="I113" s="7">
        <v>9.94</v>
      </c>
      <c r="J113" s="5">
        <v>3.27</v>
      </c>
      <c r="K113" s="5">
        <v>6.03</v>
      </c>
      <c r="L113" s="20">
        <f>Таблица2[[#This Row],[ПИР]]*0.9*1.082*1.075*1.073</f>
        <v>3.5157848791500004</v>
      </c>
      <c r="M113" s="5">
        <f>Таблица2[[#This Row],[СМР]]*0.9*1.082*1.075*1.073</f>
        <v>5.0658753370500005</v>
      </c>
      <c r="N113" s="5">
        <f>Таблица2[[#This Row],[ПНР]]*0.9*1.082*1.075*1.073</f>
        <v>11.165144312699999</v>
      </c>
      <c r="O113" s="5">
        <f>Таблица2[[#This Row],[Оборудование]]*0.9*1.082*1.075*1.073</f>
        <v>3.6730404328500006</v>
      </c>
      <c r="P113" s="23">
        <f>Таблица2[[#This Row],[Прочие]]*0.9*1.082*1.075*1.073</f>
        <v>6.7732213486500008</v>
      </c>
      <c r="Q113" s="5">
        <v>3.64</v>
      </c>
      <c r="R113" s="7">
        <v>5.36</v>
      </c>
      <c r="S113" s="5">
        <v>10.83</v>
      </c>
      <c r="T113" s="5">
        <v>3.94</v>
      </c>
      <c r="U113" s="5">
        <v>7.74</v>
      </c>
    </row>
    <row r="114" spans="3:21" x14ac:dyDescent="0.25">
      <c r="C114" s="13" t="s">
        <v>7</v>
      </c>
      <c r="D114" s="1" t="s">
        <v>18</v>
      </c>
      <c r="E114" s="1" t="s">
        <v>21</v>
      </c>
      <c r="F114" s="14" t="s">
        <v>35</v>
      </c>
      <c r="G114" s="5">
        <v>3.13</v>
      </c>
      <c r="H114" s="7">
        <v>5.48</v>
      </c>
      <c r="I114" s="7">
        <v>8.16</v>
      </c>
      <c r="J114" s="5">
        <v>3.27</v>
      </c>
      <c r="K114" s="5">
        <v>6.03</v>
      </c>
      <c r="L114" s="20">
        <f>Таблица2[[#This Row],[ПИР]]*0.9*1.082*1.075*1.073</f>
        <v>3.5157848791500004</v>
      </c>
      <c r="M114" s="5">
        <f>Таблица2[[#This Row],[СМР]]*0.9*1.082*1.075*1.073</f>
        <v>6.1554316734000007</v>
      </c>
      <c r="N114" s="5">
        <f>Таблица2[[#This Row],[ПНР]]*0.9*1.082*1.075*1.073</f>
        <v>9.1657522728000007</v>
      </c>
      <c r="O114" s="5">
        <f>Таблица2[[#This Row],[Оборудование]]*0.9*1.082*1.075*1.073</f>
        <v>3.6730404328500006</v>
      </c>
      <c r="P114" s="23">
        <f>Таблица2[[#This Row],[Прочие]]*0.9*1.082*1.075*1.073</f>
        <v>6.7732213486500008</v>
      </c>
      <c r="Q114" s="5">
        <v>3.64</v>
      </c>
      <c r="R114" s="7">
        <v>5.98</v>
      </c>
      <c r="S114" s="5">
        <v>10.79</v>
      </c>
      <c r="T114" s="5">
        <v>3.94</v>
      </c>
      <c r="U114" s="5">
        <v>7.74</v>
      </c>
    </row>
    <row r="115" spans="3:21" x14ac:dyDescent="0.25">
      <c r="C115" s="13" t="s">
        <v>8</v>
      </c>
      <c r="D115" s="1" t="s">
        <v>18</v>
      </c>
      <c r="E115" s="1" t="s">
        <v>21</v>
      </c>
      <c r="F115" s="14" t="s">
        <v>35</v>
      </c>
      <c r="G115" s="5">
        <v>3.13</v>
      </c>
      <c r="H115" s="7">
        <v>6.53</v>
      </c>
      <c r="I115" s="7">
        <v>8.59</v>
      </c>
      <c r="J115" s="5">
        <v>3.27</v>
      </c>
      <c r="K115" s="5">
        <v>6.03</v>
      </c>
      <c r="L115" s="20">
        <f>Таблица2[[#This Row],[ПИР]]*0.9*1.082*1.075*1.073</f>
        <v>3.5157848791500004</v>
      </c>
      <c r="M115" s="5">
        <f>Таблица2[[#This Row],[СМР]]*0.9*1.082*1.075*1.073</f>
        <v>7.3348483261500004</v>
      </c>
      <c r="N115" s="5">
        <f>Таблица2[[#This Row],[ПНР]]*0.9*1.082*1.075*1.073</f>
        <v>9.6487514734499999</v>
      </c>
      <c r="O115" s="5">
        <f>Таблица2[[#This Row],[Оборудование]]*0.9*1.082*1.075*1.073</f>
        <v>3.6730404328500006</v>
      </c>
      <c r="P115" s="23">
        <f>Таблица2[[#This Row],[Прочие]]*0.9*1.082*1.075*1.073</f>
        <v>6.7732213486500008</v>
      </c>
      <c r="Q115" s="5">
        <v>3.64</v>
      </c>
      <c r="R115" s="7">
        <v>6.37</v>
      </c>
      <c r="S115" s="5">
        <v>13.67</v>
      </c>
      <c r="T115" s="5">
        <v>3.94</v>
      </c>
      <c r="U115" s="5">
        <v>7.74</v>
      </c>
    </row>
    <row r="116" spans="3:21" x14ac:dyDescent="0.25">
      <c r="C116" s="13" t="s">
        <v>9</v>
      </c>
      <c r="D116" s="1" t="s">
        <v>18</v>
      </c>
      <c r="E116" s="1" t="s">
        <v>21</v>
      </c>
      <c r="F116" s="14" t="s">
        <v>35</v>
      </c>
      <c r="G116" s="5">
        <v>3.13</v>
      </c>
      <c r="H116" s="7">
        <v>6.83</v>
      </c>
      <c r="I116" s="7">
        <v>9.27</v>
      </c>
      <c r="J116" s="5">
        <v>3.27</v>
      </c>
      <c r="K116" s="5">
        <v>6.03</v>
      </c>
      <c r="L116" s="20">
        <f>Таблица2[[#This Row],[ПИР]]*0.9*1.082*1.075*1.073</f>
        <v>3.5157848791500004</v>
      </c>
      <c r="M116" s="5">
        <f>Таблица2[[#This Row],[СМР]]*0.9*1.082*1.075*1.073</f>
        <v>7.6718245126500006</v>
      </c>
      <c r="N116" s="5">
        <f>Таблица2[[#This Row],[ПНР]]*0.9*1.082*1.075*1.073</f>
        <v>10.41256416285</v>
      </c>
      <c r="O116" s="5">
        <f>Таблица2[[#This Row],[Оборудование]]*0.9*1.082*1.075*1.073</f>
        <v>3.6730404328500006</v>
      </c>
      <c r="P116" s="23">
        <f>Таблица2[[#This Row],[Прочие]]*0.9*1.082*1.075*1.073</f>
        <v>6.7732213486500008</v>
      </c>
      <c r="Q116" s="5">
        <v>3.64</v>
      </c>
      <c r="R116" s="7">
        <v>6.36</v>
      </c>
      <c r="S116" s="5">
        <v>11.11</v>
      </c>
      <c r="T116" s="5">
        <v>3.94</v>
      </c>
      <c r="U116" s="5">
        <v>7.74</v>
      </c>
    </row>
    <row r="117" spans="3:21" x14ac:dyDescent="0.25">
      <c r="C117" s="13" t="s">
        <v>10</v>
      </c>
      <c r="D117" s="1" t="s">
        <v>18</v>
      </c>
      <c r="E117" s="1" t="s">
        <v>21</v>
      </c>
      <c r="F117" s="14" t="s">
        <v>35</v>
      </c>
      <c r="G117" s="5">
        <v>3.13</v>
      </c>
      <c r="H117" s="7">
        <v>5.54</v>
      </c>
      <c r="I117" s="7">
        <v>10.18</v>
      </c>
      <c r="J117" s="5">
        <v>3.27</v>
      </c>
      <c r="K117" s="5">
        <v>6.03</v>
      </c>
      <c r="L117" s="20">
        <f>Таблица2[[#This Row],[ПИР]]*0.9*1.082*1.075*1.073</f>
        <v>3.5157848791500004</v>
      </c>
      <c r="M117" s="5">
        <f>Таблица2[[#This Row],[СМР]]*0.9*1.082*1.075*1.073</f>
        <v>6.2228269107000003</v>
      </c>
      <c r="N117" s="5">
        <f>Таблица2[[#This Row],[ПНР]]*0.9*1.082*1.075*1.073</f>
        <v>11.434725261900001</v>
      </c>
      <c r="O117" s="5">
        <f>Таблица2[[#This Row],[Оборудование]]*0.9*1.082*1.075*1.073</f>
        <v>3.6730404328500006</v>
      </c>
      <c r="P117" s="23">
        <f>Таблица2[[#This Row],[Прочие]]*0.9*1.082*1.075*1.073</f>
        <v>6.7732213486500008</v>
      </c>
      <c r="Q117" s="5">
        <v>3.64</v>
      </c>
      <c r="R117" s="7">
        <v>5.93</v>
      </c>
      <c r="S117" s="5">
        <v>11.69</v>
      </c>
      <c r="T117" s="5">
        <v>3.94</v>
      </c>
      <c r="U117" s="5">
        <v>7.74</v>
      </c>
    </row>
    <row r="118" spans="3:21" x14ac:dyDescent="0.25">
      <c r="C118" s="13" t="s">
        <v>11</v>
      </c>
      <c r="D118" s="1" t="s">
        <v>18</v>
      </c>
      <c r="E118" s="1" t="s">
        <v>21</v>
      </c>
      <c r="F118" s="14" t="s">
        <v>35</v>
      </c>
      <c r="G118" s="5">
        <v>3.13</v>
      </c>
      <c r="H118" s="7">
        <v>5.28</v>
      </c>
      <c r="I118" s="7">
        <v>8.75</v>
      </c>
      <c r="J118" s="5">
        <v>3.27</v>
      </c>
      <c r="K118" s="5">
        <v>6.03</v>
      </c>
      <c r="L118" s="20">
        <f>Таблица2[[#This Row],[ПИР]]*0.9*1.082*1.075*1.073</f>
        <v>3.5157848791500004</v>
      </c>
      <c r="M118" s="5">
        <f>Таблица2[[#This Row],[СМР]]*0.9*1.082*1.075*1.073</f>
        <v>5.9307808824000006</v>
      </c>
      <c r="N118" s="5">
        <f>Таблица2[[#This Row],[ПНР]]*0.9*1.082*1.075*1.073</f>
        <v>9.8284721062500005</v>
      </c>
      <c r="O118" s="5">
        <f>Таблица2[[#This Row],[Оборудование]]*0.9*1.082*1.075*1.073</f>
        <v>3.6730404328500006</v>
      </c>
      <c r="P118" s="23">
        <f>Таблица2[[#This Row],[Прочие]]*0.9*1.082*1.075*1.073</f>
        <v>6.7732213486500008</v>
      </c>
      <c r="Q118" s="5">
        <v>3.64</v>
      </c>
      <c r="R118" s="7">
        <v>5.54</v>
      </c>
      <c r="S118" s="5">
        <v>11.43</v>
      </c>
      <c r="T118" s="5">
        <v>3.94</v>
      </c>
      <c r="U118" s="5">
        <v>7.74</v>
      </c>
    </row>
    <row r="119" spans="3:21" x14ac:dyDescent="0.25">
      <c r="C119" s="13" t="s">
        <v>12</v>
      </c>
      <c r="D119" s="1" t="s">
        <v>18</v>
      </c>
      <c r="E119" s="1" t="s">
        <v>21</v>
      </c>
      <c r="F119" s="14" t="s">
        <v>35</v>
      </c>
      <c r="G119" s="5">
        <v>3.13</v>
      </c>
      <c r="H119" s="7">
        <v>6.39</v>
      </c>
      <c r="I119" s="7">
        <v>9.25</v>
      </c>
      <c r="J119" s="5">
        <v>3.27</v>
      </c>
      <c r="K119" s="5">
        <v>6.03</v>
      </c>
      <c r="L119" s="20">
        <f>Таблица2[[#This Row],[ПИР]]*0.9*1.082*1.075*1.073</f>
        <v>3.5157848791500004</v>
      </c>
      <c r="M119" s="5">
        <f>Таблица2[[#This Row],[СМР]]*0.9*1.082*1.075*1.073</f>
        <v>7.1775927724499997</v>
      </c>
      <c r="N119" s="5">
        <f>Таблица2[[#This Row],[ПНР]]*0.9*1.082*1.075*1.073</f>
        <v>10.390099083750002</v>
      </c>
      <c r="O119" s="5">
        <f>Таблица2[[#This Row],[Оборудование]]*0.9*1.082*1.075*1.073</f>
        <v>3.6730404328500006</v>
      </c>
      <c r="P119" s="23">
        <f>Таблица2[[#This Row],[Прочие]]*0.9*1.082*1.075*1.073</f>
        <v>6.7732213486500008</v>
      </c>
      <c r="Q119" s="5">
        <v>3.64</v>
      </c>
      <c r="R119" s="7">
        <v>6.72</v>
      </c>
      <c r="S119" s="5">
        <v>14.55</v>
      </c>
      <c r="T119" s="5">
        <v>3.94</v>
      </c>
      <c r="U119" s="5">
        <v>7.74</v>
      </c>
    </row>
    <row r="120" spans="3:21" x14ac:dyDescent="0.25">
      <c r="C120" s="13" t="s">
        <v>13</v>
      </c>
      <c r="D120" s="1" t="s">
        <v>18</v>
      </c>
      <c r="E120" s="1" t="s">
        <v>21</v>
      </c>
      <c r="F120" s="14" t="s">
        <v>35</v>
      </c>
      <c r="G120" s="5">
        <v>3.13</v>
      </c>
      <c r="H120" s="7">
        <v>5.43</v>
      </c>
      <c r="I120" s="7">
        <v>8.6999999999999993</v>
      </c>
      <c r="J120" s="5">
        <v>3.27</v>
      </c>
      <c r="K120" s="5">
        <v>6.03</v>
      </c>
      <c r="L120" s="20">
        <f>Таблица2[[#This Row],[ПИР]]*0.9*1.082*1.075*1.073</f>
        <v>3.5157848791500004</v>
      </c>
      <c r="M120" s="5">
        <f>Таблица2[[#This Row],[СМР]]*0.9*1.082*1.075*1.073</f>
        <v>6.0992689756499994</v>
      </c>
      <c r="N120" s="5">
        <f>Таблица2[[#This Row],[ПНР]]*0.9*1.082*1.075*1.073</f>
        <v>9.7723094084999982</v>
      </c>
      <c r="O120" s="5">
        <f>Таблица2[[#This Row],[Оборудование]]*0.9*1.082*1.075*1.073</f>
        <v>3.6730404328500006</v>
      </c>
      <c r="P120" s="23">
        <f>Таблица2[[#This Row],[Прочие]]*0.9*1.082*1.075*1.073</f>
        <v>6.7732213486500008</v>
      </c>
      <c r="Q120" s="5">
        <v>3.64</v>
      </c>
      <c r="R120" s="7">
        <v>5.71</v>
      </c>
      <c r="S120" s="5">
        <v>10.45</v>
      </c>
      <c r="T120" s="5">
        <v>3.94</v>
      </c>
      <c r="U120" s="5">
        <v>7.74</v>
      </c>
    </row>
    <row r="121" spans="3:21" x14ac:dyDescent="0.25">
      <c r="C121" s="13" t="s">
        <v>14</v>
      </c>
      <c r="D121" s="1" t="s">
        <v>18</v>
      </c>
      <c r="E121" s="1" t="s">
        <v>21</v>
      </c>
      <c r="F121" s="14" t="s">
        <v>35</v>
      </c>
      <c r="G121" s="5">
        <v>3.13</v>
      </c>
      <c r="H121" s="7">
        <v>5.88</v>
      </c>
      <c r="I121" s="7">
        <v>8.59</v>
      </c>
      <c r="J121" s="5">
        <v>3.27</v>
      </c>
      <c r="K121" s="5">
        <v>6.03</v>
      </c>
      <c r="L121" s="20">
        <f>Таблица2[[#This Row],[ПИР]]*0.9*1.082*1.075*1.073</f>
        <v>3.5157848791500004</v>
      </c>
      <c r="M121" s="5">
        <f>Таблица2[[#This Row],[СМР]]*0.9*1.082*1.075*1.073</f>
        <v>6.6047332553999993</v>
      </c>
      <c r="N121" s="5">
        <f>Таблица2[[#This Row],[ПНР]]*0.9*1.082*1.075*1.073</f>
        <v>9.6487514734499999</v>
      </c>
      <c r="O121" s="5">
        <f>Таблица2[[#This Row],[Оборудование]]*0.9*1.082*1.075*1.073</f>
        <v>3.6730404328500006</v>
      </c>
      <c r="P121" s="23">
        <f>Таблица2[[#This Row],[Прочие]]*0.9*1.082*1.075*1.073</f>
        <v>6.7732213486500008</v>
      </c>
      <c r="Q121" s="5">
        <v>3.64</v>
      </c>
      <c r="R121" s="7">
        <v>5.91</v>
      </c>
      <c r="S121" s="5">
        <v>12.81</v>
      </c>
      <c r="T121" s="5">
        <v>3.94</v>
      </c>
      <c r="U121" s="5">
        <v>7.74</v>
      </c>
    </row>
    <row r="122" spans="3:21" x14ac:dyDescent="0.25">
      <c r="C122" s="13" t="s">
        <v>15</v>
      </c>
      <c r="D122" s="1" t="s">
        <v>18</v>
      </c>
      <c r="E122" s="1" t="s">
        <v>21</v>
      </c>
      <c r="F122" s="14" t="s">
        <v>35</v>
      </c>
      <c r="G122" s="5">
        <v>3.13</v>
      </c>
      <c r="H122" s="7">
        <v>5.92</v>
      </c>
      <c r="I122" s="7">
        <v>9.09</v>
      </c>
      <c r="J122" s="5">
        <v>3.27</v>
      </c>
      <c r="K122" s="5">
        <v>6.03</v>
      </c>
      <c r="L122" s="20">
        <f>Таблица2[[#This Row],[ПИР]]*0.9*1.082*1.075*1.073</f>
        <v>3.5157848791500004</v>
      </c>
      <c r="M122" s="5">
        <f>Таблица2[[#This Row],[СМР]]*0.9*1.082*1.075*1.073</f>
        <v>6.6496634136000008</v>
      </c>
      <c r="N122" s="5">
        <f>Таблица2[[#This Row],[ПНР]]*0.9*1.082*1.075*1.073</f>
        <v>10.210378450950001</v>
      </c>
      <c r="O122" s="5">
        <f>Таблица2[[#This Row],[Оборудование]]*0.9*1.082*1.075*1.073</f>
        <v>3.6730404328500006</v>
      </c>
      <c r="P122" s="23">
        <f>Таблица2[[#This Row],[Прочие]]*0.9*1.082*1.075*1.073</f>
        <v>6.7732213486500008</v>
      </c>
      <c r="Q122" s="5">
        <v>3.64</v>
      </c>
      <c r="R122" s="7">
        <v>6.33</v>
      </c>
      <c r="S122" s="5">
        <v>12.34</v>
      </c>
      <c r="T122" s="5">
        <v>3.94</v>
      </c>
      <c r="U122" s="5">
        <v>7.74</v>
      </c>
    </row>
    <row r="123" spans="3:21" x14ac:dyDescent="0.25">
      <c r="C123" s="13" t="s">
        <v>16</v>
      </c>
      <c r="D123" s="1" t="s">
        <v>18</v>
      </c>
      <c r="E123" s="1" t="s">
        <v>21</v>
      </c>
      <c r="F123" s="14" t="s">
        <v>35</v>
      </c>
      <c r="G123" s="5">
        <v>3.13</v>
      </c>
      <c r="H123" s="7">
        <v>5.96</v>
      </c>
      <c r="I123" s="7">
        <v>10.45</v>
      </c>
      <c r="J123" s="5">
        <v>3.27</v>
      </c>
      <c r="K123" s="5">
        <v>6.03</v>
      </c>
      <c r="L123" s="20">
        <f>Таблица2[[#This Row],[ПИР]]*0.9*1.082*1.075*1.073</f>
        <v>3.5157848791500004</v>
      </c>
      <c r="M123" s="5">
        <f>Таблица2[[#This Row],[СМР]]*0.9*1.082*1.075*1.073</f>
        <v>6.6945935717999996</v>
      </c>
      <c r="N123" s="5">
        <f>Таблица2[[#This Row],[ПНР]]*0.9*1.082*1.075*1.073</f>
        <v>11.738003829749998</v>
      </c>
      <c r="O123" s="5">
        <f>Таблица2[[#This Row],[Оборудование]]*0.9*1.082*1.075*1.073</f>
        <v>3.6730404328500006</v>
      </c>
      <c r="P123" s="23">
        <f>Таблица2[[#This Row],[Прочие]]*0.9*1.082*1.075*1.073</f>
        <v>6.7732213486500008</v>
      </c>
      <c r="Q123" s="5">
        <v>3.64</v>
      </c>
      <c r="R123" s="7">
        <v>5.97</v>
      </c>
      <c r="S123" s="5">
        <v>12.05</v>
      </c>
      <c r="T123" s="5">
        <v>3.94</v>
      </c>
      <c r="U123" s="5">
        <v>7.74</v>
      </c>
    </row>
    <row r="124" spans="3:21" x14ac:dyDescent="0.25">
      <c r="C124" s="13" t="s">
        <v>17</v>
      </c>
      <c r="D124" s="1" t="s">
        <v>18</v>
      </c>
      <c r="E124" s="1" t="s">
        <v>21</v>
      </c>
      <c r="F124" s="14" t="s">
        <v>35</v>
      </c>
      <c r="G124" s="5">
        <v>3.13</v>
      </c>
      <c r="H124" s="7">
        <v>5</v>
      </c>
      <c r="I124" s="7">
        <v>9.94</v>
      </c>
      <c r="J124" s="5">
        <v>3.27</v>
      </c>
      <c r="K124" s="5">
        <v>6.03</v>
      </c>
      <c r="L124" s="20">
        <f>Таблица2[[#This Row],[ПИР]]*0.9*1.082*1.075*1.073</f>
        <v>3.5157848791500004</v>
      </c>
      <c r="M124" s="5">
        <f>Таблица2[[#This Row],[СМР]]*0.9*1.082*1.075*1.073</f>
        <v>5.6162697750000001</v>
      </c>
      <c r="N124" s="5">
        <f>Таблица2[[#This Row],[ПНР]]*0.9*1.082*1.075*1.073</f>
        <v>11.165144312699999</v>
      </c>
      <c r="O124" s="5">
        <f>Таблица2[[#This Row],[Оборудование]]*0.9*1.082*1.075*1.073</f>
        <v>3.6730404328500006</v>
      </c>
      <c r="P124" s="23">
        <f>Таблица2[[#This Row],[Прочие]]*0.9*1.082*1.075*1.073</f>
        <v>6.7732213486500008</v>
      </c>
      <c r="Q124" s="5">
        <v>3.64</v>
      </c>
      <c r="R124" s="7">
        <v>5.24</v>
      </c>
      <c r="S124" s="5">
        <v>10.83</v>
      </c>
      <c r="T124" s="5">
        <v>3.94</v>
      </c>
      <c r="U124" s="5">
        <v>7.74</v>
      </c>
    </row>
    <row r="125" spans="3:21" x14ac:dyDescent="0.25">
      <c r="C125" s="13" t="s">
        <v>7</v>
      </c>
      <c r="D125" s="1" t="s">
        <v>18</v>
      </c>
      <c r="E125" s="1" t="s">
        <v>22</v>
      </c>
      <c r="F125" s="14" t="s">
        <v>35</v>
      </c>
      <c r="G125" s="5">
        <v>3.13</v>
      </c>
      <c r="H125" s="7">
        <v>5.48</v>
      </c>
      <c r="I125" s="7">
        <v>8.16</v>
      </c>
      <c r="J125" s="5">
        <v>3.27</v>
      </c>
      <c r="K125" s="5">
        <v>6.03</v>
      </c>
      <c r="L125" s="20">
        <f>Таблица2[[#This Row],[ПИР]]*0.9*1.082*1.075*1.073</f>
        <v>3.5157848791500004</v>
      </c>
      <c r="M125" s="5">
        <f>Таблица2[[#This Row],[СМР]]*0.9*1.082*1.075*1.073</f>
        <v>6.1554316734000007</v>
      </c>
      <c r="N125" s="5">
        <f>Таблица2[[#This Row],[ПНР]]*0.9*1.082*1.075*1.073</f>
        <v>9.1657522728000007</v>
      </c>
      <c r="O125" s="5">
        <f>Таблица2[[#This Row],[Оборудование]]*0.9*1.082*1.075*1.073</f>
        <v>3.6730404328500006</v>
      </c>
      <c r="P125" s="23">
        <f>Таблица2[[#This Row],[Прочие]]*0.9*1.082*1.075*1.073</f>
        <v>6.7732213486500008</v>
      </c>
      <c r="Q125" s="5">
        <v>3.64</v>
      </c>
      <c r="R125" s="7">
        <v>5.98</v>
      </c>
      <c r="S125" s="5">
        <v>10.79</v>
      </c>
      <c r="T125" s="5">
        <v>3.94</v>
      </c>
      <c r="U125" s="5">
        <v>7.74</v>
      </c>
    </row>
    <row r="126" spans="3:21" x14ac:dyDescent="0.25">
      <c r="C126" s="13" t="s">
        <v>8</v>
      </c>
      <c r="D126" s="1" t="s">
        <v>18</v>
      </c>
      <c r="E126" s="1" t="s">
        <v>22</v>
      </c>
      <c r="F126" s="14" t="s">
        <v>35</v>
      </c>
      <c r="G126" s="5">
        <v>3.13</v>
      </c>
      <c r="H126" s="7">
        <v>6.53</v>
      </c>
      <c r="I126" s="7">
        <v>8.59</v>
      </c>
      <c r="J126" s="5">
        <v>3.27</v>
      </c>
      <c r="K126" s="5">
        <v>6.03</v>
      </c>
      <c r="L126" s="20">
        <f>Таблица2[[#This Row],[ПИР]]*0.9*1.082*1.075*1.073</f>
        <v>3.5157848791500004</v>
      </c>
      <c r="M126" s="5">
        <f>Таблица2[[#This Row],[СМР]]*0.9*1.082*1.075*1.073</f>
        <v>7.3348483261500004</v>
      </c>
      <c r="N126" s="5">
        <f>Таблица2[[#This Row],[ПНР]]*0.9*1.082*1.075*1.073</f>
        <v>9.6487514734499999</v>
      </c>
      <c r="O126" s="5">
        <f>Таблица2[[#This Row],[Оборудование]]*0.9*1.082*1.075*1.073</f>
        <v>3.6730404328500006</v>
      </c>
      <c r="P126" s="23">
        <f>Таблица2[[#This Row],[Прочие]]*0.9*1.082*1.075*1.073</f>
        <v>6.7732213486500008</v>
      </c>
      <c r="Q126" s="5">
        <v>3.64</v>
      </c>
      <c r="R126" s="7">
        <v>6.37</v>
      </c>
      <c r="S126" s="5">
        <v>13.67</v>
      </c>
      <c r="T126" s="5">
        <v>3.94</v>
      </c>
      <c r="U126" s="5">
        <v>7.74</v>
      </c>
    </row>
    <row r="127" spans="3:21" x14ac:dyDescent="0.25">
      <c r="C127" s="13" t="s">
        <v>9</v>
      </c>
      <c r="D127" s="1" t="s">
        <v>18</v>
      </c>
      <c r="E127" s="1" t="s">
        <v>22</v>
      </c>
      <c r="F127" s="14" t="s">
        <v>35</v>
      </c>
      <c r="G127" s="5">
        <v>3.13</v>
      </c>
      <c r="H127" s="7">
        <v>6.83</v>
      </c>
      <c r="I127" s="7">
        <v>9.27</v>
      </c>
      <c r="J127" s="5">
        <v>3.27</v>
      </c>
      <c r="K127" s="5">
        <v>6.03</v>
      </c>
      <c r="L127" s="20">
        <f>Таблица2[[#This Row],[ПИР]]*0.9*1.082*1.075*1.073</f>
        <v>3.5157848791500004</v>
      </c>
      <c r="M127" s="5">
        <f>Таблица2[[#This Row],[СМР]]*0.9*1.082*1.075*1.073</f>
        <v>7.6718245126500006</v>
      </c>
      <c r="N127" s="5">
        <f>Таблица2[[#This Row],[ПНР]]*0.9*1.082*1.075*1.073</f>
        <v>10.41256416285</v>
      </c>
      <c r="O127" s="5">
        <f>Таблица2[[#This Row],[Оборудование]]*0.9*1.082*1.075*1.073</f>
        <v>3.6730404328500006</v>
      </c>
      <c r="P127" s="23">
        <f>Таблица2[[#This Row],[Прочие]]*0.9*1.082*1.075*1.073</f>
        <v>6.7732213486500008</v>
      </c>
      <c r="Q127" s="5">
        <v>3.64</v>
      </c>
      <c r="R127" s="7">
        <v>6.36</v>
      </c>
      <c r="S127" s="5">
        <v>11.11</v>
      </c>
      <c r="T127" s="5">
        <v>3.94</v>
      </c>
      <c r="U127" s="5">
        <v>7.74</v>
      </c>
    </row>
    <row r="128" spans="3:21" x14ac:dyDescent="0.25">
      <c r="C128" s="13" t="s">
        <v>10</v>
      </c>
      <c r="D128" s="1" t="s">
        <v>18</v>
      </c>
      <c r="E128" s="1" t="s">
        <v>22</v>
      </c>
      <c r="F128" s="14" t="s">
        <v>35</v>
      </c>
      <c r="G128" s="5">
        <v>3.13</v>
      </c>
      <c r="H128" s="7">
        <v>5.54</v>
      </c>
      <c r="I128" s="7">
        <v>10.18</v>
      </c>
      <c r="J128" s="5">
        <v>3.27</v>
      </c>
      <c r="K128" s="5">
        <v>6.03</v>
      </c>
      <c r="L128" s="20">
        <f>Таблица2[[#This Row],[ПИР]]*0.9*1.082*1.075*1.073</f>
        <v>3.5157848791500004</v>
      </c>
      <c r="M128" s="5">
        <f>Таблица2[[#This Row],[СМР]]*0.9*1.082*1.075*1.073</f>
        <v>6.2228269107000003</v>
      </c>
      <c r="N128" s="5">
        <f>Таблица2[[#This Row],[ПНР]]*0.9*1.082*1.075*1.073</f>
        <v>11.434725261900001</v>
      </c>
      <c r="O128" s="5">
        <f>Таблица2[[#This Row],[Оборудование]]*0.9*1.082*1.075*1.073</f>
        <v>3.6730404328500006</v>
      </c>
      <c r="P128" s="23">
        <f>Таблица2[[#This Row],[Прочие]]*0.9*1.082*1.075*1.073</f>
        <v>6.7732213486500008</v>
      </c>
      <c r="Q128" s="5">
        <v>3.64</v>
      </c>
      <c r="R128" s="7">
        <v>5.93</v>
      </c>
      <c r="S128" s="5">
        <v>11.69</v>
      </c>
      <c r="T128" s="5">
        <v>3.94</v>
      </c>
      <c r="U128" s="5">
        <v>7.74</v>
      </c>
    </row>
    <row r="129" spans="3:21" x14ac:dyDescent="0.25">
      <c r="C129" s="13" t="s">
        <v>11</v>
      </c>
      <c r="D129" s="1" t="s">
        <v>18</v>
      </c>
      <c r="E129" s="1" t="s">
        <v>22</v>
      </c>
      <c r="F129" s="14" t="s">
        <v>35</v>
      </c>
      <c r="G129" s="5">
        <v>3.13</v>
      </c>
      <c r="H129" s="7">
        <v>5.28</v>
      </c>
      <c r="I129" s="7">
        <v>8.75</v>
      </c>
      <c r="J129" s="5">
        <v>3.27</v>
      </c>
      <c r="K129" s="5">
        <v>6.03</v>
      </c>
      <c r="L129" s="20">
        <f>Таблица2[[#This Row],[ПИР]]*0.9*1.082*1.075*1.073</f>
        <v>3.5157848791500004</v>
      </c>
      <c r="M129" s="5">
        <f>Таблица2[[#This Row],[СМР]]*0.9*1.082*1.075*1.073</f>
        <v>5.9307808824000006</v>
      </c>
      <c r="N129" s="5">
        <f>Таблица2[[#This Row],[ПНР]]*0.9*1.082*1.075*1.073</f>
        <v>9.8284721062500005</v>
      </c>
      <c r="O129" s="5">
        <f>Таблица2[[#This Row],[Оборудование]]*0.9*1.082*1.075*1.073</f>
        <v>3.6730404328500006</v>
      </c>
      <c r="P129" s="23">
        <f>Таблица2[[#This Row],[Прочие]]*0.9*1.082*1.075*1.073</f>
        <v>6.7732213486500008</v>
      </c>
      <c r="Q129" s="5">
        <v>3.64</v>
      </c>
      <c r="R129" s="7">
        <v>5.54</v>
      </c>
      <c r="S129" s="5">
        <v>11.43</v>
      </c>
      <c r="T129" s="5">
        <v>3.94</v>
      </c>
      <c r="U129" s="5">
        <v>7.74</v>
      </c>
    </row>
    <row r="130" spans="3:21" x14ac:dyDescent="0.25">
      <c r="C130" s="13" t="s">
        <v>12</v>
      </c>
      <c r="D130" s="1" t="s">
        <v>18</v>
      </c>
      <c r="E130" s="1" t="s">
        <v>22</v>
      </c>
      <c r="F130" s="14" t="s">
        <v>35</v>
      </c>
      <c r="G130" s="5">
        <v>3.13</v>
      </c>
      <c r="H130" s="7">
        <v>6.39</v>
      </c>
      <c r="I130" s="7">
        <v>9.25</v>
      </c>
      <c r="J130" s="5">
        <v>3.27</v>
      </c>
      <c r="K130" s="5">
        <v>6.03</v>
      </c>
      <c r="L130" s="20">
        <f>Таблица2[[#This Row],[ПИР]]*0.9*1.082*1.075*1.073</f>
        <v>3.5157848791500004</v>
      </c>
      <c r="M130" s="5">
        <f>Таблица2[[#This Row],[СМР]]*0.9*1.082*1.075*1.073</f>
        <v>7.1775927724499997</v>
      </c>
      <c r="N130" s="5">
        <f>Таблица2[[#This Row],[ПНР]]*0.9*1.082*1.075*1.073</f>
        <v>10.390099083750002</v>
      </c>
      <c r="O130" s="5">
        <f>Таблица2[[#This Row],[Оборудование]]*0.9*1.082*1.075*1.073</f>
        <v>3.6730404328500006</v>
      </c>
      <c r="P130" s="23">
        <f>Таблица2[[#This Row],[Прочие]]*0.9*1.082*1.075*1.073</f>
        <v>6.7732213486500008</v>
      </c>
      <c r="Q130" s="5">
        <v>3.64</v>
      </c>
      <c r="R130" s="7">
        <v>6.72</v>
      </c>
      <c r="S130" s="5">
        <v>14.55</v>
      </c>
      <c r="T130" s="5">
        <v>3.94</v>
      </c>
      <c r="U130" s="5">
        <v>7.74</v>
      </c>
    </row>
    <row r="131" spans="3:21" x14ac:dyDescent="0.25">
      <c r="C131" s="13" t="s">
        <v>13</v>
      </c>
      <c r="D131" s="1" t="s">
        <v>18</v>
      </c>
      <c r="E131" s="1" t="s">
        <v>22</v>
      </c>
      <c r="F131" s="14" t="s">
        <v>35</v>
      </c>
      <c r="G131" s="5">
        <v>3.13</v>
      </c>
      <c r="H131" s="7">
        <v>5.43</v>
      </c>
      <c r="I131" s="7">
        <v>8.6999999999999993</v>
      </c>
      <c r="J131" s="5">
        <v>3.27</v>
      </c>
      <c r="K131" s="5">
        <v>6.03</v>
      </c>
      <c r="L131" s="20">
        <f>Таблица2[[#This Row],[ПИР]]*0.9*1.082*1.075*1.073</f>
        <v>3.5157848791500004</v>
      </c>
      <c r="M131" s="5">
        <f>Таблица2[[#This Row],[СМР]]*0.9*1.082*1.075*1.073</f>
        <v>6.0992689756499994</v>
      </c>
      <c r="N131" s="5">
        <f>Таблица2[[#This Row],[ПНР]]*0.9*1.082*1.075*1.073</f>
        <v>9.7723094084999982</v>
      </c>
      <c r="O131" s="5">
        <f>Таблица2[[#This Row],[Оборудование]]*0.9*1.082*1.075*1.073</f>
        <v>3.6730404328500006</v>
      </c>
      <c r="P131" s="23">
        <f>Таблица2[[#This Row],[Прочие]]*0.9*1.082*1.075*1.073</f>
        <v>6.7732213486500008</v>
      </c>
      <c r="Q131" s="5">
        <v>3.64</v>
      </c>
      <c r="R131" s="7">
        <v>5.71</v>
      </c>
      <c r="S131" s="5">
        <v>10.45</v>
      </c>
      <c r="T131" s="5">
        <v>3.94</v>
      </c>
      <c r="U131" s="5">
        <v>7.74</v>
      </c>
    </row>
    <row r="132" spans="3:21" x14ac:dyDescent="0.25">
      <c r="C132" s="13" t="s">
        <v>14</v>
      </c>
      <c r="D132" s="1" t="s">
        <v>18</v>
      </c>
      <c r="E132" s="1" t="s">
        <v>22</v>
      </c>
      <c r="F132" s="14" t="s">
        <v>35</v>
      </c>
      <c r="G132" s="5">
        <v>3.13</v>
      </c>
      <c r="H132" s="7">
        <v>5.88</v>
      </c>
      <c r="I132" s="7">
        <v>8.59</v>
      </c>
      <c r="J132" s="5">
        <v>3.27</v>
      </c>
      <c r="K132" s="5">
        <v>6.03</v>
      </c>
      <c r="L132" s="20">
        <f>Таблица2[[#This Row],[ПИР]]*0.9*1.082*1.075*1.073</f>
        <v>3.5157848791500004</v>
      </c>
      <c r="M132" s="5">
        <f>Таблица2[[#This Row],[СМР]]*0.9*1.082*1.075*1.073</f>
        <v>6.6047332553999993</v>
      </c>
      <c r="N132" s="5">
        <f>Таблица2[[#This Row],[ПНР]]*0.9*1.082*1.075*1.073</f>
        <v>9.6487514734499999</v>
      </c>
      <c r="O132" s="5">
        <f>Таблица2[[#This Row],[Оборудование]]*0.9*1.082*1.075*1.073</f>
        <v>3.6730404328500006</v>
      </c>
      <c r="P132" s="23">
        <f>Таблица2[[#This Row],[Прочие]]*0.9*1.082*1.075*1.073</f>
        <v>6.7732213486500008</v>
      </c>
      <c r="Q132" s="5">
        <v>3.64</v>
      </c>
      <c r="R132" s="7">
        <v>5.91</v>
      </c>
      <c r="S132" s="5">
        <v>12.81</v>
      </c>
      <c r="T132" s="5">
        <v>3.94</v>
      </c>
      <c r="U132" s="5">
        <v>7.74</v>
      </c>
    </row>
    <row r="133" spans="3:21" x14ac:dyDescent="0.25">
      <c r="C133" s="13" t="s">
        <v>15</v>
      </c>
      <c r="D133" s="1" t="s">
        <v>18</v>
      </c>
      <c r="E133" s="1" t="s">
        <v>22</v>
      </c>
      <c r="F133" s="14" t="s">
        <v>35</v>
      </c>
      <c r="G133" s="5">
        <v>3.13</v>
      </c>
      <c r="H133" s="7">
        <v>5.92</v>
      </c>
      <c r="I133" s="7">
        <v>9.09</v>
      </c>
      <c r="J133" s="5">
        <v>3.27</v>
      </c>
      <c r="K133" s="5">
        <v>6.03</v>
      </c>
      <c r="L133" s="20">
        <f>Таблица2[[#This Row],[ПИР]]*0.9*1.082*1.075*1.073</f>
        <v>3.5157848791500004</v>
      </c>
      <c r="M133" s="5">
        <f>Таблица2[[#This Row],[СМР]]*0.9*1.082*1.075*1.073</f>
        <v>6.6496634136000008</v>
      </c>
      <c r="N133" s="5">
        <f>Таблица2[[#This Row],[ПНР]]*0.9*1.082*1.075*1.073</f>
        <v>10.210378450950001</v>
      </c>
      <c r="O133" s="5">
        <f>Таблица2[[#This Row],[Оборудование]]*0.9*1.082*1.075*1.073</f>
        <v>3.6730404328500006</v>
      </c>
      <c r="P133" s="23">
        <f>Таблица2[[#This Row],[Прочие]]*0.9*1.082*1.075*1.073</f>
        <v>6.7732213486500008</v>
      </c>
      <c r="Q133" s="5">
        <v>3.64</v>
      </c>
      <c r="R133" s="7">
        <v>6.33</v>
      </c>
      <c r="S133" s="5">
        <v>12.34</v>
      </c>
      <c r="T133" s="5">
        <v>3.94</v>
      </c>
      <c r="U133" s="5">
        <v>7.74</v>
      </c>
    </row>
    <row r="134" spans="3:21" x14ac:dyDescent="0.25">
      <c r="C134" s="13" t="s">
        <v>16</v>
      </c>
      <c r="D134" s="1" t="s">
        <v>18</v>
      </c>
      <c r="E134" s="1" t="s">
        <v>22</v>
      </c>
      <c r="F134" s="14" t="s">
        <v>35</v>
      </c>
      <c r="G134" s="5">
        <v>3.13</v>
      </c>
      <c r="H134" s="7">
        <v>5.96</v>
      </c>
      <c r="I134" s="7">
        <v>10.45</v>
      </c>
      <c r="J134" s="5">
        <v>3.27</v>
      </c>
      <c r="K134" s="5">
        <v>6.03</v>
      </c>
      <c r="L134" s="20">
        <f>Таблица2[[#This Row],[ПИР]]*0.9*1.082*1.075*1.073</f>
        <v>3.5157848791500004</v>
      </c>
      <c r="M134" s="5">
        <f>Таблица2[[#This Row],[СМР]]*0.9*1.082*1.075*1.073</f>
        <v>6.6945935717999996</v>
      </c>
      <c r="N134" s="5">
        <f>Таблица2[[#This Row],[ПНР]]*0.9*1.082*1.075*1.073</f>
        <v>11.738003829749998</v>
      </c>
      <c r="O134" s="5">
        <f>Таблица2[[#This Row],[Оборудование]]*0.9*1.082*1.075*1.073</f>
        <v>3.6730404328500006</v>
      </c>
      <c r="P134" s="23">
        <f>Таблица2[[#This Row],[Прочие]]*0.9*1.082*1.075*1.073</f>
        <v>6.7732213486500008</v>
      </c>
      <c r="Q134" s="5">
        <v>3.64</v>
      </c>
      <c r="R134" s="7">
        <v>5.97</v>
      </c>
      <c r="S134" s="5">
        <v>12.05</v>
      </c>
      <c r="T134" s="5">
        <v>3.94</v>
      </c>
      <c r="U134" s="5">
        <v>7.74</v>
      </c>
    </row>
    <row r="135" spans="3:21" ht="15.75" thickBot="1" x14ac:dyDescent="0.3">
      <c r="C135" s="15" t="s">
        <v>17</v>
      </c>
      <c r="D135" s="16" t="s">
        <v>18</v>
      </c>
      <c r="E135" s="16" t="s">
        <v>22</v>
      </c>
      <c r="F135" s="17" t="s">
        <v>35</v>
      </c>
      <c r="G135" s="5">
        <v>3.13</v>
      </c>
      <c r="H135" s="7">
        <v>5</v>
      </c>
      <c r="I135" s="7">
        <v>9.94</v>
      </c>
      <c r="J135" s="5">
        <v>3.27</v>
      </c>
      <c r="K135" s="5">
        <v>6.03</v>
      </c>
      <c r="L135" s="21">
        <f>Таблица2[[#This Row],[ПИР]]*0.9*1.082*1.075*1.073</f>
        <v>3.5157848791500004</v>
      </c>
      <c r="M135" s="22">
        <f>Таблица2[[#This Row],[СМР]]*0.9*1.082*1.075*1.073</f>
        <v>5.6162697750000001</v>
      </c>
      <c r="N135" s="22">
        <f>Таблица2[[#This Row],[ПНР]]*0.9*1.082*1.075*1.073</f>
        <v>11.165144312699999</v>
      </c>
      <c r="O135" s="22">
        <f>Таблица2[[#This Row],[Оборудование]]*0.9*1.082*1.075*1.073</f>
        <v>3.6730404328500006</v>
      </c>
      <c r="P135" s="24">
        <f>Таблица2[[#This Row],[Прочие]]*0.9*1.082*1.075*1.073</f>
        <v>6.7732213486500008</v>
      </c>
      <c r="Q135" s="5">
        <v>3.64</v>
      </c>
      <c r="R135" s="7">
        <v>5.24</v>
      </c>
      <c r="S135" s="5">
        <v>10.83</v>
      </c>
      <c r="T135" s="5">
        <v>3.94</v>
      </c>
      <c r="U135" s="5">
        <v>7.74</v>
      </c>
    </row>
  </sheetData>
  <mergeCells count="3">
    <mergeCell ref="L2:P2"/>
    <mergeCell ref="G2:K2"/>
    <mergeCell ref="Q2:U2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AF216"/>
  <sheetViews>
    <sheetView topLeftCell="F1" zoomScale="70" zoomScaleNormal="70" workbookViewId="0">
      <selection activeCell="Y3" sqref="Y3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bestFit="1" customWidth="1"/>
    <col min="24" max="24" width="9.7109375" bestFit="1" customWidth="1"/>
    <col min="25" max="25" width="12.28515625" bestFit="1" customWidth="1"/>
    <col min="26" max="26" width="11.28515625" bestFit="1" customWidth="1"/>
    <col min="27" max="27" width="19.140625" bestFit="1" customWidth="1"/>
    <col min="28" max="28" width="12.42578125" bestFit="1" customWidth="1"/>
    <col min="29" max="32" width="17.140625" customWidth="1"/>
  </cols>
  <sheetData>
    <row r="1" spans="2:32" ht="15.75" thickBot="1" x14ac:dyDescent="0.3">
      <c r="I1" s="138" t="s">
        <v>24</v>
      </c>
      <c r="J1" s="138"/>
      <c r="K1" s="138"/>
      <c r="L1" s="138"/>
      <c r="M1" s="138"/>
      <c r="N1" s="139" t="s">
        <v>25</v>
      </c>
      <c r="O1" s="140"/>
      <c r="P1" s="140"/>
      <c r="Q1" s="140"/>
      <c r="R1" s="141"/>
      <c r="S1" s="142" t="s">
        <v>36</v>
      </c>
      <c r="T1" s="143"/>
      <c r="U1" s="143"/>
      <c r="V1" s="143"/>
      <c r="W1" s="143"/>
      <c r="X1" s="144" t="s">
        <v>37</v>
      </c>
      <c r="Y1" s="145"/>
      <c r="Z1" s="145"/>
      <c r="AA1" s="145"/>
      <c r="AB1" s="146"/>
    </row>
    <row r="2" spans="2:32" x14ac:dyDescent="0.25">
      <c r="B2" t="str">
        <f>калькулятор!B2</f>
        <v>Тамбовэнерго</v>
      </c>
      <c r="D2" s="35" t="s">
        <v>52</v>
      </c>
      <c r="E2" s="9" t="s">
        <v>32</v>
      </c>
      <c r="F2" s="9" t="s">
        <v>0</v>
      </c>
      <c r="G2" s="9" t="s">
        <v>20</v>
      </c>
      <c r="H2" s="9" t="s">
        <v>1</v>
      </c>
      <c r="I2" s="9" t="s">
        <v>2</v>
      </c>
      <c r="J2" s="9" t="s">
        <v>3</v>
      </c>
      <c r="K2" s="9" t="s">
        <v>4</v>
      </c>
      <c r="L2" s="9" t="s">
        <v>5</v>
      </c>
      <c r="M2" s="9" t="s">
        <v>6</v>
      </c>
      <c r="N2" s="34" t="s">
        <v>27</v>
      </c>
      <c r="O2" s="34" t="s">
        <v>28</v>
      </c>
      <c r="P2" s="34" t="s">
        <v>29</v>
      </c>
      <c r="Q2" s="34" t="s">
        <v>30</v>
      </c>
      <c r="R2" s="34" t="s">
        <v>31</v>
      </c>
      <c r="S2" s="9" t="s">
        <v>53</v>
      </c>
      <c r="T2" s="9" t="s">
        <v>54</v>
      </c>
      <c r="U2" s="9" t="s">
        <v>55</v>
      </c>
      <c r="V2" s="9" t="s">
        <v>56</v>
      </c>
      <c r="W2" s="9" t="s">
        <v>44</v>
      </c>
      <c r="X2" s="34" t="s">
        <v>57</v>
      </c>
      <c r="Y2" s="34" t="s">
        <v>58</v>
      </c>
      <c r="Z2" s="34" t="s">
        <v>59</v>
      </c>
      <c r="AA2" s="34" t="s">
        <v>60</v>
      </c>
      <c r="AB2" s="37" t="s">
        <v>61</v>
      </c>
      <c r="AC2" s="46" t="s">
        <v>24</v>
      </c>
      <c r="AD2" s="47" t="s">
        <v>25</v>
      </c>
      <c r="AE2" s="46" t="s">
        <v>36</v>
      </c>
      <c r="AF2" s="46" t="s">
        <v>37</v>
      </c>
    </row>
    <row r="3" spans="2:32" x14ac:dyDescent="0.25">
      <c r="B3" t="str">
        <f>калькулятор!B3</f>
        <v>ТЕР</v>
      </c>
      <c r="D3" s="36">
        <f>калькулятор!C7</f>
        <v>1</v>
      </c>
      <c r="E3" s="6" t="str">
        <f>калькулятор!F7</f>
        <v>поставка и установка 2-х линейных ячеек 35 кВ на ПС 110 Промышленная</v>
      </c>
      <c r="F3" s="6" t="str">
        <f>калькулятор!G7</f>
        <v>прочее</v>
      </c>
      <c r="G3" s="6" t="str">
        <f>калькулятор!H7</f>
        <v>ТПиР</v>
      </c>
      <c r="H3" s="6">
        <f>калькулятор!I7</f>
        <v>2</v>
      </c>
      <c r="I3" s="8">
        <f>S3*SUMPRODUCT(($B$2=Таблица2[Филиал])*($B$3=Таблица2[ФЕР/ТЕР])*(F3=Таблица2[Наименование работ])*(G3=Таблица2[ТПиР/НСиР])*Таблица2[ПИР])</f>
        <v>0</v>
      </c>
      <c r="J3" s="8">
        <f>T3*SUMPRODUCT(($B$2=Таблица2[Филиал])*($B$3=Таблица2[ФЕР/ТЕР])*(F3=Таблица2[Наименование работ])*(G3=Таблица2[ТПиР/НСиР])*Таблица2[СМР])</f>
        <v>1357.0080252764615</v>
      </c>
      <c r="K3" s="8">
        <f>U3*SUMPRODUCT(($B$2=Таблица2[Филиал])*($B$3=Таблица2[ФЕР/ТЕР])*(F3=Таблица2[Наименование работ])*(G3=Таблица2[ТПиР/НСиР])*Таблица2[ПНР])</f>
        <v>317.1165097244733</v>
      </c>
      <c r="L3" s="8">
        <f>V3*SUMPRODUCT(($B$2=Таблица2[Филиал])*($B$3=Таблица2[ФЕР/ТЕР])*(F3=Таблица2[Наименование работ])*(G3=Таблица2[ТПиР/НСиР])*Таблица2[Оборудование])</f>
        <v>4181.1929695431472</v>
      </c>
      <c r="M3" s="8">
        <f>W3*SUMPRODUCT(($B$2=Таблица2[Филиал])*($B$3=Таблица2[ФЕР/ТЕР])*(F3=Таблица2[Наименование работ])*(G3=Таблица2[ТПиР/НСиР])*Таблица2[Прочие])</f>
        <v>90.927569767441852</v>
      </c>
      <c r="N3" s="8">
        <f>S3*SUMPRODUCT(($B$2=Таблица2[Филиал])*($B$3=Таблица2[ФЕР/ТЕР])*(F3=Таблица2[Наименование работ])*(G3=Таблица2[ТПиР/НСиР])*Таблица2[ПИР2])</f>
        <v>0</v>
      </c>
      <c r="O3" s="8">
        <f>T3*SUMPRODUCT(($B$2=Таблица2[Филиал])*($B$3=Таблица2[ФЕР/ТЕР])*(F3=Таблица2[Наименование работ])*(G3=Таблица2[ТПиР/НСиР])*Таблица2[СМР3])</f>
        <v>1524.2646313585253</v>
      </c>
      <c r="P3" s="8">
        <f>U3*SUMPRODUCT(($B$2=Таблица2[Филиал])*($B$3=Таблица2[ФЕР/ТЕР])*(F3=Таблица2[Наименование работ])*(G3=Таблица2[ТПиР/НСиР])*Таблица2[ПНР4])</f>
        <v>356.20237374381065</v>
      </c>
      <c r="Q3" s="8">
        <f>V3*SUMPRODUCT(($B$2=Таблица2[Филиал])*($B$3=Таблица2[ФЕР/ТЕР])*(F3=Таблица2[Наименование работ])*(G3=Таблица2[ТПиР/НСиР])*Таблица2[Оборудование5])</f>
        <v>4696.5415396575354</v>
      </c>
      <c r="R3" s="8">
        <f>W3*SUMPRODUCT(($B$2=Таблица2[Филиал])*($B$3=Таблица2[ФЕР/ТЕР])*(F3=Таблица2[Наименование работ])*(G3=Таблица2[ТПиР/НСиР])*Таблица2[Прочие2])</f>
        <v>102.1347523598175</v>
      </c>
      <c r="S3" s="8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работ])*(G3=Таблица2[ТПиР/НСиР])/Таблица2[ПИР22]))</f>
        <v>0</v>
      </c>
      <c r="T3" s="8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работ])*(G3=Таблица2[ТПиР/НСиР])/Таблица2[СМР33]))</f>
        <v>229.22432859399686</v>
      </c>
      <c r="U3" s="8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работ])*(G3=Таблица2[ТПиР/НСиР])/Таблица2[ПНР44]))</f>
        <v>34.886304700162079</v>
      </c>
      <c r="V3" s="8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работ])*(G3=Таблица2[ТПиР/НСиР])/Таблица2[Оборудование55]))</f>
        <v>1278.6522842639595</v>
      </c>
      <c r="W3" s="8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15.079198966408267</v>
      </c>
      <c r="X3" s="8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работ])*(G3=Таблица2[ТПиР/НСиР])*Таблица2[ПИР22]))</f>
        <v>0</v>
      </c>
      <c r="Y3" s="8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работ])*(G3=Таблица2[ТПиР/НСиР])*Таблица2[СМР33]))</f>
        <v>1450.99</v>
      </c>
      <c r="Z3" s="8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работ])*(G3=Таблица2[ТПиР/НСиР])*Таблица2[ПНР44]))</f>
        <v>430.49700000000001</v>
      </c>
      <c r="AA3" s="8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работ])*(G3=Таблица2[ТПиР/НСиР])*Таблица2[Оборудование55]))</f>
        <v>5037.8900000000003</v>
      </c>
      <c r="AB3" s="38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116.71299999999999</v>
      </c>
      <c r="AC3" s="45">
        <f>SUM(Таблица3[[#This Row],[ПИР]:[Прочее]])</f>
        <v>5946.2450743115241</v>
      </c>
      <c r="AD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6679.1432971196891</v>
      </c>
      <c r="AE3" s="48">
        <f>SUM(Таблица3[[#This Row],[ПИР7]:[Прочие]])</f>
        <v>1557.8421165245268</v>
      </c>
      <c r="AF3" s="48">
        <f>SUM(Таблица3[[#This Row],[ПИР11]:[Прочие15]])</f>
        <v>7036.09</v>
      </c>
    </row>
    <row r="4" spans="2:32" x14ac:dyDescent="0.25">
      <c r="B4" t="str">
        <f>калькулятор!B4</f>
        <v>в текущих ценах</v>
      </c>
      <c r="D4" s="36">
        <f>калькулятор!C8</f>
        <v>2</v>
      </c>
      <c r="E4" s="6">
        <f>калькулятор!F8</f>
        <v>0</v>
      </c>
      <c r="F4" s="6">
        <f>калькулятор!G8</f>
        <v>0</v>
      </c>
      <c r="G4" s="6">
        <f>калькулятор!H8</f>
        <v>0</v>
      </c>
      <c r="H4" s="6">
        <f>калькулятор!I8</f>
        <v>0</v>
      </c>
      <c r="I4" s="8">
        <f>S4*SUMPRODUCT(($B$2=Таблица2[Филиал])*($B$3=Таблица2[ФЕР/ТЕР])*(F4=Таблица2[Наименование работ])*(G4=Таблица2[ТПиР/НСиР])*Таблица2[ПИР])</f>
        <v>0</v>
      </c>
      <c r="J4" s="8">
        <f>T4*SUMPRODUCT(($B$2=Таблица2[Филиал])*($B$3=Таблица2[ФЕР/ТЕР])*(F4=Таблица2[Наименование работ])*(G4=Таблица2[ТПиР/НСиР])*Таблица2[СМР])</f>
        <v>0</v>
      </c>
      <c r="K4" s="8">
        <f>U4*SUMPRODUCT(($B$2=Таблица2[Филиал])*($B$3=Таблица2[ФЕР/ТЕР])*(F4=Таблица2[Наименование работ])*(G4=Таблица2[ТПиР/НСиР])*Таблица2[ПНР])</f>
        <v>0</v>
      </c>
      <c r="L4" s="8">
        <f>V4*SUMPRODUCT(($B$2=Таблица2[Филиал])*($B$3=Таблица2[ФЕР/ТЕР])*(F4=Таблица2[Наименование работ])*(G4=Таблица2[ТПиР/НСиР])*Таблица2[Оборудование])</f>
        <v>0</v>
      </c>
      <c r="M4" s="8">
        <f>W4*SUMPRODUCT(($B$2=Таблица2[Филиал])*($B$3=Таблица2[ФЕР/ТЕР])*(F4=Таблица2[Наименование работ])*(G4=Таблица2[ТПиР/НСиР])*Таблица2[Прочие])</f>
        <v>0</v>
      </c>
      <c r="N4" s="8">
        <f>S4*SUMPRODUCT(($B$2=Таблица2[Филиал])*($B$3=Таблица2[ФЕР/ТЕР])*(F4=Таблица2[Наименование работ])*(G4=Таблица2[ТПиР/НСиР])*Таблица2[ПИР2])</f>
        <v>0</v>
      </c>
      <c r="O4" s="8">
        <f>T4*SUMPRODUCT(($B$2=Таблица2[Филиал])*($B$3=Таблица2[ФЕР/ТЕР])*(F4=Таблица2[Наименование работ])*(G4=Таблица2[ТПиР/НСиР])*Таблица2[СМР3])</f>
        <v>0</v>
      </c>
      <c r="P4" s="8">
        <f>U4*SUMPRODUCT(($B$2=Таблица2[Филиал])*($B$3=Таблица2[ФЕР/ТЕР])*(F4=Таблица2[Наименование работ])*(G4=Таблица2[ТПиР/НСиР])*Таблица2[ПНР4])</f>
        <v>0</v>
      </c>
      <c r="Q4" s="8">
        <f>V4*SUMPRODUCT(($B$2=Таблица2[Филиал])*($B$3=Таблица2[ФЕР/ТЕР])*(F4=Таблица2[Наименование работ])*(G4=Таблица2[ТПиР/НСиР])*Таблица2[Оборудование5])</f>
        <v>0</v>
      </c>
      <c r="R4" s="8">
        <f>W4*SUMPRODUCT(($B$2=Таблица2[Филиал])*($B$3=Таблица2[ФЕР/ТЕР])*(F4=Таблица2[Наименование работ])*(G4=Таблица2[ТПиР/НСиР])*Таблица2[Прочие2])</f>
        <v>0</v>
      </c>
      <c r="S4" s="8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работ])*(G4=Таблица2[ТПиР/НСиР])/Таблица2[ПИР22]))</f>
        <v>0</v>
      </c>
      <c r="T4" s="8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работ])*(G4=Таблица2[ТПиР/НСиР])/Таблица2[СМР33]))</f>
        <v>0</v>
      </c>
      <c r="U4" s="8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работ])*(G4=Таблица2[ТПиР/НСиР])/Таблица2[ПНР44]))</f>
        <v>0</v>
      </c>
      <c r="V4" s="8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работ])*(G4=Таблица2[ТПиР/НСиР])/Таблица2[Оборудование55]))</f>
        <v>0</v>
      </c>
      <c r="W4" s="8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8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работ])*(G4=Таблица2[ТПиР/НСиР])*Таблица2[ПИР22]))</f>
        <v>0</v>
      </c>
      <c r="Y4" s="8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работ])*(G4=Таблица2[ТПиР/НСиР])*Таблица2[СМР33]))</f>
        <v>0</v>
      </c>
      <c r="Z4" s="8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работ])*(G4=Таблица2[ТПиР/НСиР])*Таблица2[ПНР44]))</f>
        <v>0</v>
      </c>
      <c r="AA4" s="8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работ])*(G4=Таблица2[ТПиР/НСиР])*Таблица2[Оборудование55]))</f>
        <v>0</v>
      </c>
      <c r="AB4" s="38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43">
        <f>SUM(Таблица3[[#This Row],[ПИР]:[Прочее]])</f>
        <v>0</v>
      </c>
      <c r="AD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" s="48">
        <f>SUM(Таблица3[[#This Row],[ПИР7]:[Прочие]])</f>
        <v>0</v>
      </c>
      <c r="AF4" s="48">
        <f>SUM(Таблица3[[#This Row],[ПИР11]:[Прочие15]])</f>
        <v>0</v>
      </c>
    </row>
    <row r="5" spans="2:32" x14ac:dyDescent="0.25">
      <c r="D5" s="36">
        <f>калькулятор!C9</f>
        <v>3</v>
      </c>
      <c r="E5" s="6">
        <f>калькулятор!F9</f>
        <v>0</v>
      </c>
      <c r="F5" s="6">
        <f>калькулятор!G9</f>
        <v>0</v>
      </c>
      <c r="G5" s="6">
        <f>калькулятор!H9</f>
        <v>0</v>
      </c>
      <c r="H5" s="6">
        <f>калькулятор!I9</f>
        <v>0</v>
      </c>
      <c r="I5" s="8">
        <f>S5*SUMPRODUCT(($B$2=Таблица2[Филиал])*($B$3=Таблица2[ФЕР/ТЕР])*(F5=Таблица2[Наименование работ])*(G5=Таблица2[ТПиР/НСиР])*Таблица2[ПИР])</f>
        <v>0</v>
      </c>
      <c r="J5" s="8">
        <f>T5*SUMPRODUCT(($B$2=Таблица2[Филиал])*($B$3=Таблица2[ФЕР/ТЕР])*(F5=Таблица2[Наименование работ])*(G5=Таблица2[ТПиР/НСиР])*Таблица2[СМР])</f>
        <v>0</v>
      </c>
      <c r="K5" s="8">
        <f>U5*SUMPRODUCT(($B$2=Таблица2[Филиал])*($B$3=Таблица2[ФЕР/ТЕР])*(F5=Таблица2[Наименование работ])*(G5=Таблица2[ТПиР/НСиР])*Таблица2[ПНР])</f>
        <v>0</v>
      </c>
      <c r="L5" s="8">
        <f>V5*SUMPRODUCT(($B$2=Таблица2[Филиал])*($B$3=Таблица2[ФЕР/ТЕР])*(F5=Таблица2[Наименование работ])*(G5=Таблица2[ТПиР/НСиР])*Таблица2[Оборудование])</f>
        <v>0</v>
      </c>
      <c r="M5" s="8">
        <f>W5*SUMPRODUCT(($B$2=Таблица2[Филиал])*($B$3=Таблица2[ФЕР/ТЕР])*(F5=Таблица2[Наименование работ])*(G5=Таблица2[ТПиР/НСиР])*Таблица2[Прочие])</f>
        <v>0</v>
      </c>
      <c r="N5" s="8">
        <f>S5*SUMPRODUCT(($B$2=Таблица2[Филиал])*($B$3=Таблица2[ФЕР/ТЕР])*(F5=Таблица2[Наименование работ])*(G5=Таблица2[ТПиР/НСиР])*Таблица2[ПИР2])</f>
        <v>0</v>
      </c>
      <c r="O5" s="8">
        <f>T5*SUMPRODUCT(($B$2=Таблица2[Филиал])*($B$3=Таблица2[ФЕР/ТЕР])*(F5=Таблица2[Наименование работ])*(G5=Таблица2[ТПиР/НСиР])*Таблица2[СМР3])</f>
        <v>0</v>
      </c>
      <c r="P5" s="8">
        <f>U5*SUMPRODUCT(($B$2=Таблица2[Филиал])*($B$3=Таблица2[ФЕР/ТЕР])*(F5=Таблица2[Наименование работ])*(G5=Таблица2[ТПиР/НСиР])*Таблица2[ПНР4])</f>
        <v>0</v>
      </c>
      <c r="Q5" s="8">
        <f>V5*SUMPRODUCT(($B$2=Таблица2[Филиал])*($B$3=Таблица2[ФЕР/ТЕР])*(F5=Таблица2[Наименование работ])*(G5=Таблица2[ТПиР/НСиР])*Таблица2[Оборудование5])</f>
        <v>0</v>
      </c>
      <c r="R5" s="8">
        <f>W5*SUMPRODUCT(($B$2=Таблица2[Филиал])*($B$3=Таблица2[ФЕР/ТЕР])*(F5=Таблица2[Наименование работ])*(G5=Таблица2[ТПиР/НСиР])*Таблица2[Прочие2])</f>
        <v>0</v>
      </c>
      <c r="S5" s="8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работ])*(G5=Таблица2[ТПиР/НСиР])/Таблица2[ПИР22]))</f>
        <v>0</v>
      </c>
      <c r="T5" s="8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работ])*(G5=Таблица2[ТПиР/НСиР])/Таблица2[СМР33]))</f>
        <v>0</v>
      </c>
      <c r="U5" s="8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работ])*(G5=Таблица2[ТПиР/НСиР])/Таблица2[ПНР44]))</f>
        <v>0</v>
      </c>
      <c r="V5" s="8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работ])*(G5=Таблица2[ТПиР/НСиР])/Таблица2[Оборудование55]))</f>
        <v>0</v>
      </c>
      <c r="W5" s="8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8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работ])*(G5=Таблица2[ТПиР/НСиР])*Таблица2[ПИР22]))</f>
        <v>0</v>
      </c>
      <c r="Y5" s="8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работ])*(G5=Таблица2[ТПиР/НСиР])*Таблица2[СМР33]))</f>
        <v>0</v>
      </c>
      <c r="Z5" s="8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работ])*(G5=Таблица2[ТПиР/НСиР])*Таблица2[ПНР44]))</f>
        <v>0</v>
      </c>
      <c r="AA5" s="8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работ])*(G5=Таблица2[ТПиР/НСиР])*Таблица2[Оборудование55]))</f>
        <v>0</v>
      </c>
      <c r="AB5" s="38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43">
        <f>SUM(Таблица3[[#This Row],[ПИР]:[Прочее]])</f>
        <v>0</v>
      </c>
      <c r="AD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" s="48">
        <f>SUM(Таблица3[[#This Row],[ПИР7]:[Прочие]])</f>
        <v>0</v>
      </c>
      <c r="AF5" s="48">
        <f>SUM(Таблица3[[#This Row],[ПИР11]:[Прочие15]])</f>
        <v>0</v>
      </c>
    </row>
    <row r="6" spans="2:32" x14ac:dyDescent="0.25">
      <c r="D6" s="36">
        <f>калькулятор!C10</f>
        <v>4</v>
      </c>
      <c r="E6" s="6">
        <f>калькулятор!F10</f>
        <v>0</v>
      </c>
      <c r="F6" s="6">
        <f>калькулятор!G10</f>
        <v>0</v>
      </c>
      <c r="G6" s="6">
        <f>калькулятор!H10</f>
        <v>0</v>
      </c>
      <c r="H6" s="6">
        <f>калькулятор!I10</f>
        <v>0</v>
      </c>
      <c r="I6" s="8">
        <f>S6*SUMPRODUCT(($B$2=Таблица2[Филиал])*($B$3=Таблица2[ФЕР/ТЕР])*(F6=Таблица2[Наименование работ])*(G6=Таблица2[ТПиР/НСиР])*Таблица2[ПИР])</f>
        <v>0</v>
      </c>
      <c r="J6" s="8">
        <f>T6*SUMPRODUCT(($B$2=Таблица2[Филиал])*($B$3=Таблица2[ФЕР/ТЕР])*(F6=Таблица2[Наименование работ])*(G6=Таблица2[ТПиР/НСиР])*Таблица2[СМР])</f>
        <v>0</v>
      </c>
      <c r="K6" s="8">
        <f>U6*SUMPRODUCT(($B$2=Таблица2[Филиал])*($B$3=Таблица2[ФЕР/ТЕР])*(F6=Таблица2[Наименование работ])*(G6=Таблица2[ТПиР/НСиР])*Таблица2[ПНР])</f>
        <v>0</v>
      </c>
      <c r="L6" s="8">
        <f>V6*SUMPRODUCT(($B$2=Таблица2[Филиал])*($B$3=Таблица2[ФЕР/ТЕР])*(F6=Таблица2[Наименование работ])*(G6=Таблица2[ТПиР/НСиР])*Таблица2[Оборудование])</f>
        <v>0</v>
      </c>
      <c r="M6" s="8">
        <f>W6*SUMPRODUCT(($B$2=Таблица2[Филиал])*($B$3=Таблица2[ФЕР/ТЕР])*(F6=Таблица2[Наименование работ])*(G6=Таблица2[ТПиР/НСиР])*Таблица2[Прочие])</f>
        <v>0</v>
      </c>
      <c r="N6" s="8">
        <f>S6*SUMPRODUCT(($B$2=Таблица2[Филиал])*($B$3=Таблица2[ФЕР/ТЕР])*(F6=Таблица2[Наименование работ])*(G6=Таблица2[ТПиР/НСиР])*Таблица2[ПИР2])</f>
        <v>0</v>
      </c>
      <c r="O6" s="8">
        <f>T6*SUMPRODUCT(($B$2=Таблица2[Филиал])*($B$3=Таблица2[ФЕР/ТЕР])*(F6=Таблица2[Наименование работ])*(G6=Таблица2[ТПиР/НСиР])*Таблица2[СМР3])</f>
        <v>0</v>
      </c>
      <c r="P6" s="8">
        <f>U6*SUMPRODUCT(($B$2=Таблица2[Филиал])*($B$3=Таблица2[ФЕР/ТЕР])*(F6=Таблица2[Наименование работ])*(G6=Таблица2[ТПиР/НСиР])*Таблица2[ПНР4])</f>
        <v>0</v>
      </c>
      <c r="Q6" s="8">
        <f>V6*SUMPRODUCT(($B$2=Таблица2[Филиал])*($B$3=Таблица2[ФЕР/ТЕР])*(F6=Таблица2[Наименование работ])*(G6=Таблица2[ТПиР/НСиР])*Таблица2[Оборудование5])</f>
        <v>0</v>
      </c>
      <c r="R6" s="8">
        <f>W6*SUMPRODUCT(($B$2=Таблица2[Филиал])*($B$3=Таблица2[ФЕР/ТЕР])*(F6=Таблица2[Наименование работ])*(G6=Таблица2[ТПиР/НСиР])*Таблица2[Прочие2])</f>
        <v>0</v>
      </c>
      <c r="S6" s="8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работ])*(G6=Таблица2[ТПиР/НСиР])/Таблица2[ПИР22]))</f>
        <v>0</v>
      </c>
      <c r="T6" s="8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работ])*(G6=Таблица2[ТПиР/НСиР])/Таблица2[СМР33]))</f>
        <v>0</v>
      </c>
      <c r="U6" s="8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работ])*(G6=Таблица2[ТПиР/НСиР])/Таблица2[ПНР44]))</f>
        <v>0</v>
      </c>
      <c r="V6" s="8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работ])*(G6=Таблица2[ТПиР/НСиР])/Таблица2[Оборудование55]))</f>
        <v>0</v>
      </c>
      <c r="W6" s="8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8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работ])*(G6=Таблица2[ТПиР/НСиР])*Таблица2[ПИР22]))</f>
        <v>0</v>
      </c>
      <c r="Y6" s="8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работ])*(G6=Таблица2[ТПиР/НСиР])*Таблица2[СМР33]))</f>
        <v>0</v>
      </c>
      <c r="Z6" s="8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работ])*(G6=Таблица2[ТПиР/НСиР])*Таблица2[ПНР44]))</f>
        <v>0</v>
      </c>
      <c r="AA6" s="8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работ])*(G6=Таблица2[ТПиР/НСиР])*Таблица2[Оборудование55]))</f>
        <v>0</v>
      </c>
      <c r="AB6" s="38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43">
        <f>SUM(Таблица3[[#This Row],[ПИР]:[Прочее]])</f>
        <v>0</v>
      </c>
      <c r="AD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" s="48">
        <f>SUM(Таблица3[[#This Row],[ПИР7]:[Прочие]])</f>
        <v>0</v>
      </c>
      <c r="AF6" s="48">
        <f>SUM(Таблица3[[#This Row],[ПИР11]:[Прочие15]])</f>
        <v>0</v>
      </c>
    </row>
    <row r="7" spans="2:32" x14ac:dyDescent="0.25">
      <c r="D7" s="36">
        <f>калькулятор!C11</f>
        <v>5</v>
      </c>
      <c r="E7" s="6">
        <f>калькулятор!F11</f>
        <v>0</v>
      </c>
      <c r="F7" s="6">
        <f>калькулятор!G11</f>
        <v>0</v>
      </c>
      <c r="G7" s="6">
        <f>калькулятор!H11</f>
        <v>0</v>
      </c>
      <c r="H7" s="6">
        <f>калькулятор!I11</f>
        <v>0</v>
      </c>
      <c r="I7" s="8">
        <f>S7*SUMPRODUCT(($B$2=Таблица2[Филиал])*($B$3=Таблица2[ФЕР/ТЕР])*(F7=Таблица2[Наименование работ])*(G7=Таблица2[ТПиР/НСиР])*Таблица2[ПИР])</f>
        <v>0</v>
      </c>
      <c r="J7" s="8">
        <f>T7*SUMPRODUCT(($B$2=Таблица2[Филиал])*($B$3=Таблица2[ФЕР/ТЕР])*(F7=Таблица2[Наименование работ])*(G7=Таблица2[ТПиР/НСиР])*Таблица2[СМР])</f>
        <v>0</v>
      </c>
      <c r="K7" s="8">
        <f>U7*SUMPRODUCT(($B$2=Таблица2[Филиал])*($B$3=Таблица2[ФЕР/ТЕР])*(F7=Таблица2[Наименование работ])*(G7=Таблица2[ТПиР/НСиР])*Таблица2[ПНР])</f>
        <v>0</v>
      </c>
      <c r="L7" s="8">
        <f>V7*SUMPRODUCT(($B$2=Таблица2[Филиал])*($B$3=Таблица2[ФЕР/ТЕР])*(F7=Таблица2[Наименование работ])*(G7=Таблица2[ТПиР/НСиР])*Таблица2[Оборудование])</f>
        <v>0</v>
      </c>
      <c r="M7" s="8">
        <f>W7*SUMPRODUCT(($B$2=Таблица2[Филиал])*($B$3=Таблица2[ФЕР/ТЕР])*(F7=Таблица2[Наименование работ])*(G7=Таблица2[ТПиР/НСиР])*Таблица2[Прочие])</f>
        <v>0</v>
      </c>
      <c r="N7" s="8">
        <f>S7*SUMPRODUCT(($B$2=Таблица2[Филиал])*($B$3=Таблица2[ФЕР/ТЕР])*(F7=Таблица2[Наименование работ])*(G7=Таблица2[ТПиР/НСиР])*Таблица2[ПИР2])</f>
        <v>0</v>
      </c>
      <c r="O7" s="8">
        <f>T7*SUMPRODUCT(($B$2=Таблица2[Филиал])*($B$3=Таблица2[ФЕР/ТЕР])*(F7=Таблица2[Наименование работ])*(G7=Таблица2[ТПиР/НСиР])*Таблица2[СМР3])</f>
        <v>0</v>
      </c>
      <c r="P7" s="8">
        <f>U7*SUMPRODUCT(($B$2=Таблица2[Филиал])*($B$3=Таблица2[ФЕР/ТЕР])*(F7=Таблица2[Наименование работ])*(G7=Таблица2[ТПиР/НСиР])*Таблица2[ПНР4])</f>
        <v>0</v>
      </c>
      <c r="Q7" s="8">
        <f>V7*SUMPRODUCT(($B$2=Таблица2[Филиал])*($B$3=Таблица2[ФЕР/ТЕР])*(F7=Таблица2[Наименование работ])*(G7=Таблица2[ТПиР/НСиР])*Таблица2[Оборудование5])</f>
        <v>0</v>
      </c>
      <c r="R7" s="8">
        <f>W7*SUMPRODUCT(($B$2=Таблица2[Филиал])*($B$3=Таблица2[ФЕР/ТЕР])*(F7=Таблица2[Наименование работ])*(G7=Таблица2[ТПиР/НСиР])*Таблица2[Прочие2])</f>
        <v>0</v>
      </c>
      <c r="S7" s="8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работ])*(G7=Таблица2[ТПиР/НСиР])/Таблица2[ПИР22]))</f>
        <v>0</v>
      </c>
      <c r="T7" s="8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работ])*(G7=Таблица2[ТПиР/НСиР])/Таблица2[СМР33]))</f>
        <v>0</v>
      </c>
      <c r="U7" s="8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работ])*(G7=Таблица2[ТПиР/НСиР])/Таблица2[ПНР44]))</f>
        <v>0</v>
      </c>
      <c r="V7" s="8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работ])*(G7=Таблица2[ТПиР/НСиР])/Таблица2[Оборудование55]))</f>
        <v>0</v>
      </c>
      <c r="W7" s="8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8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работ])*(G7=Таблица2[ТПиР/НСиР])*Таблица2[ПИР22]))</f>
        <v>0</v>
      </c>
      <c r="Y7" s="8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работ])*(G7=Таблица2[ТПиР/НСиР])*Таблица2[СМР33]))</f>
        <v>0</v>
      </c>
      <c r="Z7" s="8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работ])*(G7=Таблица2[ТПиР/НСиР])*Таблица2[ПНР44]))</f>
        <v>0</v>
      </c>
      <c r="AA7" s="8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работ])*(G7=Таблица2[ТПиР/НСиР])*Таблица2[Оборудование55]))</f>
        <v>0</v>
      </c>
      <c r="AB7" s="38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43">
        <f>SUM(Таблица3[[#This Row],[ПИР]:[Прочее]])</f>
        <v>0</v>
      </c>
      <c r="AD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" s="48">
        <f>SUM(Таблица3[[#This Row],[ПИР7]:[Прочие]])</f>
        <v>0</v>
      </c>
      <c r="AF7" s="48">
        <f>SUM(Таблица3[[#This Row],[ПИР11]:[Прочие15]])</f>
        <v>0</v>
      </c>
    </row>
    <row r="8" spans="2:32" x14ac:dyDescent="0.25">
      <c r="D8" s="36">
        <f>калькулятор!C12</f>
        <v>6</v>
      </c>
      <c r="E8" s="6">
        <f>калькулятор!F12</f>
        <v>0</v>
      </c>
      <c r="F8" s="6">
        <f>калькулятор!G12</f>
        <v>0</v>
      </c>
      <c r="G8" s="6">
        <f>калькулятор!H12</f>
        <v>0</v>
      </c>
      <c r="H8" s="6">
        <f>калькулятор!I12</f>
        <v>0</v>
      </c>
      <c r="I8" s="8">
        <f>S8*SUMPRODUCT(($B$2=Таблица2[Филиал])*($B$3=Таблица2[ФЕР/ТЕР])*(F8=Таблица2[Наименование работ])*(G8=Таблица2[ТПиР/НСиР])*Таблица2[ПИР])</f>
        <v>0</v>
      </c>
      <c r="J8" s="8">
        <f>T8*SUMPRODUCT(($B$2=Таблица2[Филиал])*($B$3=Таблица2[ФЕР/ТЕР])*(F8=Таблица2[Наименование работ])*(G8=Таблица2[ТПиР/НСиР])*Таблица2[СМР])</f>
        <v>0</v>
      </c>
      <c r="K8" s="8">
        <f>U8*SUMPRODUCT(($B$2=Таблица2[Филиал])*($B$3=Таблица2[ФЕР/ТЕР])*(F8=Таблица2[Наименование работ])*(G8=Таблица2[ТПиР/НСиР])*Таблица2[ПНР])</f>
        <v>0</v>
      </c>
      <c r="L8" s="8">
        <f>V8*SUMPRODUCT(($B$2=Таблица2[Филиал])*($B$3=Таблица2[ФЕР/ТЕР])*(F8=Таблица2[Наименование работ])*(G8=Таблица2[ТПиР/НСиР])*Таблица2[Оборудование])</f>
        <v>0</v>
      </c>
      <c r="M8" s="8">
        <f>W8*SUMPRODUCT(($B$2=Таблица2[Филиал])*($B$3=Таблица2[ФЕР/ТЕР])*(F8=Таблица2[Наименование работ])*(G8=Таблица2[ТПиР/НСиР])*Таблица2[Прочие])</f>
        <v>0</v>
      </c>
      <c r="N8" s="8">
        <f>S8*SUMPRODUCT(($B$2=Таблица2[Филиал])*($B$3=Таблица2[ФЕР/ТЕР])*(F8=Таблица2[Наименование работ])*(G8=Таблица2[ТПиР/НСиР])*Таблица2[ПИР2])</f>
        <v>0</v>
      </c>
      <c r="O8" s="8">
        <f>T8*SUMPRODUCT(($B$2=Таблица2[Филиал])*($B$3=Таблица2[ФЕР/ТЕР])*(F8=Таблица2[Наименование работ])*(G8=Таблица2[ТПиР/НСиР])*Таблица2[СМР3])</f>
        <v>0</v>
      </c>
      <c r="P8" s="8">
        <f>U8*SUMPRODUCT(($B$2=Таблица2[Филиал])*($B$3=Таблица2[ФЕР/ТЕР])*(F8=Таблица2[Наименование работ])*(G8=Таблица2[ТПиР/НСиР])*Таблица2[ПНР4])</f>
        <v>0</v>
      </c>
      <c r="Q8" s="8">
        <f>V8*SUMPRODUCT(($B$2=Таблица2[Филиал])*($B$3=Таблица2[ФЕР/ТЕР])*(F8=Таблица2[Наименование работ])*(G8=Таблица2[ТПиР/НСиР])*Таблица2[Оборудование5])</f>
        <v>0</v>
      </c>
      <c r="R8" s="8">
        <f>W8*SUMPRODUCT(($B$2=Таблица2[Филиал])*($B$3=Таблица2[ФЕР/ТЕР])*(F8=Таблица2[Наименование работ])*(G8=Таблица2[ТПиР/НСиР])*Таблица2[Прочие2])</f>
        <v>0</v>
      </c>
      <c r="S8" s="8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работ])*(G8=Таблица2[ТПиР/НСиР])/Таблица2[ПИР22]))</f>
        <v>0</v>
      </c>
      <c r="T8" s="8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работ])*(G8=Таблица2[ТПиР/НСиР])/Таблица2[СМР33]))</f>
        <v>0</v>
      </c>
      <c r="U8" s="8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работ])*(G8=Таблица2[ТПиР/НСиР])/Таблица2[ПНР44]))</f>
        <v>0</v>
      </c>
      <c r="V8" s="8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работ])*(G8=Таблица2[ТПиР/НСиР])/Таблица2[Оборудование55]))</f>
        <v>0</v>
      </c>
      <c r="W8" s="8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8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работ])*(G8=Таблица2[ТПиР/НСиР])*Таблица2[ПИР22]))</f>
        <v>0</v>
      </c>
      <c r="Y8" s="8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работ])*(G8=Таблица2[ТПиР/НСиР])*Таблица2[СМР33]))</f>
        <v>0</v>
      </c>
      <c r="Z8" s="8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работ])*(G8=Таблица2[ТПиР/НСиР])*Таблица2[ПНР44]))</f>
        <v>0</v>
      </c>
      <c r="AA8" s="8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работ])*(G8=Таблица2[ТПиР/НСиР])*Таблица2[Оборудование55]))</f>
        <v>0</v>
      </c>
      <c r="AB8" s="38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43">
        <f>SUM(Таблица3[[#This Row],[ПИР]:[Прочее]])</f>
        <v>0</v>
      </c>
      <c r="AD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" s="48">
        <f>SUM(Таблица3[[#This Row],[ПИР7]:[Прочие]])</f>
        <v>0</v>
      </c>
      <c r="AF8" s="48">
        <f>SUM(Таблица3[[#This Row],[ПИР11]:[Прочие15]])</f>
        <v>0</v>
      </c>
    </row>
    <row r="9" spans="2:32" x14ac:dyDescent="0.25">
      <c r="D9" s="36">
        <f>калькулятор!C13</f>
        <v>7</v>
      </c>
      <c r="E9" s="6">
        <f>калькулятор!F13</f>
        <v>0</v>
      </c>
      <c r="F9" s="6">
        <f>калькулятор!G13</f>
        <v>0</v>
      </c>
      <c r="G9" s="6">
        <f>калькулятор!H13</f>
        <v>0</v>
      </c>
      <c r="H9" s="6">
        <f>калькулятор!I13</f>
        <v>0</v>
      </c>
      <c r="I9" s="8">
        <f>S9*SUMPRODUCT(($B$2=Таблица2[Филиал])*($B$3=Таблица2[ФЕР/ТЕР])*(F9=Таблица2[Наименование работ])*(G9=Таблица2[ТПиР/НСиР])*Таблица2[ПИР])</f>
        <v>0</v>
      </c>
      <c r="J9" s="8">
        <f>T9*SUMPRODUCT(($B$2=Таблица2[Филиал])*($B$3=Таблица2[ФЕР/ТЕР])*(F9=Таблица2[Наименование работ])*(G9=Таблица2[ТПиР/НСиР])*Таблица2[СМР])</f>
        <v>0</v>
      </c>
      <c r="K9" s="8">
        <f>U9*SUMPRODUCT(($B$2=Таблица2[Филиал])*($B$3=Таблица2[ФЕР/ТЕР])*(F9=Таблица2[Наименование работ])*(G9=Таблица2[ТПиР/НСиР])*Таблица2[ПНР])</f>
        <v>0</v>
      </c>
      <c r="L9" s="8">
        <f>V9*SUMPRODUCT(($B$2=Таблица2[Филиал])*($B$3=Таблица2[ФЕР/ТЕР])*(F9=Таблица2[Наименование работ])*(G9=Таблица2[ТПиР/НСиР])*Таблица2[Оборудование])</f>
        <v>0</v>
      </c>
      <c r="M9" s="8">
        <f>W9*SUMPRODUCT(($B$2=Таблица2[Филиал])*($B$3=Таблица2[ФЕР/ТЕР])*(F9=Таблица2[Наименование работ])*(G9=Таблица2[ТПиР/НСиР])*Таблица2[Прочие])</f>
        <v>0</v>
      </c>
      <c r="N9" s="8">
        <f>S9*SUMPRODUCT(($B$2=Таблица2[Филиал])*($B$3=Таблица2[ФЕР/ТЕР])*(F9=Таблица2[Наименование работ])*(G9=Таблица2[ТПиР/НСиР])*Таблица2[ПИР2])</f>
        <v>0</v>
      </c>
      <c r="O9" s="8">
        <f>T9*SUMPRODUCT(($B$2=Таблица2[Филиал])*($B$3=Таблица2[ФЕР/ТЕР])*(F9=Таблица2[Наименование работ])*(G9=Таблица2[ТПиР/НСиР])*Таблица2[СМР3])</f>
        <v>0</v>
      </c>
      <c r="P9" s="8">
        <f>U9*SUMPRODUCT(($B$2=Таблица2[Филиал])*($B$3=Таблица2[ФЕР/ТЕР])*(F9=Таблица2[Наименование работ])*(G9=Таблица2[ТПиР/НСиР])*Таблица2[ПНР4])</f>
        <v>0</v>
      </c>
      <c r="Q9" s="8">
        <f>V9*SUMPRODUCT(($B$2=Таблица2[Филиал])*($B$3=Таблица2[ФЕР/ТЕР])*(F9=Таблица2[Наименование работ])*(G9=Таблица2[ТПиР/НСиР])*Таблица2[Оборудование5])</f>
        <v>0</v>
      </c>
      <c r="R9" s="8">
        <f>W9*SUMPRODUCT(($B$2=Таблица2[Филиал])*($B$3=Таблица2[ФЕР/ТЕР])*(F9=Таблица2[Наименование работ])*(G9=Таблица2[ТПиР/НСиР])*Таблица2[Прочие2])</f>
        <v>0</v>
      </c>
      <c r="S9" s="8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работ])*(G9=Таблица2[ТПиР/НСиР])/Таблица2[ПИР22]))</f>
        <v>0</v>
      </c>
      <c r="T9" s="8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работ])*(G9=Таблица2[ТПиР/НСиР])/Таблица2[СМР33]))</f>
        <v>0</v>
      </c>
      <c r="U9" s="8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работ])*(G9=Таблица2[ТПиР/НСиР])/Таблица2[ПНР44]))</f>
        <v>0</v>
      </c>
      <c r="V9" s="8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работ])*(G9=Таблица2[ТПиР/НСиР])/Таблица2[Оборудование55]))</f>
        <v>0</v>
      </c>
      <c r="W9" s="8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8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работ])*(G9=Таблица2[ТПиР/НСиР])*Таблица2[ПИР22]))</f>
        <v>0</v>
      </c>
      <c r="Y9" s="8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работ])*(G9=Таблица2[ТПиР/НСиР])*Таблица2[СМР33]))</f>
        <v>0</v>
      </c>
      <c r="Z9" s="8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работ])*(G9=Таблица2[ТПиР/НСиР])*Таблица2[ПНР44]))</f>
        <v>0</v>
      </c>
      <c r="AA9" s="8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работ])*(G9=Таблица2[ТПиР/НСиР])*Таблица2[Оборудование55]))</f>
        <v>0</v>
      </c>
      <c r="AB9" s="38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43">
        <f>SUM(Таблица3[[#This Row],[ПИР]:[Прочее]])</f>
        <v>0</v>
      </c>
      <c r="AD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" s="48">
        <f>SUM(Таблица3[[#This Row],[ПИР7]:[Прочие]])</f>
        <v>0</v>
      </c>
      <c r="AF9" s="48">
        <f>SUM(Таблица3[[#This Row],[ПИР11]:[Прочие15]])</f>
        <v>0</v>
      </c>
    </row>
    <row r="10" spans="2:32" x14ac:dyDescent="0.25">
      <c r="D10" s="36">
        <f>калькулятор!C14</f>
        <v>8</v>
      </c>
      <c r="E10" s="6">
        <f>калькулятор!F14</f>
        <v>0</v>
      </c>
      <c r="F10" s="6">
        <f>калькулятор!G14</f>
        <v>0</v>
      </c>
      <c r="G10" s="6">
        <f>калькулятор!H14</f>
        <v>0</v>
      </c>
      <c r="H10" s="6">
        <f>калькулятор!I14</f>
        <v>0</v>
      </c>
      <c r="I10" s="8">
        <f>S10*SUMPRODUCT(($B$2=Таблица2[Филиал])*($B$3=Таблица2[ФЕР/ТЕР])*(F10=Таблица2[Наименование работ])*(G10=Таблица2[ТПиР/НСиР])*Таблица2[ПИР])</f>
        <v>0</v>
      </c>
      <c r="J10" s="8">
        <f>T10*SUMPRODUCT(($B$2=Таблица2[Филиал])*($B$3=Таблица2[ФЕР/ТЕР])*(F10=Таблица2[Наименование работ])*(G10=Таблица2[ТПиР/НСиР])*Таблица2[СМР])</f>
        <v>0</v>
      </c>
      <c r="K10" s="8">
        <f>U10*SUMPRODUCT(($B$2=Таблица2[Филиал])*($B$3=Таблица2[ФЕР/ТЕР])*(F10=Таблица2[Наименование работ])*(G10=Таблица2[ТПиР/НСиР])*Таблица2[ПНР])</f>
        <v>0</v>
      </c>
      <c r="L10" s="8">
        <f>V10*SUMPRODUCT(($B$2=Таблица2[Филиал])*($B$3=Таблица2[ФЕР/ТЕР])*(F10=Таблица2[Наименование работ])*(G10=Таблица2[ТПиР/НСиР])*Таблица2[Оборудование])</f>
        <v>0</v>
      </c>
      <c r="M10" s="8">
        <f>W10*SUMPRODUCT(($B$2=Таблица2[Филиал])*($B$3=Таблица2[ФЕР/ТЕР])*(F10=Таблица2[Наименование работ])*(G10=Таблица2[ТПиР/НСиР])*Таблица2[Прочие])</f>
        <v>0</v>
      </c>
      <c r="N10" s="8">
        <f>S10*SUMPRODUCT(($B$2=Таблица2[Филиал])*($B$3=Таблица2[ФЕР/ТЕР])*(F10=Таблица2[Наименование работ])*(G10=Таблица2[ТПиР/НСиР])*Таблица2[ПИР2])</f>
        <v>0</v>
      </c>
      <c r="O10" s="8">
        <f>T10*SUMPRODUCT(($B$2=Таблица2[Филиал])*($B$3=Таблица2[ФЕР/ТЕР])*(F10=Таблица2[Наименование работ])*(G10=Таблица2[ТПиР/НСиР])*Таблица2[СМР3])</f>
        <v>0</v>
      </c>
      <c r="P10" s="8">
        <f>U10*SUMPRODUCT(($B$2=Таблица2[Филиал])*($B$3=Таблица2[ФЕР/ТЕР])*(F10=Таблица2[Наименование работ])*(G10=Таблица2[ТПиР/НСиР])*Таблица2[ПНР4])</f>
        <v>0</v>
      </c>
      <c r="Q10" s="8">
        <f>V10*SUMPRODUCT(($B$2=Таблица2[Филиал])*($B$3=Таблица2[ФЕР/ТЕР])*(F10=Таблица2[Наименование работ])*(G10=Таблица2[ТПиР/НСиР])*Таблица2[Оборудование5])</f>
        <v>0</v>
      </c>
      <c r="R10" s="8">
        <f>W10*SUMPRODUCT(($B$2=Таблица2[Филиал])*($B$3=Таблица2[ФЕР/ТЕР])*(F10=Таблица2[Наименование работ])*(G10=Таблица2[ТПиР/НСиР])*Таблица2[Прочие2])</f>
        <v>0</v>
      </c>
      <c r="S10" s="8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работ])*(G10=Таблица2[ТПиР/НСиР])/Таблица2[ПИР22]))</f>
        <v>0</v>
      </c>
      <c r="T10" s="8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работ])*(G10=Таблица2[ТПиР/НСиР])/Таблица2[СМР33]))</f>
        <v>0</v>
      </c>
      <c r="U10" s="8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работ])*(G10=Таблица2[ТПиР/НСиР])/Таблица2[ПНР44]))</f>
        <v>0</v>
      </c>
      <c r="V10" s="8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работ])*(G10=Таблица2[ТПиР/НСиР])/Таблица2[Оборудование55]))</f>
        <v>0</v>
      </c>
      <c r="W10" s="8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8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работ])*(G10=Таблица2[ТПиР/НСиР])*Таблица2[ПИР22]))</f>
        <v>0</v>
      </c>
      <c r="Y10" s="8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работ])*(G10=Таблица2[ТПиР/НСиР])*Таблица2[СМР33]))</f>
        <v>0</v>
      </c>
      <c r="Z10" s="8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работ])*(G10=Таблица2[ТПиР/НСиР])*Таблица2[ПНР44]))</f>
        <v>0</v>
      </c>
      <c r="AA10" s="8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работ])*(G10=Таблица2[ТПиР/НСиР])*Таблица2[Оборудование55]))</f>
        <v>0</v>
      </c>
      <c r="AB10" s="38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43">
        <f>SUM(Таблица3[[#This Row],[ПИР]:[Прочее]])</f>
        <v>0</v>
      </c>
      <c r="AD1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" s="48">
        <f>SUM(Таблица3[[#This Row],[ПИР7]:[Прочие]])</f>
        <v>0</v>
      </c>
      <c r="AF10" s="48">
        <f>SUM(Таблица3[[#This Row],[ПИР11]:[Прочие15]])</f>
        <v>0</v>
      </c>
    </row>
    <row r="11" spans="2:32" x14ac:dyDescent="0.25">
      <c r="D11" s="36">
        <f>калькулятор!C15</f>
        <v>9</v>
      </c>
      <c r="E11" s="6">
        <f>калькулятор!F15</f>
        <v>0</v>
      </c>
      <c r="F11" s="6">
        <f>калькулятор!G15</f>
        <v>0</v>
      </c>
      <c r="G11" s="6">
        <f>калькулятор!H15</f>
        <v>0</v>
      </c>
      <c r="H11" s="6">
        <f>калькулятор!I15</f>
        <v>0</v>
      </c>
      <c r="I11" s="8">
        <f>S11*SUMPRODUCT(($B$2=Таблица2[Филиал])*($B$3=Таблица2[ФЕР/ТЕР])*(F11=Таблица2[Наименование работ])*(G11=Таблица2[ТПиР/НСиР])*Таблица2[ПИР])</f>
        <v>0</v>
      </c>
      <c r="J11" s="8">
        <f>T11*SUMPRODUCT(($B$2=Таблица2[Филиал])*($B$3=Таблица2[ФЕР/ТЕР])*(F11=Таблица2[Наименование работ])*(G11=Таблица2[ТПиР/НСиР])*Таблица2[СМР])</f>
        <v>0</v>
      </c>
      <c r="K11" s="8">
        <f>U11*SUMPRODUCT(($B$2=Таблица2[Филиал])*($B$3=Таблица2[ФЕР/ТЕР])*(F11=Таблица2[Наименование работ])*(G11=Таблица2[ТПиР/НСиР])*Таблица2[ПНР])</f>
        <v>0</v>
      </c>
      <c r="L11" s="8">
        <f>V11*SUMPRODUCT(($B$2=Таблица2[Филиал])*($B$3=Таблица2[ФЕР/ТЕР])*(F11=Таблица2[Наименование работ])*(G11=Таблица2[ТПиР/НСиР])*Таблица2[Оборудование])</f>
        <v>0</v>
      </c>
      <c r="M11" s="8">
        <f>W11*SUMPRODUCT(($B$2=Таблица2[Филиал])*($B$3=Таблица2[ФЕР/ТЕР])*(F11=Таблица2[Наименование работ])*(G11=Таблица2[ТПиР/НСиР])*Таблица2[Прочие])</f>
        <v>0</v>
      </c>
      <c r="N11" s="8">
        <f>S11*SUMPRODUCT(($B$2=Таблица2[Филиал])*($B$3=Таблица2[ФЕР/ТЕР])*(F11=Таблица2[Наименование работ])*(G11=Таблица2[ТПиР/НСиР])*Таблица2[ПИР2])</f>
        <v>0</v>
      </c>
      <c r="O11" s="8">
        <f>T11*SUMPRODUCT(($B$2=Таблица2[Филиал])*($B$3=Таблица2[ФЕР/ТЕР])*(F11=Таблица2[Наименование работ])*(G11=Таблица2[ТПиР/НСиР])*Таблица2[СМР3])</f>
        <v>0</v>
      </c>
      <c r="P11" s="8">
        <f>U11*SUMPRODUCT(($B$2=Таблица2[Филиал])*($B$3=Таблица2[ФЕР/ТЕР])*(F11=Таблица2[Наименование работ])*(G11=Таблица2[ТПиР/НСиР])*Таблица2[ПНР4])</f>
        <v>0</v>
      </c>
      <c r="Q11" s="8">
        <f>V11*SUMPRODUCT(($B$2=Таблица2[Филиал])*($B$3=Таблица2[ФЕР/ТЕР])*(F11=Таблица2[Наименование работ])*(G11=Таблица2[ТПиР/НСиР])*Таблица2[Оборудование5])</f>
        <v>0</v>
      </c>
      <c r="R11" s="8">
        <f>W11*SUMPRODUCT(($B$2=Таблица2[Филиал])*($B$3=Таблица2[ФЕР/ТЕР])*(F11=Таблица2[Наименование работ])*(G11=Таблица2[ТПиР/НСиР])*Таблица2[Прочие2])</f>
        <v>0</v>
      </c>
      <c r="S11" s="8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работ])*(G11=Таблица2[ТПиР/НСиР])/Таблица2[ПИР22]))</f>
        <v>0</v>
      </c>
      <c r="T11" s="8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работ])*(G11=Таблица2[ТПиР/НСиР])/Таблица2[СМР33]))</f>
        <v>0</v>
      </c>
      <c r="U11" s="8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работ])*(G11=Таблица2[ТПиР/НСиР])/Таблица2[ПНР44]))</f>
        <v>0</v>
      </c>
      <c r="V11" s="8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работ])*(G11=Таблица2[ТПиР/НСиР])/Таблица2[Оборудование55]))</f>
        <v>0</v>
      </c>
      <c r="W11" s="8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8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работ])*(G11=Таблица2[ТПиР/НСиР])*Таблица2[ПИР22]))</f>
        <v>0</v>
      </c>
      <c r="Y11" s="8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работ])*(G11=Таблица2[ТПиР/НСиР])*Таблица2[СМР33]))</f>
        <v>0</v>
      </c>
      <c r="Z11" s="8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работ])*(G11=Таблица2[ТПиР/НСиР])*Таблица2[ПНР44]))</f>
        <v>0</v>
      </c>
      <c r="AA11" s="8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работ])*(G11=Таблица2[ТПиР/НСиР])*Таблица2[Оборудование55]))</f>
        <v>0</v>
      </c>
      <c r="AB11" s="38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43">
        <f>SUM(Таблица3[[#This Row],[ПИР]:[Прочее]])</f>
        <v>0</v>
      </c>
      <c r="AD1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" s="48">
        <f>SUM(Таблица3[[#This Row],[ПИР7]:[Прочие]])</f>
        <v>0</v>
      </c>
      <c r="AF11" s="48">
        <f>SUM(Таблица3[[#This Row],[ПИР11]:[Прочие15]])</f>
        <v>0</v>
      </c>
    </row>
    <row r="12" spans="2:32" x14ac:dyDescent="0.25">
      <c r="D12" s="39">
        <f>калькулятор!C16</f>
        <v>10</v>
      </c>
      <c r="E12" s="40">
        <f>калькулятор!F16</f>
        <v>0</v>
      </c>
      <c r="F12" s="40">
        <f>калькулятор!G16</f>
        <v>0</v>
      </c>
      <c r="G12" s="40">
        <f>калькулятор!H16</f>
        <v>0</v>
      </c>
      <c r="H12" s="40">
        <f>калькулятор!I16</f>
        <v>0</v>
      </c>
      <c r="I12" s="41">
        <f>S12*SUMPRODUCT(($B$2=Таблица2[Филиал])*($B$3=Таблица2[ФЕР/ТЕР])*(F12=Таблица2[Наименование работ])*(G12=Таблица2[ТПиР/НСиР])*Таблица2[ПИР])</f>
        <v>0</v>
      </c>
      <c r="J12" s="41">
        <f>T12*SUMPRODUCT(($B$2=Таблица2[Филиал])*($B$3=Таблица2[ФЕР/ТЕР])*(F12=Таблица2[Наименование работ])*(G12=Таблица2[ТПиР/НСиР])*Таблица2[СМР])</f>
        <v>0</v>
      </c>
      <c r="K12" s="41">
        <f>U12*SUMPRODUCT(($B$2=Таблица2[Филиал])*($B$3=Таблица2[ФЕР/ТЕР])*(F12=Таблица2[Наименование работ])*(G12=Таблица2[ТПиР/НСиР])*Таблица2[ПНР])</f>
        <v>0</v>
      </c>
      <c r="L12" s="41">
        <f>V12*SUMPRODUCT(($B$2=Таблица2[Филиал])*($B$3=Таблица2[ФЕР/ТЕР])*(F12=Таблица2[Наименование работ])*(G12=Таблица2[ТПиР/НСиР])*Таблица2[Оборудование])</f>
        <v>0</v>
      </c>
      <c r="M12" s="41">
        <f>W12*SUMPRODUCT(($B$2=Таблица2[Филиал])*($B$3=Таблица2[ФЕР/ТЕР])*(F12=Таблица2[Наименование работ])*(G12=Таблица2[ТПиР/НСиР])*Таблица2[Прочие])</f>
        <v>0</v>
      </c>
      <c r="N12" s="41">
        <f>S12*SUMPRODUCT(($B$2=Таблица2[Филиал])*($B$3=Таблица2[ФЕР/ТЕР])*(F12=Таблица2[Наименование работ])*(G12=Таблица2[ТПиР/НСиР])*Таблица2[ПИР2])</f>
        <v>0</v>
      </c>
      <c r="O12" s="41">
        <f>T12*SUMPRODUCT(($B$2=Таблица2[Филиал])*($B$3=Таблица2[ФЕР/ТЕР])*(F12=Таблица2[Наименование работ])*(G12=Таблица2[ТПиР/НСиР])*Таблица2[СМР3])</f>
        <v>0</v>
      </c>
      <c r="P12" s="41">
        <f>U12*SUMPRODUCT(($B$2=Таблица2[Филиал])*($B$3=Таблица2[ФЕР/ТЕР])*(F12=Таблица2[Наименование работ])*(G12=Таблица2[ТПиР/НСиР])*Таблица2[ПНР4])</f>
        <v>0</v>
      </c>
      <c r="Q12" s="41">
        <f>V12*SUMPRODUCT(($B$2=Таблица2[Филиал])*($B$3=Таблица2[ФЕР/ТЕР])*(F12=Таблица2[Наименование работ])*(G12=Таблица2[ТПиР/НСиР])*Таблица2[Оборудование5])</f>
        <v>0</v>
      </c>
      <c r="R12" s="41">
        <f>W12*SUMPRODUCT(($B$2=Таблица2[Филиал])*($B$3=Таблица2[ФЕР/ТЕР])*(F12=Таблица2[Наименование работ])*(G12=Таблица2[ТПиР/НСиР])*Таблица2[Прочие2])</f>
        <v>0</v>
      </c>
      <c r="S12" s="41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работ])*(G12=Таблица2[ТПиР/НСиР])/Таблица2[ПИР22]))</f>
        <v>0</v>
      </c>
      <c r="T12" s="41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работ])*(G12=Таблица2[ТПиР/НСиР])/Таблица2[СМР33]))</f>
        <v>0</v>
      </c>
      <c r="U12" s="41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работ])*(G12=Таблица2[ТПиР/НСиР])/Таблица2[ПНР44]))</f>
        <v>0</v>
      </c>
      <c r="V12" s="41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работ])*(G12=Таблица2[ТПиР/НСиР])/Таблица2[Оборудование55]))</f>
        <v>0</v>
      </c>
      <c r="W12" s="41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41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работ])*(G12=Таблица2[ТПиР/НСиР])*Таблица2[ПИР22]))</f>
        <v>0</v>
      </c>
      <c r="Y12" s="41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работ])*(G12=Таблица2[ТПиР/НСиР])*Таблица2[СМР33]))</f>
        <v>0</v>
      </c>
      <c r="Z12" s="41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работ])*(G12=Таблица2[ТПиР/НСиР])*Таблица2[ПНР44]))</f>
        <v>0</v>
      </c>
      <c r="AA12" s="41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работ])*(G12=Таблица2[ТПиР/НСиР])*Таблица2[Оборудование55]))</f>
        <v>0</v>
      </c>
      <c r="AB12" s="42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43">
        <f>SUM(Таблица3[[#This Row],[ПИР]:[Прочее]])</f>
        <v>0</v>
      </c>
      <c r="AD1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" s="48">
        <f>SUM(Таблица3[[#This Row],[ПИР7]:[Прочие]])</f>
        <v>0</v>
      </c>
      <c r="AF12" s="48">
        <f>SUM(Таблица3[[#This Row],[ПИР11]:[Прочие15]])</f>
        <v>0</v>
      </c>
    </row>
    <row r="13" spans="2:32" x14ac:dyDescent="0.25">
      <c r="D13" s="36">
        <f>калькулятор!C17</f>
        <v>11</v>
      </c>
      <c r="E13" s="6">
        <f>калькулятор!F17</f>
        <v>0</v>
      </c>
      <c r="F13" s="6">
        <f>калькулятор!G17</f>
        <v>0</v>
      </c>
      <c r="G13" s="6">
        <f>калькулятор!H17</f>
        <v>0</v>
      </c>
      <c r="H13" s="6">
        <f>калькулятор!I17</f>
        <v>0</v>
      </c>
      <c r="I13" s="43">
        <f>S13*SUMPRODUCT(($B$2=Таблица2[Филиал])*($B$3=Таблица2[ФЕР/ТЕР])*(F13=Таблица2[Наименование работ])*(G13=Таблица2[ТПиР/НСиР])*Таблица2[ПИР])</f>
        <v>0</v>
      </c>
      <c r="J13" s="43">
        <f>T13*SUMPRODUCT(($B$2=Таблица2[Филиал])*($B$3=Таблица2[ФЕР/ТЕР])*(F13=Таблица2[Наименование работ])*(G13=Таблица2[ТПиР/НСиР])*Таблица2[СМР])</f>
        <v>0</v>
      </c>
      <c r="K13" s="43">
        <f>U13*SUMPRODUCT(($B$2=Таблица2[Филиал])*($B$3=Таблица2[ФЕР/ТЕР])*(F13=Таблица2[Наименование работ])*(G13=Таблица2[ТПиР/НСиР])*Таблица2[ПНР])</f>
        <v>0</v>
      </c>
      <c r="L13" s="43">
        <f>V13*SUMPRODUCT(($B$2=Таблица2[Филиал])*($B$3=Таблица2[ФЕР/ТЕР])*(F13=Таблица2[Наименование работ])*(G13=Таблица2[ТПиР/НСиР])*Таблица2[Оборудование])</f>
        <v>0</v>
      </c>
      <c r="M13" s="43">
        <f>W13*SUMPRODUCT(($B$2=Таблица2[Филиал])*($B$3=Таблица2[ФЕР/ТЕР])*(F13=Таблица2[Наименование работ])*(G13=Таблица2[ТПиР/НСиР])*Таблица2[Прочие])</f>
        <v>0</v>
      </c>
      <c r="N13" s="43">
        <f>S13*SUMPRODUCT(($B$2=Таблица2[Филиал])*($B$3=Таблица2[ФЕР/ТЕР])*(F13=Таблица2[Наименование работ])*(G13=Таблица2[ТПиР/НСиР])*Таблица2[ПИР2])</f>
        <v>0</v>
      </c>
      <c r="O13" s="43">
        <f>T13*SUMPRODUCT(($B$2=Таблица2[Филиал])*($B$3=Таблица2[ФЕР/ТЕР])*(F13=Таблица2[Наименование работ])*(G13=Таблица2[ТПиР/НСиР])*Таблица2[СМР3])</f>
        <v>0</v>
      </c>
      <c r="P13" s="43">
        <f>U13*SUMPRODUCT(($B$2=Таблица2[Филиал])*($B$3=Таблица2[ФЕР/ТЕР])*(F13=Таблица2[Наименование работ])*(G13=Таблица2[ТПиР/НСиР])*Таблица2[ПНР4])</f>
        <v>0</v>
      </c>
      <c r="Q13" s="43">
        <f>V13*SUMPRODUCT(($B$2=Таблица2[Филиал])*($B$3=Таблица2[ФЕР/ТЕР])*(F13=Таблица2[Наименование работ])*(G13=Таблица2[ТПиР/НСиР])*Таблица2[Оборудование5])</f>
        <v>0</v>
      </c>
      <c r="R13" s="43">
        <f>W13*SUMPRODUCT(($B$2=Таблица2[Филиал])*($B$3=Таблица2[ФЕР/ТЕР])*(F13=Таблица2[Наименование работ])*(G13=Таблица2[ТПиР/НСиР])*Таблица2[Прочие2])</f>
        <v>0</v>
      </c>
      <c r="S13" s="4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работ])*(G13=Таблица2[ТПиР/НСиР])/Таблица2[ПИР22]))</f>
        <v>0</v>
      </c>
      <c r="T13" s="4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работ])*(G13=Таблица2[ТПиР/НСиР])/Таблица2[СМР33]))</f>
        <v>0</v>
      </c>
      <c r="U13" s="4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работ])*(G13=Таблица2[ТПиР/НСиР])/Таблица2[ПНР44]))</f>
        <v>0</v>
      </c>
      <c r="V13" s="4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работ])*(G13=Таблица2[ТПиР/НСиР])/Таблица2[Оборудование55]))</f>
        <v>0</v>
      </c>
      <c r="W13" s="4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4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работ])*(G13=Таблица2[ТПиР/НСиР])*Таблица2[ПИР22]))</f>
        <v>0</v>
      </c>
      <c r="Y13" s="4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работ])*(G13=Таблица2[ТПиР/НСиР])*Таблица2[СМР33]))</f>
        <v>0</v>
      </c>
      <c r="Z13" s="4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работ])*(G13=Таблица2[ТПиР/НСиР])*Таблица2[ПНР44]))</f>
        <v>0</v>
      </c>
      <c r="AA13" s="4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работ])*(G13=Таблица2[ТПиР/НСиР])*Таблица2[Оборудование55]))</f>
        <v>0</v>
      </c>
      <c r="AB13" s="44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43">
        <f>SUM(Таблица3[[#This Row],[ПИР]:[Прочее]])</f>
        <v>0</v>
      </c>
      <c r="AD1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" s="48">
        <f>SUM(Таблица3[[#This Row],[ПИР7]:[Прочие]])</f>
        <v>0</v>
      </c>
      <c r="AF13" s="48">
        <f>SUM(Таблица3[[#This Row],[ПИР11]:[Прочие15]])</f>
        <v>0</v>
      </c>
    </row>
    <row r="14" spans="2:32" x14ac:dyDescent="0.25">
      <c r="D14" s="36">
        <f>калькулятор!C18</f>
        <v>12</v>
      </c>
      <c r="E14" s="6">
        <f>калькулятор!F18</f>
        <v>0</v>
      </c>
      <c r="F14" s="6">
        <f>калькулятор!G18</f>
        <v>0</v>
      </c>
      <c r="G14" s="6">
        <f>калькулятор!H18</f>
        <v>0</v>
      </c>
      <c r="H14" s="6">
        <f>калькулятор!I18</f>
        <v>0</v>
      </c>
      <c r="I14" s="43">
        <f>S14*SUMPRODUCT(($B$2=Таблица2[Филиал])*($B$3=Таблица2[ФЕР/ТЕР])*(F14=Таблица2[Наименование работ])*(G14=Таблица2[ТПиР/НСиР])*Таблица2[ПИР])</f>
        <v>0</v>
      </c>
      <c r="J14" s="43">
        <f>T14*SUMPRODUCT(($B$2=Таблица2[Филиал])*($B$3=Таблица2[ФЕР/ТЕР])*(F14=Таблица2[Наименование работ])*(G14=Таблица2[ТПиР/НСиР])*Таблица2[СМР])</f>
        <v>0</v>
      </c>
      <c r="K14" s="43">
        <f>U14*SUMPRODUCT(($B$2=Таблица2[Филиал])*($B$3=Таблица2[ФЕР/ТЕР])*(F14=Таблица2[Наименование работ])*(G14=Таблица2[ТПиР/НСиР])*Таблица2[ПНР])</f>
        <v>0</v>
      </c>
      <c r="L14" s="43">
        <f>V14*SUMPRODUCT(($B$2=Таблица2[Филиал])*($B$3=Таблица2[ФЕР/ТЕР])*(F14=Таблица2[Наименование работ])*(G14=Таблица2[ТПиР/НСиР])*Таблица2[Оборудование])</f>
        <v>0</v>
      </c>
      <c r="M14" s="43">
        <f>W14*SUMPRODUCT(($B$2=Таблица2[Филиал])*($B$3=Таблица2[ФЕР/ТЕР])*(F14=Таблица2[Наименование работ])*(G14=Таблица2[ТПиР/НСиР])*Таблица2[Прочие])</f>
        <v>0</v>
      </c>
      <c r="N14" s="43">
        <f>S14*SUMPRODUCT(($B$2=Таблица2[Филиал])*($B$3=Таблица2[ФЕР/ТЕР])*(F14=Таблица2[Наименование работ])*(G14=Таблица2[ТПиР/НСиР])*Таблица2[ПИР2])</f>
        <v>0</v>
      </c>
      <c r="O14" s="43">
        <f>T14*SUMPRODUCT(($B$2=Таблица2[Филиал])*($B$3=Таблица2[ФЕР/ТЕР])*(F14=Таблица2[Наименование работ])*(G14=Таблица2[ТПиР/НСиР])*Таблица2[СМР3])</f>
        <v>0</v>
      </c>
      <c r="P14" s="43">
        <f>U14*SUMPRODUCT(($B$2=Таблица2[Филиал])*($B$3=Таблица2[ФЕР/ТЕР])*(F14=Таблица2[Наименование работ])*(G14=Таблица2[ТПиР/НСиР])*Таблица2[ПНР4])</f>
        <v>0</v>
      </c>
      <c r="Q14" s="43">
        <f>V14*SUMPRODUCT(($B$2=Таблица2[Филиал])*($B$3=Таблица2[ФЕР/ТЕР])*(F14=Таблица2[Наименование работ])*(G14=Таблица2[ТПиР/НСиР])*Таблица2[Оборудование5])</f>
        <v>0</v>
      </c>
      <c r="R14" s="43">
        <f>W14*SUMPRODUCT(($B$2=Таблица2[Филиал])*($B$3=Таблица2[ФЕР/ТЕР])*(F14=Таблица2[Наименование работ])*(G14=Таблица2[ТПиР/НСиР])*Таблица2[Прочие2])</f>
        <v>0</v>
      </c>
      <c r="S14" s="4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работ])*(G14=Таблица2[ТПиР/НСиР])/Таблица2[ПИР22]))</f>
        <v>0</v>
      </c>
      <c r="T14" s="4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работ])*(G14=Таблица2[ТПиР/НСиР])/Таблица2[СМР33]))</f>
        <v>0</v>
      </c>
      <c r="U14" s="4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работ])*(G14=Таблица2[ТПиР/НСиР])/Таблица2[ПНР44]))</f>
        <v>0</v>
      </c>
      <c r="V14" s="4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работ])*(G14=Таблица2[ТПиР/НСиР])/Таблица2[Оборудование55]))</f>
        <v>0</v>
      </c>
      <c r="W14" s="4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4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работ])*(G14=Таблица2[ТПиР/НСиР])*Таблица2[ПИР22]))</f>
        <v>0</v>
      </c>
      <c r="Y14" s="4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работ])*(G14=Таблица2[ТПиР/НСиР])*Таблица2[СМР33]))</f>
        <v>0</v>
      </c>
      <c r="Z14" s="4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работ])*(G14=Таблица2[ТПиР/НСиР])*Таблица2[ПНР44]))</f>
        <v>0</v>
      </c>
      <c r="AA14" s="4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работ])*(G14=Таблица2[ТПиР/НСиР])*Таблица2[Оборудование55]))</f>
        <v>0</v>
      </c>
      <c r="AB14" s="44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43">
        <f>SUM(Таблица3[[#This Row],[ПИР]:[Прочее]])</f>
        <v>0</v>
      </c>
      <c r="AD1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" s="48">
        <f>SUM(Таблица3[[#This Row],[ПИР7]:[Прочие]])</f>
        <v>0</v>
      </c>
      <c r="AF14" s="48">
        <f>SUM(Таблица3[[#This Row],[ПИР11]:[Прочие15]])</f>
        <v>0</v>
      </c>
    </row>
    <row r="15" spans="2:32" x14ac:dyDescent="0.25">
      <c r="D15" s="36">
        <f>калькулятор!C19</f>
        <v>13</v>
      </c>
      <c r="E15" s="6">
        <f>калькулятор!F19</f>
        <v>0</v>
      </c>
      <c r="F15" s="6">
        <f>калькулятор!G19</f>
        <v>0</v>
      </c>
      <c r="G15" s="6">
        <f>калькулятор!H19</f>
        <v>0</v>
      </c>
      <c r="H15" s="6">
        <f>калькулятор!I19</f>
        <v>0</v>
      </c>
      <c r="I15" s="43">
        <f>S15*SUMPRODUCT(($B$2=Таблица2[Филиал])*($B$3=Таблица2[ФЕР/ТЕР])*(F15=Таблица2[Наименование работ])*(G15=Таблица2[ТПиР/НСиР])*Таблица2[ПИР])</f>
        <v>0</v>
      </c>
      <c r="J15" s="43">
        <f>T15*SUMPRODUCT(($B$2=Таблица2[Филиал])*($B$3=Таблица2[ФЕР/ТЕР])*(F15=Таблица2[Наименование работ])*(G15=Таблица2[ТПиР/НСиР])*Таблица2[СМР])</f>
        <v>0</v>
      </c>
      <c r="K15" s="43">
        <f>U15*SUMPRODUCT(($B$2=Таблица2[Филиал])*($B$3=Таблица2[ФЕР/ТЕР])*(F15=Таблица2[Наименование работ])*(G15=Таблица2[ТПиР/НСиР])*Таблица2[ПНР])</f>
        <v>0</v>
      </c>
      <c r="L15" s="43">
        <f>V15*SUMPRODUCT(($B$2=Таблица2[Филиал])*($B$3=Таблица2[ФЕР/ТЕР])*(F15=Таблица2[Наименование работ])*(G15=Таблица2[ТПиР/НСиР])*Таблица2[Оборудование])</f>
        <v>0</v>
      </c>
      <c r="M15" s="43">
        <f>W15*SUMPRODUCT(($B$2=Таблица2[Филиал])*($B$3=Таблица2[ФЕР/ТЕР])*(F15=Таблица2[Наименование работ])*(G15=Таблица2[ТПиР/НСиР])*Таблица2[Прочие])</f>
        <v>0</v>
      </c>
      <c r="N15" s="43">
        <f>S15*SUMPRODUCT(($B$2=Таблица2[Филиал])*($B$3=Таблица2[ФЕР/ТЕР])*(F15=Таблица2[Наименование работ])*(G15=Таблица2[ТПиР/НСиР])*Таблица2[ПИР2])</f>
        <v>0</v>
      </c>
      <c r="O15" s="43">
        <f>T15*SUMPRODUCT(($B$2=Таблица2[Филиал])*($B$3=Таблица2[ФЕР/ТЕР])*(F15=Таблица2[Наименование работ])*(G15=Таблица2[ТПиР/НСиР])*Таблица2[СМР3])</f>
        <v>0</v>
      </c>
      <c r="P15" s="43">
        <f>U15*SUMPRODUCT(($B$2=Таблица2[Филиал])*($B$3=Таблица2[ФЕР/ТЕР])*(F15=Таблица2[Наименование работ])*(G15=Таблица2[ТПиР/НСиР])*Таблица2[ПНР4])</f>
        <v>0</v>
      </c>
      <c r="Q15" s="43">
        <f>V15*SUMPRODUCT(($B$2=Таблица2[Филиал])*($B$3=Таблица2[ФЕР/ТЕР])*(F15=Таблица2[Наименование работ])*(G15=Таблица2[ТПиР/НСиР])*Таблица2[Оборудование5])</f>
        <v>0</v>
      </c>
      <c r="R15" s="43">
        <f>W15*SUMPRODUCT(($B$2=Таблица2[Филиал])*($B$3=Таблица2[ФЕР/ТЕР])*(F15=Таблица2[Наименование работ])*(G15=Таблица2[ТПиР/НСиР])*Таблица2[Прочие2])</f>
        <v>0</v>
      </c>
      <c r="S15" s="4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работ])*(G15=Таблица2[ТПиР/НСиР])/Таблица2[ПИР22]))</f>
        <v>0</v>
      </c>
      <c r="T15" s="4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работ])*(G15=Таблица2[ТПиР/НСиР])/Таблица2[СМР33]))</f>
        <v>0</v>
      </c>
      <c r="U15" s="4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работ])*(G15=Таблица2[ТПиР/НСиР])/Таблица2[ПНР44]))</f>
        <v>0</v>
      </c>
      <c r="V15" s="4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работ])*(G15=Таблица2[ТПиР/НСиР])/Таблица2[Оборудование55]))</f>
        <v>0</v>
      </c>
      <c r="W15" s="4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4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работ])*(G15=Таблица2[ТПиР/НСиР])*Таблица2[ПИР22]))</f>
        <v>0</v>
      </c>
      <c r="Y15" s="4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работ])*(G15=Таблица2[ТПиР/НСиР])*Таблица2[СМР33]))</f>
        <v>0</v>
      </c>
      <c r="Z15" s="4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работ])*(G15=Таблица2[ТПиР/НСиР])*Таблица2[ПНР44]))</f>
        <v>0</v>
      </c>
      <c r="AA15" s="4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работ])*(G15=Таблица2[ТПиР/НСиР])*Таблица2[Оборудование55]))</f>
        <v>0</v>
      </c>
      <c r="AB15" s="44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43">
        <f>SUM(Таблица3[[#This Row],[ПИР]:[Прочее]])</f>
        <v>0</v>
      </c>
      <c r="AD1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" s="48">
        <f>SUM(Таблица3[[#This Row],[ПИР7]:[Прочие]])</f>
        <v>0</v>
      </c>
      <c r="AF15" s="48">
        <f>SUM(Таблица3[[#This Row],[ПИР11]:[Прочие15]])</f>
        <v>0</v>
      </c>
    </row>
    <row r="16" spans="2:32" x14ac:dyDescent="0.25">
      <c r="D16" s="36">
        <f>калькулятор!C20</f>
        <v>14</v>
      </c>
      <c r="E16" s="6">
        <f>калькулятор!F20</f>
        <v>0</v>
      </c>
      <c r="F16" s="6">
        <f>калькулятор!G20</f>
        <v>0</v>
      </c>
      <c r="G16" s="6">
        <f>калькулятор!H20</f>
        <v>0</v>
      </c>
      <c r="H16" s="6">
        <f>калькулятор!I20</f>
        <v>0</v>
      </c>
      <c r="I16" s="43">
        <f>S16*SUMPRODUCT(($B$2=Таблица2[Филиал])*($B$3=Таблица2[ФЕР/ТЕР])*(F16=Таблица2[Наименование работ])*(G16=Таблица2[ТПиР/НСиР])*Таблица2[ПИР])</f>
        <v>0</v>
      </c>
      <c r="J16" s="43">
        <f>T16*SUMPRODUCT(($B$2=Таблица2[Филиал])*($B$3=Таблица2[ФЕР/ТЕР])*(F16=Таблица2[Наименование работ])*(G16=Таблица2[ТПиР/НСиР])*Таблица2[СМР])</f>
        <v>0</v>
      </c>
      <c r="K16" s="43">
        <f>U16*SUMPRODUCT(($B$2=Таблица2[Филиал])*($B$3=Таблица2[ФЕР/ТЕР])*(F16=Таблица2[Наименование работ])*(G16=Таблица2[ТПиР/НСиР])*Таблица2[ПНР])</f>
        <v>0</v>
      </c>
      <c r="L16" s="43">
        <f>V16*SUMPRODUCT(($B$2=Таблица2[Филиал])*($B$3=Таблица2[ФЕР/ТЕР])*(F16=Таблица2[Наименование работ])*(G16=Таблица2[ТПиР/НСиР])*Таблица2[Оборудование])</f>
        <v>0</v>
      </c>
      <c r="M16" s="43">
        <f>W16*SUMPRODUCT(($B$2=Таблица2[Филиал])*($B$3=Таблица2[ФЕР/ТЕР])*(F16=Таблица2[Наименование работ])*(G16=Таблица2[ТПиР/НСиР])*Таблица2[Прочие])</f>
        <v>0</v>
      </c>
      <c r="N16" s="43">
        <f>S16*SUMPRODUCT(($B$2=Таблица2[Филиал])*($B$3=Таблица2[ФЕР/ТЕР])*(F16=Таблица2[Наименование работ])*(G16=Таблица2[ТПиР/НСиР])*Таблица2[ПИР2])</f>
        <v>0</v>
      </c>
      <c r="O16" s="43">
        <f>T16*SUMPRODUCT(($B$2=Таблица2[Филиал])*($B$3=Таблица2[ФЕР/ТЕР])*(F16=Таблица2[Наименование работ])*(G16=Таблица2[ТПиР/НСиР])*Таблица2[СМР3])</f>
        <v>0</v>
      </c>
      <c r="P16" s="43">
        <f>U16*SUMPRODUCT(($B$2=Таблица2[Филиал])*($B$3=Таблица2[ФЕР/ТЕР])*(F16=Таблица2[Наименование работ])*(G16=Таблица2[ТПиР/НСиР])*Таблица2[ПНР4])</f>
        <v>0</v>
      </c>
      <c r="Q16" s="43">
        <f>V16*SUMPRODUCT(($B$2=Таблица2[Филиал])*($B$3=Таблица2[ФЕР/ТЕР])*(F16=Таблица2[Наименование работ])*(G16=Таблица2[ТПиР/НСиР])*Таблица2[Оборудование5])</f>
        <v>0</v>
      </c>
      <c r="R16" s="43">
        <f>W16*SUMPRODUCT(($B$2=Таблица2[Филиал])*($B$3=Таблица2[ФЕР/ТЕР])*(F16=Таблица2[Наименование работ])*(G16=Таблица2[ТПиР/НСиР])*Таблица2[Прочие2])</f>
        <v>0</v>
      </c>
      <c r="S16" s="4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работ])*(G16=Таблица2[ТПиР/НСиР])/Таблица2[ПИР22]))</f>
        <v>0</v>
      </c>
      <c r="T16" s="4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работ])*(G16=Таблица2[ТПиР/НСиР])/Таблица2[СМР33]))</f>
        <v>0</v>
      </c>
      <c r="U16" s="4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работ])*(G16=Таблица2[ТПиР/НСиР])/Таблица2[ПНР44]))</f>
        <v>0</v>
      </c>
      <c r="V16" s="4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работ])*(G16=Таблица2[ТПиР/НСиР])/Таблица2[Оборудование55]))</f>
        <v>0</v>
      </c>
      <c r="W16" s="4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4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работ])*(G16=Таблица2[ТПиР/НСиР])*Таблица2[ПИР22]))</f>
        <v>0</v>
      </c>
      <c r="Y16" s="4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работ])*(G16=Таблица2[ТПиР/НСиР])*Таблица2[СМР33]))</f>
        <v>0</v>
      </c>
      <c r="Z16" s="4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работ])*(G16=Таблица2[ТПиР/НСиР])*Таблица2[ПНР44]))</f>
        <v>0</v>
      </c>
      <c r="AA16" s="4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работ])*(G16=Таблица2[ТПиР/НСиР])*Таблица2[Оборудование55]))</f>
        <v>0</v>
      </c>
      <c r="AB16" s="44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43">
        <f>SUM(Таблица3[[#This Row],[ПИР]:[Прочее]])</f>
        <v>0</v>
      </c>
      <c r="AD1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" s="48">
        <f>SUM(Таблица3[[#This Row],[ПИР7]:[Прочие]])</f>
        <v>0</v>
      </c>
      <c r="AF16" s="48">
        <f>SUM(Таблица3[[#This Row],[ПИР11]:[Прочие15]])</f>
        <v>0</v>
      </c>
    </row>
    <row r="17" spans="4:32" x14ac:dyDescent="0.25">
      <c r="D17" s="36">
        <f>калькулятор!C21</f>
        <v>15</v>
      </c>
      <c r="E17" s="6">
        <f>калькулятор!F21</f>
        <v>0</v>
      </c>
      <c r="F17" s="6">
        <f>калькулятор!G21</f>
        <v>0</v>
      </c>
      <c r="G17" s="6">
        <f>калькулятор!H21</f>
        <v>0</v>
      </c>
      <c r="H17" s="6">
        <f>калькулятор!I21</f>
        <v>0</v>
      </c>
      <c r="I17" s="43">
        <f>S17*SUMPRODUCT(($B$2=Таблица2[Филиал])*($B$3=Таблица2[ФЕР/ТЕР])*(F17=Таблица2[Наименование работ])*(G17=Таблица2[ТПиР/НСиР])*Таблица2[ПИР])</f>
        <v>0</v>
      </c>
      <c r="J17" s="43">
        <f>T17*SUMPRODUCT(($B$2=Таблица2[Филиал])*($B$3=Таблица2[ФЕР/ТЕР])*(F17=Таблица2[Наименование работ])*(G17=Таблица2[ТПиР/НСиР])*Таблица2[СМР])</f>
        <v>0</v>
      </c>
      <c r="K17" s="43">
        <f>U17*SUMPRODUCT(($B$2=Таблица2[Филиал])*($B$3=Таблица2[ФЕР/ТЕР])*(F17=Таблица2[Наименование работ])*(G17=Таблица2[ТПиР/НСиР])*Таблица2[ПНР])</f>
        <v>0</v>
      </c>
      <c r="L17" s="43">
        <f>V17*SUMPRODUCT(($B$2=Таблица2[Филиал])*($B$3=Таблица2[ФЕР/ТЕР])*(F17=Таблица2[Наименование работ])*(G17=Таблица2[ТПиР/НСиР])*Таблица2[Оборудование])</f>
        <v>0</v>
      </c>
      <c r="M17" s="43">
        <f>W17*SUMPRODUCT(($B$2=Таблица2[Филиал])*($B$3=Таблица2[ФЕР/ТЕР])*(F17=Таблица2[Наименование работ])*(G17=Таблица2[ТПиР/НСиР])*Таблица2[Прочие])</f>
        <v>0</v>
      </c>
      <c r="N17" s="43">
        <f>S17*SUMPRODUCT(($B$2=Таблица2[Филиал])*($B$3=Таблица2[ФЕР/ТЕР])*(F17=Таблица2[Наименование работ])*(G17=Таблица2[ТПиР/НСиР])*Таблица2[ПИР2])</f>
        <v>0</v>
      </c>
      <c r="O17" s="43">
        <f>T17*SUMPRODUCT(($B$2=Таблица2[Филиал])*($B$3=Таблица2[ФЕР/ТЕР])*(F17=Таблица2[Наименование работ])*(G17=Таблица2[ТПиР/НСиР])*Таблица2[СМР3])</f>
        <v>0</v>
      </c>
      <c r="P17" s="43">
        <f>U17*SUMPRODUCT(($B$2=Таблица2[Филиал])*($B$3=Таблица2[ФЕР/ТЕР])*(F17=Таблица2[Наименование работ])*(G17=Таблица2[ТПиР/НСиР])*Таблица2[ПНР4])</f>
        <v>0</v>
      </c>
      <c r="Q17" s="43">
        <f>V17*SUMPRODUCT(($B$2=Таблица2[Филиал])*($B$3=Таблица2[ФЕР/ТЕР])*(F17=Таблица2[Наименование работ])*(G17=Таблица2[ТПиР/НСиР])*Таблица2[Оборудование5])</f>
        <v>0</v>
      </c>
      <c r="R17" s="43">
        <f>W17*SUMPRODUCT(($B$2=Таблица2[Филиал])*($B$3=Таблица2[ФЕР/ТЕР])*(F17=Таблица2[Наименование работ])*(G17=Таблица2[ТПиР/НСиР])*Таблица2[Прочие2])</f>
        <v>0</v>
      </c>
      <c r="S17" s="4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работ])*(G17=Таблица2[ТПиР/НСиР])/Таблица2[ПИР22]))</f>
        <v>0</v>
      </c>
      <c r="T17" s="4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работ])*(G17=Таблица2[ТПиР/НСиР])/Таблица2[СМР33]))</f>
        <v>0</v>
      </c>
      <c r="U17" s="4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работ])*(G17=Таблица2[ТПиР/НСиР])/Таблица2[ПНР44]))</f>
        <v>0</v>
      </c>
      <c r="V17" s="4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работ])*(G17=Таблица2[ТПиР/НСиР])/Таблица2[Оборудование55]))</f>
        <v>0</v>
      </c>
      <c r="W17" s="4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4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работ])*(G17=Таблица2[ТПиР/НСиР])*Таблица2[ПИР22]))</f>
        <v>0</v>
      </c>
      <c r="Y17" s="4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работ])*(G17=Таблица2[ТПиР/НСиР])*Таблица2[СМР33]))</f>
        <v>0</v>
      </c>
      <c r="Z17" s="4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работ])*(G17=Таблица2[ТПиР/НСиР])*Таблица2[ПНР44]))</f>
        <v>0</v>
      </c>
      <c r="AA17" s="4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работ])*(G17=Таблица2[ТПиР/НСиР])*Таблица2[Оборудование55]))</f>
        <v>0</v>
      </c>
      <c r="AB17" s="44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43">
        <f>SUM(Таблица3[[#This Row],[ПИР]:[Прочее]])</f>
        <v>0</v>
      </c>
      <c r="AD1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" s="48">
        <f>SUM(Таблица3[[#This Row],[ПИР7]:[Прочие]])</f>
        <v>0</v>
      </c>
      <c r="AF17" s="48">
        <f>SUM(Таблица3[[#This Row],[ПИР11]:[Прочие15]])</f>
        <v>0</v>
      </c>
    </row>
    <row r="18" spans="4:32" x14ac:dyDescent="0.25">
      <c r="D18" s="36">
        <f>калькулятор!C22</f>
        <v>16</v>
      </c>
      <c r="E18" s="6">
        <f>калькулятор!F22</f>
        <v>0</v>
      </c>
      <c r="F18" s="6">
        <f>калькулятор!G22</f>
        <v>0</v>
      </c>
      <c r="G18" s="6">
        <f>калькулятор!H22</f>
        <v>0</v>
      </c>
      <c r="H18" s="6">
        <f>калькулятор!I22</f>
        <v>0</v>
      </c>
      <c r="I18" s="43">
        <f>S18*SUMPRODUCT(($B$2=Таблица2[Филиал])*($B$3=Таблица2[ФЕР/ТЕР])*(F18=Таблица2[Наименование работ])*(G18=Таблица2[ТПиР/НСиР])*Таблица2[ПИР])</f>
        <v>0</v>
      </c>
      <c r="J18" s="43">
        <f>T18*SUMPRODUCT(($B$2=Таблица2[Филиал])*($B$3=Таблица2[ФЕР/ТЕР])*(F18=Таблица2[Наименование работ])*(G18=Таблица2[ТПиР/НСиР])*Таблица2[СМР])</f>
        <v>0</v>
      </c>
      <c r="K18" s="43">
        <f>U18*SUMPRODUCT(($B$2=Таблица2[Филиал])*($B$3=Таблица2[ФЕР/ТЕР])*(F18=Таблица2[Наименование работ])*(G18=Таблица2[ТПиР/НСиР])*Таблица2[ПНР])</f>
        <v>0</v>
      </c>
      <c r="L18" s="43">
        <f>V18*SUMPRODUCT(($B$2=Таблица2[Филиал])*($B$3=Таблица2[ФЕР/ТЕР])*(F18=Таблица2[Наименование работ])*(G18=Таблица2[ТПиР/НСиР])*Таблица2[Оборудование])</f>
        <v>0</v>
      </c>
      <c r="M18" s="43">
        <f>W18*SUMPRODUCT(($B$2=Таблица2[Филиал])*($B$3=Таблица2[ФЕР/ТЕР])*(F18=Таблица2[Наименование работ])*(G18=Таблица2[ТПиР/НСиР])*Таблица2[Прочие])</f>
        <v>0</v>
      </c>
      <c r="N18" s="43">
        <f>S18*SUMPRODUCT(($B$2=Таблица2[Филиал])*($B$3=Таблица2[ФЕР/ТЕР])*(F18=Таблица2[Наименование работ])*(G18=Таблица2[ТПиР/НСиР])*Таблица2[ПИР2])</f>
        <v>0</v>
      </c>
      <c r="O18" s="43">
        <f>T18*SUMPRODUCT(($B$2=Таблица2[Филиал])*($B$3=Таблица2[ФЕР/ТЕР])*(F18=Таблица2[Наименование работ])*(G18=Таблица2[ТПиР/НСиР])*Таблица2[СМР3])</f>
        <v>0</v>
      </c>
      <c r="P18" s="43">
        <f>U18*SUMPRODUCT(($B$2=Таблица2[Филиал])*($B$3=Таблица2[ФЕР/ТЕР])*(F18=Таблица2[Наименование работ])*(G18=Таблица2[ТПиР/НСиР])*Таблица2[ПНР4])</f>
        <v>0</v>
      </c>
      <c r="Q18" s="43">
        <f>V18*SUMPRODUCT(($B$2=Таблица2[Филиал])*($B$3=Таблица2[ФЕР/ТЕР])*(F18=Таблица2[Наименование работ])*(G18=Таблица2[ТПиР/НСиР])*Таблица2[Оборудование5])</f>
        <v>0</v>
      </c>
      <c r="R18" s="43">
        <f>W18*SUMPRODUCT(($B$2=Таблица2[Филиал])*($B$3=Таблица2[ФЕР/ТЕР])*(F18=Таблица2[Наименование работ])*(G18=Таблица2[ТПиР/НСиР])*Таблица2[Прочие2])</f>
        <v>0</v>
      </c>
      <c r="S18" s="4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работ])*(G18=Таблица2[ТПиР/НСиР])/Таблица2[ПИР22]))</f>
        <v>0</v>
      </c>
      <c r="T18" s="4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работ])*(G18=Таблица2[ТПиР/НСиР])/Таблица2[СМР33]))</f>
        <v>0</v>
      </c>
      <c r="U18" s="4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работ])*(G18=Таблица2[ТПиР/НСиР])/Таблица2[ПНР44]))</f>
        <v>0</v>
      </c>
      <c r="V18" s="4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работ])*(G18=Таблица2[ТПиР/НСиР])/Таблица2[Оборудование55]))</f>
        <v>0</v>
      </c>
      <c r="W18" s="4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4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работ])*(G18=Таблица2[ТПиР/НСиР])*Таблица2[ПИР22]))</f>
        <v>0</v>
      </c>
      <c r="Y18" s="4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работ])*(G18=Таблица2[ТПиР/НСиР])*Таблица2[СМР33]))</f>
        <v>0</v>
      </c>
      <c r="Z18" s="4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работ])*(G18=Таблица2[ТПиР/НСиР])*Таблица2[ПНР44]))</f>
        <v>0</v>
      </c>
      <c r="AA18" s="4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работ])*(G18=Таблица2[ТПиР/НСиР])*Таблица2[Оборудование55]))</f>
        <v>0</v>
      </c>
      <c r="AB18" s="44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43">
        <f>SUM(Таблица3[[#This Row],[ПИР]:[Прочее]])</f>
        <v>0</v>
      </c>
      <c r="AD1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" s="48">
        <f>SUM(Таблица3[[#This Row],[ПИР7]:[Прочие]])</f>
        <v>0</v>
      </c>
      <c r="AF18" s="48">
        <f>SUM(Таблица3[[#This Row],[ПИР11]:[Прочие15]])</f>
        <v>0</v>
      </c>
    </row>
    <row r="19" spans="4:32" x14ac:dyDescent="0.25">
      <c r="D19" s="36">
        <f>калькулятор!C23</f>
        <v>17</v>
      </c>
      <c r="E19" s="6">
        <f>калькулятор!F23</f>
        <v>0</v>
      </c>
      <c r="F19" s="6">
        <f>калькулятор!G23</f>
        <v>0</v>
      </c>
      <c r="G19" s="6">
        <f>калькулятор!H23</f>
        <v>0</v>
      </c>
      <c r="H19" s="6">
        <f>калькулятор!I23</f>
        <v>0</v>
      </c>
      <c r="I19" s="43">
        <f>S19*SUMPRODUCT(($B$2=Таблица2[Филиал])*($B$3=Таблица2[ФЕР/ТЕР])*(F19=Таблица2[Наименование работ])*(G19=Таблица2[ТПиР/НСиР])*Таблица2[ПИР])</f>
        <v>0</v>
      </c>
      <c r="J19" s="43">
        <f>T19*SUMPRODUCT(($B$2=Таблица2[Филиал])*($B$3=Таблица2[ФЕР/ТЕР])*(F19=Таблица2[Наименование работ])*(G19=Таблица2[ТПиР/НСиР])*Таблица2[СМР])</f>
        <v>0</v>
      </c>
      <c r="K19" s="43">
        <f>U19*SUMPRODUCT(($B$2=Таблица2[Филиал])*($B$3=Таблица2[ФЕР/ТЕР])*(F19=Таблица2[Наименование работ])*(G19=Таблица2[ТПиР/НСиР])*Таблица2[ПНР])</f>
        <v>0</v>
      </c>
      <c r="L19" s="43">
        <f>V19*SUMPRODUCT(($B$2=Таблица2[Филиал])*($B$3=Таблица2[ФЕР/ТЕР])*(F19=Таблица2[Наименование работ])*(G19=Таблица2[ТПиР/НСиР])*Таблица2[Оборудование])</f>
        <v>0</v>
      </c>
      <c r="M19" s="43">
        <f>W19*SUMPRODUCT(($B$2=Таблица2[Филиал])*($B$3=Таблица2[ФЕР/ТЕР])*(F19=Таблица2[Наименование работ])*(G19=Таблица2[ТПиР/НСиР])*Таблица2[Прочие])</f>
        <v>0</v>
      </c>
      <c r="N19" s="43">
        <f>S19*SUMPRODUCT(($B$2=Таблица2[Филиал])*($B$3=Таблица2[ФЕР/ТЕР])*(F19=Таблица2[Наименование работ])*(G19=Таблица2[ТПиР/НСиР])*Таблица2[ПИР2])</f>
        <v>0</v>
      </c>
      <c r="O19" s="43">
        <f>T19*SUMPRODUCT(($B$2=Таблица2[Филиал])*($B$3=Таблица2[ФЕР/ТЕР])*(F19=Таблица2[Наименование работ])*(G19=Таблица2[ТПиР/НСиР])*Таблица2[СМР3])</f>
        <v>0</v>
      </c>
      <c r="P19" s="43">
        <f>U19*SUMPRODUCT(($B$2=Таблица2[Филиал])*($B$3=Таблица2[ФЕР/ТЕР])*(F19=Таблица2[Наименование работ])*(G19=Таблица2[ТПиР/НСиР])*Таблица2[ПНР4])</f>
        <v>0</v>
      </c>
      <c r="Q19" s="43">
        <f>V19*SUMPRODUCT(($B$2=Таблица2[Филиал])*($B$3=Таблица2[ФЕР/ТЕР])*(F19=Таблица2[Наименование работ])*(G19=Таблица2[ТПиР/НСиР])*Таблица2[Оборудование5])</f>
        <v>0</v>
      </c>
      <c r="R19" s="43">
        <f>W19*SUMPRODUCT(($B$2=Таблица2[Филиал])*($B$3=Таблица2[ФЕР/ТЕР])*(F19=Таблица2[Наименование работ])*(G19=Таблица2[ТПиР/НСиР])*Таблица2[Прочие2])</f>
        <v>0</v>
      </c>
      <c r="S19" s="4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работ])*(G19=Таблица2[ТПиР/НСиР])/Таблица2[ПИР22]))</f>
        <v>0</v>
      </c>
      <c r="T19" s="4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работ])*(G19=Таблица2[ТПиР/НСиР])/Таблица2[СМР33]))</f>
        <v>0</v>
      </c>
      <c r="U19" s="4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работ])*(G19=Таблица2[ТПиР/НСиР])/Таблица2[ПНР44]))</f>
        <v>0</v>
      </c>
      <c r="V19" s="4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работ])*(G19=Таблица2[ТПиР/НСиР])/Таблица2[Оборудование55]))</f>
        <v>0</v>
      </c>
      <c r="W19" s="4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4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работ])*(G19=Таблица2[ТПиР/НСиР])*Таблица2[ПИР22]))</f>
        <v>0</v>
      </c>
      <c r="Y19" s="4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работ])*(G19=Таблица2[ТПиР/НСиР])*Таблица2[СМР33]))</f>
        <v>0</v>
      </c>
      <c r="Z19" s="4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работ])*(G19=Таблица2[ТПиР/НСиР])*Таблица2[ПНР44]))</f>
        <v>0</v>
      </c>
      <c r="AA19" s="4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работ])*(G19=Таблица2[ТПиР/НСиР])*Таблица2[Оборудование55]))</f>
        <v>0</v>
      </c>
      <c r="AB19" s="44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43">
        <f>SUM(Таблица3[[#This Row],[ПИР]:[Прочее]])</f>
        <v>0</v>
      </c>
      <c r="AD1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" s="48">
        <f>SUM(Таблица3[[#This Row],[ПИР7]:[Прочие]])</f>
        <v>0</v>
      </c>
      <c r="AF19" s="48">
        <f>SUM(Таблица3[[#This Row],[ПИР11]:[Прочие15]])</f>
        <v>0</v>
      </c>
    </row>
    <row r="20" spans="4:32" x14ac:dyDescent="0.25">
      <c r="D20" s="36">
        <f>калькулятор!C24</f>
        <v>18</v>
      </c>
      <c r="E20" s="6">
        <f>калькулятор!F24</f>
        <v>0</v>
      </c>
      <c r="F20" s="6">
        <f>калькулятор!G24</f>
        <v>0</v>
      </c>
      <c r="G20" s="6">
        <f>калькулятор!H24</f>
        <v>0</v>
      </c>
      <c r="H20" s="6">
        <f>калькулятор!I24</f>
        <v>0</v>
      </c>
      <c r="I20" s="43">
        <f>S20*SUMPRODUCT(($B$2=Таблица2[Филиал])*($B$3=Таблица2[ФЕР/ТЕР])*(F20=Таблица2[Наименование работ])*(G20=Таблица2[ТПиР/НСиР])*Таблица2[ПИР])</f>
        <v>0</v>
      </c>
      <c r="J20" s="43">
        <f>T20*SUMPRODUCT(($B$2=Таблица2[Филиал])*($B$3=Таблица2[ФЕР/ТЕР])*(F20=Таблица2[Наименование работ])*(G20=Таблица2[ТПиР/НСиР])*Таблица2[СМР])</f>
        <v>0</v>
      </c>
      <c r="K20" s="43">
        <f>U20*SUMPRODUCT(($B$2=Таблица2[Филиал])*($B$3=Таблица2[ФЕР/ТЕР])*(F20=Таблица2[Наименование работ])*(G20=Таблица2[ТПиР/НСиР])*Таблица2[ПНР])</f>
        <v>0</v>
      </c>
      <c r="L20" s="43">
        <f>V20*SUMPRODUCT(($B$2=Таблица2[Филиал])*($B$3=Таблица2[ФЕР/ТЕР])*(F20=Таблица2[Наименование работ])*(G20=Таблица2[ТПиР/НСиР])*Таблица2[Оборудование])</f>
        <v>0</v>
      </c>
      <c r="M20" s="43">
        <f>W20*SUMPRODUCT(($B$2=Таблица2[Филиал])*($B$3=Таблица2[ФЕР/ТЕР])*(F20=Таблица2[Наименование работ])*(G20=Таблица2[ТПиР/НСиР])*Таблица2[Прочие])</f>
        <v>0</v>
      </c>
      <c r="N20" s="43">
        <f>S20*SUMPRODUCT(($B$2=Таблица2[Филиал])*($B$3=Таблица2[ФЕР/ТЕР])*(F20=Таблица2[Наименование работ])*(G20=Таблица2[ТПиР/НСиР])*Таблица2[ПИР2])</f>
        <v>0</v>
      </c>
      <c r="O20" s="43">
        <f>T20*SUMPRODUCT(($B$2=Таблица2[Филиал])*($B$3=Таблица2[ФЕР/ТЕР])*(F20=Таблица2[Наименование работ])*(G20=Таблица2[ТПиР/НСиР])*Таблица2[СМР3])</f>
        <v>0</v>
      </c>
      <c r="P20" s="43">
        <f>U20*SUMPRODUCT(($B$2=Таблица2[Филиал])*($B$3=Таблица2[ФЕР/ТЕР])*(F20=Таблица2[Наименование работ])*(G20=Таблица2[ТПиР/НСиР])*Таблица2[ПНР4])</f>
        <v>0</v>
      </c>
      <c r="Q20" s="43">
        <f>V20*SUMPRODUCT(($B$2=Таблица2[Филиал])*($B$3=Таблица2[ФЕР/ТЕР])*(F20=Таблица2[Наименование работ])*(G20=Таблица2[ТПиР/НСиР])*Таблица2[Оборудование5])</f>
        <v>0</v>
      </c>
      <c r="R20" s="43">
        <f>W20*SUMPRODUCT(($B$2=Таблица2[Филиал])*($B$3=Таблица2[ФЕР/ТЕР])*(F20=Таблица2[Наименование работ])*(G20=Таблица2[ТПиР/НСиР])*Таблица2[Прочие2])</f>
        <v>0</v>
      </c>
      <c r="S20" s="4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работ])*(G20=Таблица2[ТПиР/НСиР])/Таблица2[ПИР22]))</f>
        <v>0</v>
      </c>
      <c r="T20" s="4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работ])*(G20=Таблица2[ТПиР/НСиР])/Таблица2[СМР33]))</f>
        <v>0</v>
      </c>
      <c r="U20" s="4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работ])*(G20=Таблица2[ТПиР/НСиР])/Таблица2[ПНР44]))</f>
        <v>0</v>
      </c>
      <c r="V20" s="4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работ])*(G20=Таблица2[ТПиР/НСиР])/Таблица2[Оборудование55]))</f>
        <v>0</v>
      </c>
      <c r="W20" s="4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4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работ])*(G20=Таблица2[ТПиР/НСиР])*Таблица2[ПИР22]))</f>
        <v>0</v>
      </c>
      <c r="Y20" s="4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работ])*(G20=Таблица2[ТПиР/НСиР])*Таблица2[СМР33]))</f>
        <v>0</v>
      </c>
      <c r="Z20" s="4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работ])*(G20=Таблица2[ТПиР/НСиР])*Таблица2[ПНР44]))</f>
        <v>0</v>
      </c>
      <c r="AA20" s="4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работ])*(G20=Таблица2[ТПиР/НСиР])*Таблица2[Оборудование55]))</f>
        <v>0</v>
      </c>
      <c r="AB20" s="44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43">
        <f>SUM(Таблица3[[#This Row],[ПИР]:[Прочее]])</f>
        <v>0</v>
      </c>
      <c r="AD2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" s="48">
        <f>SUM(Таблица3[[#This Row],[ПИР7]:[Прочие]])</f>
        <v>0</v>
      </c>
      <c r="AF20" s="48">
        <f>SUM(Таблица3[[#This Row],[ПИР11]:[Прочие15]])</f>
        <v>0</v>
      </c>
    </row>
    <row r="21" spans="4:32" x14ac:dyDescent="0.25">
      <c r="D21" s="36">
        <f>калькулятор!C25</f>
        <v>19</v>
      </c>
      <c r="E21" s="6">
        <f>калькулятор!F25</f>
        <v>0</v>
      </c>
      <c r="F21" s="6">
        <f>калькулятор!G25</f>
        <v>0</v>
      </c>
      <c r="G21" s="6">
        <f>калькулятор!H25</f>
        <v>0</v>
      </c>
      <c r="H21" s="6">
        <f>калькулятор!I25</f>
        <v>0</v>
      </c>
      <c r="I21" s="43">
        <f>S21*SUMPRODUCT(($B$2=Таблица2[Филиал])*($B$3=Таблица2[ФЕР/ТЕР])*(F21=Таблица2[Наименование работ])*(G21=Таблица2[ТПиР/НСиР])*Таблица2[ПИР])</f>
        <v>0</v>
      </c>
      <c r="J21" s="43">
        <f>T21*SUMPRODUCT(($B$2=Таблица2[Филиал])*($B$3=Таблица2[ФЕР/ТЕР])*(F21=Таблица2[Наименование работ])*(G21=Таблица2[ТПиР/НСиР])*Таблица2[СМР])</f>
        <v>0</v>
      </c>
      <c r="K21" s="43">
        <f>U21*SUMPRODUCT(($B$2=Таблица2[Филиал])*($B$3=Таблица2[ФЕР/ТЕР])*(F21=Таблица2[Наименование работ])*(G21=Таблица2[ТПиР/НСиР])*Таблица2[ПНР])</f>
        <v>0</v>
      </c>
      <c r="L21" s="43">
        <f>V21*SUMPRODUCT(($B$2=Таблица2[Филиал])*($B$3=Таблица2[ФЕР/ТЕР])*(F21=Таблица2[Наименование работ])*(G21=Таблица2[ТПиР/НСиР])*Таблица2[Оборудование])</f>
        <v>0</v>
      </c>
      <c r="M21" s="43">
        <f>W21*SUMPRODUCT(($B$2=Таблица2[Филиал])*($B$3=Таблица2[ФЕР/ТЕР])*(F21=Таблица2[Наименование работ])*(G21=Таблица2[ТПиР/НСиР])*Таблица2[Прочие])</f>
        <v>0</v>
      </c>
      <c r="N21" s="43">
        <f>S21*SUMPRODUCT(($B$2=Таблица2[Филиал])*($B$3=Таблица2[ФЕР/ТЕР])*(F21=Таблица2[Наименование работ])*(G21=Таблица2[ТПиР/НСиР])*Таблица2[ПИР2])</f>
        <v>0</v>
      </c>
      <c r="O21" s="43">
        <f>T21*SUMPRODUCT(($B$2=Таблица2[Филиал])*($B$3=Таблица2[ФЕР/ТЕР])*(F21=Таблица2[Наименование работ])*(G21=Таблица2[ТПиР/НСиР])*Таблица2[СМР3])</f>
        <v>0</v>
      </c>
      <c r="P21" s="43">
        <f>U21*SUMPRODUCT(($B$2=Таблица2[Филиал])*($B$3=Таблица2[ФЕР/ТЕР])*(F21=Таблица2[Наименование работ])*(G21=Таблица2[ТПиР/НСиР])*Таблица2[ПНР4])</f>
        <v>0</v>
      </c>
      <c r="Q21" s="43">
        <f>V21*SUMPRODUCT(($B$2=Таблица2[Филиал])*($B$3=Таблица2[ФЕР/ТЕР])*(F21=Таблица2[Наименование работ])*(G21=Таблица2[ТПиР/НСиР])*Таблица2[Оборудование5])</f>
        <v>0</v>
      </c>
      <c r="R21" s="43">
        <f>W21*SUMPRODUCT(($B$2=Таблица2[Филиал])*($B$3=Таблица2[ФЕР/ТЕР])*(F21=Таблица2[Наименование работ])*(G21=Таблица2[ТПиР/НСиР])*Таблица2[Прочие2])</f>
        <v>0</v>
      </c>
      <c r="S21" s="4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работ])*(G21=Таблица2[ТПиР/НСиР])/Таблица2[ПИР22]))</f>
        <v>0</v>
      </c>
      <c r="T21" s="4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работ])*(G21=Таблица2[ТПиР/НСиР])/Таблица2[СМР33]))</f>
        <v>0</v>
      </c>
      <c r="U21" s="4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работ])*(G21=Таблица2[ТПиР/НСиР])/Таблица2[ПНР44]))</f>
        <v>0</v>
      </c>
      <c r="V21" s="4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работ])*(G21=Таблица2[ТПиР/НСиР])/Таблица2[Оборудование55]))</f>
        <v>0</v>
      </c>
      <c r="W21" s="4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4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работ])*(G21=Таблица2[ТПиР/НСиР])*Таблица2[ПИР22]))</f>
        <v>0</v>
      </c>
      <c r="Y21" s="4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работ])*(G21=Таблица2[ТПиР/НСиР])*Таблица2[СМР33]))</f>
        <v>0</v>
      </c>
      <c r="Z21" s="4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работ])*(G21=Таблица2[ТПиР/НСиР])*Таблица2[ПНР44]))</f>
        <v>0</v>
      </c>
      <c r="AA21" s="4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работ])*(G21=Таблица2[ТПиР/НСиР])*Таблица2[Оборудование55]))</f>
        <v>0</v>
      </c>
      <c r="AB21" s="44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43">
        <f>SUM(Таблица3[[#This Row],[ПИР]:[Прочее]])</f>
        <v>0</v>
      </c>
      <c r="AD2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" s="48">
        <f>SUM(Таблица3[[#This Row],[ПИР7]:[Прочие]])</f>
        <v>0</v>
      </c>
      <c r="AF21" s="48">
        <f>SUM(Таблица3[[#This Row],[ПИР11]:[Прочие15]])</f>
        <v>0</v>
      </c>
    </row>
    <row r="22" spans="4:32" x14ac:dyDescent="0.25">
      <c r="D22" s="36">
        <f>калькулятор!C26</f>
        <v>20</v>
      </c>
      <c r="E22" s="6">
        <f>калькулятор!F26</f>
        <v>0</v>
      </c>
      <c r="F22" s="6">
        <f>калькулятор!G26</f>
        <v>0</v>
      </c>
      <c r="G22" s="6">
        <f>калькулятор!H26</f>
        <v>0</v>
      </c>
      <c r="H22" s="6">
        <f>калькулятор!I26</f>
        <v>0</v>
      </c>
      <c r="I22" s="43">
        <f>S22*SUMPRODUCT(($B$2=Таблица2[Филиал])*($B$3=Таблица2[ФЕР/ТЕР])*(F22=Таблица2[Наименование работ])*(G22=Таблица2[ТПиР/НСиР])*Таблица2[ПИР])</f>
        <v>0</v>
      </c>
      <c r="J22" s="43">
        <f>T22*SUMPRODUCT(($B$2=Таблица2[Филиал])*($B$3=Таблица2[ФЕР/ТЕР])*(F22=Таблица2[Наименование работ])*(G22=Таблица2[ТПиР/НСиР])*Таблица2[СМР])</f>
        <v>0</v>
      </c>
      <c r="K22" s="43">
        <f>U22*SUMPRODUCT(($B$2=Таблица2[Филиал])*($B$3=Таблица2[ФЕР/ТЕР])*(F22=Таблица2[Наименование работ])*(G22=Таблица2[ТПиР/НСиР])*Таблица2[ПНР])</f>
        <v>0</v>
      </c>
      <c r="L22" s="43">
        <f>V22*SUMPRODUCT(($B$2=Таблица2[Филиал])*($B$3=Таблица2[ФЕР/ТЕР])*(F22=Таблица2[Наименование работ])*(G22=Таблица2[ТПиР/НСиР])*Таблица2[Оборудование])</f>
        <v>0</v>
      </c>
      <c r="M22" s="43">
        <f>W22*SUMPRODUCT(($B$2=Таблица2[Филиал])*($B$3=Таблица2[ФЕР/ТЕР])*(F22=Таблица2[Наименование работ])*(G22=Таблица2[ТПиР/НСиР])*Таблица2[Прочие])</f>
        <v>0</v>
      </c>
      <c r="N22" s="43">
        <f>S22*SUMPRODUCT(($B$2=Таблица2[Филиал])*($B$3=Таблица2[ФЕР/ТЕР])*(F22=Таблица2[Наименование работ])*(G22=Таблица2[ТПиР/НСиР])*Таблица2[ПИР2])</f>
        <v>0</v>
      </c>
      <c r="O22" s="43">
        <f>T22*SUMPRODUCT(($B$2=Таблица2[Филиал])*($B$3=Таблица2[ФЕР/ТЕР])*(F22=Таблица2[Наименование работ])*(G22=Таблица2[ТПиР/НСиР])*Таблица2[СМР3])</f>
        <v>0</v>
      </c>
      <c r="P22" s="43">
        <f>U22*SUMPRODUCT(($B$2=Таблица2[Филиал])*($B$3=Таблица2[ФЕР/ТЕР])*(F22=Таблица2[Наименование работ])*(G22=Таблица2[ТПиР/НСиР])*Таблица2[ПНР4])</f>
        <v>0</v>
      </c>
      <c r="Q22" s="43">
        <f>V22*SUMPRODUCT(($B$2=Таблица2[Филиал])*($B$3=Таблица2[ФЕР/ТЕР])*(F22=Таблица2[Наименование работ])*(G22=Таблица2[ТПиР/НСиР])*Таблица2[Оборудование5])</f>
        <v>0</v>
      </c>
      <c r="R22" s="43">
        <f>W22*SUMPRODUCT(($B$2=Таблица2[Филиал])*($B$3=Таблица2[ФЕР/ТЕР])*(F22=Таблица2[Наименование работ])*(G22=Таблица2[ТПиР/НСиР])*Таблица2[Прочие2])</f>
        <v>0</v>
      </c>
      <c r="S22" s="4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работ])*(G22=Таблица2[ТПиР/НСиР])/Таблица2[ПИР22]))</f>
        <v>0</v>
      </c>
      <c r="T22" s="4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работ])*(G22=Таблица2[ТПиР/НСиР])/Таблица2[СМР33]))</f>
        <v>0</v>
      </c>
      <c r="U22" s="4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работ])*(G22=Таблица2[ТПиР/НСиР])/Таблица2[ПНР44]))</f>
        <v>0</v>
      </c>
      <c r="V22" s="4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работ])*(G22=Таблица2[ТПиР/НСиР])/Таблица2[Оборудование55]))</f>
        <v>0</v>
      </c>
      <c r="W22" s="4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4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работ])*(G22=Таблица2[ТПиР/НСиР])*Таблица2[ПИР22]))</f>
        <v>0</v>
      </c>
      <c r="Y22" s="4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работ])*(G22=Таблица2[ТПиР/НСиР])*Таблица2[СМР33]))</f>
        <v>0</v>
      </c>
      <c r="Z22" s="4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работ])*(G22=Таблица2[ТПиР/НСиР])*Таблица2[ПНР44]))</f>
        <v>0</v>
      </c>
      <c r="AA22" s="4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работ])*(G22=Таблица2[ТПиР/НСиР])*Таблица2[Оборудование55]))</f>
        <v>0</v>
      </c>
      <c r="AB22" s="44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43">
        <f>SUM(Таблица3[[#This Row],[ПИР]:[Прочее]])</f>
        <v>0</v>
      </c>
      <c r="AD2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2" s="48">
        <f>SUM(Таблица3[[#This Row],[ПИР7]:[Прочие]])</f>
        <v>0</v>
      </c>
      <c r="AF22" s="48">
        <f>SUM(Таблица3[[#This Row],[ПИР11]:[Прочие15]])</f>
        <v>0</v>
      </c>
    </row>
    <row r="23" spans="4:32" x14ac:dyDescent="0.25">
      <c r="D23" s="36">
        <f>калькулятор!C27</f>
        <v>0</v>
      </c>
      <c r="E23" s="6">
        <f>калькулятор!F27</f>
        <v>0</v>
      </c>
      <c r="F23" s="6">
        <f>калькулятор!G27</f>
        <v>0</v>
      </c>
      <c r="G23" s="6">
        <f>калькулятор!H27</f>
        <v>0</v>
      </c>
      <c r="H23" s="6">
        <f>калькулятор!I27</f>
        <v>0</v>
      </c>
      <c r="I23" s="43">
        <f>S23*SUMPRODUCT(($B$2=Таблица2[Филиал])*($B$3=Таблица2[ФЕР/ТЕР])*(F23=Таблица2[Наименование работ])*(G23=Таблица2[ТПиР/НСиР])*Таблица2[ПИР])</f>
        <v>0</v>
      </c>
      <c r="J23" s="43">
        <f>T23*SUMPRODUCT(($B$2=Таблица2[Филиал])*($B$3=Таблица2[ФЕР/ТЕР])*(F23=Таблица2[Наименование работ])*(G23=Таблица2[ТПиР/НСиР])*Таблица2[СМР])</f>
        <v>0</v>
      </c>
      <c r="K23" s="43">
        <f>U23*SUMPRODUCT(($B$2=Таблица2[Филиал])*($B$3=Таблица2[ФЕР/ТЕР])*(F23=Таблица2[Наименование работ])*(G23=Таблица2[ТПиР/НСиР])*Таблица2[ПНР])</f>
        <v>0</v>
      </c>
      <c r="L23" s="43">
        <f>V23*SUMPRODUCT(($B$2=Таблица2[Филиал])*($B$3=Таблица2[ФЕР/ТЕР])*(F23=Таблица2[Наименование работ])*(G23=Таблица2[ТПиР/НСиР])*Таблица2[Оборудование])</f>
        <v>0</v>
      </c>
      <c r="M23" s="43">
        <f>W23*SUMPRODUCT(($B$2=Таблица2[Филиал])*($B$3=Таблица2[ФЕР/ТЕР])*(F23=Таблица2[Наименование работ])*(G23=Таблица2[ТПиР/НСиР])*Таблица2[Прочие])</f>
        <v>0</v>
      </c>
      <c r="N23" s="43">
        <f>S23*SUMPRODUCT(($B$2=Таблица2[Филиал])*($B$3=Таблица2[ФЕР/ТЕР])*(F23=Таблица2[Наименование работ])*(G23=Таблица2[ТПиР/НСиР])*Таблица2[ПИР2])</f>
        <v>0</v>
      </c>
      <c r="O23" s="43">
        <f>T23*SUMPRODUCT(($B$2=Таблица2[Филиал])*($B$3=Таблица2[ФЕР/ТЕР])*(F23=Таблица2[Наименование работ])*(G23=Таблица2[ТПиР/НСиР])*Таблица2[СМР3])</f>
        <v>0</v>
      </c>
      <c r="P23" s="43">
        <f>U23*SUMPRODUCT(($B$2=Таблица2[Филиал])*($B$3=Таблица2[ФЕР/ТЕР])*(F23=Таблица2[Наименование работ])*(G23=Таблица2[ТПиР/НСиР])*Таблица2[ПНР4])</f>
        <v>0</v>
      </c>
      <c r="Q23" s="43">
        <f>V23*SUMPRODUCT(($B$2=Таблица2[Филиал])*($B$3=Таблица2[ФЕР/ТЕР])*(F23=Таблица2[Наименование работ])*(G23=Таблица2[ТПиР/НСиР])*Таблица2[Оборудование5])</f>
        <v>0</v>
      </c>
      <c r="R23" s="43">
        <f>W23*SUMPRODUCT(($B$2=Таблица2[Филиал])*($B$3=Таблица2[ФЕР/ТЕР])*(F23=Таблица2[Наименование работ])*(G23=Таблица2[ТПиР/НСиР])*Таблица2[Прочие2])</f>
        <v>0</v>
      </c>
      <c r="S23" s="4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работ])*(G23=Таблица2[ТПиР/НСиР])/Таблица2[ПИР22]))</f>
        <v>0</v>
      </c>
      <c r="T23" s="4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работ])*(G23=Таблица2[ТПиР/НСиР])/Таблица2[СМР33]))</f>
        <v>0</v>
      </c>
      <c r="U23" s="4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работ])*(G23=Таблица2[ТПиР/НСиР])/Таблица2[ПНР44]))</f>
        <v>0</v>
      </c>
      <c r="V23" s="4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работ])*(G23=Таблица2[ТПиР/НСиР])/Таблица2[Оборудование55]))</f>
        <v>0</v>
      </c>
      <c r="W23" s="4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4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работ])*(G23=Таблица2[ТПиР/НСиР])*Таблица2[ПИР22]))</f>
        <v>0</v>
      </c>
      <c r="Y23" s="4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работ])*(G23=Таблица2[ТПиР/НСиР])*Таблица2[СМР33]))</f>
        <v>0</v>
      </c>
      <c r="Z23" s="4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работ])*(G23=Таблица2[ТПиР/НСиР])*Таблица2[ПНР44]))</f>
        <v>0</v>
      </c>
      <c r="AA23" s="4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работ])*(G23=Таблица2[ТПиР/НСиР])*Таблица2[Оборудование55]))</f>
        <v>0</v>
      </c>
      <c r="AB23" s="44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43">
        <f>SUM(Таблица3[[#This Row],[ПИР]:[Прочее]])</f>
        <v>0</v>
      </c>
      <c r="AD2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3" s="48">
        <f>SUM(Таблица3[[#This Row],[ПИР7]:[Прочие]])</f>
        <v>0</v>
      </c>
      <c r="AF23" s="48">
        <f>SUM(Таблица3[[#This Row],[ПИР11]:[Прочие15]])</f>
        <v>0</v>
      </c>
    </row>
    <row r="24" spans="4:32" x14ac:dyDescent="0.25">
      <c r="D24" s="36">
        <f>калькулятор!C28</f>
        <v>0</v>
      </c>
      <c r="E24" s="6">
        <f>калькулятор!F28</f>
        <v>0</v>
      </c>
      <c r="F24" s="6">
        <f>калькулятор!G28</f>
        <v>0</v>
      </c>
      <c r="G24" s="6">
        <f>калькулятор!H28</f>
        <v>0</v>
      </c>
      <c r="H24" s="6">
        <f>калькулятор!I28</f>
        <v>0</v>
      </c>
      <c r="I24" s="43">
        <f>S24*SUMPRODUCT(($B$2=Таблица2[Филиал])*($B$3=Таблица2[ФЕР/ТЕР])*(F24=Таблица2[Наименование работ])*(G24=Таблица2[ТПиР/НСиР])*Таблица2[ПИР])</f>
        <v>0</v>
      </c>
      <c r="J24" s="43">
        <f>T24*SUMPRODUCT(($B$2=Таблица2[Филиал])*($B$3=Таблица2[ФЕР/ТЕР])*(F24=Таблица2[Наименование работ])*(G24=Таблица2[ТПиР/НСиР])*Таблица2[СМР])</f>
        <v>0</v>
      </c>
      <c r="K24" s="43">
        <f>U24*SUMPRODUCT(($B$2=Таблица2[Филиал])*($B$3=Таблица2[ФЕР/ТЕР])*(F24=Таблица2[Наименование работ])*(G24=Таблица2[ТПиР/НСиР])*Таблица2[ПНР])</f>
        <v>0</v>
      </c>
      <c r="L24" s="43">
        <f>V24*SUMPRODUCT(($B$2=Таблица2[Филиал])*($B$3=Таблица2[ФЕР/ТЕР])*(F24=Таблица2[Наименование работ])*(G24=Таблица2[ТПиР/НСиР])*Таблица2[Оборудование])</f>
        <v>0</v>
      </c>
      <c r="M24" s="43">
        <f>W24*SUMPRODUCT(($B$2=Таблица2[Филиал])*($B$3=Таблица2[ФЕР/ТЕР])*(F24=Таблица2[Наименование работ])*(G24=Таблица2[ТПиР/НСиР])*Таблица2[Прочие])</f>
        <v>0</v>
      </c>
      <c r="N24" s="43">
        <f>S24*SUMPRODUCT(($B$2=Таблица2[Филиал])*($B$3=Таблица2[ФЕР/ТЕР])*(F24=Таблица2[Наименование работ])*(G24=Таблица2[ТПиР/НСиР])*Таблица2[ПИР2])</f>
        <v>0</v>
      </c>
      <c r="O24" s="43">
        <f>T24*SUMPRODUCT(($B$2=Таблица2[Филиал])*($B$3=Таблица2[ФЕР/ТЕР])*(F24=Таблица2[Наименование работ])*(G24=Таблица2[ТПиР/НСиР])*Таблица2[СМР3])</f>
        <v>0</v>
      </c>
      <c r="P24" s="43">
        <f>U24*SUMPRODUCT(($B$2=Таблица2[Филиал])*($B$3=Таблица2[ФЕР/ТЕР])*(F24=Таблица2[Наименование работ])*(G24=Таблица2[ТПиР/НСиР])*Таблица2[ПНР4])</f>
        <v>0</v>
      </c>
      <c r="Q24" s="43">
        <f>V24*SUMPRODUCT(($B$2=Таблица2[Филиал])*($B$3=Таблица2[ФЕР/ТЕР])*(F24=Таблица2[Наименование работ])*(G24=Таблица2[ТПиР/НСиР])*Таблица2[Оборудование5])</f>
        <v>0</v>
      </c>
      <c r="R24" s="43">
        <f>W24*SUMPRODUCT(($B$2=Таблица2[Филиал])*($B$3=Таблица2[ФЕР/ТЕР])*(F24=Таблица2[Наименование работ])*(G24=Таблица2[ТПиР/НСиР])*Таблица2[Прочие2])</f>
        <v>0</v>
      </c>
      <c r="S24" s="4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работ])*(G24=Таблица2[ТПиР/НСиР])/Таблица2[ПИР22]))</f>
        <v>0</v>
      </c>
      <c r="T24" s="4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работ])*(G24=Таблица2[ТПиР/НСиР])/Таблица2[СМР33]))</f>
        <v>0</v>
      </c>
      <c r="U24" s="4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работ])*(G24=Таблица2[ТПиР/НСиР])/Таблица2[ПНР44]))</f>
        <v>0</v>
      </c>
      <c r="V24" s="4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работ])*(G24=Таблица2[ТПиР/НСиР])/Таблица2[Оборудование55]))</f>
        <v>0</v>
      </c>
      <c r="W24" s="4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4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работ])*(G24=Таблица2[ТПиР/НСиР])*Таблица2[ПИР22]))</f>
        <v>0</v>
      </c>
      <c r="Y24" s="4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работ])*(G24=Таблица2[ТПиР/НСиР])*Таблица2[СМР33]))</f>
        <v>0</v>
      </c>
      <c r="Z24" s="4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работ])*(G24=Таблица2[ТПиР/НСиР])*Таблица2[ПНР44]))</f>
        <v>0</v>
      </c>
      <c r="AA24" s="4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работ])*(G24=Таблица2[ТПиР/НСиР])*Таблица2[Оборудование55]))</f>
        <v>0</v>
      </c>
      <c r="AB24" s="44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43">
        <f>SUM(Таблица3[[#This Row],[ПИР]:[Прочее]])</f>
        <v>0</v>
      </c>
      <c r="AD2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4" s="48">
        <f>SUM(Таблица3[[#This Row],[ПИР7]:[Прочие]])</f>
        <v>0</v>
      </c>
      <c r="AF24" s="48">
        <f>SUM(Таблица3[[#This Row],[ПИР11]:[Прочие15]])</f>
        <v>0</v>
      </c>
    </row>
    <row r="25" spans="4:32" x14ac:dyDescent="0.25">
      <c r="D25" s="36">
        <f>калькулятор!C29</f>
        <v>0</v>
      </c>
      <c r="E25" s="6">
        <f>калькулятор!F29</f>
        <v>0</v>
      </c>
      <c r="F25" s="6">
        <f>калькулятор!G29</f>
        <v>0</v>
      </c>
      <c r="G25" s="6">
        <f>калькулятор!H29</f>
        <v>0</v>
      </c>
      <c r="H25" s="6">
        <f>калькулятор!I29</f>
        <v>0</v>
      </c>
      <c r="I25" s="43">
        <f>S25*SUMPRODUCT(($B$2=Таблица2[Филиал])*($B$3=Таблица2[ФЕР/ТЕР])*(F25=Таблица2[Наименование работ])*(G25=Таблица2[ТПиР/НСиР])*Таблица2[ПИР])</f>
        <v>0</v>
      </c>
      <c r="J25" s="43">
        <f>T25*SUMPRODUCT(($B$2=Таблица2[Филиал])*($B$3=Таблица2[ФЕР/ТЕР])*(F25=Таблица2[Наименование работ])*(G25=Таблица2[ТПиР/НСиР])*Таблица2[СМР])</f>
        <v>0</v>
      </c>
      <c r="K25" s="43">
        <f>U25*SUMPRODUCT(($B$2=Таблица2[Филиал])*($B$3=Таблица2[ФЕР/ТЕР])*(F25=Таблица2[Наименование работ])*(G25=Таблица2[ТПиР/НСиР])*Таблица2[ПНР])</f>
        <v>0</v>
      </c>
      <c r="L25" s="43">
        <f>V25*SUMPRODUCT(($B$2=Таблица2[Филиал])*($B$3=Таблица2[ФЕР/ТЕР])*(F25=Таблица2[Наименование работ])*(G25=Таблица2[ТПиР/НСиР])*Таблица2[Оборудование])</f>
        <v>0</v>
      </c>
      <c r="M25" s="43">
        <f>W25*SUMPRODUCT(($B$2=Таблица2[Филиал])*($B$3=Таблица2[ФЕР/ТЕР])*(F25=Таблица2[Наименование работ])*(G25=Таблица2[ТПиР/НСиР])*Таблица2[Прочие])</f>
        <v>0</v>
      </c>
      <c r="N25" s="43">
        <f>S25*SUMPRODUCT(($B$2=Таблица2[Филиал])*($B$3=Таблица2[ФЕР/ТЕР])*(F25=Таблица2[Наименование работ])*(G25=Таблица2[ТПиР/НСиР])*Таблица2[ПИР2])</f>
        <v>0</v>
      </c>
      <c r="O25" s="43">
        <f>T25*SUMPRODUCT(($B$2=Таблица2[Филиал])*($B$3=Таблица2[ФЕР/ТЕР])*(F25=Таблица2[Наименование работ])*(G25=Таблица2[ТПиР/НСиР])*Таблица2[СМР3])</f>
        <v>0</v>
      </c>
      <c r="P25" s="43">
        <f>U25*SUMPRODUCT(($B$2=Таблица2[Филиал])*($B$3=Таблица2[ФЕР/ТЕР])*(F25=Таблица2[Наименование работ])*(G25=Таблица2[ТПиР/НСиР])*Таблица2[ПНР4])</f>
        <v>0</v>
      </c>
      <c r="Q25" s="43">
        <f>V25*SUMPRODUCT(($B$2=Таблица2[Филиал])*($B$3=Таблица2[ФЕР/ТЕР])*(F25=Таблица2[Наименование работ])*(G25=Таблица2[ТПиР/НСиР])*Таблица2[Оборудование5])</f>
        <v>0</v>
      </c>
      <c r="R25" s="43">
        <f>W25*SUMPRODUCT(($B$2=Таблица2[Филиал])*($B$3=Таблица2[ФЕР/ТЕР])*(F25=Таблица2[Наименование работ])*(G25=Таблица2[ТПиР/НСиР])*Таблица2[Прочие2])</f>
        <v>0</v>
      </c>
      <c r="S25" s="4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работ])*(G25=Таблица2[ТПиР/НСиР])/Таблица2[ПИР22]))</f>
        <v>0</v>
      </c>
      <c r="T25" s="4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работ])*(G25=Таблица2[ТПиР/НСиР])/Таблица2[СМР33]))</f>
        <v>0</v>
      </c>
      <c r="U25" s="4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работ])*(G25=Таблица2[ТПиР/НСиР])/Таблица2[ПНР44]))</f>
        <v>0</v>
      </c>
      <c r="V25" s="4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работ])*(G25=Таблица2[ТПиР/НСиР])/Таблица2[Оборудование55]))</f>
        <v>0</v>
      </c>
      <c r="W25" s="4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4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работ])*(G25=Таблица2[ТПиР/НСиР])*Таблица2[ПИР22]))</f>
        <v>0</v>
      </c>
      <c r="Y25" s="4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работ])*(G25=Таблица2[ТПиР/НСиР])*Таблица2[СМР33]))</f>
        <v>0</v>
      </c>
      <c r="Z25" s="4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работ])*(G25=Таблица2[ТПиР/НСиР])*Таблица2[ПНР44]))</f>
        <v>0</v>
      </c>
      <c r="AA25" s="4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работ])*(G25=Таблица2[ТПиР/НСиР])*Таблица2[Оборудование55]))</f>
        <v>0</v>
      </c>
      <c r="AB25" s="44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43">
        <f>SUM(Таблица3[[#This Row],[ПИР]:[Прочее]])</f>
        <v>0</v>
      </c>
      <c r="AD2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5" s="48">
        <f>SUM(Таблица3[[#This Row],[ПИР7]:[Прочие]])</f>
        <v>0</v>
      </c>
      <c r="AF25" s="48">
        <f>SUM(Таблица3[[#This Row],[ПИР11]:[Прочие15]])</f>
        <v>0</v>
      </c>
    </row>
    <row r="26" spans="4:32" x14ac:dyDescent="0.25">
      <c r="D26" s="36">
        <f>калькулятор!C30</f>
        <v>0</v>
      </c>
      <c r="E26" s="6">
        <f>калькулятор!F30</f>
        <v>0</v>
      </c>
      <c r="F26" s="6">
        <f>калькулятор!G30</f>
        <v>0</v>
      </c>
      <c r="G26" s="6">
        <f>калькулятор!H30</f>
        <v>0</v>
      </c>
      <c r="H26" s="6">
        <f>калькулятор!I30</f>
        <v>0</v>
      </c>
      <c r="I26" s="43">
        <f>S26*SUMPRODUCT(($B$2=Таблица2[Филиал])*($B$3=Таблица2[ФЕР/ТЕР])*(F26=Таблица2[Наименование работ])*(G26=Таблица2[ТПиР/НСиР])*Таблица2[ПИР])</f>
        <v>0</v>
      </c>
      <c r="J26" s="43">
        <f>T26*SUMPRODUCT(($B$2=Таблица2[Филиал])*($B$3=Таблица2[ФЕР/ТЕР])*(F26=Таблица2[Наименование работ])*(G26=Таблица2[ТПиР/НСиР])*Таблица2[СМР])</f>
        <v>0</v>
      </c>
      <c r="K26" s="43">
        <f>U26*SUMPRODUCT(($B$2=Таблица2[Филиал])*($B$3=Таблица2[ФЕР/ТЕР])*(F26=Таблица2[Наименование работ])*(G26=Таблица2[ТПиР/НСиР])*Таблица2[ПНР])</f>
        <v>0</v>
      </c>
      <c r="L26" s="43">
        <f>V26*SUMPRODUCT(($B$2=Таблица2[Филиал])*($B$3=Таблица2[ФЕР/ТЕР])*(F26=Таблица2[Наименование работ])*(G26=Таблица2[ТПиР/НСиР])*Таблица2[Оборудование])</f>
        <v>0</v>
      </c>
      <c r="M26" s="43">
        <f>W26*SUMPRODUCT(($B$2=Таблица2[Филиал])*($B$3=Таблица2[ФЕР/ТЕР])*(F26=Таблица2[Наименование работ])*(G26=Таблица2[ТПиР/НСиР])*Таблица2[Прочие])</f>
        <v>0</v>
      </c>
      <c r="N26" s="43">
        <f>S26*SUMPRODUCT(($B$2=Таблица2[Филиал])*($B$3=Таблица2[ФЕР/ТЕР])*(F26=Таблица2[Наименование работ])*(G26=Таблица2[ТПиР/НСиР])*Таблица2[ПИР2])</f>
        <v>0</v>
      </c>
      <c r="O26" s="43">
        <f>T26*SUMPRODUCT(($B$2=Таблица2[Филиал])*($B$3=Таблица2[ФЕР/ТЕР])*(F26=Таблица2[Наименование работ])*(G26=Таблица2[ТПиР/НСиР])*Таблица2[СМР3])</f>
        <v>0</v>
      </c>
      <c r="P26" s="43">
        <f>U26*SUMPRODUCT(($B$2=Таблица2[Филиал])*($B$3=Таблица2[ФЕР/ТЕР])*(F26=Таблица2[Наименование работ])*(G26=Таблица2[ТПиР/НСиР])*Таблица2[ПНР4])</f>
        <v>0</v>
      </c>
      <c r="Q26" s="43">
        <f>V26*SUMPRODUCT(($B$2=Таблица2[Филиал])*($B$3=Таблица2[ФЕР/ТЕР])*(F26=Таблица2[Наименование работ])*(G26=Таблица2[ТПиР/НСиР])*Таблица2[Оборудование5])</f>
        <v>0</v>
      </c>
      <c r="R26" s="43">
        <f>W26*SUMPRODUCT(($B$2=Таблица2[Филиал])*($B$3=Таблица2[ФЕР/ТЕР])*(F26=Таблица2[Наименование работ])*(G26=Таблица2[ТПиР/НСиР])*Таблица2[Прочие2])</f>
        <v>0</v>
      </c>
      <c r="S26" s="4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работ])*(G26=Таблица2[ТПиР/НСиР])/Таблица2[ПИР22]))</f>
        <v>0</v>
      </c>
      <c r="T26" s="4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работ])*(G26=Таблица2[ТПиР/НСиР])/Таблица2[СМР33]))</f>
        <v>0</v>
      </c>
      <c r="U26" s="4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работ])*(G26=Таблица2[ТПиР/НСиР])/Таблица2[ПНР44]))</f>
        <v>0</v>
      </c>
      <c r="V26" s="4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работ])*(G26=Таблица2[ТПиР/НСиР])/Таблица2[Оборудование55]))</f>
        <v>0</v>
      </c>
      <c r="W26" s="4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4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работ])*(G26=Таблица2[ТПиР/НСиР])*Таблица2[ПИР22]))</f>
        <v>0</v>
      </c>
      <c r="Y26" s="4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работ])*(G26=Таблица2[ТПиР/НСиР])*Таблица2[СМР33]))</f>
        <v>0</v>
      </c>
      <c r="Z26" s="4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работ])*(G26=Таблица2[ТПиР/НСиР])*Таблица2[ПНР44]))</f>
        <v>0</v>
      </c>
      <c r="AA26" s="4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работ])*(G26=Таблица2[ТПиР/НСиР])*Таблица2[Оборудование55]))</f>
        <v>0</v>
      </c>
      <c r="AB26" s="44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43">
        <f>SUM(Таблица3[[#This Row],[ПИР]:[Прочее]])</f>
        <v>0</v>
      </c>
      <c r="AD2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6" s="48">
        <f>SUM(Таблица3[[#This Row],[ПИР7]:[Прочие]])</f>
        <v>0</v>
      </c>
      <c r="AF26" s="48">
        <f>SUM(Таблица3[[#This Row],[ПИР11]:[Прочие15]])</f>
        <v>0</v>
      </c>
    </row>
    <row r="27" spans="4:32" x14ac:dyDescent="0.25">
      <c r="D27" s="36">
        <f>калькулятор!C31</f>
        <v>0</v>
      </c>
      <c r="E27" s="6">
        <f>калькулятор!F31</f>
        <v>0</v>
      </c>
      <c r="F27" s="6">
        <f>калькулятор!G31</f>
        <v>0</v>
      </c>
      <c r="G27" s="6">
        <f>калькулятор!H31</f>
        <v>0</v>
      </c>
      <c r="H27" s="6">
        <f>калькулятор!I31</f>
        <v>0</v>
      </c>
      <c r="I27" s="43">
        <f>S27*SUMPRODUCT(($B$2=Таблица2[Филиал])*($B$3=Таблица2[ФЕР/ТЕР])*(F27=Таблица2[Наименование работ])*(G27=Таблица2[ТПиР/НСиР])*Таблица2[ПИР])</f>
        <v>0</v>
      </c>
      <c r="J27" s="43">
        <f>T27*SUMPRODUCT(($B$2=Таблица2[Филиал])*($B$3=Таблица2[ФЕР/ТЕР])*(F27=Таблица2[Наименование работ])*(G27=Таблица2[ТПиР/НСиР])*Таблица2[СМР])</f>
        <v>0</v>
      </c>
      <c r="K27" s="43">
        <f>U27*SUMPRODUCT(($B$2=Таблица2[Филиал])*($B$3=Таблица2[ФЕР/ТЕР])*(F27=Таблица2[Наименование работ])*(G27=Таблица2[ТПиР/НСиР])*Таблица2[ПНР])</f>
        <v>0</v>
      </c>
      <c r="L27" s="43">
        <f>V27*SUMPRODUCT(($B$2=Таблица2[Филиал])*($B$3=Таблица2[ФЕР/ТЕР])*(F27=Таблица2[Наименование работ])*(G27=Таблица2[ТПиР/НСиР])*Таблица2[Оборудование])</f>
        <v>0</v>
      </c>
      <c r="M27" s="43">
        <f>W27*SUMPRODUCT(($B$2=Таблица2[Филиал])*($B$3=Таблица2[ФЕР/ТЕР])*(F27=Таблица2[Наименование работ])*(G27=Таблица2[ТПиР/НСиР])*Таблица2[Прочие])</f>
        <v>0</v>
      </c>
      <c r="N27" s="43">
        <f>S27*SUMPRODUCT(($B$2=Таблица2[Филиал])*($B$3=Таблица2[ФЕР/ТЕР])*(F27=Таблица2[Наименование работ])*(G27=Таблица2[ТПиР/НСиР])*Таблица2[ПИР2])</f>
        <v>0</v>
      </c>
      <c r="O27" s="43">
        <f>T27*SUMPRODUCT(($B$2=Таблица2[Филиал])*($B$3=Таблица2[ФЕР/ТЕР])*(F27=Таблица2[Наименование работ])*(G27=Таблица2[ТПиР/НСиР])*Таблица2[СМР3])</f>
        <v>0</v>
      </c>
      <c r="P27" s="43">
        <f>U27*SUMPRODUCT(($B$2=Таблица2[Филиал])*($B$3=Таблица2[ФЕР/ТЕР])*(F27=Таблица2[Наименование работ])*(G27=Таблица2[ТПиР/НСиР])*Таблица2[ПНР4])</f>
        <v>0</v>
      </c>
      <c r="Q27" s="43">
        <f>V27*SUMPRODUCT(($B$2=Таблица2[Филиал])*($B$3=Таблица2[ФЕР/ТЕР])*(F27=Таблица2[Наименование работ])*(G27=Таблица2[ТПиР/НСиР])*Таблица2[Оборудование5])</f>
        <v>0</v>
      </c>
      <c r="R27" s="43">
        <f>W27*SUMPRODUCT(($B$2=Таблица2[Филиал])*($B$3=Таблица2[ФЕР/ТЕР])*(F27=Таблица2[Наименование работ])*(G27=Таблица2[ТПиР/НСиР])*Таблица2[Прочие2])</f>
        <v>0</v>
      </c>
      <c r="S27" s="4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работ])*(G27=Таблица2[ТПиР/НСиР])/Таблица2[ПИР22]))</f>
        <v>0</v>
      </c>
      <c r="T27" s="4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работ])*(G27=Таблица2[ТПиР/НСиР])/Таблица2[СМР33]))</f>
        <v>0</v>
      </c>
      <c r="U27" s="4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работ])*(G27=Таблица2[ТПиР/НСиР])/Таблица2[ПНР44]))</f>
        <v>0</v>
      </c>
      <c r="V27" s="4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работ])*(G27=Таблица2[ТПиР/НСиР])/Таблица2[Оборудование55]))</f>
        <v>0</v>
      </c>
      <c r="W27" s="4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4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работ])*(G27=Таблица2[ТПиР/НСиР])*Таблица2[ПИР22]))</f>
        <v>0</v>
      </c>
      <c r="Y27" s="4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работ])*(G27=Таблица2[ТПиР/НСиР])*Таблица2[СМР33]))</f>
        <v>0</v>
      </c>
      <c r="Z27" s="4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работ])*(G27=Таблица2[ТПиР/НСиР])*Таблица2[ПНР44]))</f>
        <v>0</v>
      </c>
      <c r="AA27" s="4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работ])*(G27=Таблица2[ТПиР/НСиР])*Таблица2[Оборудование55]))</f>
        <v>0</v>
      </c>
      <c r="AB27" s="44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43">
        <f>SUM(Таблица3[[#This Row],[ПИР]:[Прочее]])</f>
        <v>0</v>
      </c>
      <c r="AD2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7" s="48">
        <f>SUM(Таблица3[[#This Row],[ПИР7]:[Прочие]])</f>
        <v>0</v>
      </c>
      <c r="AF27" s="48">
        <f>SUM(Таблица3[[#This Row],[ПИР11]:[Прочие15]])</f>
        <v>0</v>
      </c>
    </row>
    <row r="28" spans="4:32" x14ac:dyDescent="0.25">
      <c r="D28" s="36">
        <f>калькулятор!C32</f>
        <v>0</v>
      </c>
      <c r="E28" s="6">
        <f>калькулятор!F32</f>
        <v>0</v>
      </c>
      <c r="F28" s="6">
        <f>калькулятор!G32</f>
        <v>0</v>
      </c>
      <c r="G28" s="6">
        <f>калькулятор!H32</f>
        <v>0</v>
      </c>
      <c r="H28" s="6">
        <f>калькулятор!I32</f>
        <v>0</v>
      </c>
      <c r="I28" s="43">
        <f>S28*SUMPRODUCT(($B$2=Таблица2[Филиал])*($B$3=Таблица2[ФЕР/ТЕР])*(F28=Таблица2[Наименование работ])*(G28=Таблица2[ТПиР/НСиР])*Таблица2[ПИР])</f>
        <v>0</v>
      </c>
      <c r="J28" s="43">
        <f>T28*SUMPRODUCT(($B$2=Таблица2[Филиал])*($B$3=Таблица2[ФЕР/ТЕР])*(F28=Таблица2[Наименование работ])*(G28=Таблица2[ТПиР/НСиР])*Таблица2[СМР])</f>
        <v>0</v>
      </c>
      <c r="K28" s="43">
        <f>U28*SUMPRODUCT(($B$2=Таблица2[Филиал])*($B$3=Таблица2[ФЕР/ТЕР])*(F28=Таблица2[Наименование работ])*(G28=Таблица2[ТПиР/НСиР])*Таблица2[ПНР])</f>
        <v>0</v>
      </c>
      <c r="L28" s="43">
        <f>V28*SUMPRODUCT(($B$2=Таблица2[Филиал])*($B$3=Таблица2[ФЕР/ТЕР])*(F28=Таблица2[Наименование работ])*(G28=Таблица2[ТПиР/НСиР])*Таблица2[Оборудование])</f>
        <v>0</v>
      </c>
      <c r="M28" s="43">
        <f>W28*SUMPRODUCT(($B$2=Таблица2[Филиал])*($B$3=Таблица2[ФЕР/ТЕР])*(F28=Таблица2[Наименование работ])*(G28=Таблица2[ТПиР/НСиР])*Таблица2[Прочие])</f>
        <v>0</v>
      </c>
      <c r="N28" s="43">
        <f>S28*SUMPRODUCT(($B$2=Таблица2[Филиал])*($B$3=Таблица2[ФЕР/ТЕР])*(F28=Таблица2[Наименование работ])*(G28=Таблица2[ТПиР/НСиР])*Таблица2[ПИР2])</f>
        <v>0</v>
      </c>
      <c r="O28" s="43">
        <f>T28*SUMPRODUCT(($B$2=Таблица2[Филиал])*($B$3=Таблица2[ФЕР/ТЕР])*(F28=Таблица2[Наименование работ])*(G28=Таблица2[ТПиР/НСиР])*Таблица2[СМР3])</f>
        <v>0</v>
      </c>
      <c r="P28" s="43">
        <f>U28*SUMPRODUCT(($B$2=Таблица2[Филиал])*($B$3=Таблица2[ФЕР/ТЕР])*(F28=Таблица2[Наименование работ])*(G28=Таблица2[ТПиР/НСиР])*Таблица2[ПНР4])</f>
        <v>0</v>
      </c>
      <c r="Q28" s="43">
        <f>V28*SUMPRODUCT(($B$2=Таблица2[Филиал])*($B$3=Таблица2[ФЕР/ТЕР])*(F28=Таблица2[Наименование работ])*(G28=Таблица2[ТПиР/НСиР])*Таблица2[Оборудование5])</f>
        <v>0</v>
      </c>
      <c r="R28" s="43">
        <f>W28*SUMPRODUCT(($B$2=Таблица2[Филиал])*($B$3=Таблица2[ФЕР/ТЕР])*(F28=Таблица2[Наименование работ])*(G28=Таблица2[ТПиР/НСиР])*Таблица2[Прочие2])</f>
        <v>0</v>
      </c>
      <c r="S28" s="4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работ])*(G28=Таблица2[ТПиР/НСиР])/Таблица2[ПИР22]))</f>
        <v>0</v>
      </c>
      <c r="T28" s="4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работ])*(G28=Таблица2[ТПиР/НСиР])/Таблица2[СМР33]))</f>
        <v>0</v>
      </c>
      <c r="U28" s="4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работ])*(G28=Таблица2[ТПиР/НСиР])/Таблица2[ПНР44]))</f>
        <v>0</v>
      </c>
      <c r="V28" s="4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работ])*(G28=Таблица2[ТПиР/НСиР])/Таблица2[Оборудование55]))</f>
        <v>0</v>
      </c>
      <c r="W28" s="4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4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работ])*(G28=Таблица2[ТПиР/НСиР])*Таблица2[ПИР22]))</f>
        <v>0</v>
      </c>
      <c r="Y28" s="4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работ])*(G28=Таблица2[ТПиР/НСиР])*Таблица2[СМР33]))</f>
        <v>0</v>
      </c>
      <c r="Z28" s="4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работ])*(G28=Таблица2[ТПиР/НСиР])*Таблица2[ПНР44]))</f>
        <v>0</v>
      </c>
      <c r="AA28" s="4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работ])*(G28=Таблица2[ТПиР/НСиР])*Таблица2[Оборудование55]))</f>
        <v>0</v>
      </c>
      <c r="AB28" s="44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43">
        <f>SUM(Таблица3[[#This Row],[ПИР]:[Прочее]])</f>
        <v>0</v>
      </c>
      <c r="AD2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8" s="48">
        <f>SUM(Таблица3[[#This Row],[ПИР7]:[Прочие]])</f>
        <v>0</v>
      </c>
      <c r="AF28" s="48">
        <f>SUM(Таблица3[[#This Row],[ПИР11]:[Прочие15]])</f>
        <v>0</v>
      </c>
    </row>
    <row r="29" spans="4:32" x14ac:dyDescent="0.25">
      <c r="D29" s="36">
        <f>калькулятор!C33</f>
        <v>0</v>
      </c>
      <c r="E29" s="6">
        <f>калькулятор!F33</f>
        <v>0</v>
      </c>
      <c r="F29" s="6">
        <f>калькулятор!G33</f>
        <v>0</v>
      </c>
      <c r="G29" s="6">
        <f>калькулятор!H33</f>
        <v>0</v>
      </c>
      <c r="H29" s="6">
        <f>калькулятор!I33</f>
        <v>0</v>
      </c>
      <c r="I29" s="43">
        <f>S29*SUMPRODUCT(($B$2=Таблица2[Филиал])*($B$3=Таблица2[ФЕР/ТЕР])*(F29=Таблица2[Наименование работ])*(G29=Таблица2[ТПиР/НСиР])*Таблица2[ПИР])</f>
        <v>0</v>
      </c>
      <c r="J29" s="43">
        <f>T29*SUMPRODUCT(($B$2=Таблица2[Филиал])*($B$3=Таблица2[ФЕР/ТЕР])*(F29=Таблица2[Наименование работ])*(G29=Таблица2[ТПиР/НСиР])*Таблица2[СМР])</f>
        <v>0</v>
      </c>
      <c r="K29" s="43">
        <f>U29*SUMPRODUCT(($B$2=Таблица2[Филиал])*($B$3=Таблица2[ФЕР/ТЕР])*(F29=Таблица2[Наименование работ])*(G29=Таблица2[ТПиР/НСиР])*Таблица2[ПНР])</f>
        <v>0</v>
      </c>
      <c r="L29" s="43">
        <f>V29*SUMPRODUCT(($B$2=Таблица2[Филиал])*($B$3=Таблица2[ФЕР/ТЕР])*(F29=Таблица2[Наименование работ])*(G29=Таблица2[ТПиР/НСиР])*Таблица2[Оборудование])</f>
        <v>0</v>
      </c>
      <c r="M29" s="43">
        <f>W29*SUMPRODUCT(($B$2=Таблица2[Филиал])*($B$3=Таблица2[ФЕР/ТЕР])*(F29=Таблица2[Наименование работ])*(G29=Таблица2[ТПиР/НСиР])*Таблица2[Прочие])</f>
        <v>0</v>
      </c>
      <c r="N29" s="43">
        <f>S29*SUMPRODUCT(($B$2=Таблица2[Филиал])*($B$3=Таблица2[ФЕР/ТЕР])*(F29=Таблица2[Наименование работ])*(G29=Таблица2[ТПиР/НСиР])*Таблица2[ПИР2])</f>
        <v>0</v>
      </c>
      <c r="O29" s="43">
        <f>T29*SUMPRODUCT(($B$2=Таблица2[Филиал])*($B$3=Таблица2[ФЕР/ТЕР])*(F29=Таблица2[Наименование работ])*(G29=Таблица2[ТПиР/НСиР])*Таблица2[СМР3])</f>
        <v>0</v>
      </c>
      <c r="P29" s="43">
        <f>U29*SUMPRODUCT(($B$2=Таблица2[Филиал])*($B$3=Таблица2[ФЕР/ТЕР])*(F29=Таблица2[Наименование работ])*(G29=Таблица2[ТПиР/НСиР])*Таблица2[ПНР4])</f>
        <v>0</v>
      </c>
      <c r="Q29" s="43">
        <f>V29*SUMPRODUCT(($B$2=Таблица2[Филиал])*($B$3=Таблица2[ФЕР/ТЕР])*(F29=Таблица2[Наименование работ])*(G29=Таблица2[ТПиР/НСиР])*Таблица2[Оборудование5])</f>
        <v>0</v>
      </c>
      <c r="R29" s="43">
        <f>W29*SUMPRODUCT(($B$2=Таблица2[Филиал])*($B$3=Таблица2[ФЕР/ТЕР])*(F29=Таблица2[Наименование работ])*(G29=Таблица2[ТПиР/НСиР])*Таблица2[Прочие2])</f>
        <v>0</v>
      </c>
      <c r="S29" s="4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работ])*(G29=Таблица2[ТПиР/НСиР])/Таблица2[ПИР22]))</f>
        <v>0</v>
      </c>
      <c r="T29" s="4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работ])*(G29=Таблица2[ТПиР/НСиР])/Таблица2[СМР33]))</f>
        <v>0</v>
      </c>
      <c r="U29" s="4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работ])*(G29=Таблица2[ТПиР/НСиР])/Таблица2[ПНР44]))</f>
        <v>0</v>
      </c>
      <c r="V29" s="4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работ])*(G29=Таблица2[ТПиР/НСиР])/Таблица2[Оборудование55]))</f>
        <v>0</v>
      </c>
      <c r="W29" s="4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4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работ])*(G29=Таблица2[ТПиР/НСиР])*Таблица2[ПИР22]))</f>
        <v>0</v>
      </c>
      <c r="Y29" s="4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работ])*(G29=Таблица2[ТПиР/НСиР])*Таблица2[СМР33]))</f>
        <v>0</v>
      </c>
      <c r="Z29" s="4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работ])*(G29=Таблица2[ТПиР/НСиР])*Таблица2[ПНР44]))</f>
        <v>0</v>
      </c>
      <c r="AA29" s="4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работ])*(G29=Таблица2[ТПиР/НСиР])*Таблица2[Оборудование55]))</f>
        <v>0</v>
      </c>
      <c r="AB29" s="44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43">
        <f>SUM(Таблица3[[#This Row],[ПИР]:[Прочее]])</f>
        <v>0</v>
      </c>
      <c r="AD2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9" s="48">
        <f>SUM(Таблица3[[#This Row],[ПИР7]:[Прочие]])</f>
        <v>0</v>
      </c>
      <c r="AF29" s="48">
        <f>SUM(Таблица3[[#This Row],[ПИР11]:[Прочие15]])</f>
        <v>0</v>
      </c>
    </row>
    <row r="30" spans="4:32" x14ac:dyDescent="0.25">
      <c r="D30" s="36">
        <f>калькулятор!C34</f>
        <v>0</v>
      </c>
      <c r="E30" s="6">
        <f>калькулятор!F34</f>
        <v>0</v>
      </c>
      <c r="F30" s="6">
        <f>калькулятор!G34</f>
        <v>0</v>
      </c>
      <c r="G30" s="6">
        <f>калькулятор!H34</f>
        <v>0</v>
      </c>
      <c r="H30" s="6">
        <f>калькулятор!I34</f>
        <v>0</v>
      </c>
      <c r="I30" s="43">
        <f>S30*SUMPRODUCT(($B$2=Таблица2[Филиал])*($B$3=Таблица2[ФЕР/ТЕР])*(F30=Таблица2[Наименование работ])*(G30=Таблица2[ТПиР/НСиР])*Таблица2[ПИР])</f>
        <v>0</v>
      </c>
      <c r="J30" s="43">
        <f>T30*SUMPRODUCT(($B$2=Таблица2[Филиал])*($B$3=Таблица2[ФЕР/ТЕР])*(F30=Таблица2[Наименование работ])*(G30=Таблица2[ТПиР/НСиР])*Таблица2[СМР])</f>
        <v>0</v>
      </c>
      <c r="K30" s="43">
        <f>U30*SUMPRODUCT(($B$2=Таблица2[Филиал])*($B$3=Таблица2[ФЕР/ТЕР])*(F30=Таблица2[Наименование работ])*(G30=Таблица2[ТПиР/НСиР])*Таблица2[ПНР])</f>
        <v>0</v>
      </c>
      <c r="L30" s="43">
        <f>V30*SUMPRODUCT(($B$2=Таблица2[Филиал])*($B$3=Таблица2[ФЕР/ТЕР])*(F30=Таблица2[Наименование работ])*(G30=Таблица2[ТПиР/НСиР])*Таблица2[Оборудование])</f>
        <v>0</v>
      </c>
      <c r="M30" s="43">
        <f>W30*SUMPRODUCT(($B$2=Таблица2[Филиал])*($B$3=Таблица2[ФЕР/ТЕР])*(F30=Таблица2[Наименование работ])*(G30=Таблица2[ТПиР/НСиР])*Таблица2[Прочие])</f>
        <v>0</v>
      </c>
      <c r="N30" s="43">
        <f>S30*SUMPRODUCT(($B$2=Таблица2[Филиал])*($B$3=Таблица2[ФЕР/ТЕР])*(F30=Таблица2[Наименование работ])*(G30=Таблица2[ТПиР/НСиР])*Таблица2[ПИР2])</f>
        <v>0</v>
      </c>
      <c r="O30" s="43">
        <f>T30*SUMPRODUCT(($B$2=Таблица2[Филиал])*($B$3=Таблица2[ФЕР/ТЕР])*(F30=Таблица2[Наименование работ])*(G30=Таблица2[ТПиР/НСиР])*Таблица2[СМР3])</f>
        <v>0</v>
      </c>
      <c r="P30" s="43">
        <f>U30*SUMPRODUCT(($B$2=Таблица2[Филиал])*($B$3=Таблица2[ФЕР/ТЕР])*(F30=Таблица2[Наименование работ])*(G30=Таблица2[ТПиР/НСиР])*Таблица2[ПНР4])</f>
        <v>0</v>
      </c>
      <c r="Q30" s="43">
        <f>V30*SUMPRODUCT(($B$2=Таблица2[Филиал])*($B$3=Таблица2[ФЕР/ТЕР])*(F30=Таблица2[Наименование работ])*(G30=Таблица2[ТПиР/НСиР])*Таблица2[Оборудование5])</f>
        <v>0</v>
      </c>
      <c r="R30" s="43">
        <f>W30*SUMPRODUCT(($B$2=Таблица2[Филиал])*($B$3=Таблица2[ФЕР/ТЕР])*(F30=Таблица2[Наименование работ])*(G30=Таблица2[ТПиР/НСиР])*Таблица2[Прочие2])</f>
        <v>0</v>
      </c>
      <c r="S30" s="4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работ])*(G30=Таблица2[ТПиР/НСиР])/Таблица2[ПИР22]))</f>
        <v>0</v>
      </c>
      <c r="T30" s="4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работ])*(G30=Таблица2[ТПиР/НСиР])/Таблица2[СМР33]))</f>
        <v>0</v>
      </c>
      <c r="U30" s="4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работ])*(G30=Таблица2[ТПиР/НСиР])/Таблица2[ПНР44]))</f>
        <v>0</v>
      </c>
      <c r="V30" s="4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работ])*(G30=Таблица2[ТПиР/НСиР])/Таблица2[Оборудование55]))</f>
        <v>0</v>
      </c>
      <c r="W30" s="4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4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работ])*(G30=Таблица2[ТПиР/НСиР])*Таблица2[ПИР22]))</f>
        <v>0</v>
      </c>
      <c r="Y30" s="4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работ])*(G30=Таблица2[ТПиР/НСиР])*Таблица2[СМР33]))</f>
        <v>0</v>
      </c>
      <c r="Z30" s="4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работ])*(G30=Таблица2[ТПиР/НСиР])*Таблица2[ПНР44]))</f>
        <v>0</v>
      </c>
      <c r="AA30" s="4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работ])*(G30=Таблица2[ТПиР/НСиР])*Таблица2[Оборудование55]))</f>
        <v>0</v>
      </c>
      <c r="AB30" s="44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43">
        <f>SUM(Таблица3[[#This Row],[ПИР]:[Прочее]])</f>
        <v>0</v>
      </c>
      <c r="AD3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0" s="48">
        <f>SUM(Таблица3[[#This Row],[ПИР7]:[Прочие]])</f>
        <v>0</v>
      </c>
      <c r="AF30" s="48">
        <f>SUM(Таблица3[[#This Row],[ПИР11]:[Прочие15]])</f>
        <v>0</v>
      </c>
    </row>
    <row r="31" spans="4:32" x14ac:dyDescent="0.25">
      <c r="D31" s="36">
        <f>калькулятор!C35</f>
        <v>0</v>
      </c>
      <c r="E31" s="6">
        <f>калькулятор!F35</f>
        <v>0</v>
      </c>
      <c r="F31" s="6">
        <f>калькулятор!G35</f>
        <v>0</v>
      </c>
      <c r="G31" s="6">
        <f>калькулятор!H35</f>
        <v>0</v>
      </c>
      <c r="H31" s="6">
        <f>калькулятор!I35</f>
        <v>0</v>
      </c>
      <c r="I31" s="43">
        <f>S31*SUMPRODUCT(($B$2=Таблица2[Филиал])*($B$3=Таблица2[ФЕР/ТЕР])*(F31=Таблица2[Наименование работ])*(G31=Таблица2[ТПиР/НСиР])*Таблица2[ПИР])</f>
        <v>0</v>
      </c>
      <c r="J31" s="43">
        <f>T31*SUMPRODUCT(($B$2=Таблица2[Филиал])*($B$3=Таблица2[ФЕР/ТЕР])*(F31=Таблица2[Наименование работ])*(G31=Таблица2[ТПиР/НСиР])*Таблица2[СМР])</f>
        <v>0</v>
      </c>
      <c r="K31" s="43">
        <f>U31*SUMPRODUCT(($B$2=Таблица2[Филиал])*($B$3=Таблица2[ФЕР/ТЕР])*(F31=Таблица2[Наименование работ])*(G31=Таблица2[ТПиР/НСиР])*Таблица2[ПНР])</f>
        <v>0</v>
      </c>
      <c r="L31" s="43">
        <f>V31*SUMPRODUCT(($B$2=Таблица2[Филиал])*($B$3=Таблица2[ФЕР/ТЕР])*(F31=Таблица2[Наименование работ])*(G31=Таблица2[ТПиР/НСиР])*Таблица2[Оборудование])</f>
        <v>0</v>
      </c>
      <c r="M31" s="43">
        <f>W31*SUMPRODUCT(($B$2=Таблица2[Филиал])*($B$3=Таблица2[ФЕР/ТЕР])*(F31=Таблица2[Наименование работ])*(G31=Таблица2[ТПиР/НСиР])*Таблица2[Прочие])</f>
        <v>0</v>
      </c>
      <c r="N31" s="43">
        <f>S31*SUMPRODUCT(($B$2=Таблица2[Филиал])*($B$3=Таблица2[ФЕР/ТЕР])*(F31=Таблица2[Наименование работ])*(G31=Таблица2[ТПиР/НСиР])*Таблица2[ПИР2])</f>
        <v>0</v>
      </c>
      <c r="O31" s="43">
        <f>T31*SUMPRODUCT(($B$2=Таблица2[Филиал])*($B$3=Таблица2[ФЕР/ТЕР])*(F31=Таблица2[Наименование работ])*(G31=Таблица2[ТПиР/НСиР])*Таблица2[СМР3])</f>
        <v>0</v>
      </c>
      <c r="P31" s="43">
        <f>U31*SUMPRODUCT(($B$2=Таблица2[Филиал])*($B$3=Таблица2[ФЕР/ТЕР])*(F31=Таблица2[Наименование работ])*(G31=Таблица2[ТПиР/НСиР])*Таблица2[ПНР4])</f>
        <v>0</v>
      </c>
      <c r="Q31" s="43">
        <f>V31*SUMPRODUCT(($B$2=Таблица2[Филиал])*($B$3=Таблица2[ФЕР/ТЕР])*(F31=Таблица2[Наименование работ])*(G31=Таблица2[ТПиР/НСиР])*Таблица2[Оборудование5])</f>
        <v>0</v>
      </c>
      <c r="R31" s="43">
        <f>W31*SUMPRODUCT(($B$2=Таблица2[Филиал])*($B$3=Таблица2[ФЕР/ТЕР])*(F31=Таблица2[Наименование работ])*(G31=Таблица2[ТПиР/НСиР])*Таблица2[Прочие2])</f>
        <v>0</v>
      </c>
      <c r="S31" s="4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работ])*(G31=Таблица2[ТПиР/НСиР])/Таблица2[ПИР22]))</f>
        <v>0</v>
      </c>
      <c r="T31" s="4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работ])*(G31=Таблица2[ТПиР/НСиР])/Таблица2[СМР33]))</f>
        <v>0</v>
      </c>
      <c r="U31" s="4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работ])*(G31=Таблица2[ТПиР/НСиР])/Таблица2[ПНР44]))</f>
        <v>0</v>
      </c>
      <c r="V31" s="4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работ])*(G31=Таблица2[ТПиР/НСиР])/Таблица2[Оборудование55]))</f>
        <v>0</v>
      </c>
      <c r="W31" s="4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4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работ])*(G31=Таблица2[ТПиР/НСиР])*Таблица2[ПИР22]))</f>
        <v>0</v>
      </c>
      <c r="Y31" s="4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работ])*(G31=Таблица2[ТПиР/НСиР])*Таблица2[СМР33]))</f>
        <v>0</v>
      </c>
      <c r="Z31" s="4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работ])*(G31=Таблица2[ТПиР/НСиР])*Таблица2[ПНР44]))</f>
        <v>0</v>
      </c>
      <c r="AA31" s="4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работ])*(G31=Таблица2[ТПиР/НСиР])*Таблица2[Оборудование55]))</f>
        <v>0</v>
      </c>
      <c r="AB31" s="44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43">
        <f>SUM(Таблица3[[#This Row],[ПИР]:[Прочее]])</f>
        <v>0</v>
      </c>
      <c r="AD3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1" s="48">
        <f>SUM(Таблица3[[#This Row],[ПИР7]:[Прочие]])</f>
        <v>0</v>
      </c>
      <c r="AF31" s="48">
        <f>SUM(Таблица3[[#This Row],[ПИР11]:[Прочие15]])</f>
        <v>0</v>
      </c>
    </row>
    <row r="32" spans="4:32" x14ac:dyDescent="0.25">
      <c r="D32" s="36">
        <f>калькулятор!C36</f>
        <v>0</v>
      </c>
      <c r="E32" s="6">
        <f>калькулятор!F36</f>
        <v>0</v>
      </c>
      <c r="F32" s="6">
        <f>калькулятор!G36</f>
        <v>0</v>
      </c>
      <c r="G32" s="6">
        <f>калькулятор!H36</f>
        <v>0</v>
      </c>
      <c r="H32" s="6">
        <f>калькулятор!I36</f>
        <v>0</v>
      </c>
      <c r="I32" s="43">
        <f>S32*SUMPRODUCT(($B$2=Таблица2[Филиал])*($B$3=Таблица2[ФЕР/ТЕР])*(F32=Таблица2[Наименование работ])*(G32=Таблица2[ТПиР/НСиР])*Таблица2[ПИР])</f>
        <v>0</v>
      </c>
      <c r="J32" s="43">
        <f>T32*SUMPRODUCT(($B$2=Таблица2[Филиал])*($B$3=Таблица2[ФЕР/ТЕР])*(F32=Таблица2[Наименование работ])*(G32=Таблица2[ТПиР/НСиР])*Таблица2[СМР])</f>
        <v>0</v>
      </c>
      <c r="K32" s="43">
        <f>U32*SUMPRODUCT(($B$2=Таблица2[Филиал])*($B$3=Таблица2[ФЕР/ТЕР])*(F32=Таблица2[Наименование работ])*(G32=Таблица2[ТПиР/НСиР])*Таблица2[ПНР])</f>
        <v>0</v>
      </c>
      <c r="L32" s="43">
        <f>V32*SUMPRODUCT(($B$2=Таблица2[Филиал])*($B$3=Таблица2[ФЕР/ТЕР])*(F32=Таблица2[Наименование работ])*(G32=Таблица2[ТПиР/НСиР])*Таблица2[Оборудование])</f>
        <v>0</v>
      </c>
      <c r="M32" s="43">
        <f>W32*SUMPRODUCT(($B$2=Таблица2[Филиал])*($B$3=Таблица2[ФЕР/ТЕР])*(F32=Таблица2[Наименование работ])*(G32=Таблица2[ТПиР/НСиР])*Таблица2[Прочие])</f>
        <v>0</v>
      </c>
      <c r="N32" s="43">
        <f>S32*SUMPRODUCT(($B$2=Таблица2[Филиал])*($B$3=Таблица2[ФЕР/ТЕР])*(F32=Таблица2[Наименование работ])*(G32=Таблица2[ТПиР/НСиР])*Таблица2[ПИР2])</f>
        <v>0</v>
      </c>
      <c r="O32" s="43">
        <f>T32*SUMPRODUCT(($B$2=Таблица2[Филиал])*($B$3=Таблица2[ФЕР/ТЕР])*(F32=Таблица2[Наименование работ])*(G32=Таблица2[ТПиР/НСиР])*Таблица2[СМР3])</f>
        <v>0</v>
      </c>
      <c r="P32" s="43">
        <f>U32*SUMPRODUCT(($B$2=Таблица2[Филиал])*($B$3=Таблица2[ФЕР/ТЕР])*(F32=Таблица2[Наименование работ])*(G32=Таблица2[ТПиР/НСиР])*Таблица2[ПНР4])</f>
        <v>0</v>
      </c>
      <c r="Q32" s="43">
        <f>V32*SUMPRODUCT(($B$2=Таблица2[Филиал])*($B$3=Таблица2[ФЕР/ТЕР])*(F32=Таблица2[Наименование работ])*(G32=Таблица2[ТПиР/НСиР])*Таблица2[Оборудование5])</f>
        <v>0</v>
      </c>
      <c r="R32" s="43">
        <f>W32*SUMPRODUCT(($B$2=Таблица2[Филиал])*($B$3=Таблица2[ФЕР/ТЕР])*(F32=Таблица2[Наименование работ])*(G32=Таблица2[ТПиР/НСиР])*Таблица2[Прочие2])</f>
        <v>0</v>
      </c>
      <c r="S32" s="4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работ])*(G32=Таблица2[ТПиР/НСиР])/Таблица2[ПИР22]))</f>
        <v>0</v>
      </c>
      <c r="T32" s="4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работ])*(G32=Таблица2[ТПиР/НСиР])/Таблица2[СМР33]))</f>
        <v>0</v>
      </c>
      <c r="U32" s="4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работ])*(G32=Таблица2[ТПиР/НСиР])/Таблица2[ПНР44]))</f>
        <v>0</v>
      </c>
      <c r="V32" s="4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работ])*(G32=Таблица2[ТПиР/НСиР])/Таблица2[Оборудование55]))</f>
        <v>0</v>
      </c>
      <c r="W32" s="4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4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работ])*(G32=Таблица2[ТПиР/НСиР])*Таблица2[ПИР22]))</f>
        <v>0</v>
      </c>
      <c r="Y32" s="4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работ])*(G32=Таблица2[ТПиР/НСиР])*Таблица2[СМР33]))</f>
        <v>0</v>
      </c>
      <c r="Z32" s="4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работ])*(G32=Таблица2[ТПиР/НСиР])*Таблица2[ПНР44]))</f>
        <v>0</v>
      </c>
      <c r="AA32" s="4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работ])*(G32=Таблица2[ТПиР/НСиР])*Таблица2[Оборудование55]))</f>
        <v>0</v>
      </c>
      <c r="AB32" s="44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43">
        <f>SUM(Таблица3[[#This Row],[ПИР]:[Прочее]])</f>
        <v>0</v>
      </c>
      <c r="AD3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2" s="48">
        <f>SUM(Таблица3[[#This Row],[ПИР7]:[Прочие]])</f>
        <v>0</v>
      </c>
      <c r="AF32" s="48">
        <f>SUM(Таблица3[[#This Row],[ПИР11]:[Прочие15]])</f>
        <v>0</v>
      </c>
    </row>
    <row r="33" spans="4:32" x14ac:dyDescent="0.25">
      <c r="D33" s="36">
        <f>калькулятор!C37</f>
        <v>0</v>
      </c>
      <c r="E33" s="6">
        <f>калькулятор!F37</f>
        <v>0</v>
      </c>
      <c r="F33" s="6">
        <f>калькулятор!G37</f>
        <v>0</v>
      </c>
      <c r="G33" s="6">
        <f>калькулятор!H37</f>
        <v>0</v>
      </c>
      <c r="H33" s="6">
        <f>калькулятор!I37</f>
        <v>0</v>
      </c>
      <c r="I33" s="43">
        <f>S33*SUMPRODUCT(($B$2=Таблица2[Филиал])*($B$3=Таблица2[ФЕР/ТЕР])*(F33=Таблица2[Наименование работ])*(G33=Таблица2[ТПиР/НСиР])*Таблица2[ПИР])</f>
        <v>0</v>
      </c>
      <c r="J33" s="43">
        <f>T33*SUMPRODUCT(($B$2=Таблица2[Филиал])*($B$3=Таблица2[ФЕР/ТЕР])*(F33=Таблица2[Наименование работ])*(G33=Таблица2[ТПиР/НСиР])*Таблица2[СМР])</f>
        <v>0</v>
      </c>
      <c r="K33" s="43">
        <f>U33*SUMPRODUCT(($B$2=Таблица2[Филиал])*($B$3=Таблица2[ФЕР/ТЕР])*(F33=Таблица2[Наименование работ])*(G33=Таблица2[ТПиР/НСиР])*Таблица2[ПНР])</f>
        <v>0</v>
      </c>
      <c r="L33" s="43">
        <f>V33*SUMPRODUCT(($B$2=Таблица2[Филиал])*($B$3=Таблица2[ФЕР/ТЕР])*(F33=Таблица2[Наименование работ])*(G33=Таблица2[ТПиР/НСиР])*Таблица2[Оборудование])</f>
        <v>0</v>
      </c>
      <c r="M33" s="43">
        <f>W33*SUMPRODUCT(($B$2=Таблица2[Филиал])*($B$3=Таблица2[ФЕР/ТЕР])*(F33=Таблица2[Наименование работ])*(G33=Таблица2[ТПиР/НСиР])*Таблица2[Прочие])</f>
        <v>0</v>
      </c>
      <c r="N33" s="43">
        <f>S33*SUMPRODUCT(($B$2=Таблица2[Филиал])*($B$3=Таблица2[ФЕР/ТЕР])*(F33=Таблица2[Наименование работ])*(G33=Таблица2[ТПиР/НСиР])*Таблица2[ПИР2])</f>
        <v>0</v>
      </c>
      <c r="O33" s="43">
        <f>T33*SUMPRODUCT(($B$2=Таблица2[Филиал])*($B$3=Таблица2[ФЕР/ТЕР])*(F33=Таблица2[Наименование работ])*(G33=Таблица2[ТПиР/НСиР])*Таблица2[СМР3])</f>
        <v>0</v>
      </c>
      <c r="P33" s="43">
        <f>U33*SUMPRODUCT(($B$2=Таблица2[Филиал])*($B$3=Таблица2[ФЕР/ТЕР])*(F33=Таблица2[Наименование работ])*(G33=Таблица2[ТПиР/НСиР])*Таблица2[ПНР4])</f>
        <v>0</v>
      </c>
      <c r="Q33" s="43">
        <f>V33*SUMPRODUCT(($B$2=Таблица2[Филиал])*($B$3=Таблица2[ФЕР/ТЕР])*(F33=Таблица2[Наименование работ])*(G33=Таблица2[ТПиР/НСиР])*Таблица2[Оборудование5])</f>
        <v>0</v>
      </c>
      <c r="R33" s="43">
        <f>W33*SUMPRODUCT(($B$2=Таблица2[Филиал])*($B$3=Таблица2[ФЕР/ТЕР])*(F33=Таблица2[Наименование работ])*(G33=Таблица2[ТПиР/НСиР])*Таблица2[Прочие2])</f>
        <v>0</v>
      </c>
      <c r="S33" s="4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работ])*(G33=Таблица2[ТПиР/НСиР])/Таблица2[ПИР22]))</f>
        <v>0</v>
      </c>
      <c r="T33" s="4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работ])*(G33=Таблица2[ТПиР/НСиР])/Таблица2[СМР33]))</f>
        <v>0</v>
      </c>
      <c r="U33" s="4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работ])*(G33=Таблица2[ТПиР/НСиР])/Таблица2[ПНР44]))</f>
        <v>0</v>
      </c>
      <c r="V33" s="4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работ])*(G33=Таблица2[ТПиР/НСиР])/Таблица2[Оборудование55]))</f>
        <v>0</v>
      </c>
      <c r="W33" s="4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4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работ])*(G33=Таблица2[ТПиР/НСиР])*Таблица2[ПИР22]))</f>
        <v>0</v>
      </c>
      <c r="Y33" s="4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работ])*(G33=Таблица2[ТПиР/НСиР])*Таблица2[СМР33]))</f>
        <v>0</v>
      </c>
      <c r="Z33" s="4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работ])*(G33=Таблица2[ТПиР/НСиР])*Таблица2[ПНР44]))</f>
        <v>0</v>
      </c>
      <c r="AA33" s="4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работ])*(G33=Таблица2[ТПиР/НСиР])*Таблица2[Оборудование55]))</f>
        <v>0</v>
      </c>
      <c r="AB33" s="44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43">
        <f>SUM(Таблица3[[#This Row],[ПИР]:[Прочее]])</f>
        <v>0</v>
      </c>
      <c r="AD3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3" s="48">
        <f>SUM(Таблица3[[#This Row],[ПИР7]:[Прочие]])</f>
        <v>0</v>
      </c>
      <c r="AF33" s="48">
        <f>SUM(Таблица3[[#This Row],[ПИР11]:[Прочие15]])</f>
        <v>0</v>
      </c>
    </row>
    <row r="34" spans="4:32" x14ac:dyDescent="0.25">
      <c r="D34" s="36">
        <f>калькулятор!C38</f>
        <v>0</v>
      </c>
      <c r="E34" s="6">
        <f>калькулятор!F38</f>
        <v>0</v>
      </c>
      <c r="F34" s="6">
        <f>калькулятор!G38</f>
        <v>0</v>
      </c>
      <c r="G34" s="6">
        <f>калькулятор!H38</f>
        <v>0</v>
      </c>
      <c r="H34" s="6">
        <f>калькулятор!I38</f>
        <v>0</v>
      </c>
      <c r="I34" s="43">
        <f>S34*SUMPRODUCT(($B$2=Таблица2[Филиал])*($B$3=Таблица2[ФЕР/ТЕР])*(F34=Таблица2[Наименование работ])*(G34=Таблица2[ТПиР/НСиР])*Таблица2[ПИР])</f>
        <v>0</v>
      </c>
      <c r="J34" s="43">
        <f>T34*SUMPRODUCT(($B$2=Таблица2[Филиал])*($B$3=Таблица2[ФЕР/ТЕР])*(F34=Таблица2[Наименование работ])*(G34=Таблица2[ТПиР/НСиР])*Таблица2[СМР])</f>
        <v>0</v>
      </c>
      <c r="K34" s="43">
        <f>U34*SUMPRODUCT(($B$2=Таблица2[Филиал])*($B$3=Таблица2[ФЕР/ТЕР])*(F34=Таблица2[Наименование работ])*(G34=Таблица2[ТПиР/НСиР])*Таблица2[ПНР])</f>
        <v>0</v>
      </c>
      <c r="L34" s="43">
        <f>V34*SUMPRODUCT(($B$2=Таблица2[Филиал])*($B$3=Таблица2[ФЕР/ТЕР])*(F34=Таблица2[Наименование работ])*(G34=Таблица2[ТПиР/НСиР])*Таблица2[Оборудование])</f>
        <v>0</v>
      </c>
      <c r="M34" s="43">
        <f>W34*SUMPRODUCT(($B$2=Таблица2[Филиал])*($B$3=Таблица2[ФЕР/ТЕР])*(F34=Таблица2[Наименование работ])*(G34=Таблица2[ТПиР/НСиР])*Таблица2[Прочие])</f>
        <v>0</v>
      </c>
      <c r="N34" s="43">
        <f>S34*SUMPRODUCT(($B$2=Таблица2[Филиал])*($B$3=Таблица2[ФЕР/ТЕР])*(F34=Таблица2[Наименование работ])*(G34=Таблица2[ТПиР/НСиР])*Таблица2[ПИР2])</f>
        <v>0</v>
      </c>
      <c r="O34" s="43">
        <f>T34*SUMPRODUCT(($B$2=Таблица2[Филиал])*($B$3=Таблица2[ФЕР/ТЕР])*(F34=Таблица2[Наименование работ])*(G34=Таблица2[ТПиР/НСиР])*Таблица2[СМР3])</f>
        <v>0</v>
      </c>
      <c r="P34" s="43">
        <f>U34*SUMPRODUCT(($B$2=Таблица2[Филиал])*($B$3=Таблица2[ФЕР/ТЕР])*(F34=Таблица2[Наименование работ])*(G34=Таблица2[ТПиР/НСиР])*Таблица2[ПНР4])</f>
        <v>0</v>
      </c>
      <c r="Q34" s="43">
        <f>V34*SUMPRODUCT(($B$2=Таблица2[Филиал])*($B$3=Таблица2[ФЕР/ТЕР])*(F34=Таблица2[Наименование работ])*(G34=Таблица2[ТПиР/НСиР])*Таблица2[Оборудование5])</f>
        <v>0</v>
      </c>
      <c r="R34" s="43">
        <f>W34*SUMPRODUCT(($B$2=Таблица2[Филиал])*($B$3=Таблица2[ФЕР/ТЕР])*(F34=Таблица2[Наименование работ])*(G34=Таблица2[ТПиР/НСиР])*Таблица2[Прочие2])</f>
        <v>0</v>
      </c>
      <c r="S34" s="4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работ])*(G34=Таблица2[ТПиР/НСиР])/Таблица2[ПИР22]))</f>
        <v>0</v>
      </c>
      <c r="T34" s="4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работ])*(G34=Таблица2[ТПиР/НСиР])/Таблица2[СМР33]))</f>
        <v>0</v>
      </c>
      <c r="U34" s="4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работ])*(G34=Таблица2[ТПиР/НСиР])/Таблица2[ПНР44]))</f>
        <v>0</v>
      </c>
      <c r="V34" s="4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работ])*(G34=Таблица2[ТПиР/НСиР])/Таблица2[Оборудование55]))</f>
        <v>0</v>
      </c>
      <c r="W34" s="4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4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работ])*(G34=Таблица2[ТПиР/НСиР])*Таблица2[ПИР22]))</f>
        <v>0</v>
      </c>
      <c r="Y34" s="4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работ])*(G34=Таблица2[ТПиР/НСиР])*Таблица2[СМР33]))</f>
        <v>0</v>
      </c>
      <c r="Z34" s="4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работ])*(G34=Таблица2[ТПиР/НСиР])*Таблица2[ПНР44]))</f>
        <v>0</v>
      </c>
      <c r="AA34" s="4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работ])*(G34=Таблица2[ТПиР/НСиР])*Таблица2[Оборудование55]))</f>
        <v>0</v>
      </c>
      <c r="AB34" s="44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43">
        <f>SUM(Таблица3[[#This Row],[ПИР]:[Прочее]])</f>
        <v>0</v>
      </c>
      <c r="AD3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4" s="48">
        <f>SUM(Таблица3[[#This Row],[ПИР7]:[Прочие]])</f>
        <v>0</v>
      </c>
      <c r="AF34" s="48">
        <f>SUM(Таблица3[[#This Row],[ПИР11]:[Прочие15]])</f>
        <v>0</v>
      </c>
    </row>
    <row r="35" spans="4:32" x14ac:dyDescent="0.25">
      <c r="D35" s="36">
        <f>калькулятор!C39</f>
        <v>0</v>
      </c>
      <c r="E35" s="6">
        <f>калькулятор!F39</f>
        <v>0</v>
      </c>
      <c r="F35" s="6">
        <f>калькулятор!G39</f>
        <v>0</v>
      </c>
      <c r="G35" s="6">
        <f>калькулятор!H39</f>
        <v>0</v>
      </c>
      <c r="H35" s="6">
        <f>калькулятор!I39</f>
        <v>0</v>
      </c>
      <c r="I35" s="43">
        <f>S35*SUMPRODUCT(($B$2=Таблица2[Филиал])*($B$3=Таблица2[ФЕР/ТЕР])*(F35=Таблица2[Наименование работ])*(G35=Таблица2[ТПиР/НСиР])*Таблица2[ПИР])</f>
        <v>0</v>
      </c>
      <c r="J35" s="43">
        <f>T35*SUMPRODUCT(($B$2=Таблица2[Филиал])*($B$3=Таблица2[ФЕР/ТЕР])*(F35=Таблица2[Наименование работ])*(G35=Таблица2[ТПиР/НСиР])*Таблица2[СМР])</f>
        <v>0</v>
      </c>
      <c r="K35" s="43">
        <f>U35*SUMPRODUCT(($B$2=Таблица2[Филиал])*($B$3=Таблица2[ФЕР/ТЕР])*(F35=Таблица2[Наименование работ])*(G35=Таблица2[ТПиР/НСиР])*Таблица2[ПНР])</f>
        <v>0</v>
      </c>
      <c r="L35" s="43">
        <f>V35*SUMPRODUCT(($B$2=Таблица2[Филиал])*($B$3=Таблица2[ФЕР/ТЕР])*(F35=Таблица2[Наименование работ])*(G35=Таблица2[ТПиР/НСиР])*Таблица2[Оборудование])</f>
        <v>0</v>
      </c>
      <c r="M35" s="43">
        <f>W35*SUMPRODUCT(($B$2=Таблица2[Филиал])*($B$3=Таблица2[ФЕР/ТЕР])*(F35=Таблица2[Наименование работ])*(G35=Таблица2[ТПиР/НСиР])*Таблица2[Прочие])</f>
        <v>0</v>
      </c>
      <c r="N35" s="43">
        <f>S35*SUMPRODUCT(($B$2=Таблица2[Филиал])*($B$3=Таблица2[ФЕР/ТЕР])*(F35=Таблица2[Наименование работ])*(G35=Таблица2[ТПиР/НСиР])*Таблица2[ПИР2])</f>
        <v>0</v>
      </c>
      <c r="O35" s="43">
        <f>T35*SUMPRODUCT(($B$2=Таблица2[Филиал])*($B$3=Таблица2[ФЕР/ТЕР])*(F35=Таблица2[Наименование работ])*(G35=Таблица2[ТПиР/НСиР])*Таблица2[СМР3])</f>
        <v>0</v>
      </c>
      <c r="P35" s="43">
        <f>U35*SUMPRODUCT(($B$2=Таблица2[Филиал])*($B$3=Таблица2[ФЕР/ТЕР])*(F35=Таблица2[Наименование работ])*(G35=Таблица2[ТПиР/НСиР])*Таблица2[ПНР4])</f>
        <v>0</v>
      </c>
      <c r="Q35" s="43">
        <f>V35*SUMPRODUCT(($B$2=Таблица2[Филиал])*($B$3=Таблица2[ФЕР/ТЕР])*(F35=Таблица2[Наименование работ])*(G35=Таблица2[ТПиР/НСиР])*Таблица2[Оборудование5])</f>
        <v>0</v>
      </c>
      <c r="R35" s="43">
        <f>W35*SUMPRODUCT(($B$2=Таблица2[Филиал])*($B$3=Таблица2[ФЕР/ТЕР])*(F35=Таблица2[Наименование работ])*(G35=Таблица2[ТПиР/НСиР])*Таблица2[Прочие2])</f>
        <v>0</v>
      </c>
      <c r="S35" s="4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работ])*(G35=Таблица2[ТПиР/НСиР])/Таблица2[ПИР22]))</f>
        <v>0</v>
      </c>
      <c r="T35" s="4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работ])*(G35=Таблица2[ТПиР/НСиР])/Таблица2[СМР33]))</f>
        <v>0</v>
      </c>
      <c r="U35" s="4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работ])*(G35=Таблица2[ТПиР/НСиР])/Таблица2[ПНР44]))</f>
        <v>0</v>
      </c>
      <c r="V35" s="4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работ])*(G35=Таблица2[ТПиР/НСиР])/Таблица2[Оборудование55]))</f>
        <v>0</v>
      </c>
      <c r="W35" s="4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4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работ])*(G35=Таблица2[ТПиР/НСиР])*Таблица2[ПИР22]))</f>
        <v>0</v>
      </c>
      <c r="Y35" s="4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работ])*(G35=Таблица2[ТПиР/НСиР])*Таблица2[СМР33]))</f>
        <v>0</v>
      </c>
      <c r="Z35" s="4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работ])*(G35=Таблица2[ТПиР/НСиР])*Таблица2[ПНР44]))</f>
        <v>0</v>
      </c>
      <c r="AA35" s="4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работ])*(G35=Таблица2[ТПиР/НСиР])*Таблица2[Оборудование55]))</f>
        <v>0</v>
      </c>
      <c r="AB35" s="44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43">
        <f>SUM(Таблица3[[#This Row],[ПИР]:[Прочее]])</f>
        <v>0</v>
      </c>
      <c r="AD3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5" s="48">
        <f>SUM(Таблица3[[#This Row],[ПИР7]:[Прочие]])</f>
        <v>0</v>
      </c>
      <c r="AF35" s="48">
        <f>SUM(Таблица3[[#This Row],[ПИР11]:[Прочие15]])</f>
        <v>0</v>
      </c>
    </row>
    <row r="36" spans="4:32" x14ac:dyDescent="0.25">
      <c r="D36" s="36">
        <f>калькулятор!C40</f>
        <v>0</v>
      </c>
      <c r="E36" s="6">
        <f>калькулятор!F40</f>
        <v>0</v>
      </c>
      <c r="F36" s="6">
        <f>калькулятор!G40</f>
        <v>0</v>
      </c>
      <c r="G36" s="6">
        <f>калькулятор!H40</f>
        <v>0</v>
      </c>
      <c r="H36" s="6">
        <f>калькулятор!I40</f>
        <v>0</v>
      </c>
      <c r="I36" s="43">
        <f>S36*SUMPRODUCT(($B$2=Таблица2[Филиал])*($B$3=Таблица2[ФЕР/ТЕР])*(F36=Таблица2[Наименование работ])*(G36=Таблица2[ТПиР/НСиР])*Таблица2[ПИР])</f>
        <v>0</v>
      </c>
      <c r="J36" s="43">
        <f>T36*SUMPRODUCT(($B$2=Таблица2[Филиал])*($B$3=Таблица2[ФЕР/ТЕР])*(F36=Таблица2[Наименование работ])*(G36=Таблица2[ТПиР/НСиР])*Таблица2[СМР])</f>
        <v>0</v>
      </c>
      <c r="K36" s="43">
        <f>U36*SUMPRODUCT(($B$2=Таблица2[Филиал])*($B$3=Таблица2[ФЕР/ТЕР])*(F36=Таблица2[Наименование работ])*(G36=Таблица2[ТПиР/НСиР])*Таблица2[ПНР])</f>
        <v>0</v>
      </c>
      <c r="L36" s="43">
        <f>V36*SUMPRODUCT(($B$2=Таблица2[Филиал])*($B$3=Таблица2[ФЕР/ТЕР])*(F36=Таблица2[Наименование работ])*(G36=Таблица2[ТПиР/НСиР])*Таблица2[Оборудование])</f>
        <v>0</v>
      </c>
      <c r="M36" s="43">
        <f>W36*SUMPRODUCT(($B$2=Таблица2[Филиал])*($B$3=Таблица2[ФЕР/ТЕР])*(F36=Таблица2[Наименование работ])*(G36=Таблица2[ТПиР/НСиР])*Таблица2[Прочие])</f>
        <v>0</v>
      </c>
      <c r="N36" s="43">
        <f>S36*SUMPRODUCT(($B$2=Таблица2[Филиал])*($B$3=Таблица2[ФЕР/ТЕР])*(F36=Таблица2[Наименование работ])*(G36=Таблица2[ТПиР/НСиР])*Таблица2[ПИР2])</f>
        <v>0</v>
      </c>
      <c r="O36" s="43">
        <f>T36*SUMPRODUCT(($B$2=Таблица2[Филиал])*($B$3=Таблица2[ФЕР/ТЕР])*(F36=Таблица2[Наименование работ])*(G36=Таблица2[ТПиР/НСиР])*Таблица2[СМР3])</f>
        <v>0</v>
      </c>
      <c r="P36" s="43">
        <f>U36*SUMPRODUCT(($B$2=Таблица2[Филиал])*($B$3=Таблица2[ФЕР/ТЕР])*(F36=Таблица2[Наименование работ])*(G36=Таблица2[ТПиР/НСиР])*Таблица2[ПНР4])</f>
        <v>0</v>
      </c>
      <c r="Q36" s="43">
        <f>V36*SUMPRODUCT(($B$2=Таблица2[Филиал])*($B$3=Таблица2[ФЕР/ТЕР])*(F36=Таблица2[Наименование работ])*(G36=Таблица2[ТПиР/НСиР])*Таблица2[Оборудование5])</f>
        <v>0</v>
      </c>
      <c r="R36" s="43">
        <f>W36*SUMPRODUCT(($B$2=Таблица2[Филиал])*($B$3=Таблица2[ФЕР/ТЕР])*(F36=Таблица2[Наименование работ])*(G36=Таблица2[ТПиР/НСиР])*Таблица2[Прочие2])</f>
        <v>0</v>
      </c>
      <c r="S36" s="4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работ])*(G36=Таблица2[ТПиР/НСиР])/Таблица2[ПИР22]))</f>
        <v>0</v>
      </c>
      <c r="T36" s="4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работ])*(G36=Таблица2[ТПиР/НСиР])/Таблица2[СМР33]))</f>
        <v>0</v>
      </c>
      <c r="U36" s="4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работ])*(G36=Таблица2[ТПиР/НСиР])/Таблица2[ПНР44]))</f>
        <v>0</v>
      </c>
      <c r="V36" s="4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работ])*(G36=Таблица2[ТПиР/НСиР])/Таблица2[Оборудование55]))</f>
        <v>0</v>
      </c>
      <c r="W36" s="4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4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работ])*(G36=Таблица2[ТПиР/НСиР])*Таблица2[ПИР22]))</f>
        <v>0</v>
      </c>
      <c r="Y36" s="4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работ])*(G36=Таблица2[ТПиР/НСиР])*Таблица2[СМР33]))</f>
        <v>0</v>
      </c>
      <c r="Z36" s="4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работ])*(G36=Таблица2[ТПиР/НСиР])*Таблица2[ПНР44]))</f>
        <v>0</v>
      </c>
      <c r="AA36" s="4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работ])*(G36=Таблица2[ТПиР/НСиР])*Таблица2[Оборудование55]))</f>
        <v>0</v>
      </c>
      <c r="AB36" s="44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43">
        <f>SUM(Таблица3[[#This Row],[ПИР]:[Прочее]])</f>
        <v>0</v>
      </c>
      <c r="AD3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6" s="48">
        <f>SUM(Таблица3[[#This Row],[ПИР7]:[Прочие]])</f>
        <v>0</v>
      </c>
      <c r="AF36" s="48">
        <f>SUM(Таблица3[[#This Row],[ПИР11]:[Прочие15]])</f>
        <v>0</v>
      </c>
    </row>
    <row r="37" spans="4:32" x14ac:dyDescent="0.25">
      <c r="D37" s="36">
        <f>калькулятор!C41</f>
        <v>0</v>
      </c>
      <c r="E37" s="6">
        <f>калькулятор!F41</f>
        <v>0</v>
      </c>
      <c r="F37" s="6">
        <f>калькулятор!G41</f>
        <v>0</v>
      </c>
      <c r="G37" s="6">
        <f>калькулятор!H41</f>
        <v>0</v>
      </c>
      <c r="H37" s="6">
        <f>калькулятор!I41</f>
        <v>0</v>
      </c>
      <c r="I37" s="43">
        <f>S37*SUMPRODUCT(($B$2=Таблица2[Филиал])*($B$3=Таблица2[ФЕР/ТЕР])*(F37=Таблица2[Наименование работ])*(G37=Таблица2[ТПиР/НСиР])*Таблица2[ПИР])</f>
        <v>0</v>
      </c>
      <c r="J37" s="43">
        <f>T37*SUMPRODUCT(($B$2=Таблица2[Филиал])*($B$3=Таблица2[ФЕР/ТЕР])*(F37=Таблица2[Наименование работ])*(G37=Таблица2[ТПиР/НСиР])*Таблица2[СМР])</f>
        <v>0</v>
      </c>
      <c r="K37" s="43">
        <f>U37*SUMPRODUCT(($B$2=Таблица2[Филиал])*($B$3=Таблица2[ФЕР/ТЕР])*(F37=Таблица2[Наименование работ])*(G37=Таблица2[ТПиР/НСиР])*Таблица2[ПНР])</f>
        <v>0</v>
      </c>
      <c r="L37" s="43">
        <f>V37*SUMPRODUCT(($B$2=Таблица2[Филиал])*($B$3=Таблица2[ФЕР/ТЕР])*(F37=Таблица2[Наименование работ])*(G37=Таблица2[ТПиР/НСиР])*Таблица2[Оборудование])</f>
        <v>0</v>
      </c>
      <c r="M37" s="43">
        <f>W37*SUMPRODUCT(($B$2=Таблица2[Филиал])*($B$3=Таблица2[ФЕР/ТЕР])*(F37=Таблица2[Наименование работ])*(G37=Таблица2[ТПиР/НСиР])*Таблица2[Прочие])</f>
        <v>0</v>
      </c>
      <c r="N37" s="43">
        <f>S37*SUMPRODUCT(($B$2=Таблица2[Филиал])*($B$3=Таблица2[ФЕР/ТЕР])*(F37=Таблица2[Наименование работ])*(G37=Таблица2[ТПиР/НСиР])*Таблица2[ПИР2])</f>
        <v>0</v>
      </c>
      <c r="O37" s="43">
        <f>T37*SUMPRODUCT(($B$2=Таблица2[Филиал])*($B$3=Таблица2[ФЕР/ТЕР])*(F37=Таблица2[Наименование работ])*(G37=Таблица2[ТПиР/НСиР])*Таблица2[СМР3])</f>
        <v>0</v>
      </c>
      <c r="P37" s="43">
        <f>U37*SUMPRODUCT(($B$2=Таблица2[Филиал])*($B$3=Таблица2[ФЕР/ТЕР])*(F37=Таблица2[Наименование работ])*(G37=Таблица2[ТПиР/НСиР])*Таблица2[ПНР4])</f>
        <v>0</v>
      </c>
      <c r="Q37" s="43">
        <f>V37*SUMPRODUCT(($B$2=Таблица2[Филиал])*($B$3=Таблица2[ФЕР/ТЕР])*(F37=Таблица2[Наименование работ])*(G37=Таблица2[ТПиР/НСиР])*Таблица2[Оборудование5])</f>
        <v>0</v>
      </c>
      <c r="R37" s="43">
        <f>W37*SUMPRODUCT(($B$2=Таблица2[Филиал])*($B$3=Таблица2[ФЕР/ТЕР])*(F37=Таблица2[Наименование работ])*(G37=Таблица2[ТПиР/НСиР])*Таблица2[Прочие2])</f>
        <v>0</v>
      </c>
      <c r="S37" s="4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работ])*(G37=Таблица2[ТПиР/НСиР])/Таблица2[ПИР22]))</f>
        <v>0</v>
      </c>
      <c r="T37" s="4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работ])*(G37=Таблица2[ТПиР/НСиР])/Таблица2[СМР33]))</f>
        <v>0</v>
      </c>
      <c r="U37" s="4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работ])*(G37=Таблица2[ТПиР/НСиР])/Таблица2[ПНР44]))</f>
        <v>0</v>
      </c>
      <c r="V37" s="4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работ])*(G37=Таблица2[ТПиР/НСиР])/Таблица2[Оборудование55]))</f>
        <v>0</v>
      </c>
      <c r="W37" s="4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4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работ])*(G37=Таблица2[ТПиР/НСиР])*Таблица2[ПИР22]))</f>
        <v>0</v>
      </c>
      <c r="Y37" s="4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работ])*(G37=Таблица2[ТПиР/НСиР])*Таблица2[СМР33]))</f>
        <v>0</v>
      </c>
      <c r="Z37" s="4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работ])*(G37=Таблица2[ТПиР/НСиР])*Таблица2[ПНР44]))</f>
        <v>0</v>
      </c>
      <c r="AA37" s="4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работ])*(G37=Таблица2[ТПиР/НСиР])*Таблица2[Оборудование55]))</f>
        <v>0</v>
      </c>
      <c r="AB37" s="44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43">
        <f>SUM(Таблица3[[#This Row],[ПИР]:[Прочее]])</f>
        <v>0</v>
      </c>
      <c r="AD3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7" s="48">
        <f>SUM(Таблица3[[#This Row],[ПИР7]:[Прочие]])</f>
        <v>0</v>
      </c>
      <c r="AF37" s="48">
        <f>SUM(Таблица3[[#This Row],[ПИР11]:[Прочие15]])</f>
        <v>0</v>
      </c>
    </row>
    <row r="38" spans="4:32" x14ac:dyDescent="0.25">
      <c r="D38" s="36">
        <f>калькулятор!C42</f>
        <v>0</v>
      </c>
      <c r="E38" s="6">
        <f>калькулятор!F42</f>
        <v>0</v>
      </c>
      <c r="F38" s="6">
        <f>калькулятор!G42</f>
        <v>0</v>
      </c>
      <c r="G38" s="6">
        <f>калькулятор!H42</f>
        <v>0</v>
      </c>
      <c r="H38" s="6">
        <f>калькулятор!I42</f>
        <v>0</v>
      </c>
      <c r="I38" s="43">
        <f>S38*SUMPRODUCT(($B$2=Таблица2[Филиал])*($B$3=Таблица2[ФЕР/ТЕР])*(F38=Таблица2[Наименование работ])*(G38=Таблица2[ТПиР/НСиР])*Таблица2[ПИР])</f>
        <v>0</v>
      </c>
      <c r="J38" s="43">
        <f>T38*SUMPRODUCT(($B$2=Таблица2[Филиал])*($B$3=Таблица2[ФЕР/ТЕР])*(F38=Таблица2[Наименование работ])*(G38=Таблица2[ТПиР/НСиР])*Таблица2[СМР])</f>
        <v>0</v>
      </c>
      <c r="K38" s="43">
        <f>U38*SUMPRODUCT(($B$2=Таблица2[Филиал])*($B$3=Таблица2[ФЕР/ТЕР])*(F38=Таблица2[Наименование работ])*(G38=Таблица2[ТПиР/НСиР])*Таблица2[ПНР])</f>
        <v>0</v>
      </c>
      <c r="L38" s="43">
        <f>V38*SUMPRODUCT(($B$2=Таблица2[Филиал])*($B$3=Таблица2[ФЕР/ТЕР])*(F38=Таблица2[Наименование работ])*(G38=Таблица2[ТПиР/НСиР])*Таблица2[Оборудование])</f>
        <v>0</v>
      </c>
      <c r="M38" s="43">
        <f>W38*SUMPRODUCT(($B$2=Таблица2[Филиал])*($B$3=Таблица2[ФЕР/ТЕР])*(F38=Таблица2[Наименование работ])*(G38=Таблица2[ТПиР/НСиР])*Таблица2[Прочие])</f>
        <v>0</v>
      </c>
      <c r="N38" s="43">
        <f>S38*SUMPRODUCT(($B$2=Таблица2[Филиал])*($B$3=Таблица2[ФЕР/ТЕР])*(F38=Таблица2[Наименование работ])*(G38=Таблица2[ТПиР/НСиР])*Таблица2[ПИР2])</f>
        <v>0</v>
      </c>
      <c r="O38" s="43">
        <f>T38*SUMPRODUCT(($B$2=Таблица2[Филиал])*($B$3=Таблица2[ФЕР/ТЕР])*(F38=Таблица2[Наименование работ])*(G38=Таблица2[ТПиР/НСиР])*Таблица2[СМР3])</f>
        <v>0</v>
      </c>
      <c r="P38" s="43">
        <f>U38*SUMPRODUCT(($B$2=Таблица2[Филиал])*($B$3=Таблица2[ФЕР/ТЕР])*(F38=Таблица2[Наименование работ])*(G38=Таблица2[ТПиР/НСиР])*Таблица2[ПНР4])</f>
        <v>0</v>
      </c>
      <c r="Q38" s="43">
        <f>V38*SUMPRODUCT(($B$2=Таблица2[Филиал])*($B$3=Таблица2[ФЕР/ТЕР])*(F38=Таблица2[Наименование работ])*(G38=Таблица2[ТПиР/НСиР])*Таблица2[Оборудование5])</f>
        <v>0</v>
      </c>
      <c r="R38" s="43">
        <f>W38*SUMPRODUCT(($B$2=Таблица2[Филиал])*($B$3=Таблица2[ФЕР/ТЕР])*(F38=Таблица2[Наименование работ])*(G38=Таблица2[ТПиР/НСиР])*Таблица2[Прочие2])</f>
        <v>0</v>
      </c>
      <c r="S38" s="4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работ])*(G38=Таблица2[ТПиР/НСиР])/Таблица2[ПИР22]))</f>
        <v>0</v>
      </c>
      <c r="T38" s="4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работ])*(G38=Таблица2[ТПиР/НСиР])/Таблица2[СМР33]))</f>
        <v>0</v>
      </c>
      <c r="U38" s="4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работ])*(G38=Таблица2[ТПиР/НСиР])/Таблица2[ПНР44]))</f>
        <v>0</v>
      </c>
      <c r="V38" s="4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работ])*(G38=Таблица2[ТПиР/НСиР])/Таблица2[Оборудование55]))</f>
        <v>0</v>
      </c>
      <c r="W38" s="4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4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работ])*(G38=Таблица2[ТПиР/НСиР])*Таблица2[ПИР22]))</f>
        <v>0</v>
      </c>
      <c r="Y38" s="4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работ])*(G38=Таблица2[ТПиР/НСиР])*Таблица2[СМР33]))</f>
        <v>0</v>
      </c>
      <c r="Z38" s="4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работ])*(G38=Таблица2[ТПиР/НСиР])*Таблица2[ПНР44]))</f>
        <v>0</v>
      </c>
      <c r="AA38" s="4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работ])*(G38=Таблица2[ТПиР/НСиР])*Таблица2[Оборудование55]))</f>
        <v>0</v>
      </c>
      <c r="AB38" s="44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43">
        <f>SUM(Таблица3[[#This Row],[ПИР]:[Прочее]])</f>
        <v>0</v>
      </c>
      <c r="AD3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8" s="48">
        <f>SUM(Таблица3[[#This Row],[ПИР7]:[Прочие]])</f>
        <v>0</v>
      </c>
      <c r="AF38" s="48">
        <f>SUM(Таблица3[[#This Row],[ПИР11]:[Прочие15]])</f>
        <v>0</v>
      </c>
    </row>
    <row r="39" spans="4:32" x14ac:dyDescent="0.25">
      <c r="D39" s="36">
        <f>калькулятор!C43</f>
        <v>0</v>
      </c>
      <c r="E39" s="6">
        <f>калькулятор!F43</f>
        <v>0</v>
      </c>
      <c r="F39" s="6">
        <f>калькулятор!G43</f>
        <v>0</v>
      </c>
      <c r="G39" s="6">
        <f>калькулятор!H43</f>
        <v>0</v>
      </c>
      <c r="H39" s="6">
        <f>калькулятор!I43</f>
        <v>0</v>
      </c>
      <c r="I39" s="43">
        <f>S39*SUMPRODUCT(($B$2=Таблица2[Филиал])*($B$3=Таблица2[ФЕР/ТЕР])*(F39=Таблица2[Наименование работ])*(G39=Таблица2[ТПиР/НСиР])*Таблица2[ПИР])</f>
        <v>0</v>
      </c>
      <c r="J39" s="43">
        <f>T39*SUMPRODUCT(($B$2=Таблица2[Филиал])*($B$3=Таблица2[ФЕР/ТЕР])*(F39=Таблица2[Наименование работ])*(G39=Таблица2[ТПиР/НСиР])*Таблица2[СМР])</f>
        <v>0</v>
      </c>
      <c r="K39" s="43">
        <f>U39*SUMPRODUCT(($B$2=Таблица2[Филиал])*($B$3=Таблица2[ФЕР/ТЕР])*(F39=Таблица2[Наименование работ])*(G39=Таблица2[ТПиР/НСиР])*Таблица2[ПНР])</f>
        <v>0</v>
      </c>
      <c r="L39" s="43">
        <f>V39*SUMPRODUCT(($B$2=Таблица2[Филиал])*($B$3=Таблица2[ФЕР/ТЕР])*(F39=Таблица2[Наименование работ])*(G39=Таблица2[ТПиР/НСиР])*Таблица2[Оборудование])</f>
        <v>0</v>
      </c>
      <c r="M39" s="43">
        <f>W39*SUMPRODUCT(($B$2=Таблица2[Филиал])*($B$3=Таблица2[ФЕР/ТЕР])*(F39=Таблица2[Наименование работ])*(G39=Таблица2[ТПиР/НСиР])*Таблица2[Прочие])</f>
        <v>0</v>
      </c>
      <c r="N39" s="43">
        <f>S39*SUMPRODUCT(($B$2=Таблица2[Филиал])*($B$3=Таблица2[ФЕР/ТЕР])*(F39=Таблица2[Наименование работ])*(G39=Таблица2[ТПиР/НСиР])*Таблица2[ПИР2])</f>
        <v>0</v>
      </c>
      <c r="O39" s="43">
        <f>T39*SUMPRODUCT(($B$2=Таблица2[Филиал])*($B$3=Таблица2[ФЕР/ТЕР])*(F39=Таблица2[Наименование работ])*(G39=Таблица2[ТПиР/НСиР])*Таблица2[СМР3])</f>
        <v>0</v>
      </c>
      <c r="P39" s="43">
        <f>U39*SUMPRODUCT(($B$2=Таблица2[Филиал])*($B$3=Таблица2[ФЕР/ТЕР])*(F39=Таблица2[Наименование работ])*(G39=Таблица2[ТПиР/НСиР])*Таблица2[ПНР4])</f>
        <v>0</v>
      </c>
      <c r="Q39" s="43">
        <f>V39*SUMPRODUCT(($B$2=Таблица2[Филиал])*($B$3=Таблица2[ФЕР/ТЕР])*(F39=Таблица2[Наименование работ])*(G39=Таблица2[ТПиР/НСиР])*Таблица2[Оборудование5])</f>
        <v>0</v>
      </c>
      <c r="R39" s="43">
        <f>W39*SUMPRODUCT(($B$2=Таблица2[Филиал])*($B$3=Таблица2[ФЕР/ТЕР])*(F39=Таблица2[Наименование работ])*(G39=Таблица2[ТПиР/НСиР])*Таблица2[Прочие2])</f>
        <v>0</v>
      </c>
      <c r="S39" s="4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работ])*(G39=Таблица2[ТПиР/НСиР])/Таблица2[ПИР22]))</f>
        <v>0</v>
      </c>
      <c r="T39" s="4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работ])*(G39=Таблица2[ТПиР/НСиР])/Таблица2[СМР33]))</f>
        <v>0</v>
      </c>
      <c r="U39" s="4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работ])*(G39=Таблица2[ТПиР/НСиР])/Таблица2[ПНР44]))</f>
        <v>0</v>
      </c>
      <c r="V39" s="4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работ])*(G39=Таблица2[ТПиР/НСиР])/Таблица2[Оборудование55]))</f>
        <v>0</v>
      </c>
      <c r="W39" s="4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4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работ])*(G39=Таблица2[ТПиР/НСиР])*Таблица2[ПИР22]))</f>
        <v>0</v>
      </c>
      <c r="Y39" s="4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работ])*(G39=Таблица2[ТПиР/НСиР])*Таблица2[СМР33]))</f>
        <v>0</v>
      </c>
      <c r="Z39" s="4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работ])*(G39=Таблица2[ТПиР/НСиР])*Таблица2[ПНР44]))</f>
        <v>0</v>
      </c>
      <c r="AA39" s="4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работ])*(G39=Таблица2[ТПиР/НСиР])*Таблица2[Оборудование55]))</f>
        <v>0</v>
      </c>
      <c r="AB39" s="44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43">
        <f>SUM(Таблица3[[#This Row],[ПИР]:[Прочее]])</f>
        <v>0</v>
      </c>
      <c r="AD3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9" s="48">
        <f>SUM(Таблица3[[#This Row],[ПИР7]:[Прочие]])</f>
        <v>0</v>
      </c>
      <c r="AF39" s="48">
        <f>SUM(Таблица3[[#This Row],[ПИР11]:[Прочие15]])</f>
        <v>0</v>
      </c>
    </row>
    <row r="40" spans="4:32" x14ac:dyDescent="0.25">
      <c r="D40" s="36">
        <f>калькулятор!C44</f>
        <v>0</v>
      </c>
      <c r="E40" s="6">
        <f>калькулятор!F44</f>
        <v>0</v>
      </c>
      <c r="F40" s="6">
        <f>калькулятор!G44</f>
        <v>0</v>
      </c>
      <c r="G40" s="6">
        <f>калькулятор!H44</f>
        <v>0</v>
      </c>
      <c r="H40" s="6">
        <f>калькулятор!I44</f>
        <v>0</v>
      </c>
      <c r="I40" s="43">
        <f>S40*SUMPRODUCT(($B$2=Таблица2[Филиал])*($B$3=Таблица2[ФЕР/ТЕР])*(F40=Таблица2[Наименование работ])*(G40=Таблица2[ТПиР/НСиР])*Таблица2[ПИР])</f>
        <v>0</v>
      </c>
      <c r="J40" s="43">
        <f>T40*SUMPRODUCT(($B$2=Таблица2[Филиал])*($B$3=Таблица2[ФЕР/ТЕР])*(F40=Таблица2[Наименование работ])*(G40=Таблица2[ТПиР/НСиР])*Таблица2[СМР])</f>
        <v>0</v>
      </c>
      <c r="K40" s="43">
        <f>U40*SUMPRODUCT(($B$2=Таблица2[Филиал])*($B$3=Таблица2[ФЕР/ТЕР])*(F40=Таблица2[Наименование работ])*(G40=Таблица2[ТПиР/НСиР])*Таблица2[ПНР])</f>
        <v>0</v>
      </c>
      <c r="L40" s="43">
        <f>V40*SUMPRODUCT(($B$2=Таблица2[Филиал])*($B$3=Таблица2[ФЕР/ТЕР])*(F40=Таблица2[Наименование работ])*(G40=Таблица2[ТПиР/НСиР])*Таблица2[Оборудование])</f>
        <v>0</v>
      </c>
      <c r="M40" s="43">
        <f>W40*SUMPRODUCT(($B$2=Таблица2[Филиал])*($B$3=Таблица2[ФЕР/ТЕР])*(F40=Таблица2[Наименование работ])*(G40=Таблица2[ТПиР/НСиР])*Таблица2[Прочие])</f>
        <v>0</v>
      </c>
      <c r="N40" s="43">
        <f>S40*SUMPRODUCT(($B$2=Таблица2[Филиал])*($B$3=Таблица2[ФЕР/ТЕР])*(F40=Таблица2[Наименование работ])*(G40=Таблица2[ТПиР/НСиР])*Таблица2[ПИР2])</f>
        <v>0</v>
      </c>
      <c r="O40" s="43">
        <f>T40*SUMPRODUCT(($B$2=Таблица2[Филиал])*($B$3=Таблица2[ФЕР/ТЕР])*(F40=Таблица2[Наименование работ])*(G40=Таблица2[ТПиР/НСиР])*Таблица2[СМР3])</f>
        <v>0</v>
      </c>
      <c r="P40" s="43">
        <f>U40*SUMPRODUCT(($B$2=Таблица2[Филиал])*($B$3=Таблица2[ФЕР/ТЕР])*(F40=Таблица2[Наименование работ])*(G40=Таблица2[ТПиР/НСиР])*Таблица2[ПНР4])</f>
        <v>0</v>
      </c>
      <c r="Q40" s="43">
        <f>V40*SUMPRODUCT(($B$2=Таблица2[Филиал])*($B$3=Таблица2[ФЕР/ТЕР])*(F40=Таблица2[Наименование работ])*(G40=Таблица2[ТПиР/НСиР])*Таблица2[Оборудование5])</f>
        <v>0</v>
      </c>
      <c r="R40" s="43">
        <f>W40*SUMPRODUCT(($B$2=Таблица2[Филиал])*($B$3=Таблица2[ФЕР/ТЕР])*(F40=Таблица2[Наименование работ])*(G40=Таблица2[ТПиР/НСиР])*Таблица2[Прочие2])</f>
        <v>0</v>
      </c>
      <c r="S40" s="4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работ])*(G40=Таблица2[ТПиР/НСиР])/Таблица2[ПИР22]))</f>
        <v>0</v>
      </c>
      <c r="T40" s="4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работ])*(G40=Таблица2[ТПиР/НСиР])/Таблица2[СМР33]))</f>
        <v>0</v>
      </c>
      <c r="U40" s="4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работ])*(G40=Таблица2[ТПиР/НСиР])/Таблица2[ПНР44]))</f>
        <v>0</v>
      </c>
      <c r="V40" s="4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работ])*(G40=Таблица2[ТПиР/НСиР])/Таблица2[Оборудование55]))</f>
        <v>0</v>
      </c>
      <c r="W40" s="4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4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работ])*(G40=Таблица2[ТПиР/НСиР])*Таблица2[ПИР22]))</f>
        <v>0</v>
      </c>
      <c r="Y40" s="4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работ])*(G40=Таблица2[ТПиР/НСиР])*Таблица2[СМР33]))</f>
        <v>0</v>
      </c>
      <c r="Z40" s="4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работ])*(G40=Таблица2[ТПиР/НСиР])*Таблица2[ПНР44]))</f>
        <v>0</v>
      </c>
      <c r="AA40" s="4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работ])*(G40=Таблица2[ТПиР/НСиР])*Таблица2[Оборудование55]))</f>
        <v>0</v>
      </c>
      <c r="AB40" s="44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43">
        <f>SUM(Таблица3[[#This Row],[ПИР]:[Прочее]])</f>
        <v>0</v>
      </c>
      <c r="AD4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0" s="48">
        <f>SUM(Таблица3[[#This Row],[ПИР7]:[Прочие]])</f>
        <v>0</v>
      </c>
      <c r="AF40" s="48">
        <f>SUM(Таблица3[[#This Row],[ПИР11]:[Прочие15]])</f>
        <v>0</v>
      </c>
    </row>
    <row r="41" spans="4:32" x14ac:dyDescent="0.25">
      <c r="D41" s="36">
        <f>калькулятор!C45</f>
        <v>0</v>
      </c>
      <c r="E41" s="6">
        <f>калькулятор!F45</f>
        <v>0</v>
      </c>
      <c r="F41" s="6">
        <f>калькулятор!G45</f>
        <v>0</v>
      </c>
      <c r="G41" s="6">
        <f>калькулятор!H45</f>
        <v>0</v>
      </c>
      <c r="H41" s="6">
        <f>калькулятор!I45</f>
        <v>0</v>
      </c>
      <c r="I41" s="43">
        <f>S41*SUMPRODUCT(($B$2=Таблица2[Филиал])*($B$3=Таблица2[ФЕР/ТЕР])*(F41=Таблица2[Наименование работ])*(G41=Таблица2[ТПиР/НСиР])*Таблица2[ПИР])</f>
        <v>0</v>
      </c>
      <c r="J41" s="43">
        <f>T41*SUMPRODUCT(($B$2=Таблица2[Филиал])*($B$3=Таблица2[ФЕР/ТЕР])*(F41=Таблица2[Наименование работ])*(G41=Таблица2[ТПиР/НСиР])*Таблица2[СМР])</f>
        <v>0</v>
      </c>
      <c r="K41" s="43">
        <f>U41*SUMPRODUCT(($B$2=Таблица2[Филиал])*($B$3=Таблица2[ФЕР/ТЕР])*(F41=Таблица2[Наименование работ])*(G41=Таблица2[ТПиР/НСиР])*Таблица2[ПНР])</f>
        <v>0</v>
      </c>
      <c r="L41" s="43">
        <f>V41*SUMPRODUCT(($B$2=Таблица2[Филиал])*($B$3=Таблица2[ФЕР/ТЕР])*(F41=Таблица2[Наименование работ])*(G41=Таблица2[ТПиР/НСиР])*Таблица2[Оборудование])</f>
        <v>0</v>
      </c>
      <c r="M41" s="43">
        <f>W41*SUMPRODUCT(($B$2=Таблица2[Филиал])*($B$3=Таблица2[ФЕР/ТЕР])*(F41=Таблица2[Наименование работ])*(G41=Таблица2[ТПиР/НСиР])*Таблица2[Прочие])</f>
        <v>0</v>
      </c>
      <c r="N41" s="43">
        <f>S41*SUMPRODUCT(($B$2=Таблица2[Филиал])*($B$3=Таблица2[ФЕР/ТЕР])*(F41=Таблица2[Наименование работ])*(G41=Таблица2[ТПиР/НСиР])*Таблица2[ПИР2])</f>
        <v>0</v>
      </c>
      <c r="O41" s="43">
        <f>T41*SUMPRODUCT(($B$2=Таблица2[Филиал])*($B$3=Таблица2[ФЕР/ТЕР])*(F41=Таблица2[Наименование работ])*(G41=Таблица2[ТПиР/НСиР])*Таблица2[СМР3])</f>
        <v>0</v>
      </c>
      <c r="P41" s="43">
        <f>U41*SUMPRODUCT(($B$2=Таблица2[Филиал])*($B$3=Таблица2[ФЕР/ТЕР])*(F41=Таблица2[Наименование работ])*(G41=Таблица2[ТПиР/НСиР])*Таблица2[ПНР4])</f>
        <v>0</v>
      </c>
      <c r="Q41" s="43">
        <f>V41*SUMPRODUCT(($B$2=Таблица2[Филиал])*($B$3=Таблица2[ФЕР/ТЕР])*(F41=Таблица2[Наименование работ])*(G41=Таблица2[ТПиР/НСиР])*Таблица2[Оборудование5])</f>
        <v>0</v>
      </c>
      <c r="R41" s="43">
        <f>W41*SUMPRODUCT(($B$2=Таблица2[Филиал])*($B$3=Таблица2[ФЕР/ТЕР])*(F41=Таблица2[Наименование работ])*(G41=Таблица2[ТПиР/НСиР])*Таблица2[Прочие2])</f>
        <v>0</v>
      </c>
      <c r="S41" s="4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работ])*(G41=Таблица2[ТПиР/НСиР])/Таблица2[ПИР22]))</f>
        <v>0</v>
      </c>
      <c r="T41" s="4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работ])*(G41=Таблица2[ТПиР/НСиР])/Таблица2[СМР33]))</f>
        <v>0</v>
      </c>
      <c r="U41" s="4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работ])*(G41=Таблица2[ТПиР/НСиР])/Таблица2[ПНР44]))</f>
        <v>0</v>
      </c>
      <c r="V41" s="4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работ])*(G41=Таблица2[ТПиР/НСиР])/Таблица2[Оборудование55]))</f>
        <v>0</v>
      </c>
      <c r="W41" s="4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4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работ])*(G41=Таблица2[ТПиР/НСиР])*Таблица2[ПИР22]))</f>
        <v>0</v>
      </c>
      <c r="Y41" s="4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работ])*(G41=Таблица2[ТПиР/НСиР])*Таблица2[СМР33]))</f>
        <v>0</v>
      </c>
      <c r="Z41" s="4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работ])*(G41=Таблица2[ТПиР/НСиР])*Таблица2[ПНР44]))</f>
        <v>0</v>
      </c>
      <c r="AA41" s="4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работ])*(G41=Таблица2[ТПиР/НСиР])*Таблица2[Оборудование55]))</f>
        <v>0</v>
      </c>
      <c r="AB41" s="44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43">
        <f>SUM(Таблица3[[#This Row],[ПИР]:[Прочее]])</f>
        <v>0</v>
      </c>
      <c r="AD4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1" s="48">
        <f>SUM(Таблица3[[#This Row],[ПИР7]:[Прочие]])</f>
        <v>0</v>
      </c>
      <c r="AF41" s="48">
        <f>SUM(Таблица3[[#This Row],[ПИР11]:[Прочие15]])</f>
        <v>0</v>
      </c>
    </row>
    <row r="42" spans="4:32" x14ac:dyDescent="0.25">
      <c r="D42" s="36">
        <f>калькулятор!C46</f>
        <v>0</v>
      </c>
      <c r="E42" s="6">
        <f>калькулятор!F46</f>
        <v>0</v>
      </c>
      <c r="F42" s="6">
        <f>калькулятор!G46</f>
        <v>0</v>
      </c>
      <c r="G42" s="6">
        <f>калькулятор!H46</f>
        <v>0</v>
      </c>
      <c r="H42" s="6">
        <f>калькулятор!I46</f>
        <v>0</v>
      </c>
      <c r="I42" s="43">
        <f>S42*SUMPRODUCT(($B$2=Таблица2[Филиал])*($B$3=Таблица2[ФЕР/ТЕР])*(F42=Таблица2[Наименование работ])*(G42=Таблица2[ТПиР/НСиР])*Таблица2[ПИР])</f>
        <v>0</v>
      </c>
      <c r="J42" s="43">
        <f>T42*SUMPRODUCT(($B$2=Таблица2[Филиал])*($B$3=Таблица2[ФЕР/ТЕР])*(F42=Таблица2[Наименование работ])*(G42=Таблица2[ТПиР/НСиР])*Таблица2[СМР])</f>
        <v>0</v>
      </c>
      <c r="K42" s="43">
        <f>U42*SUMPRODUCT(($B$2=Таблица2[Филиал])*($B$3=Таблица2[ФЕР/ТЕР])*(F42=Таблица2[Наименование работ])*(G42=Таблица2[ТПиР/НСиР])*Таблица2[ПНР])</f>
        <v>0</v>
      </c>
      <c r="L42" s="43">
        <f>V42*SUMPRODUCT(($B$2=Таблица2[Филиал])*($B$3=Таблица2[ФЕР/ТЕР])*(F42=Таблица2[Наименование работ])*(G42=Таблица2[ТПиР/НСиР])*Таблица2[Оборудование])</f>
        <v>0</v>
      </c>
      <c r="M42" s="43">
        <f>W42*SUMPRODUCT(($B$2=Таблица2[Филиал])*($B$3=Таблица2[ФЕР/ТЕР])*(F42=Таблица2[Наименование работ])*(G42=Таблица2[ТПиР/НСиР])*Таблица2[Прочие])</f>
        <v>0</v>
      </c>
      <c r="N42" s="43">
        <f>S42*SUMPRODUCT(($B$2=Таблица2[Филиал])*($B$3=Таблица2[ФЕР/ТЕР])*(F42=Таблица2[Наименование работ])*(G42=Таблица2[ТПиР/НСиР])*Таблица2[ПИР2])</f>
        <v>0</v>
      </c>
      <c r="O42" s="43">
        <f>T42*SUMPRODUCT(($B$2=Таблица2[Филиал])*($B$3=Таблица2[ФЕР/ТЕР])*(F42=Таблица2[Наименование работ])*(G42=Таблица2[ТПиР/НСиР])*Таблица2[СМР3])</f>
        <v>0</v>
      </c>
      <c r="P42" s="43">
        <f>U42*SUMPRODUCT(($B$2=Таблица2[Филиал])*($B$3=Таблица2[ФЕР/ТЕР])*(F42=Таблица2[Наименование работ])*(G42=Таблица2[ТПиР/НСиР])*Таблица2[ПНР4])</f>
        <v>0</v>
      </c>
      <c r="Q42" s="43">
        <f>V42*SUMPRODUCT(($B$2=Таблица2[Филиал])*($B$3=Таблица2[ФЕР/ТЕР])*(F42=Таблица2[Наименование работ])*(G42=Таблица2[ТПиР/НСиР])*Таблица2[Оборудование5])</f>
        <v>0</v>
      </c>
      <c r="R42" s="43">
        <f>W42*SUMPRODUCT(($B$2=Таблица2[Филиал])*($B$3=Таблица2[ФЕР/ТЕР])*(F42=Таблица2[Наименование работ])*(G42=Таблица2[ТПиР/НСиР])*Таблица2[Прочие2])</f>
        <v>0</v>
      </c>
      <c r="S42" s="4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работ])*(G42=Таблица2[ТПиР/НСиР])/Таблица2[ПИР22]))</f>
        <v>0</v>
      </c>
      <c r="T42" s="4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работ])*(G42=Таблица2[ТПиР/НСиР])/Таблица2[СМР33]))</f>
        <v>0</v>
      </c>
      <c r="U42" s="4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работ])*(G42=Таблица2[ТПиР/НСиР])/Таблица2[ПНР44]))</f>
        <v>0</v>
      </c>
      <c r="V42" s="4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работ])*(G42=Таблица2[ТПиР/НСиР])/Таблица2[Оборудование55]))</f>
        <v>0</v>
      </c>
      <c r="W42" s="4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4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работ])*(G42=Таблица2[ТПиР/НСиР])*Таблица2[ПИР22]))</f>
        <v>0</v>
      </c>
      <c r="Y42" s="4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работ])*(G42=Таблица2[ТПиР/НСиР])*Таблица2[СМР33]))</f>
        <v>0</v>
      </c>
      <c r="Z42" s="4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работ])*(G42=Таблица2[ТПиР/НСиР])*Таблица2[ПНР44]))</f>
        <v>0</v>
      </c>
      <c r="AA42" s="4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работ])*(G42=Таблица2[ТПиР/НСиР])*Таблица2[Оборудование55]))</f>
        <v>0</v>
      </c>
      <c r="AB42" s="44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43">
        <f>SUM(Таблица3[[#This Row],[ПИР]:[Прочее]])</f>
        <v>0</v>
      </c>
      <c r="AD4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2" s="48">
        <f>SUM(Таблица3[[#This Row],[ПИР7]:[Прочие]])</f>
        <v>0</v>
      </c>
      <c r="AF42" s="48">
        <f>SUM(Таблица3[[#This Row],[ПИР11]:[Прочие15]])</f>
        <v>0</v>
      </c>
    </row>
    <row r="43" spans="4:32" x14ac:dyDescent="0.25">
      <c r="D43" s="36">
        <f>калькулятор!C47</f>
        <v>0</v>
      </c>
      <c r="E43" s="6">
        <f>калькулятор!F47</f>
        <v>0</v>
      </c>
      <c r="F43" s="6">
        <f>калькулятор!G47</f>
        <v>0</v>
      </c>
      <c r="G43" s="6">
        <f>калькулятор!H47</f>
        <v>0</v>
      </c>
      <c r="H43" s="6">
        <f>калькулятор!I47</f>
        <v>0</v>
      </c>
      <c r="I43" s="43">
        <f>S43*SUMPRODUCT(($B$2=Таблица2[Филиал])*($B$3=Таблица2[ФЕР/ТЕР])*(F43=Таблица2[Наименование работ])*(G43=Таблица2[ТПиР/НСиР])*Таблица2[ПИР])</f>
        <v>0</v>
      </c>
      <c r="J43" s="43">
        <f>T43*SUMPRODUCT(($B$2=Таблица2[Филиал])*($B$3=Таблица2[ФЕР/ТЕР])*(F43=Таблица2[Наименование работ])*(G43=Таблица2[ТПиР/НСиР])*Таблица2[СМР])</f>
        <v>0</v>
      </c>
      <c r="K43" s="43">
        <f>U43*SUMPRODUCT(($B$2=Таблица2[Филиал])*($B$3=Таблица2[ФЕР/ТЕР])*(F43=Таблица2[Наименование работ])*(G43=Таблица2[ТПиР/НСиР])*Таблица2[ПНР])</f>
        <v>0</v>
      </c>
      <c r="L43" s="43">
        <f>V43*SUMPRODUCT(($B$2=Таблица2[Филиал])*($B$3=Таблица2[ФЕР/ТЕР])*(F43=Таблица2[Наименование работ])*(G43=Таблица2[ТПиР/НСиР])*Таблица2[Оборудование])</f>
        <v>0</v>
      </c>
      <c r="M43" s="43">
        <f>W43*SUMPRODUCT(($B$2=Таблица2[Филиал])*($B$3=Таблица2[ФЕР/ТЕР])*(F43=Таблица2[Наименование работ])*(G43=Таблица2[ТПиР/НСиР])*Таблица2[Прочие])</f>
        <v>0</v>
      </c>
      <c r="N43" s="43">
        <f>S43*SUMPRODUCT(($B$2=Таблица2[Филиал])*($B$3=Таблица2[ФЕР/ТЕР])*(F43=Таблица2[Наименование работ])*(G43=Таблица2[ТПиР/НСиР])*Таблица2[ПИР2])</f>
        <v>0</v>
      </c>
      <c r="O43" s="43">
        <f>T43*SUMPRODUCT(($B$2=Таблица2[Филиал])*($B$3=Таблица2[ФЕР/ТЕР])*(F43=Таблица2[Наименование работ])*(G43=Таблица2[ТПиР/НСиР])*Таблица2[СМР3])</f>
        <v>0</v>
      </c>
      <c r="P43" s="43">
        <f>U43*SUMPRODUCT(($B$2=Таблица2[Филиал])*($B$3=Таблица2[ФЕР/ТЕР])*(F43=Таблица2[Наименование работ])*(G43=Таблица2[ТПиР/НСиР])*Таблица2[ПНР4])</f>
        <v>0</v>
      </c>
      <c r="Q43" s="43">
        <f>V43*SUMPRODUCT(($B$2=Таблица2[Филиал])*($B$3=Таблица2[ФЕР/ТЕР])*(F43=Таблица2[Наименование работ])*(G43=Таблица2[ТПиР/НСиР])*Таблица2[Оборудование5])</f>
        <v>0</v>
      </c>
      <c r="R43" s="43">
        <f>W43*SUMPRODUCT(($B$2=Таблица2[Филиал])*($B$3=Таблица2[ФЕР/ТЕР])*(F43=Таблица2[Наименование работ])*(G43=Таблица2[ТПиР/НСиР])*Таблица2[Прочие2])</f>
        <v>0</v>
      </c>
      <c r="S43" s="4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работ])*(G43=Таблица2[ТПиР/НСиР])/Таблица2[ПИР22]))</f>
        <v>0</v>
      </c>
      <c r="T43" s="4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работ])*(G43=Таблица2[ТПиР/НСиР])/Таблица2[СМР33]))</f>
        <v>0</v>
      </c>
      <c r="U43" s="4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работ])*(G43=Таблица2[ТПиР/НСиР])/Таблица2[ПНР44]))</f>
        <v>0</v>
      </c>
      <c r="V43" s="4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работ])*(G43=Таблица2[ТПиР/НСиР])/Таблица2[Оборудование55]))</f>
        <v>0</v>
      </c>
      <c r="W43" s="4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4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работ])*(G43=Таблица2[ТПиР/НСиР])*Таблица2[ПИР22]))</f>
        <v>0</v>
      </c>
      <c r="Y43" s="4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работ])*(G43=Таблица2[ТПиР/НСиР])*Таблица2[СМР33]))</f>
        <v>0</v>
      </c>
      <c r="Z43" s="4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работ])*(G43=Таблица2[ТПиР/НСиР])*Таблица2[ПНР44]))</f>
        <v>0</v>
      </c>
      <c r="AA43" s="4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работ])*(G43=Таблица2[ТПиР/НСиР])*Таблица2[Оборудование55]))</f>
        <v>0</v>
      </c>
      <c r="AB43" s="44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43">
        <f>SUM(Таблица3[[#This Row],[ПИР]:[Прочее]])</f>
        <v>0</v>
      </c>
      <c r="AD4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3" s="48">
        <f>SUM(Таблица3[[#This Row],[ПИР7]:[Прочие]])</f>
        <v>0</v>
      </c>
      <c r="AF43" s="48">
        <f>SUM(Таблица3[[#This Row],[ПИР11]:[Прочие15]])</f>
        <v>0</v>
      </c>
    </row>
    <row r="44" spans="4:32" x14ac:dyDescent="0.25">
      <c r="D44" s="36">
        <f>калькулятор!C48</f>
        <v>0</v>
      </c>
      <c r="E44" s="6">
        <f>калькулятор!F48</f>
        <v>0</v>
      </c>
      <c r="F44" s="6">
        <f>калькулятор!G48</f>
        <v>0</v>
      </c>
      <c r="G44" s="6">
        <f>калькулятор!H48</f>
        <v>0</v>
      </c>
      <c r="H44" s="6">
        <f>калькулятор!I48</f>
        <v>0</v>
      </c>
      <c r="I44" s="43">
        <f>S44*SUMPRODUCT(($B$2=Таблица2[Филиал])*($B$3=Таблица2[ФЕР/ТЕР])*(F44=Таблица2[Наименование работ])*(G44=Таблица2[ТПиР/НСиР])*Таблица2[ПИР])</f>
        <v>0</v>
      </c>
      <c r="J44" s="43">
        <f>T44*SUMPRODUCT(($B$2=Таблица2[Филиал])*($B$3=Таблица2[ФЕР/ТЕР])*(F44=Таблица2[Наименование работ])*(G44=Таблица2[ТПиР/НСиР])*Таблица2[СМР])</f>
        <v>0</v>
      </c>
      <c r="K44" s="43">
        <f>U44*SUMPRODUCT(($B$2=Таблица2[Филиал])*($B$3=Таблица2[ФЕР/ТЕР])*(F44=Таблица2[Наименование работ])*(G44=Таблица2[ТПиР/НСиР])*Таблица2[ПНР])</f>
        <v>0</v>
      </c>
      <c r="L44" s="43">
        <f>V44*SUMPRODUCT(($B$2=Таблица2[Филиал])*($B$3=Таблица2[ФЕР/ТЕР])*(F44=Таблица2[Наименование работ])*(G44=Таблица2[ТПиР/НСиР])*Таблица2[Оборудование])</f>
        <v>0</v>
      </c>
      <c r="M44" s="43">
        <f>W44*SUMPRODUCT(($B$2=Таблица2[Филиал])*($B$3=Таблица2[ФЕР/ТЕР])*(F44=Таблица2[Наименование работ])*(G44=Таблица2[ТПиР/НСиР])*Таблица2[Прочие])</f>
        <v>0</v>
      </c>
      <c r="N44" s="43">
        <f>S44*SUMPRODUCT(($B$2=Таблица2[Филиал])*($B$3=Таблица2[ФЕР/ТЕР])*(F44=Таблица2[Наименование работ])*(G44=Таблица2[ТПиР/НСиР])*Таблица2[ПИР2])</f>
        <v>0</v>
      </c>
      <c r="O44" s="43">
        <f>T44*SUMPRODUCT(($B$2=Таблица2[Филиал])*($B$3=Таблица2[ФЕР/ТЕР])*(F44=Таблица2[Наименование работ])*(G44=Таблица2[ТПиР/НСиР])*Таблица2[СМР3])</f>
        <v>0</v>
      </c>
      <c r="P44" s="43">
        <f>U44*SUMPRODUCT(($B$2=Таблица2[Филиал])*($B$3=Таблица2[ФЕР/ТЕР])*(F44=Таблица2[Наименование работ])*(G44=Таблица2[ТПиР/НСиР])*Таблица2[ПНР4])</f>
        <v>0</v>
      </c>
      <c r="Q44" s="43">
        <f>V44*SUMPRODUCT(($B$2=Таблица2[Филиал])*($B$3=Таблица2[ФЕР/ТЕР])*(F44=Таблица2[Наименование работ])*(G44=Таблица2[ТПиР/НСиР])*Таблица2[Оборудование5])</f>
        <v>0</v>
      </c>
      <c r="R44" s="43">
        <f>W44*SUMPRODUCT(($B$2=Таблица2[Филиал])*($B$3=Таблица2[ФЕР/ТЕР])*(F44=Таблица2[Наименование работ])*(G44=Таблица2[ТПиР/НСиР])*Таблица2[Прочие2])</f>
        <v>0</v>
      </c>
      <c r="S44" s="4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работ])*(G44=Таблица2[ТПиР/НСиР])/Таблица2[ПИР22]))</f>
        <v>0</v>
      </c>
      <c r="T44" s="4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работ])*(G44=Таблица2[ТПиР/НСиР])/Таблица2[СМР33]))</f>
        <v>0</v>
      </c>
      <c r="U44" s="4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работ])*(G44=Таблица2[ТПиР/НСиР])/Таблица2[ПНР44]))</f>
        <v>0</v>
      </c>
      <c r="V44" s="4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работ])*(G44=Таблица2[ТПиР/НСиР])/Таблица2[Оборудование55]))</f>
        <v>0</v>
      </c>
      <c r="W44" s="4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4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работ])*(G44=Таблица2[ТПиР/НСиР])*Таблица2[ПИР22]))</f>
        <v>0</v>
      </c>
      <c r="Y44" s="4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работ])*(G44=Таблица2[ТПиР/НСиР])*Таблица2[СМР33]))</f>
        <v>0</v>
      </c>
      <c r="Z44" s="4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работ])*(G44=Таблица2[ТПиР/НСиР])*Таблица2[ПНР44]))</f>
        <v>0</v>
      </c>
      <c r="AA44" s="4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работ])*(G44=Таблица2[ТПиР/НСиР])*Таблица2[Оборудование55]))</f>
        <v>0</v>
      </c>
      <c r="AB44" s="44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43">
        <f>SUM(Таблица3[[#This Row],[ПИР]:[Прочее]])</f>
        <v>0</v>
      </c>
      <c r="AD4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4" s="48">
        <f>SUM(Таблица3[[#This Row],[ПИР7]:[Прочие]])</f>
        <v>0</v>
      </c>
      <c r="AF44" s="48">
        <f>SUM(Таблица3[[#This Row],[ПИР11]:[Прочие15]])</f>
        <v>0</v>
      </c>
    </row>
    <row r="45" spans="4:32" x14ac:dyDescent="0.25">
      <c r="D45" s="36">
        <f>калькулятор!C49</f>
        <v>0</v>
      </c>
      <c r="E45" s="6">
        <f>калькулятор!F49</f>
        <v>0</v>
      </c>
      <c r="F45" s="6">
        <f>калькулятор!G49</f>
        <v>0</v>
      </c>
      <c r="G45" s="6">
        <f>калькулятор!H49</f>
        <v>0</v>
      </c>
      <c r="H45" s="6">
        <f>калькулятор!I49</f>
        <v>0</v>
      </c>
      <c r="I45" s="43">
        <f>S45*SUMPRODUCT(($B$2=Таблица2[Филиал])*($B$3=Таблица2[ФЕР/ТЕР])*(F45=Таблица2[Наименование работ])*(G45=Таблица2[ТПиР/НСиР])*Таблица2[ПИР])</f>
        <v>0</v>
      </c>
      <c r="J45" s="43">
        <f>T45*SUMPRODUCT(($B$2=Таблица2[Филиал])*($B$3=Таблица2[ФЕР/ТЕР])*(F45=Таблица2[Наименование работ])*(G45=Таблица2[ТПиР/НСиР])*Таблица2[СМР])</f>
        <v>0</v>
      </c>
      <c r="K45" s="43">
        <f>U45*SUMPRODUCT(($B$2=Таблица2[Филиал])*($B$3=Таблица2[ФЕР/ТЕР])*(F45=Таблица2[Наименование работ])*(G45=Таблица2[ТПиР/НСиР])*Таблица2[ПНР])</f>
        <v>0</v>
      </c>
      <c r="L45" s="43">
        <f>V45*SUMPRODUCT(($B$2=Таблица2[Филиал])*($B$3=Таблица2[ФЕР/ТЕР])*(F45=Таблица2[Наименование работ])*(G45=Таблица2[ТПиР/НСиР])*Таблица2[Оборудование])</f>
        <v>0</v>
      </c>
      <c r="M45" s="43">
        <f>W45*SUMPRODUCT(($B$2=Таблица2[Филиал])*($B$3=Таблица2[ФЕР/ТЕР])*(F45=Таблица2[Наименование работ])*(G45=Таблица2[ТПиР/НСиР])*Таблица2[Прочие])</f>
        <v>0</v>
      </c>
      <c r="N45" s="43">
        <f>S45*SUMPRODUCT(($B$2=Таблица2[Филиал])*($B$3=Таблица2[ФЕР/ТЕР])*(F45=Таблица2[Наименование работ])*(G45=Таблица2[ТПиР/НСиР])*Таблица2[ПИР2])</f>
        <v>0</v>
      </c>
      <c r="O45" s="43">
        <f>T45*SUMPRODUCT(($B$2=Таблица2[Филиал])*($B$3=Таблица2[ФЕР/ТЕР])*(F45=Таблица2[Наименование работ])*(G45=Таблица2[ТПиР/НСиР])*Таблица2[СМР3])</f>
        <v>0</v>
      </c>
      <c r="P45" s="43">
        <f>U45*SUMPRODUCT(($B$2=Таблица2[Филиал])*($B$3=Таблица2[ФЕР/ТЕР])*(F45=Таблица2[Наименование работ])*(G45=Таблица2[ТПиР/НСиР])*Таблица2[ПНР4])</f>
        <v>0</v>
      </c>
      <c r="Q45" s="43">
        <f>V45*SUMPRODUCT(($B$2=Таблица2[Филиал])*($B$3=Таблица2[ФЕР/ТЕР])*(F45=Таблица2[Наименование работ])*(G45=Таблица2[ТПиР/НСиР])*Таблица2[Оборудование5])</f>
        <v>0</v>
      </c>
      <c r="R45" s="43">
        <f>W45*SUMPRODUCT(($B$2=Таблица2[Филиал])*($B$3=Таблица2[ФЕР/ТЕР])*(F45=Таблица2[Наименование работ])*(G45=Таблица2[ТПиР/НСиР])*Таблица2[Прочие2])</f>
        <v>0</v>
      </c>
      <c r="S45" s="4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работ])*(G45=Таблица2[ТПиР/НСиР])/Таблица2[ПИР22]))</f>
        <v>0</v>
      </c>
      <c r="T45" s="4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работ])*(G45=Таблица2[ТПиР/НСиР])/Таблица2[СМР33]))</f>
        <v>0</v>
      </c>
      <c r="U45" s="4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работ])*(G45=Таблица2[ТПиР/НСиР])/Таблица2[ПНР44]))</f>
        <v>0</v>
      </c>
      <c r="V45" s="4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работ])*(G45=Таблица2[ТПиР/НСиР])/Таблица2[Оборудование55]))</f>
        <v>0</v>
      </c>
      <c r="W45" s="4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4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работ])*(G45=Таблица2[ТПиР/НСиР])*Таблица2[ПИР22]))</f>
        <v>0</v>
      </c>
      <c r="Y45" s="4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работ])*(G45=Таблица2[ТПиР/НСиР])*Таблица2[СМР33]))</f>
        <v>0</v>
      </c>
      <c r="Z45" s="4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работ])*(G45=Таблица2[ТПиР/НСиР])*Таблица2[ПНР44]))</f>
        <v>0</v>
      </c>
      <c r="AA45" s="4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работ])*(G45=Таблица2[ТПиР/НСиР])*Таблица2[Оборудование55]))</f>
        <v>0</v>
      </c>
      <c r="AB45" s="44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43">
        <f>SUM(Таблица3[[#This Row],[ПИР]:[Прочее]])</f>
        <v>0</v>
      </c>
      <c r="AD4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5" s="48">
        <f>SUM(Таблица3[[#This Row],[ПИР7]:[Прочие]])</f>
        <v>0</v>
      </c>
      <c r="AF45" s="48">
        <f>SUM(Таблица3[[#This Row],[ПИР11]:[Прочие15]])</f>
        <v>0</v>
      </c>
    </row>
    <row r="46" spans="4:32" x14ac:dyDescent="0.25">
      <c r="D46" s="36">
        <f>калькулятор!C50</f>
        <v>0</v>
      </c>
      <c r="E46" s="6">
        <f>калькулятор!F50</f>
        <v>0</v>
      </c>
      <c r="F46" s="6">
        <f>калькулятор!G50</f>
        <v>0</v>
      </c>
      <c r="G46" s="6">
        <f>калькулятор!H50</f>
        <v>0</v>
      </c>
      <c r="H46" s="6">
        <f>калькулятор!I50</f>
        <v>0</v>
      </c>
      <c r="I46" s="43">
        <f>S46*SUMPRODUCT(($B$2=Таблица2[Филиал])*($B$3=Таблица2[ФЕР/ТЕР])*(F46=Таблица2[Наименование работ])*(G46=Таблица2[ТПиР/НСиР])*Таблица2[ПИР])</f>
        <v>0</v>
      </c>
      <c r="J46" s="43">
        <f>T46*SUMPRODUCT(($B$2=Таблица2[Филиал])*($B$3=Таблица2[ФЕР/ТЕР])*(F46=Таблица2[Наименование работ])*(G46=Таблица2[ТПиР/НСиР])*Таблица2[СМР])</f>
        <v>0</v>
      </c>
      <c r="K46" s="43">
        <f>U46*SUMPRODUCT(($B$2=Таблица2[Филиал])*($B$3=Таблица2[ФЕР/ТЕР])*(F46=Таблица2[Наименование работ])*(G46=Таблица2[ТПиР/НСиР])*Таблица2[ПНР])</f>
        <v>0</v>
      </c>
      <c r="L46" s="43">
        <f>V46*SUMPRODUCT(($B$2=Таблица2[Филиал])*($B$3=Таблица2[ФЕР/ТЕР])*(F46=Таблица2[Наименование работ])*(G46=Таблица2[ТПиР/НСиР])*Таблица2[Оборудование])</f>
        <v>0</v>
      </c>
      <c r="M46" s="43">
        <f>W46*SUMPRODUCT(($B$2=Таблица2[Филиал])*($B$3=Таблица2[ФЕР/ТЕР])*(F46=Таблица2[Наименование работ])*(G46=Таблица2[ТПиР/НСиР])*Таблица2[Прочие])</f>
        <v>0</v>
      </c>
      <c r="N46" s="43">
        <f>S46*SUMPRODUCT(($B$2=Таблица2[Филиал])*($B$3=Таблица2[ФЕР/ТЕР])*(F46=Таблица2[Наименование работ])*(G46=Таблица2[ТПиР/НСиР])*Таблица2[ПИР2])</f>
        <v>0</v>
      </c>
      <c r="O46" s="43">
        <f>T46*SUMPRODUCT(($B$2=Таблица2[Филиал])*($B$3=Таблица2[ФЕР/ТЕР])*(F46=Таблица2[Наименование работ])*(G46=Таблица2[ТПиР/НСиР])*Таблица2[СМР3])</f>
        <v>0</v>
      </c>
      <c r="P46" s="43">
        <f>U46*SUMPRODUCT(($B$2=Таблица2[Филиал])*($B$3=Таблица2[ФЕР/ТЕР])*(F46=Таблица2[Наименование работ])*(G46=Таблица2[ТПиР/НСиР])*Таблица2[ПНР4])</f>
        <v>0</v>
      </c>
      <c r="Q46" s="43">
        <f>V46*SUMPRODUCT(($B$2=Таблица2[Филиал])*($B$3=Таблица2[ФЕР/ТЕР])*(F46=Таблица2[Наименование работ])*(G46=Таблица2[ТПиР/НСиР])*Таблица2[Оборудование5])</f>
        <v>0</v>
      </c>
      <c r="R46" s="43">
        <f>W46*SUMPRODUCT(($B$2=Таблица2[Филиал])*($B$3=Таблица2[ФЕР/ТЕР])*(F46=Таблица2[Наименование работ])*(G46=Таблица2[ТПиР/НСиР])*Таблица2[Прочие2])</f>
        <v>0</v>
      </c>
      <c r="S46" s="4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работ])*(G46=Таблица2[ТПиР/НСиР])/Таблица2[ПИР22]))</f>
        <v>0</v>
      </c>
      <c r="T46" s="4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работ])*(G46=Таблица2[ТПиР/НСиР])/Таблица2[СМР33]))</f>
        <v>0</v>
      </c>
      <c r="U46" s="4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работ])*(G46=Таблица2[ТПиР/НСиР])/Таблица2[ПНР44]))</f>
        <v>0</v>
      </c>
      <c r="V46" s="4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работ])*(G46=Таблица2[ТПиР/НСиР])/Таблица2[Оборудование55]))</f>
        <v>0</v>
      </c>
      <c r="W46" s="4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4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работ])*(G46=Таблица2[ТПиР/НСиР])*Таблица2[ПИР22]))</f>
        <v>0</v>
      </c>
      <c r="Y46" s="4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работ])*(G46=Таблица2[ТПиР/НСиР])*Таблица2[СМР33]))</f>
        <v>0</v>
      </c>
      <c r="Z46" s="4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работ])*(G46=Таблица2[ТПиР/НСиР])*Таблица2[ПНР44]))</f>
        <v>0</v>
      </c>
      <c r="AA46" s="4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работ])*(G46=Таблица2[ТПиР/НСиР])*Таблица2[Оборудование55]))</f>
        <v>0</v>
      </c>
      <c r="AB46" s="44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43">
        <f>SUM(Таблица3[[#This Row],[ПИР]:[Прочее]])</f>
        <v>0</v>
      </c>
      <c r="AD4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6" s="48">
        <f>SUM(Таблица3[[#This Row],[ПИР7]:[Прочие]])</f>
        <v>0</v>
      </c>
      <c r="AF46" s="48">
        <f>SUM(Таблица3[[#This Row],[ПИР11]:[Прочие15]])</f>
        <v>0</v>
      </c>
    </row>
    <row r="47" spans="4:32" x14ac:dyDescent="0.25">
      <c r="D47" s="36">
        <f>калькулятор!C51</f>
        <v>0</v>
      </c>
      <c r="E47" s="6">
        <f>калькулятор!F51</f>
        <v>0</v>
      </c>
      <c r="F47" s="6">
        <f>калькулятор!G51</f>
        <v>0</v>
      </c>
      <c r="G47" s="6">
        <f>калькулятор!H51</f>
        <v>0</v>
      </c>
      <c r="H47" s="6">
        <f>калькулятор!I51</f>
        <v>0</v>
      </c>
      <c r="I47" s="43">
        <f>S47*SUMPRODUCT(($B$2=Таблица2[Филиал])*($B$3=Таблица2[ФЕР/ТЕР])*(F47=Таблица2[Наименование работ])*(G47=Таблица2[ТПиР/НСиР])*Таблица2[ПИР])</f>
        <v>0</v>
      </c>
      <c r="J47" s="43">
        <f>T47*SUMPRODUCT(($B$2=Таблица2[Филиал])*($B$3=Таблица2[ФЕР/ТЕР])*(F47=Таблица2[Наименование работ])*(G47=Таблица2[ТПиР/НСиР])*Таблица2[СМР])</f>
        <v>0</v>
      </c>
      <c r="K47" s="43">
        <f>U47*SUMPRODUCT(($B$2=Таблица2[Филиал])*($B$3=Таблица2[ФЕР/ТЕР])*(F47=Таблица2[Наименование работ])*(G47=Таблица2[ТПиР/НСиР])*Таблица2[ПНР])</f>
        <v>0</v>
      </c>
      <c r="L47" s="43">
        <f>V47*SUMPRODUCT(($B$2=Таблица2[Филиал])*($B$3=Таблица2[ФЕР/ТЕР])*(F47=Таблица2[Наименование работ])*(G47=Таблица2[ТПиР/НСиР])*Таблица2[Оборудование])</f>
        <v>0</v>
      </c>
      <c r="M47" s="43">
        <f>W47*SUMPRODUCT(($B$2=Таблица2[Филиал])*($B$3=Таблица2[ФЕР/ТЕР])*(F47=Таблица2[Наименование работ])*(G47=Таблица2[ТПиР/НСиР])*Таблица2[Прочие])</f>
        <v>0</v>
      </c>
      <c r="N47" s="43">
        <f>S47*SUMPRODUCT(($B$2=Таблица2[Филиал])*($B$3=Таблица2[ФЕР/ТЕР])*(F47=Таблица2[Наименование работ])*(G47=Таблица2[ТПиР/НСиР])*Таблица2[ПИР2])</f>
        <v>0</v>
      </c>
      <c r="O47" s="43">
        <f>T47*SUMPRODUCT(($B$2=Таблица2[Филиал])*($B$3=Таблица2[ФЕР/ТЕР])*(F47=Таблица2[Наименование работ])*(G47=Таблица2[ТПиР/НСиР])*Таблица2[СМР3])</f>
        <v>0</v>
      </c>
      <c r="P47" s="43">
        <f>U47*SUMPRODUCT(($B$2=Таблица2[Филиал])*($B$3=Таблица2[ФЕР/ТЕР])*(F47=Таблица2[Наименование работ])*(G47=Таблица2[ТПиР/НСиР])*Таблица2[ПНР4])</f>
        <v>0</v>
      </c>
      <c r="Q47" s="43">
        <f>V47*SUMPRODUCT(($B$2=Таблица2[Филиал])*($B$3=Таблица2[ФЕР/ТЕР])*(F47=Таблица2[Наименование работ])*(G47=Таблица2[ТПиР/НСиР])*Таблица2[Оборудование5])</f>
        <v>0</v>
      </c>
      <c r="R47" s="43">
        <f>W47*SUMPRODUCT(($B$2=Таблица2[Филиал])*($B$3=Таблица2[ФЕР/ТЕР])*(F47=Таблица2[Наименование работ])*(G47=Таблица2[ТПиР/НСиР])*Таблица2[Прочие2])</f>
        <v>0</v>
      </c>
      <c r="S47" s="4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работ])*(G47=Таблица2[ТПиР/НСиР])/Таблица2[ПИР22]))</f>
        <v>0</v>
      </c>
      <c r="T47" s="4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работ])*(G47=Таблица2[ТПиР/НСиР])/Таблица2[СМР33]))</f>
        <v>0</v>
      </c>
      <c r="U47" s="4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работ])*(G47=Таблица2[ТПиР/НСиР])/Таблица2[ПНР44]))</f>
        <v>0</v>
      </c>
      <c r="V47" s="4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работ])*(G47=Таблица2[ТПиР/НСиР])/Таблица2[Оборудование55]))</f>
        <v>0</v>
      </c>
      <c r="W47" s="4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4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работ])*(G47=Таблица2[ТПиР/НСиР])*Таблица2[ПИР22]))</f>
        <v>0</v>
      </c>
      <c r="Y47" s="4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работ])*(G47=Таблица2[ТПиР/НСиР])*Таблица2[СМР33]))</f>
        <v>0</v>
      </c>
      <c r="Z47" s="4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работ])*(G47=Таблица2[ТПиР/НСиР])*Таблица2[ПНР44]))</f>
        <v>0</v>
      </c>
      <c r="AA47" s="4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работ])*(G47=Таблица2[ТПиР/НСиР])*Таблица2[Оборудование55]))</f>
        <v>0</v>
      </c>
      <c r="AB47" s="44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43">
        <f>SUM(Таблица3[[#This Row],[ПИР]:[Прочее]])</f>
        <v>0</v>
      </c>
      <c r="AD4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7" s="48">
        <f>SUM(Таблица3[[#This Row],[ПИР7]:[Прочие]])</f>
        <v>0</v>
      </c>
      <c r="AF47" s="48">
        <f>SUM(Таблица3[[#This Row],[ПИР11]:[Прочие15]])</f>
        <v>0</v>
      </c>
    </row>
    <row r="48" spans="4:32" x14ac:dyDescent="0.25">
      <c r="D48" s="36">
        <f>калькулятор!C52</f>
        <v>0</v>
      </c>
      <c r="E48" s="6">
        <f>калькулятор!F52</f>
        <v>0</v>
      </c>
      <c r="F48" s="6">
        <f>калькулятор!G52</f>
        <v>0</v>
      </c>
      <c r="G48" s="6">
        <f>калькулятор!H52</f>
        <v>0</v>
      </c>
      <c r="H48" s="6">
        <f>калькулятор!I52</f>
        <v>0</v>
      </c>
      <c r="I48" s="43">
        <f>S48*SUMPRODUCT(($B$2=Таблица2[Филиал])*($B$3=Таблица2[ФЕР/ТЕР])*(F48=Таблица2[Наименование работ])*(G48=Таблица2[ТПиР/НСиР])*Таблица2[ПИР])</f>
        <v>0</v>
      </c>
      <c r="J48" s="43">
        <f>T48*SUMPRODUCT(($B$2=Таблица2[Филиал])*($B$3=Таблица2[ФЕР/ТЕР])*(F48=Таблица2[Наименование работ])*(G48=Таблица2[ТПиР/НСиР])*Таблица2[СМР])</f>
        <v>0</v>
      </c>
      <c r="K48" s="43">
        <f>U48*SUMPRODUCT(($B$2=Таблица2[Филиал])*($B$3=Таблица2[ФЕР/ТЕР])*(F48=Таблица2[Наименование работ])*(G48=Таблица2[ТПиР/НСиР])*Таблица2[ПНР])</f>
        <v>0</v>
      </c>
      <c r="L48" s="43">
        <f>V48*SUMPRODUCT(($B$2=Таблица2[Филиал])*($B$3=Таблица2[ФЕР/ТЕР])*(F48=Таблица2[Наименование работ])*(G48=Таблица2[ТПиР/НСиР])*Таблица2[Оборудование])</f>
        <v>0</v>
      </c>
      <c r="M48" s="43">
        <f>W48*SUMPRODUCT(($B$2=Таблица2[Филиал])*($B$3=Таблица2[ФЕР/ТЕР])*(F48=Таблица2[Наименование работ])*(G48=Таблица2[ТПиР/НСиР])*Таблица2[Прочие])</f>
        <v>0</v>
      </c>
      <c r="N48" s="43">
        <f>S48*SUMPRODUCT(($B$2=Таблица2[Филиал])*($B$3=Таблица2[ФЕР/ТЕР])*(F48=Таблица2[Наименование работ])*(G48=Таблица2[ТПиР/НСиР])*Таблица2[ПИР2])</f>
        <v>0</v>
      </c>
      <c r="O48" s="43">
        <f>T48*SUMPRODUCT(($B$2=Таблица2[Филиал])*($B$3=Таблица2[ФЕР/ТЕР])*(F48=Таблица2[Наименование работ])*(G48=Таблица2[ТПиР/НСиР])*Таблица2[СМР3])</f>
        <v>0</v>
      </c>
      <c r="P48" s="43">
        <f>U48*SUMPRODUCT(($B$2=Таблица2[Филиал])*($B$3=Таблица2[ФЕР/ТЕР])*(F48=Таблица2[Наименование работ])*(G48=Таблица2[ТПиР/НСиР])*Таблица2[ПНР4])</f>
        <v>0</v>
      </c>
      <c r="Q48" s="43">
        <f>V48*SUMPRODUCT(($B$2=Таблица2[Филиал])*($B$3=Таблица2[ФЕР/ТЕР])*(F48=Таблица2[Наименование работ])*(G48=Таблица2[ТПиР/НСиР])*Таблица2[Оборудование5])</f>
        <v>0</v>
      </c>
      <c r="R48" s="43">
        <f>W48*SUMPRODUCT(($B$2=Таблица2[Филиал])*($B$3=Таблица2[ФЕР/ТЕР])*(F48=Таблица2[Наименование работ])*(G48=Таблица2[ТПиР/НСиР])*Таблица2[Прочие2])</f>
        <v>0</v>
      </c>
      <c r="S48" s="4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работ])*(G48=Таблица2[ТПиР/НСиР])/Таблица2[ПИР22]))</f>
        <v>0</v>
      </c>
      <c r="T48" s="4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работ])*(G48=Таблица2[ТПиР/НСиР])/Таблица2[СМР33]))</f>
        <v>0</v>
      </c>
      <c r="U48" s="4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работ])*(G48=Таблица2[ТПиР/НСиР])/Таблица2[ПНР44]))</f>
        <v>0</v>
      </c>
      <c r="V48" s="4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работ])*(G48=Таблица2[ТПиР/НСиР])/Таблица2[Оборудование55]))</f>
        <v>0</v>
      </c>
      <c r="W48" s="4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4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работ])*(G48=Таблица2[ТПиР/НСиР])*Таблица2[ПИР22]))</f>
        <v>0</v>
      </c>
      <c r="Y48" s="4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работ])*(G48=Таблица2[ТПиР/НСиР])*Таблица2[СМР33]))</f>
        <v>0</v>
      </c>
      <c r="Z48" s="4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работ])*(G48=Таблица2[ТПиР/НСиР])*Таблица2[ПНР44]))</f>
        <v>0</v>
      </c>
      <c r="AA48" s="4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работ])*(G48=Таблица2[ТПиР/НСиР])*Таблица2[Оборудование55]))</f>
        <v>0</v>
      </c>
      <c r="AB48" s="44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43">
        <f>SUM(Таблица3[[#This Row],[ПИР]:[Прочее]])</f>
        <v>0</v>
      </c>
      <c r="AD4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8" s="48">
        <f>SUM(Таблица3[[#This Row],[ПИР7]:[Прочие]])</f>
        <v>0</v>
      </c>
      <c r="AF48" s="48">
        <f>SUM(Таблица3[[#This Row],[ПИР11]:[Прочие15]])</f>
        <v>0</v>
      </c>
    </row>
    <row r="49" spans="4:32" x14ac:dyDescent="0.25">
      <c r="D49" s="36">
        <f>калькулятор!C53</f>
        <v>0</v>
      </c>
      <c r="E49" s="6">
        <f>калькулятор!F53</f>
        <v>0</v>
      </c>
      <c r="F49" s="6">
        <f>калькулятор!G53</f>
        <v>0</v>
      </c>
      <c r="G49" s="6">
        <f>калькулятор!H53</f>
        <v>0</v>
      </c>
      <c r="H49" s="6">
        <f>калькулятор!I53</f>
        <v>0</v>
      </c>
      <c r="I49" s="43">
        <f>S49*SUMPRODUCT(($B$2=Таблица2[Филиал])*($B$3=Таблица2[ФЕР/ТЕР])*(F49=Таблица2[Наименование работ])*(G49=Таблица2[ТПиР/НСиР])*Таблица2[ПИР])</f>
        <v>0</v>
      </c>
      <c r="J49" s="43">
        <f>T49*SUMPRODUCT(($B$2=Таблица2[Филиал])*($B$3=Таблица2[ФЕР/ТЕР])*(F49=Таблица2[Наименование работ])*(G49=Таблица2[ТПиР/НСиР])*Таблица2[СМР])</f>
        <v>0</v>
      </c>
      <c r="K49" s="43">
        <f>U49*SUMPRODUCT(($B$2=Таблица2[Филиал])*($B$3=Таблица2[ФЕР/ТЕР])*(F49=Таблица2[Наименование работ])*(G49=Таблица2[ТПиР/НСиР])*Таблица2[ПНР])</f>
        <v>0</v>
      </c>
      <c r="L49" s="43">
        <f>V49*SUMPRODUCT(($B$2=Таблица2[Филиал])*($B$3=Таблица2[ФЕР/ТЕР])*(F49=Таблица2[Наименование работ])*(G49=Таблица2[ТПиР/НСиР])*Таблица2[Оборудование])</f>
        <v>0</v>
      </c>
      <c r="M49" s="43">
        <f>W49*SUMPRODUCT(($B$2=Таблица2[Филиал])*($B$3=Таблица2[ФЕР/ТЕР])*(F49=Таблица2[Наименование работ])*(G49=Таблица2[ТПиР/НСиР])*Таблица2[Прочие])</f>
        <v>0</v>
      </c>
      <c r="N49" s="43">
        <f>S49*SUMPRODUCT(($B$2=Таблица2[Филиал])*($B$3=Таблица2[ФЕР/ТЕР])*(F49=Таблица2[Наименование работ])*(G49=Таблица2[ТПиР/НСиР])*Таблица2[ПИР2])</f>
        <v>0</v>
      </c>
      <c r="O49" s="43">
        <f>T49*SUMPRODUCT(($B$2=Таблица2[Филиал])*($B$3=Таблица2[ФЕР/ТЕР])*(F49=Таблица2[Наименование работ])*(G49=Таблица2[ТПиР/НСиР])*Таблица2[СМР3])</f>
        <v>0</v>
      </c>
      <c r="P49" s="43">
        <f>U49*SUMPRODUCT(($B$2=Таблица2[Филиал])*($B$3=Таблица2[ФЕР/ТЕР])*(F49=Таблица2[Наименование работ])*(G49=Таблица2[ТПиР/НСиР])*Таблица2[ПНР4])</f>
        <v>0</v>
      </c>
      <c r="Q49" s="43">
        <f>V49*SUMPRODUCT(($B$2=Таблица2[Филиал])*($B$3=Таблица2[ФЕР/ТЕР])*(F49=Таблица2[Наименование работ])*(G49=Таблица2[ТПиР/НСиР])*Таблица2[Оборудование5])</f>
        <v>0</v>
      </c>
      <c r="R49" s="43">
        <f>W49*SUMPRODUCT(($B$2=Таблица2[Филиал])*($B$3=Таблица2[ФЕР/ТЕР])*(F49=Таблица2[Наименование работ])*(G49=Таблица2[ТПиР/НСиР])*Таблица2[Прочие2])</f>
        <v>0</v>
      </c>
      <c r="S49" s="4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работ])*(G49=Таблица2[ТПиР/НСиР])/Таблица2[ПИР22]))</f>
        <v>0</v>
      </c>
      <c r="T49" s="4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работ])*(G49=Таблица2[ТПиР/НСиР])/Таблица2[СМР33]))</f>
        <v>0</v>
      </c>
      <c r="U49" s="4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работ])*(G49=Таблица2[ТПиР/НСиР])/Таблица2[ПНР44]))</f>
        <v>0</v>
      </c>
      <c r="V49" s="4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работ])*(G49=Таблица2[ТПиР/НСиР])/Таблица2[Оборудование55]))</f>
        <v>0</v>
      </c>
      <c r="W49" s="4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4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работ])*(G49=Таблица2[ТПиР/НСиР])*Таблица2[ПИР22]))</f>
        <v>0</v>
      </c>
      <c r="Y49" s="4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работ])*(G49=Таблица2[ТПиР/НСиР])*Таблица2[СМР33]))</f>
        <v>0</v>
      </c>
      <c r="Z49" s="4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работ])*(G49=Таблица2[ТПиР/НСиР])*Таблица2[ПНР44]))</f>
        <v>0</v>
      </c>
      <c r="AA49" s="4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работ])*(G49=Таблица2[ТПиР/НСиР])*Таблица2[Оборудование55]))</f>
        <v>0</v>
      </c>
      <c r="AB49" s="44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43">
        <f>SUM(Таблица3[[#This Row],[ПИР]:[Прочее]])</f>
        <v>0</v>
      </c>
      <c r="AD4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9" s="48">
        <f>SUM(Таблица3[[#This Row],[ПИР7]:[Прочие]])</f>
        <v>0</v>
      </c>
      <c r="AF49" s="48">
        <f>SUM(Таблица3[[#This Row],[ПИР11]:[Прочие15]])</f>
        <v>0</v>
      </c>
    </row>
    <row r="50" spans="4:32" x14ac:dyDescent="0.25">
      <c r="D50" s="36">
        <f>калькулятор!C54</f>
        <v>0</v>
      </c>
      <c r="E50" s="6">
        <f>калькулятор!F54</f>
        <v>0</v>
      </c>
      <c r="F50" s="6">
        <f>калькулятор!G54</f>
        <v>0</v>
      </c>
      <c r="G50" s="6">
        <f>калькулятор!H54</f>
        <v>0</v>
      </c>
      <c r="H50" s="6">
        <f>калькулятор!I54</f>
        <v>0</v>
      </c>
      <c r="I50" s="43">
        <f>S50*SUMPRODUCT(($B$2=Таблица2[Филиал])*($B$3=Таблица2[ФЕР/ТЕР])*(F50=Таблица2[Наименование работ])*(G50=Таблица2[ТПиР/НСиР])*Таблица2[ПИР])</f>
        <v>0</v>
      </c>
      <c r="J50" s="43">
        <f>T50*SUMPRODUCT(($B$2=Таблица2[Филиал])*($B$3=Таблица2[ФЕР/ТЕР])*(F50=Таблица2[Наименование работ])*(G50=Таблица2[ТПиР/НСиР])*Таблица2[СМР])</f>
        <v>0</v>
      </c>
      <c r="K50" s="43">
        <f>U50*SUMPRODUCT(($B$2=Таблица2[Филиал])*($B$3=Таблица2[ФЕР/ТЕР])*(F50=Таблица2[Наименование работ])*(G50=Таблица2[ТПиР/НСиР])*Таблица2[ПНР])</f>
        <v>0</v>
      </c>
      <c r="L50" s="43">
        <f>V50*SUMPRODUCT(($B$2=Таблица2[Филиал])*($B$3=Таблица2[ФЕР/ТЕР])*(F50=Таблица2[Наименование работ])*(G50=Таблица2[ТПиР/НСиР])*Таблица2[Оборудование])</f>
        <v>0</v>
      </c>
      <c r="M50" s="43">
        <f>W50*SUMPRODUCT(($B$2=Таблица2[Филиал])*($B$3=Таблица2[ФЕР/ТЕР])*(F50=Таблица2[Наименование работ])*(G50=Таблица2[ТПиР/НСиР])*Таблица2[Прочие])</f>
        <v>0</v>
      </c>
      <c r="N50" s="43">
        <f>S50*SUMPRODUCT(($B$2=Таблица2[Филиал])*($B$3=Таблица2[ФЕР/ТЕР])*(F50=Таблица2[Наименование работ])*(G50=Таблица2[ТПиР/НСиР])*Таблица2[ПИР2])</f>
        <v>0</v>
      </c>
      <c r="O50" s="43">
        <f>T50*SUMPRODUCT(($B$2=Таблица2[Филиал])*($B$3=Таблица2[ФЕР/ТЕР])*(F50=Таблица2[Наименование работ])*(G50=Таблица2[ТПиР/НСиР])*Таблица2[СМР3])</f>
        <v>0</v>
      </c>
      <c r="P50" s="43">
        <f>U50*SUMPRODUCT(($B$2=Таблица2[Филиал])*($B$3=Таблица2[ФЕР/ТЕР])*(F50=Таблица2[Наименование работ])*(G50=Таблица2[ТПиР/НСиР])*Таблица2[ПНР4])</f>
        <v>0</v>
      </c>
      <c r="Q50" s="43">
        <f>V50*SUMPRODUCT(($B$2=Таблица2[Филиал])*($B$3=Таблица2[ФЕР/ТЕР])*(F50=Таблица2[Наименование работ])*(G50=Таблица2[ТПиР/НСиР])*Таблица2[Оборудование5])</f>
        <v>0</v>
      </c>
      <c r="R50" s="43">
        <f>W50*SUMPRODUCT(($B$2=Таблица2[Филиал])*($B$3=Таблица2[ФЕР/ТЕР])*(F50=Таблица2[Наименование работ])*(G50=Таблица2[ТПиР/НСиР])*Таблица2[Прочие2])</f>
        <v>0</v>
      </c>
      <c r="S50" s="4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работ])*(G50=Таблица2[ТПиР/НСиР])/Таблица2[ПИР22]))</f>
        <v>0</v>
      </c>
      <c r="T50" s="4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работ])*(G50=Таблица2[ТПиР/НСиР])/Таблица2[СМР33]))</f>
        <v>0</v>
      </c>
      <c r="U50" s="4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работ])*(G50=Таблица2[ТПиР/НСиР])/Таблица2[ПНР44]))</f>
        <v>0</v>
      </c>
      <c r="V50" s="4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работ])*(G50=Таблица2[ТПиР/НСиР])/Таблица2[Оборудование55]))</f>
        <v>0</v>
      </c>
      <c r="W50" s="4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4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работ])*(G50=Таблица2[ТПиР/НСиР])*Таблица2[ПИР22]))</f>
        <v>0</v>
      </c>
      <c r="Y50" s="4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работ])*(G50=Таблица2[ТПиР/НСиР])*Таблица2[СМР33]))</f>
        <v>0</v>
      </c>
      <c r="Z50" s="4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работ])*(G50=Таблица2[ТПиР/НСиР])*Таблица2[ПНР44]))</f>
        <v>0</v>
      </c>
      <c r="AA50" s="4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работ])*(G50=Таблица2[ТПиР/НСиР])*Таблица2[Оборудование55]))</f>
        <v>0</v>
      </c>
      <c r="AB50" s="44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43">
        <f>SUM(Таблица3[[#This Row],[ПИР]:[Прочее]])</f>
        <v>0</v>
      </c>
      <c r="AD5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0" s="48">
        <f>SUM(Таблица3[[#This Row],[ПИР7]:[Прочие]])</f>
        <v>0</v>
      </c>
      <c r="AF50" s="48">
        <f>SUM(Таблица3[[#This Row],[ПИР11]:[Прочие15]])</f>
        <v>0</v>
      </c>
    </row>
    <row r="51" spans="4:32" x14ac:dyDescent="0.25">
      <c r="D51" s="36">
        <f>калькулятор!C55</f>
        <v>0</v>
      </c>
      <c r="E51" s="6">
        <f>калькулятор!F55</f>
        <v>0</v>
      </c>
      <c r="F51" s="6">
        <f>калькулятор!G55</f>
        <v>0</v>
      </c>
      <c r="G51" s="6">
        <f>калькулятор!H55</f>
        <v>0</v>
      </c>
      <c r="H51" s="6">
        <f>калькулятор!I55</f>
        <v>0</v>
      </c>
      <c r="I51" s="43">
        <f>S51*SUMPRODUCT(($B$2=Таблица2[Филиал])*($B$3=Таблица2[ФЕР/ТЕР])*(F51=Таблица2[Наименование работ])*(G51=Таблица2[ТПиР/НСиР])*Таблица2[ПИР])</f>
        <v>0</v>
      </c>
      <c r="J51" s="43">
        <f>T51*SUMPRODUCT(($B$2=Таблица2[Филиал])*($B$3=Таблица2[ФЕР/ТЕР])*(F51=Таблица2[Наименование работ])*(G51=Таблица2[ТПиР/НСиР])*Таблица2[СМР])</f>
        <v>0</v>
      </c>
      <c r="K51" s="43">
        <f>U51*SUMPRODUCT(($B$2=Таблица2[Филиал])*($B$3=Таблица2[ФЕР/ТЕР])*(F51=Таблица2[Наименование работ])*(G51=Таблица2[ТПиР/НСиР])*Таблица2[ПНР])</f>
        <v>0</v>
      </c>
      <c r="L51" s="43">
        <f>V51*SUMPRODUCT(($B$2=Таблица2[Филиал])*($B$3=Таблица2[ФЕР/ТЕР])*(F51=Таблица2[Наименование работ])*(G51=Таблица2[ТПиР/НСиР])*Таблица2[Оборудование])</f>
        <v>0</v>
      </c>
      <c r="M51" s="43">
        <f>W51*SUMPRODUCT(($B$2=Таблица2[Филиал])*($B$3=Таблица2[ФЕР/ТЕР])*(F51=Таблица2[Наименование работ])*(G51=Таблица2[ТПиР/НСиР])*Таблица2[Прочие])</f>
        <v>0</v>
      </c>
      <c r="N51" s="43">
        <f>S51*SUMPRODUCT(($B$2=Таблица2[Филиал])*($B$3=Таблица2[ФЕР/ТЕР])*(F51=Таблица2[Наименование работ])*(G51=Таблица2[ТПиР/НСиР])*Таблица2[ПИР2])</f>
        <v>0</v>
      </c>
      <c r="O51" s="43">
        <f>T51*SUMPRODUCT(($B$2=Таблица2[Филиал])*($B$3=Таблица2[ФЕР/ТЕР])*(F51=Таблица2[Наименование работ])*(G51=Таблица2[ТПиР/НСиР])*Таблица2[СМР3])</f>
        <v>0</v>
      </c>
      <c r="P51" s="43">
        <f>U51*SUMPRODUCT(($B$2=Таблица2[Филиал])*($B$3=Таблица2[ФЕР/ТЕР])*(F51=Таблица2[Наименование работ])*(G51=Таблица2[ТПиР/НСиР])*Таблица2[ПНР4])</f>
        <v>0</v>
      </c>
      <c r="Q51" s="43">
        <f>V51*SUMPRODUCT(($B$2=Таблица2[Филиал])*($B$3=Таблица2[ФЕР/ТЕР])*(F51=Таблица2[Наименование работ])*(G51=Таблица2[ТПиР/НСиР])*Таблица2[Оборудование5])</f>
        <v>0</v>
      </c>
      <c r="R51" s="43">
        <f>W51*SUMPRODUCT(($B$2=Таблица2[Филиал])*($B$3=Таблица2[ФЕР/ТЕР])*(F51=Таблица2[Наименование работ])*(G51=Таблица2[ТПиР/НСиР])*Таблица2[Прочие2])</f>
        <v>0</v>
      </c>
      <c r="S51" s="4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работ])*(G51=Таблица2[ТПиР/НСиР])/Таблица2[ПИР22]))</f>
        <v>0</v>
      </c>
      <c r="T51" s="4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работ])*(G51=Таблица2[ТПиР/НСиР])/Таблица2[СМР33]))</f>
        <v>0</v>
      </c>
      <c r="U51" s="4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работ])*(G51=Таблица2[ТПиР/НСиР])/Таблица2[ПНР44]))</f>
        <v>0</v>
      </c>
      <c r="V51" s="4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работ])*(G51=Таблица2[ТПиР/НСиР])/Таблица2[Оборудование55]))</f>
        <v>0</v>
      </c>
      <c r="W51" s="4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4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работ])*(G51=Таблица2[ТПиР/НСиР])*Таблица2[ПИР22]))</f>
        <v>0</v>
      </c>
      <c r="Y51" s="4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работ])*(G51=Таблица2[ТПиР/НСиР])*Таблица2[СМР33]))</f>
        <v>0</v>
      </c>
      <c r="Z51" s="4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работ])*(G51=Таблица2[ТПиР/НСиР])*Таблица2[ПНР44]))</f>
        <v>0</v>
      </c>
      <c r="AA51" s="4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работ])*(G51=Таблица2[ТПиР/НСиР])*Таблица2[Оборудование55]))</f>
        <v>0</v>
      </c>
      <c r="AB51" s="44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43">
        <f>SUM(Таблица3[[#This Row],[ПИР]:[Прочее]])</f>
        <v>0</v>
      </c>
      <c r="AD5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1" s="48">
        <f>SUM(Таблица3[[#This Row],[ПИР7]:[Прочие]])</f>
        <v>0</v>
      </c>
      <c r="AF51" s="48">
        <f>SUM(Таблица3[[#This Row],[ПИР11]:[Прочие15]])</f>
        <v>0</v>
      </c>
    </row>
    <row r="52" spans="4:32" x14ac:dyDescent="0.25">
      <c r="D52" s="36">
        <f>калькулятор!C56</f>
        <v>0</v>
      </c>
      <c r="E52" s="6">
        <f>калькулятор!F56</f>
        <v>0</v>
      </c>
      <c r="F52" s="6">
        <f>калькулятор!G56</f>
        <v>0</v>
      </c>
      <c r="G52" s="6">
        <f>калькулятор!H56</f>
        <v>0</v>
      </c>
      <c r="H52" s="6">
        <f>калькулятор!I56</f>
        <v>0</v>
      </c>
      <c r="I52" s="43">
        <f>S52*SUMPRODUCT(($B$2=Таблица2[Филиал])*($B$3=Таблица2[ФЕР/ТЕР])*(F52=Таблица2[Наименование работ])*(G52=Таблица2[ТПиР/НСиР])*Таблица2[ПИР])</f>
        <v>0</v>
      </c>
      <c r="J52" s="43">
        <f>T52*SUMPRODUCT(($B$2=Таблица2[Филиал])*($B$3=Таблица2[ФЕР/ТЕР])*(F52=Таблица2[Наименование работ])*(G52=Таблица2[ТПиР/НСиР])*Таблица2[СМР])</f>
        <v>0</v>
      </c>
      <c r="K52" s="43">
        <f>U52*SUMPRODUCT(($B$2=Таблица2[Филиал])*($B$3=Таблица2[ФЕР/ТЕР])*(F52=Таблица2[Наименование работ])*(G52=Таблица2[ТПиР/НСиР])*Таблица2[ПНР])</f>
        <v>0</v>
      </c>
      <c r="L52" s="43">
        <f>V52*SUMPRODUCT(($B$2=Таблица2[Филиал])*($B$3=Таблица2[ФЕР/ТЕР])*(F52=Таблица2[Наименование работ])*(G52=Таблица2[ТПиР/НСиР])*Таблица2[Оборудование])</f>
        <v>0</v>
      </c>
      <c r="M52" s="43">
        <f>W52*SUMPRODUCT(($B$2=Таблица2[Филиал])*($B$3=Таблица2[ФЕР/ТЕР])*(F52=Таблица2[Наименование работ])*(G52=Таблица2[ТПиР/НСиР])*Таблица2[Прочие])</f>
        <v>0</v>
      </c>
      <c r="N52" s="43">
        <f>S52*SUMPRODUCT(($B$2=Таблица2[Филиал])*($B$3=Таблица2[ФЕР/ТЕР])*(F52=Таблица2[Наименование работ])*(G52=Таблица2[ТПиР/НСиР])*Таблица2[ПИР2])</f>
        <v>0</v>
      </c>
      <c r="O52" s="43">
        <f>T52*SUMPRODUCT(($B$2=Таблица2[Филиал])*($B$3=Таблица2[ФЕР/ТЕР])*(F52=Таблица2[Наименование работ])*(G52=Таблица2[ТПиР/НСиР])*Таблица2[СМР3])</f>
        <v>0</v>
      </c>
      <c r="P52" s="43">
        <f>U52*SUMPRODUCT(($B$2=Таблица2[Филиал])*($B$3=Таблица2[ФЕР/ТЕР])*(F52=Таблица2[Наименование работ])*(G52=Таблица2[ТПиР/НСиР])*Таблица2[ПНР4])</f>
        <v>0</v>
      </c>
      <c r="Q52" s="43">
        <f>V52*SUMPRODUCT(($B$2=Таблица2[Филиал])*($B$3=Таблица2[ФЕР/ТЕР])*(F52=Таблица2[Наименование работ])*(G52=Таблица2[ТПиР/НСиР])*Таблица2[Оборудование5])</f>
        <v>0</v>
      </c>
      <c r="R52" s="43">
        <f>W52*SUMPRODUCT(($B$2=Таблица2[Филиал])*($B$3=Таблица2[ФЕР/ТЕР])*(F52=Таблица2[Наименование работ])*(G52=Таблица2[ТПиР/НСиР])*Таблица2[Прочие2])</f>
        <v>0</v>
      </c>
      <c r="S52" s="4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работ])*(G52=Таблица2[ТПиР/НСиР])/Таблица2[ПИР22]))</f>
        <v>0</v>
      </c>
      <c r="T52" s="4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работ])*(G52=Таблица2[ТПиР/НСиР])/Таблица2[СМР33]))</f>
        <v>0</v>
      </c>
      <c r="U52" s="4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работ])*(G52=Таблица2[ТПиР/НСиР])/Таблица2[ПНР44]))</f>
        <v>0</v>
      </c>
      <c r="V52" s="4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работ])*(G52=Таблица2[ТПиР/НСиР])/Таблица2[Оборудование55]))</f>
        <v>0</v>
      </c>
      <c r="W52" s="4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4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работ])*(G52=Таблица2[ТПиР/НСиР])*Таблица2[ПИР22]))</f>
        <v>0</v>
      </c>
      <c r="Y52" s="4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работ])*(G52=Таблица2[ТПиР/НСиР])*Таблица2[СМР33]))</f>
        <v>0</v>
      </c>
      <c r="Z52" s="4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работ])*(G52=Таблица2[ТПиР/НСиР])*Таблица2[ПНР44]))</f>
        <v>0</v>
      </c>
      <c r="AA52" s="4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работ])*(G52=Таблица2[ТПиР/НСиР])*Таблица2[Оборудование55]))</f>
        <v>0</v>
      </c>
      <c r="AB52" s="44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43">
        <f>SUM(Таблица3[[#This Row],[ПИР]:[Прочее]])</f>
        <v>0</v>
      </c>
      <c r="AD5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2" s="48">
        <f>SUM(Таблица3[[#This Row],[ПИР7]:[Прочие]])</f>
        <v>0</v>
      </c>
      <c r="AF52" s="48">
        <f>SUM(Таблица3[[#This Row],[ПИР11]:[Прочие15]])</f>
        <v>0</v>
      </c>
    </row>
    <row r="53" spans="4:32" x14ac:dyDescent="0.25">
      <c r="D53" s="36">
        <f>калькулятор!C57</f>
        <v>0</v>
      </c>
      <c r="E53" s="6">
        <f>калькулятор!F57</f>
        <v>0</v>
      </c>
      <c r="F53" s="6">
        <f>калькулятор!G57</f>
        <v>0</v>
      </c>
      <c r="G53" s="6">
        <f>калькулятор!H57</f>
        <v>0</v>
      </c>
      <c r="H53" s="6">
        <f>калькулятор!I57</f>
        <v>0</v>
      </c>
      <c r="I53" s="43">
        <f>S53*SUMPRODUCT(($B$2=Таблица2[Филиал])*($B$3=Таблица2[ФЕР/ТЕР])*(F53=Таблица2[Наименование работ])*(G53=Таблица2[ТПиР/НСиР])*Таблица2[ПИР])</f>
        <v>0</v>
      </c>
      <c r="J53" s="43">
        <f>T53*SUMPRODUCT(($B$2=Таблица2[Филиал])*($B$3=Таблица2[ФЕР/ТЕР])*(F53=Таблица2[Наименование работ])*(G53=Таблица2[ТПиР/НСиР])*Таблица2[СМР])</f>
        <v>0</v>
      </c>
      <c r="K53" s="43">
        <f>U53*SUMPRODUCT(($B$2=Таблица2[Филиал])*($B$3=Таблица2[ФЕР/ТЕР])*(F53=Таблица2[Наименование работ])*(G53=Таблица2[ТПиР/НСиР])*Таблица2[ПНР])</f>
        <v>0</v>
      </c>
      <c r="L53" s="43">
        <f>V53*SUMPRODUCT(($B$2=Таблица2[Филиал])*($B$3=Таблица2[ФЕР/ТЕР])*(F53=Таблица2[Наименование работ])*(G53=Таблица2[ТПиР/НСиР])*Таблица2[Оборудование])</f>
        <v>0</v>
      </c>
      <c r="M53" s="43">
        <f>W53*SUMPRODUCT(($B$2=Таблица2[Филиал])*($B$3=Таблица2[ФЕР/ТЕР])*(F53=Таблица2[Наименование работ])*(G53=Таблица2[ТПиР/НСиР])*Таблица2[Прочие])</f>
        <v>0</v>
      </c>
      <c r="N53" s="43">
        <f>S53*SUMPRODUCT(($B$2=Таблица2[Филиал])*($B$3=Таблица2[ФЕР/ТЕР])*(F53=Таблица2[Наименование работ])*(G53=Таблица2[ТПиР/НСиР])*Таблица2[ПИР2])</f>
        <v>0</v>
      </c>
      <c r="O53" s="43">
        <f>T53*SUMPRODUCT(($B$2=Таблица2[Филиал])*($B$3=Таблица2[ФЕР/ТЕР])*(F53=Таблица2[Наименование работ])*(G53=Таблица2[ТПиР/НСиР])*Таблица2[СМР3])</f>
        <v>0</v>
      </c>
      <c r="P53" s="43">
        <f>U53*SUMPRODUCT(($B$2=Таблица2[Филиал])*($B$3=Таблица2[ФЕР/ТЕР])*(F53=Таблица2[Наименование работ])*(G53=Таблица2[ТПиР/НСиР])*Таблица2[ПНР4])</f>
        <v>0</v>
      </c>
      <c r="Q53" s="43">
        <f>V53*SUMPRODUCT(($B$2=Таблица2[Филиал])*($B$3=Таблица2[ФЕР/ТЕР])*(F53=Таблица2[Наименование работ])*(G53=Таблица2[ТПиР/НСиР])*Таблица2[Оборудование5])</f>
        <v>0</v>
      </c>
      <c r="R53" s="43">
        <f>W53*SUMPRODUCT(($B$2=Таблица2[Филиал])*($B$3=Таблица2[ФЕР/ТЕР])*(F53=Таблица2[Наименование работ])*(G53=Таблица2[ТПиР/НСиР])*Таблица2[Прочие2])</f>
        <v>0</v>
      </c>
      <c r="S53" s="4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работ])*(G53=Таблица2[ТПиР/НСиР])/Таблица2[ПИР22]))</f>
        <v>0</v>
      </c>
      <c r="T53" s="4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работ])*(G53=Таблица2[ТПиР/НСиР])/Таблица2[СМР33]))</f>
        <v>0</v>
      </c>
      <c r="U53" s="4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работ])*(G53=Таблица2[ТПиР/НСиР])/Таблица2[ПНР44]))</f>
        <v>0</v>
      </c>
      <c r="V53" s="4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работ])*(G53=Таблица2[ТПиР/НСиР])/Таблица2[Оборудование55]))</f>
        <v>0</v>
      </c>
      <c r="W53" s="4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4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работ])*(G53=Таблица2[ТПиР/НСиР])*Таблица2[ПИР22]))</f>
        <v>0</v>
      </c>
      <c r="Y53" s="4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работ])*(G53=Таблица2[ТПиР/НСиР])*Таблица2[СМР33]))</f>
        <v>0</v>
      </c>
      <c r="Z53" s="4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работ])*(G53=Таблица2[ТПиР/НСиР])*Таблица2[ПНР44]))</f>
        <v>0</v>
      </c>
      <c r="AA53" s="4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работ])*(G53=Таблица2[ТПиР/НСиР])*Таблица2[Оборудование55]))</f>
        <v>0</v>
      </c>
      <c r="AB53" s="44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43">
        <f>SUM(Таблица3[[#This Row],[ПИР]:[Прочее]])</f>
        <v>0</v>
      </c>
      <c r="AD5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3" s="48">
        <f>SUM(Таблица3[[#This Row],[ПИР7]:[Прочие]])</f>
        <v>0</v>
      </c>
      <c r="AF53" s="48">
        <f>SUM(Таблица3[[#This Row],[ПИР11]:[Прочие15]])</f>
        <v>0</v>
      </c>
    </row>
    <row r="54" spans="4:32" x14ac:dyDescent="0.25">
      <c r="D54" s="36">
        <f>калькулятор!C58</f>
        <v>0</v>
      </c>
      <c r="E54" s="6">
        <f>калькулятор!F58</f>
        <v>0</v>
      </c>
      <c r="F54" s="6">
        <f>калькулятор!G58</f>
        <v>0</v>
      </c>
      <c r="G54" s="6">
        <f>калькулятор!H58</f>
        <v>0</v>
      </c>
      <c r="H54" s="6">
        <f>калькулятор!I58</f>
        <v>0</v>
      </c>
      <c r="I54" s="43">
        <f>S54*SUMPRODUCT(($B$2=Таблица2[Филиал])*($B$3=Таблица2[ФЕР/ТЕР])*(F54=Таблица2[Наименование работ])*(G54=Таблица2[ТПиР/НСиР])*Таблица2[ПИР])</f>
        <v>0</v>
      </c>
      <c r="J54" s="43">
        <f>T54*SUMPRODUCT(($B$2=Таблица2[Филиал])*($B$3=Таблица2[ФЕР/ТЕР])*(F54=Таблица2[Наименование работ])*(G54=Таблица2[ТПиР/НСиР])*Таблица2[СМР])</f>
        <v>0</v>
      </c>
      <c r="K54" s="43">
        <f>U54*SUMPRODUCT(($B$2=Таблица2[Филиал])*($B$3=Таблица2[ФЕР/ТЕР])*(F54=Таблица2[Наименование работ])*(G54=Таблица2[ТПиР/НСиР])*Таблица2[ПНР])</f>
        <v>0</v>
      </c>
      <c r="L54" s="43">
        <f>V54*SUMPRODUCT(($B$2=Таблица2[Филиал])*($B$3=Таблица2[ФЕР/ТЕР])*(F54=Таблица2[Наименование работ])*(G54=Таблица2[ТПиР/НСиР])*Таблица2[Оборудование])</f>
        <v>0</v>
      </c>
      <c r="M54" s="43">
        <f>W54*SUMPRODUCT(($B$2=Таблица2[Филиал])*($B$3=Таблица2[ФЕР/ТЕР])*(F54=Таблица2[Наименование работ])*(G54=Таблица2[ТПиР/НСиР])*Таблица2[Прочие])</f>
        <v>0</v>
      </c>
      <c r="N54" s="43">
        <f>S54*SUMPRODUCT(($B$2=Таблица2[Филиал])*($B$3=Таблица2[ФЕР/ТЕР])*(F54=Таблица2[Наименование работ])*(G54=Таблица2[ТПиР/НСиР])*Таблица2[ПИР2])</f>
        <v>0</v>
      </c>
      <c r="O54" s="43">
        <f>T54*SUMPRODUCT(($B$2=Таблица2[Филиал])*($B$3=Таблица2[ФЕР/ТЕР])*(F54=Таблица2[Наименование работ])*(G54=Таблица2[ТПиР/НСиР])*Таблица2[СМР3])</f>
        <v>0</v>
      </c>
      <c r="P54" s="43">
        <f>U54*SUMPRODUCT(($B$2=Таблица2[Филиал])*($B$3=Таблица2[ФЕР/ТЕР])*(F54=Таблица2[Наименование работ])*(G54=Таблица2[ТПиР/НСиР])*Таблица2[ПНР4])</f>
        <v>0</v>
      </c>
      <c r="Q54" s="43">
        <f>V54*SUMPRODUCT(($B$2=Таблица2[Филиал])*($B$3=Таблица2[ФЕР/ТЕР])*(F54=Таблица2[Наименование работ])*(G54=Таблица2[ТПиР/НСиР])*Таблица2[Оборудование5])</f>
        <v>0</v>
      </c>
      <c r="R54" s="43">
        <f>W54*SUMPRODUCT(($B$2=Таблица2[Филиал])*($B$3=Таблица2[ФЕР/ТЕР])*(F54=Таблица2[Наименование работ])*(G54=Таблица2[ТПиР/НСиР])*Таблица2[Прочие2])</f>
        <v>0</v>
      </c>
      <c r="S54" s="4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работ])*(G54=Таблица2[ТПиР/НСиР])/Таблица2[ПИР22]))</f>
        <v>0</v>
      </c>
      <c r="T54" s="4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работ])*(G54=Таблица2[ТПиР/НСиР])/Таблица2[СМР33]))</f>
        <v>0</v>
      </c>
      <c r="U54" s="4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работ])*(G54=Таблица2[ТПиР/НСиР])/Таблица2[ПНР44]))</f>
        <v>0</v>
      </c>
      <c r="V54" s="4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работ])*(G54=Таблица2[ТПиР/НСиР])/Таблица2[Оборудование55]))</f>
        <v>0</v>
      </c>
      <c r="W54" s="4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4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работ])*(G54=Таблица2[ТПиР/НСиР])*Таблица2[ПИР22]))</f>
        <v>0</v>
      </c>
      <c r="Y54" s="4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работ])*(G54=Таблица2[ТПиР/НСиР])*Таблица2[СМР33]))</f>
        <v>0</v>
      </c>
      <c r="Z54" s="4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работ])*(G54=Таблица2[ТПиР/НСиР])*Таблица2[ПНР44]))</f>
        <v>0</v>
      </c>
      <c r="AA54" s="4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работ])*(G54=Таблица2[ТПиР/НСиР])*Таблица2[Оборудование55]))</f>
        <v>0</v>
      </c>
      <c r="AB54" s="44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43">
        <f>SUM(Таблица3[[#This Row],[ПИР]:[Прочее]])</f>
        <v>0</v>
      </c>
      <c r="AD5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4" s="48">
        <f>SUM(Таблица3[[#This Row],[ПИР7]:[Прочие]])</f>
        <v>0</v>
      </c>
      <c r="AF54" s="48">
        <f>SUM(Таблица3[[#This Row],[ПИР11]:[Прочие15]])</f>
        <v>0</v>
      </c>
    </row>
    <row r="55" spans="4:32" x14ac:dyDescent="0.25">
      <c r="D55" s="36">
        <f>калькулятор!C59</f>
        <v>0</v>
      </c>
      <c r="E55" s="6">
        <f>калькулятор!F59</f>
        <v>0</v>
      </c>
      <c r="F55" s="6">
        <f>калькулятор!G59</f>
        <v>0</v>
      </c>
      <c r="G55" s="6">
        <f>калькулятор!H59</f>
        <v>0</v>
      </c>
      <c r="H55" s="6">
        <f>калькулятор!I59</f>
        <v>0</v>
      </c>
      <c r="I55" s="43">
        <f>S55*SUMPRODUCT(($B$2=Таблица2[Филиал])*($B$3=Таблица2[ФЕР/ТЕР])*(F55=Таблица2[Наименование работ])*(G55=Таблица2[ТПиР/НСиР])*Таблица2[ПИР])</f>
        <v>0</v>
      </c>
      <c r="J55" s="43">
        <f>T55*SUMPRODUCT(($B$2=Таблица2[Филиал])*($B$3=Таблица2[ФЕР/ТЕР])*(F55=Таблица2[Наименование работ])*(G55=Таблица2[ТПиР/НСиР])*Таблица2[СМР])</f>
        <v>0</v>
      </c>
      <c r="K55" s="43">
        <f>U55*SUMPRODUCT(($B$2=Таблица2[Филиал])*($B$3=Таблица2[ФЕР/ТЕР])*(F55=Таблица2[Наименование работ])*(G55=Таблица2[ТПиР/НСиР])*Таблица2[ПНР])</f>
        <v>0</v>
      </c>
      <c r="L55" s="43">
        <f>V55*SUMPRODUCT(($B$2=Таблица2[Филиал])*($B$3=Таблица2[ФЕР/ТЕР])*(F55=Таблица2[Наименование работ])*(G55=Таблица2[ТПиР/НСиР])*Таблица2[Оборудование])</f>
        <v>0</v>
      </c>
      <c r="M55" s="43">
        <f>W55*SUMPRODUCT(($B$2=Таблица2[Филиал])*($B$3=Таблица2[ФЕР/ТЕР])*(F55=Таблица2[Наименование работ])*(G55=Таблица2[ТПиР/НСиР])*Таблица2[Прочие])</f>
        <v>0</v>
      </c>
      <c r="N55" s="43">
        <f>S55*SUMPRODUCT(($B$2=Таблица2[Филиал])*($B$3=Таблица2[ФЕР/ТЕР])*(F55=Таблица2[Наименование работ])*(G55=Таблица2[ТПиР/НСиР])*Таблица2[ПИР2])</f>
        <v>0</v>
      </c>
      <c r="O55" s="43">
        <f>T55*SUMPRODUCT(($B$2=Таблица2[Филиал])*($B$3=Таблица2[ФЕР/ТЕР])*(F55=Таблица2[Наименование работ])*(G55=Таблица2[ТПиР/НСиР])*Таблица2[СМР3])</f>
        <v>0</v>
      </c>
      <c r="P55" s="43">
        <f>U55*SUMPRODUCT(($B$2=Таблица2[Филиал])*($B$3=Таблица2[ФЕР/ТЕР])*(F55=Таблица2[Наименование работ])*(G55=Таблица2[ТПиР/НСиР])*Таблица2[ПНР4])</f>
        <v>0</v>
      </c>
      <c r="Q55" s="43">
        <f>V55*SUMPRODUCT(($B$2=Таблица2[Филиал])*($B$3=Таблица2[ФЕР/ТЕР])*(F55=Таблица2[Наименование работ])*(G55=Таблица2[ТПиР/НСиР])*Таблица2[Оборудование5])</f>
        <v>0</v>
      </c>
      <c r="R55" s="43">
        <f>W55*SUMPRODUCT(($B$2=Таблица2[Филиал])*($B$3=Таблица2[ФЕР/ТЕР])*(F55=Таблица2[Наименование работ])*(G55=Таблица2[ТПиР/НСиР])*Таблица2[Прочие2])</f>
        <v>0</v>
      </c>
      <c r="S55" s="4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работ])*(G55=Таблица2[ТПиР/НСиР])/Таблица2[ПИР22]))</f>
        <v>0</v>
      </c>
      <c r="T55" s="4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работ])*(G55=Таблица2[ТПиР/НСиР])/Таблица2[СМР33]))</f>
        <v>0</v>
      </c>
      <c r="U55" s="4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работ])*(G55=Таблица2[ТПиР/НСиР])/Таблица2[ПНР44]))</f>
        <v>0</v>
      </c>
      <c r="V55" s="4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работ])*(G55=Таблица2[ТПиР/НСиР])/Таблица2[Оборудование55]))</f>
        <v>0</v>
      </c>
      <c r="W55" s="4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4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работ])*(G55=Таблица2[ТПиР/НСиР])*Таблица2[ПИР22]))</f>
        <v>0</v>
      </c>
      <c r="Y55" s="4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работ])*(G55=Таблица2[ТПиР/НСиР])*Таблица2[СМР33]))</f>
        <v>0</v>
      </c>
      <c r="Z55" s="4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работ])*(G55=Таблица2[ТПиР/НСиР])*Таблица2[ПНР44]))</f>
        <v>0</v>
      </c>
      <c r="AA55" s="4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работ])*(G55=Таблица2[ТПиР/НСиР])*Таблица2[Оборудование55]))</f>
        <v>0</v>
      </c>
      <c r="AB55" s="44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43">
        <f>SUM(Таблица3[[#This Row],[ПИР]:[Прочее]])</f>
        <v>0</v>
      </c>
      <c r="AD5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5" s="48">
        <f>SUM(Таблица3[[#This Row],[ПИР7]:[Прочие]])</f>
        <v>0</v>
      </c>
      <c r="AF55" s="48">
        <f>SUM(Таблица3[[#This Row],[ПИР11]:[Прочие15]])</f>
        <v>0</v>
      </c>
    </row>
    <row r="56" spans="4:32" x14ac:dyDescent="0.25">
      <c r="D56" s="36">
        <f>калькулятор!C60</f>
        <v>0</v>
      </c>
      <c r="E56" s="6">
        <f>калькулятор!F60</f>
        <v>0</v>
      </c>
      <c r="F56" s="6">
        <f>калькулятор!G60</f>
        <v>0</v>
      </c>
      <c r="G56" s="6">
        <f>калькулятор!H60</f>
        <v>0</v>
      </c>
      <c r="H56" s="6">
        <f>калькулятор!I60</f>
        <v>0</v>
      </c>
      <c r="I56" s="43">
        <f>S56*SUMPRODUCT(($B$2=Таблица2[Филиал])*($B$3=Таблица2[ФЕР/ТЕР])*(F56=Таблица2[Наименование работ])*(G56=Таблица2[ТПиР/НСиР])*Таблица2[ПИР])</f>
        <v>0</v>
      </c>
      <c r="J56" s="43">
        <f>T56*SUMPRODUCT(($B$2=Таблица2[Филиал])*($B$3=Таблица2[ФЕР/ТЕР])*(F56=Таблица2[Наименование работ])*(G56=Таблица2[ТПиР/НСиР])*Таблица2[СМР])</f>
        <v>0</v>
      </c>
      <c r="K56" s="43">
        <f>U56*SUMPRODUCT(($B$2=Таблица2[Филиал])*($B$3=Таблица2[ФЕР/ТЕР])*(F56=Таблица2[Наименование работ])*(G56=Таблица2[ТПиР/НСиР])*Таблица2[ПНР])</f>
        <v>0</v>
      </c>
      <c r="L56" s="43">
        <f>V56*SUMPRODUCT(($B$2=Таблица2[Филиал])*($B$3=Таблица2[ФЕР/ТЕР])*(F56=Таблица2[Наименование работ])*(G56=Таблица2[ТПиР/НСиР])*Таблица2[Оборудование])</f>
        <v>0</v>
      </c>
      <c r="M56" s="43">
        <f>W56*SUMPRODUCT(($B$2=Таблица2[Филиал])*($B$3=Таблица2[ФЕР/ТЕР])*(F56=Таблица2[Наименование работ])*(G56=Таблица2[ТПиР/НСиР])*Таблица2[Прочие])</f>
        <v>0</v>
      </c>
      <c r="N56" s="43">
        <f>S56*SUMPRODUCT(($B$2=Таблица2[Филиал])*($B$3=Таблица2[ФЕР/ТЕР])*(F56=Таблица2[Наименование работ])*(G56=Таблица2[ТПиР/НСиР])*Таблица2[ПИР2])</f>
        <v>0</v>
      </c>
      <c r="O56" s="43">
        <f>T56*SUMPRODUCT(($B$2=Таблица2[Филиал])*($B$3=Таблица2[ФЕР/ТЕР])*(F56=Таблица2[Наименование работ])*(G56=Таблица2[ТПиР/НСиР])*Таблица2[СМР3])</f>
        <v>0</v>
      </c>
      <c r="P56" s="43">
        <f>U56*SUMPRODUCT(($B$2=Таблица2[Филиал])*($B$3=Таблица2[ФЕР/ТЕР])*(F56=Таблица2[Наименование работ])*(G56=Таблица2[ТПиР/НСиР])*Таблица2[ПНР4])</f>
        <v>0</v>
      </c>
      <c r="Q56" s="43">
        <f>V56*SUMPRODUCT(($B$2=Таблица2[Филиал])*($B$3=Таблица2[ФЕР/ТЕР])*(F56=Таблица2[Наименование работ])*(G56=Таблица2[ТПиР/НСиР])*Таблица2[Оборудование5])</f>
        <v>0</v>
      </c>
      <c r="R56" s="43">
        <f>W56*SUMPRODUCT(($B$2=Таблица2[Филиал])*($B$3=Таблица2[ФЕР/ТЕР])*(F56=Таблица2[Наименование работ])*(G56=Таблица2[ТПиР/НСиР])*Таблица2[Прочие2])</f>
        <v>0</v>
      </c>
      <c r="S56" s="4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работ])*(G56=Таблица2[ТПиР/НСиР])/Таблица2[ПИР22]))</f>
        <v>0</v>
      </c>
      <c r="T56" s="4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работ])*(G56=Таблица2[ТПиР/НСиР])/Таблица2[СМР33]))</f>
        <v>0</v>
      </c>
      <c r="U56" s="4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работ])*(G56=Таблица2[ТПиР/НСиР])/Таблица2[ПНР44]))</f>
        <v>0</v>
      </c>
      <c r="V56" s="4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работ])*(G56=Таблица2[ТПиР/НСиР])/Таблица2[Оборудование55]))</f>
        <v>0</v>
      </c>
      <c r="W56" s="4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4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работ])*(G56=Таблица2[ТПиР/НСиР])*Таблица2[ПИР22]))</f>
        <v>0</v>
      </c>
      <c r="Y56" s="4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работ])*(G56=Таблица2[ТПиР/НСиР])*Таблица2[СМР33]))</f>
        <v>0</v>
      </c>
      <c r="Z56" s="4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работ])*(G56=Таблица2[ТПиР/НСиР])*Таблица2[ПНР44]))</f>
        <v>0</v>
      </c>
      <c r="AA56" s="4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работ])*(G56=Таблица2[ТПиР/НСиР])*Таблица2[Оборудование55]))</f>
        <v>0</v>
      </c>
      <c r="AB56" s="44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43">
        <f>SUM(Таблица3[[#This Row],[ПИР]:[Прочее]])</f>
        <v>0</v>
      </c>
      <c r="AD5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6" s="48">
        <f>SUM(Таблица3[[#This Row],[ПИР7]:[Прочие]])</f>
        <v>0</v>
      </c>
      <c r="AF56" s="48">
        <f>SUM(Таблица3[[#This Row],[ПИР11]:[Прочие15]])</f>
        <v>0</v>
      </c>
    </row>
    <row r="57" spans="4:32" x14ac:dyDescent="0.25">
      <c r="D57" s="36">
        <f>калькулятор!C61</f>
        <v>0</v>
      </c>
      <c r="E57" s="6">
        <f>калькулятор!F61</f>
        <v>0</v>
      </c>
      <c r="F57" s="6">
        <f>калькулятор!G61</f>
        <v>0</v>
      </c>
      <c r="G57" s="6">
        <f>калькулятор!H61</f>
        <v>0</v>
      </c>
      <c r="H57" s="6">
        <f>калькулятор!I61</f>
        <v>0</v>
      </c>
      <c r="I57" s="43">
        <f>S57*SUMPRODUCT(($B$2=Таблица2[Филиал])*($B$3=Таблица2[ФЕР/ТЕР])*(F57=Таблица2[Наименование работ])*(G57=Таблица2[ТПиР/НСиР])*Таблица2[ПИР])</f>
        <v>0</v>
      </c>
      <c r="J57" s="43">
        <f>T57*SUMPRODUCT(($B$2=Таблица2[Филиал])*($B$3=Таблица2[ФЕР/ТЕР])*(F57=Таблица2[Наименование работ])*(G57=Таблица2[ТПиР/НСиР])*Таблица2[СМР])</f>
        <v>0</v>
      </c>
      <c r="K57" s="43">
        <f>U57*SUMPRODUCT(($B$2=Таблица2[Филиал])*($B$3=Таблица2[ФЕР/ТЕР])*(F57=Таблица2[Наименование работ])*(G57=Таблица2[ТПиР/НСиР])*Таблица2[ПНР])</f>
        <v>0</v>
      </c>
      <c r="L57" s="43">
        <f>V57*SUMPRODUCT(($B$2=Таблица2[Филиал])*($B$3=Таблица2[ФЕР/ТЕР])*(F57=Таблица2[Наименование работ])*(G57=Таблица2[ТПиР/НСиР])*Таблица2[Оборудование])</f>
        <v>0</v>
      </c>
      <c r="M57" s="43">
        <f>W57*SUMPRODUCT(($B$2=Таблица2[Филиал])*($B$3=Таблица2[ФЕР/ТЕР])*(F57=Таблица2[Наименование работ])*(G57=Таблица2[ТПиР/НСиР])*Таблица2[Прочие])</f>
        <v>0</v>
      </c>
      <c r="N57" s="43">
        <f>S57*SUMPRODUCT(($B$2=Таблица2[Филиал])*($B$3=Таблица2[ФЕР/ТЕР])*(F57=Таблица2[Наименование работ])*(G57=Таблица2[ТПиР/НСиР])*Таблица2[ПИР2])</f>
        <v>0</v>
      </c>
      <c r="O57" s="43">
        <f>T57*SUMPRODUCT(($B$2=Таблица2[Филиал])*($B$3=Таблица2[ФЕР/ТЕР])*(F57=Таблица2[Наименование работ])*(G57=Таблица2[ТПиР/НСиР])*Таблица2[СМР3])</f>
        <v>0</v>
      </c>
      <c r="P57" s="43">
        <f>U57*SUMPRODUCT(($B$2=Таблица2[Филиал])*($B$3=Таблица2[ФЕР/ТЕР])*(F57=Таблица2[Наименование работ])*(G57=Таблица2[ТПиР/НСиР])*Таблица2[ПНР4])</f>
        <v>0</v>
      </c>
      <c r="Q57" s="43">
        <f>V57*SUMPRODUCT(($B$2=Таблица2[Филиал])*($B$3=Таблица2[ФЕР/ТЕР])*(F57=Таблица2[Наименование работ])*(G57=Таблица2[ТПиР/НСиР])*Таблица2[Оборудование5])</f>
        <v>0</v>
      </c>
      <c r="R57" s="43">
        <f>W57*SUMPRODUCT(($B$2=Таблица2[Филиал])*($B$3=Таблица2[ФЕР/ТЕР])*(F57=Таблица2[Наименование работ])*(G57=Таблица2[ТПиР/НСиР])*Таблица2[Прочие2])</f>
        <v>0</v>
      </c>
      <c r="S57" s="4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работ])*(G57=Таблица2[ТПиР/НСиР])/Таблица2[ПИР22]))</f>
        <v>0</v>
      </c>
      <c r="T57" s="4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работ])*(G57=Таблица2[ТПиР/НСиР])/Таблица2[СМР33]))</f>
        <v>0</v>
      </c>
      <c r="U57" s="4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работ])*(G57=Таблица2[ТПиР/НСиР])/Таблица2[ПНР44]))</f>
        <v>0</v>
      </c>
      <c r="V57" s="4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работ])*(G57=Таблица2[ТПиР/НСиР])/Таблица2[Оборудование55]))</f>
        <v>0</v>
      </c>
      <c r="W57" s="4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4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работ])*(G57=Таблица2[ТПиР/НСиР])*Таблица2[ПИР22]))</f>
        <v>0</v>
      </c>
      <c r="Y57" s="4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работ])*(G57=Таблица2[ТПиР/НСиР])*Таблица2[СМР33]))</f>
        <v>0</v>
      </c>
      <c r="Z57" s="4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работ])*(G57=Таблица2[ТПиР/НСиР])*Таблица2[ПНР44]))</f>
        <v>0</v>
      </c>
      <c r="AA57" s="4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работ])*(G57=Таблица2[ТПиР/НСиР])*Таблица2[Оборудование55]))</f>
        <v>0</v>
      </c>
      <c r="AB57" s="44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43">
        <f>SUM(Таблица3[[#This Row],[ПИР]:[Прочее]])</f>
        <v>0</v>
      </c>
      <c r="AD5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7" s="48">
        <f>SUM(Таблица3[[#This Row],[ПИР7]:[Прочие]])</f>
        <v>0</v>
      </c>
      <c r="AF57" s="48">
        <f>SUM(Таблица3[[#This Row],[ПИР11]:[Прочие15]])</f>
        <v>0</v>
      </c>
    </row>
    <row r="58" spans="4:32" x14ac:dyDescent="0.25">
      <c r="D58" s="36">
        <f>калькулятор!C62</f>
        <v>0</v>
      </c>
      <c r="E58" s="6">
        <f>калькулятор!F62</f>
        <v>0</v>
      </c>
      <c r="F58" s="6">
        <f>калькулятор!G62</f>
        <v>0</v>
      </c>
      <c r="G58" s="6">
        <f>калькулятор!H62</f>
        <v>0</v>
      </c>
      <c r="H58" s="6">
        <f>калькулятор!I62</f>
        <v>0</v>
      </c>
      <c r="I58" s="43">
        <f>S58*SUMPRODUCT(($B$2=Таблица2[Филиал])*($B$3=Таблица2[ФЕР/ТЕР])*(F58=Таблица2[Наименование работ])*(G58=Таблица2[ТПиР/НСиР])*Таблица2[ПИР])</f>
        <v>0</v>
      </c>
      <c r="J58" s="43">
        <f>T58*SUMPRODUCT(($B$2=Таблица2[Филиал])*($B$3=Таблица2[ФЕР/ТЕР])*(F58=Таблица2[Наименование работ])*(G58=Таблица2[ТПиР/НСиР])*Таблица2[СМР])</f>
        <v>0</v>
      </c>
      <c r="K58" s="43">
        <f>U58*SUMPRODUCT(($B$2=Таблица2[Филиал])*($B$3=Таблица2[ФЕР/ТЕР])*(F58=Таблица2[Наименование работ])*(G58=Таблица2[ТПиР/НСиР])*Таблица2[ПНР])</f>
        <v>0</v>
      </c>
      <c r="L58" s="43">
        <f>V58*SUMPRODUCT(($B$2=Таблица2[Филиал])*($B$3=Таблица2[ФЕР/ТЕР])*(F58=Таблица2[Наименование работ])*(G58=Таблица2[ТПиР/НСиР])*Таблица2[Оборудование])</f>
        <v>0</v>
      </c>
      <c r="M58" s="43">
        <f>W58*SUMPRODUCT(($B$2=Таблица2[Филиал])*($B$3=Таблица2[ФЕР/ТЕР])*(F58=Таблица2[Наименование работ])*(G58=Таблица2[ТПиР/НСиР])*Таблица2[Прочие])</f>
        <v>0</v>
      </c>
      <c r="N58" s="43">
        <f>S58*SUMPRODUCT(($B$2=Таблица2[Филиал])*($B$3=Таблица2[ФЕР/ТЕР])*(F58=Таблица2[Наименование работ])*(G58=Таблица2[ТПиР/НСиР])*Таблица2[ПИР2])</f>
        <v>0</v>
      </c>
      <c r="O58" s="43">
        <f>T58*SUMPRODUCT(($B$2=Таблица2[Филиал])*($B$3=Таблица2[ФЕР/ТЕР])*(F58=Таблица2[Наименование работ])*(G58=Таблица2[ТПиР/НСиР])*Таблица2[СМР3])</f>
        <v>0</v>
      </c>
      <c r="P58" s="43">
        <f>U58*SUMPRODUCT(($B$2=Таблица2[Филиал])*($B$3=Таблица2[ФЕР/ТЕР])*(F58=Таблица2[Наименование работ])*(G58=Таблица2[ТПиР/НСиР])*Таблица2[ПНР4])</f>
        <v>0</v>
      </c>
      <c r="Q58" s="43">
        <f>V58*SUMPRODUCT(($B$2=Таблица2[Филиал])*($B$3=Таблица2[ФЕР/ТЕР])*(F58=Таблица2[Наименование работ])*(G58=Таблица2[ТПиР/НСиР])*Таблица2[Оборудование5])</f>
        <v>0</v>
      </c>
      <c r="R58" s="43">
        <f>W58*SUMPRODUCT(($B$2=Таблица2[Филиал])*($B$3=Таблица2[ФЕР/ТЕР])*(F58=Таблица2[Наименование работ])*(G58=Таблица2[ТПиР/НСиР])*Таблица2[Прочие2])</f>
        <v>0</v>
      </c>
      <c r="S58" s="4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работ])*(G58=Таблица2[ТПиР/НСиР])/Таблица2[ПИР22]))</f>
        <v>0</v>
      </c>
      <c r="T58" s="4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работ])*(G58=Таблица2[ТПиР/НСиР])/Таблица2[СМР33]))</f>
        <v>0</v>
      </c>
      <c r="U58" s="4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работ])*(G58=Таблица2[ТПиР/НСиР])/Таблица2[ПНР44]))</f>
        <v>0</v>
      </c>
      <c r="V58" s="4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работ])*(G58=Таблица2[ТПиР/НСиР])/Таблица2[Оборудование55]))</f>
        <v>0</v>
      </c>
      <c r="W58" s="4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4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работ])*(G58=Таблица2[ТПиР/НСиР])*Таблица2[ПИР22]))</f>
        <v>0</v>
      </c>
      <c r="Y58" s="4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работ])*(G58=Таблица2[ТПиР/НСиР])*Таблица2[СМР33]))</f>
        <v>0</v>
      </c>
      <c r="Z58" s="4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работ])*(G58=Таблица2[ТПиР/НСиР])*Таблица2[ПНР44]))</f>
        <v>0</v>
      </c>
      <c r="AA58" s="4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работ])*(G58=Таблица2[ТПиР/НСиР])*Таблица2[Оборудование55]))</f>
        <v>0</v>
      </c>
      <c r="AB58" s="44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43">
        <f>SUM(Таблица3[[#This Row],[ПИР]:[Прочее]])</f>
        <v>0</v>
      </c>
      <c r="AD5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8" s="48">
        <f>SUM(Таблица3[[#This Row],[ПИР7]:[Прочие]])</f>
        <v>0</v>
      </c>
      <c r="AF58" s="48">
        <f>SUM(Таблица3[[#This Row],[ПИР11]:[Прочие15]])</f>
        <v>0</v>
      </c>
    </row>
    <row r="59" spans="4:32" x14ac:dyDescent="0.25">
      <c r="D59" s="36">
        <f>калькулятор!C63</f>
        <v>0</v>
      </c>
      <c r="E59" s="6">
        <f>калькулятор!F63</f>
        <v>0</v>
      </c>
      <c r="F59" s="6">
        <f>калькулятор!G63</f>
        <v>0</v>
      </c>
      <c r="G59" s="6">
        <f>калькулятор!H63</f>
        <v>0</v>
      </c>
      <c r="H59" s="6">
        <f>калькулятор!I63</f>
        <v>0</v>
      </c>
      <c r="I59" s="43">
        <f>S59*SUMPRODUCT(($B$2=Таблица2[Филиал])*($B$3=Таблица2[ФЕР/ТЕР])*(F59=Таблица2[Наименование работ])*(G59=Таблица2[ТПиР/НСиР])*Таблица2[ПИР])</f>
        <v>0</v>
      </c>
      <c r="J59" s="43">
        <f>T59*SUMPRODUCT(($B$2=Таблица2[Филиал])*($B$3=Таблица2[ФЕР/ТЕР])*(F59=Таблица2[Наименование работ])*(G59=Таблица2[ТПиР/НСиР])*Таблица2[СМР])</f>
        <v>0</v>
      </c>
      <c r="K59" s="43">
        <f>U59*SUMPRODUCT(($B$2=Таблица2[Филиал])*($B$3=Таблица2[ФЕР/ТЕР])*(F59=Таблица2[Наименование работ])*(G59=Таблица2[ТПиР/НСиР])*Таблица2[ПНР])</f>
        <v>0</v>
      </c>
      <c r="L59" s="43">
        <f>V59*SUMPRODUCT(($B$2=Таблица2[Филиал])*($B$3=Таблица2[ФЕР/ТЕР])*(F59=Таблица2[Наименование работ])*(G59=Таблица2[ТПиР/НСиР])*Таблица2[Оборудование])</f>
        <v>0</v>
      </c>
      <c r="M59" s="43">
        <f>W59*SUMPRODUCT(($B$2=Таблица2[Филиал])*($B$3=Таблица2[ФЕР/ТЕР])*(F59=Таблица2[Наименование работ])*(G59=Таблица2[ТПиР/НСиР])*Таблица2[Прочие])</f>
        <v>0</v>
      </c>
      <c r="N59" s="43">
        <f>S59*SUMPRODUCT(($B$2=Таблица2[Филиал])*($B$3=Таблица2[ФЕР/ТЕР])*(F59=Таблица2[Наименование работ])*(G59=Таблица2[ТПиР/НСиР])*Таблица2[ПИР2])</f>
        <v>0</v>
      </c>
      <c r="O59" s="43">
        <f>T59*SUMPRODUCT(($B$2=Таблица2[Филиал])*($B$3=Таблица2[ФЕР/ТЕР])*(F59=Таблица2[Наименование работ])*(G59=Таблица2[ТПиР/НСиР])*Таблица2[СМР3])</f>
        <v>0</v>
      </c>
      <c r="P59" s="43">
        <f>U59*SUMPRODUCT(($B$2=Таблица2[Филиал])*($B$3=Таблица2[ФЕР/ТЕР])*(F59=Таблица2[Наименование работ])*(G59=Таблица2[ТПиР/НСиР])*Таблица2[ПНР4])</f>
        <v>0</v>
      </c>
      <c r="Q59" s="43">
        <f>V59*SUMPRODUCT(($B$2=Таблица2[Филиал])*($B$3=Таблица2[ФЕР/ТЕР])*(F59=Таблица2[Наименование работ])*(G59=Таблица2[ТПиР/НСиР])*Таблица2[Оборудование5])</f>
        <v>0</v>
      </c>
      <c r="R59" s="43">
        <f>W59*SUMPRODUCT(($B$2=Таблица2[Филиал])*($B$3=Таблица2[ФЕР/ТЕР])*(F59=Таблица2[Наименование работ])*(G59=Таблица2[ТПиР/НСиР])*Таблица2[Прочие2])</f>
        <v>0</v>
      </c>
      <c r="S59" s="4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работ])*(G59=Таблица2[ТПиР/НСиР])/Таблица2[ПИР22]))</f>
        <v>0</v>
      </c>
      <c r="T59" s="4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работ])*(G59=Таблица2[ТПиР/НСиР])/Таблица2[СМР33]))</f>
        <v>0</v>
      </c>
      <c r="U59" s="4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работ])*(G59=Таблица2[ТПиР/НСиР])/Таблица2[ПНР44]))</f>
        <v>0</v>
      </c>
      <c r="V59" s="4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работ])*(G59=Таблица2[ТПиР/НСиР])/Таблица2[Оборудование55]))</f>
        <v>0</v>
      </c>
      <c r="W59" s="4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4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работ])*(G59=Таблица2[ТПиР/НСиР])*Таблица2[ПИР22]))</f>
        <v>0</v>
      </c>
      <c r="Y59" s="4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работ])*(G59=Таблица2[ТПиР/НСиР])*Таблица2[СМР33]))</f>
        <v>0</v>
      </c>
      <c r="Z59" s="4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работ])*(G59=Таблица2[ТПиР/НСиР])*Таблица2[ПНР44]))</f>
        <v>0</v>
      </c>
      <c r="AA59" s="4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работ])*(G59=Таблица2[ТПиР/НСиР])*Таблица2[Оборудование55]))</f>
        <v>0</v>
      </c>
      <c r="AB59" s="44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43">
        <f>SUM(Таблица3[[#This Row],[ПИР]:[Прочее]])</f>
        <v>0</v>
      </c>
      <c r="AD5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9" s="48">
        <f>SUM(Таблица3[[#This Row],[ПИР7]:[Прочие]])</f>
        <v>0</v>
      </c>
      <c r="AF59" s="48">
        <f>SUM(Таблица3[[#This Row],[ПИР11]:[Прочие15]])</f>
        <v>0</v>
      </c>
    </row>
    <row r="60" spans="4:32" x14ac:dyDescent="0.25">
      <c r="D60" s="36">
        <f>калькулятор!C64</f>
        <v>0</v>
      </c>
      <c r="E60" s="6">
        <f>калькулятор!F64</f>
        <v>0</v>
      </c>
      <c r="F60" s="6">
        <f>калькулятор!G64</f>
        <v>0</v>
      </c>
      <c r="G60" s="6">
        <f>калькулятор!H64</f>
        <v>0</v>
      </c>
      <c r="H60" s="6">
        <f>калькулятор!I64</f>
        <v>0</v>
      </c>
      <c r="I60" s="43">
        <f>S60*SUMPRODUCT(($B$2=Таблица2[Филиал])*($B$3=Таблица2[ФЕР/ТЕР])*(F60=Таблица2[Наименование работ])*(G60=Таблица2[ТПиР/НСиР])*Таблица2[ПИР])</f>
        <v>0</v>
      </c>
      <c r="J60" s="43">
        <f>T60*SUMPRODUCT(($B$2=Таблица2[Филиал])*($B$3=Таблица2[ФЕР/ТЕР])*(F60=Таблица2[Наименование работ])*(G60=Таблица2[ТПиР/НСиР])*Таблица2[СМР])</f>
        <v>0</v>
      </c>
      <c r="K60" s="43">
        <f>U60*SUMPRODUCT(($B$2=Таблица2[Филиал])*($B$3=Таблица2[ФЕР/ТЕР])*(F60=Таблица2[Наименование работ])*(G60=Таблица2[ТПиР/НСиР])*Таблица2[ПНР])</f>
        <v>0</v>
      </c>
      <c r="L60" s="43">
        <f>V60*SUMPRODUCT(($B$2=Таблица2[Филиал])*($B$3=Таблица2[ФЕР/ТЕР])*(F60=Таблица2[Наименование работ])*(G60=Таблица2[ТПиР/НСиР])*Таблица2[Оборудование])</f>
        <v>0</v>
      </c>
      <c r="M60" s="43">
        <f>W60*SUMPRODUCT(($B$2=Таблица2[Филиал])*($B$3=Таблица2[ФЕР/ТЕР])*(F60=Таблица2[Наименование работ])*(G60=Таблица2[ТПиР/НСиР])*Таблица2[Прочие])</f>
        <v>0</v>
      </c>
      <c r="N60" s="43">
        <f>S60*SUMPRODUCT(($B$2=Таблица2[Филиал])*($B$3=Таблица2[ФЕР/ТЕР])*(F60=Таблица2[Наименование работ])*(G60=Таблица2[ТПиР/НСиР])*Таблица2[ПИР2])</f>
        <v>0</v>
      </c>
      <c r="O60" s="43">
        <f>T60*SUMPRODUCT(($B$2=Таблица2[Филиал])*($B$3=Таблица2[ФЕР/ТЕР])*(F60=Таблица2[Наименование работ])*(G60=Таблица2[ТПиР/НСиР])*Таблица2[СМР3])</f>
        <v>0</v>
      </c>
      <c r="P60" s="43">
        <f>U60*SUMPRODUCT(($B$2=Таблица2[Филиал])*($B$3=Таблица2[ФЕР/ТЕР])*(F60=Таблица2[Наименование работ])*(G60=Таблица2[ТПиР/НСиР])*Таблица2[ПНР4])</f>
        <v>0</v>
      </c>
      <c r="Q60" s="43">
        <f>V60*SUMPRODUCT(($B$2=Таблица2[Филиал])*($B$3=Таблица2[ФЕР/ТЕР])*(F60=Таблица2[Наименование работ])*(G60=Таблица2[ТПиР/НСиР])*Таблица2[Оборудование5])</f>
        <v>0</v>
      </c>
      <c r="R60" s="43">
        <f>W60*SUMPRODUCT(($B$2=Таблица2[Филиал])*($B$3=Таблица2[ФЕР/ТЕР])*(F60=Таблица2[Наименование работ])*(G60=Таблица2[ТПиР/НСиР])*Таблица2[Прочие2])</f>
        <v>0</v>
      </c>
      <c r="S60" s="4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работ])*(G60=Таблица2[ТПиР/НСиР])/Таблица2[ПИР22]))</f>
        <v>0</v>
      </c>
      <c r="T60" s="4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работ])*(G60=Таблица2[ТПиР/НСиР])/Таблица2[СМР33]))</f>
        <v>0</v>
      </c>
      <c r="U60" s="4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работ])*(G60=Таблица2[ТПиР/НСиР])/Таблица2[ПНР44]))</f>
        <v>0</v>
      </c>
      <c r="V60" s="4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работ])*(G60=Таблица2[ТПиР/НСиР])/Таблица2[Оборудование55]))</f>
        <v>0</v>
      </c>
      <c r="W60" s="4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4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работ])*(G60=Таблица2[ТПиР/НСиР])*Таблица2[ПИР22]))</f>
        <v>0</v>
      </c>
      <c r="Y60" s="4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работ])*(G60=Таблица2[ТПиР/НСиР])*Таблица2[СМР33]))</f>
        <v>0</v>
      </c>
      <c r="Z60" s="4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работ])*(G60=Таблица2[ТПиР/НСиР])*Таблица2[ПНР44]))</f>
        <v>0</v>
      </c>
      <c r="AA60" s="4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работ])*(G60=Таблица2[ТПиР/НСиР])*Таблица2[Оборудование55]))</f>
        <v>0</v>
      </c>
      <c r="AB60" s="44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43">
        <f>SUM(Таблица3[[#This Row],[ПИР]:[Прочее]])</f>
        <v>0</v>
      </c>
      <c r="AD6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0" s="48">
        <f>SUM(Таблица3[[#This Row],[ПИР7]:[Прочие]])</f>
        <v>0</v>
      </c>
      <c r="AF60" s="48">
        <f>SUM(Таблица3[[#This Row],[ПИР11]:[Прочие15]])</f>
        <v>0</v>
      </c>
    </row>
    <row r="61" spans="4:32" x14ac:dyDescent="0.25">
      <c r="D61" s="36">
        <f>калькулятор!C65</f>
        <v>0</v>
      </c>
      <c r="E61" s="6">
        <f>калькулятор!F65</f>
        <v>0</v>
      </c>
      <c r="F61" s="6">
        <f>калькулятор!G65</f>
        <v>0</v>
      </c>
      <c r="G61" s="6">
        <f>калькулятор!H65</f>
        <v>0</v>
      </c>
      <c r="H61" s="6">
        <f>калькулятор!I65</f>
        <v>0</v>
      </c>
      <c r="I61" s="43">
        <f>S61*SUMPRODUCT(($B$2=Таблица2[Филиал])*($B$3=Таблица2[ФЕР/ТЕР])*(F61=Таблица2[Наименование работ])*(G61=Таблица2[ТПиР/НСиР])*Таблица2[ПИР])</f>
        <v>0</v>
      </c>
      <c r="J61" s="43">
        <f>T61*SUMPRODUCT(($B$2=Таблица2[Филиал])*($B$3=Таблица2[ФЕР/ТЕР])*(F61=Таблица2[Наименование работ])*(G61=Таблица2[ТПиР/НСиР])*Таблица2[СМР])</f>
        <v>0</v>
      </c>
      <c r="K61" s="43">
        <f>U61*SUMPRODUCT(($B$2=Таблица2[Филиал])*($B$3=Таблица2[ФЕР/ТЕР])*(F61=Таблица2[Наименование работ])*(G61=Таблица2[ТПиР/НСиР])*Таблица2[ПНР])</f>
        <v>0</v>
      </c>
      <c r="L61" s="43">
        <f>V61*SUMPRODUCT(($B$2=Таблица2[Филиал])*($B$3=Таблица2[ФЕР/ТЕР])*(F61=Таблица2[Наименование работ])*(G61=Таблица2[ТПиР/НСиР])*Таблица2[Оборудование])</f>
        <v>0</v>
      </c>
      <c r="M61" s="43">
        <f>W61*SUMPRODUCT(($B$2=Таблица2[Филиал])*($B$3=Таблица2[ФЕР/ТЕР])*(F61=Таблица2[Наименование работ])*(G61=Таблица2[ТПиР/НСиР])*Таблица2[Прочие])</f>
        <v>0</v>
      </c>
      <c r="N61" s="43">
        <f>S61*SUMPRODUCT(($B$2=Таблица2[Филиал])*($B$3=Таблица2[ФЕР/ТЕР])*(F61=Таблица2[Наименование работ])*(G61=Таблица2[ТПиР/НСиР])*Таблица2[ПИР2])</f>
        <v>0</v>
      </c>
      <c r="O61" s="43">
        <f>T61*SUMPRODUCT(($B$2=Таблица2[Филиал])*($B$3=Таблица2[ФЕР/ТЕР])*(F61=Таблица2[Наименование работ])*(G61=Таблица2[ТПиР/НСиР])*Таблица2[СМР3])</f>
        <v>0</v>
      </c>
      <c r="P61" s="43">
        <f>U61*SUMPRODUCT(($B$2=Таблица2[Филиал])*($B$3=Таблица2[ФЕР/ТЕР])*(F61=Таблица2[Наименование работ])*(G61=Таблица2[ТПиР/НСиР])*Таблица2[ПНР4])</f>
        <v>0</v>
      </c>
      <c r="Q61" s="43">
        <f>V61*SUMPRODUCT(($B$2=Таблица2[Филиал])*($B$3=Таблица2[ФЕР/ТЕР])*(F61=Таблица2[Наименование работ])*(G61=Таблица2[ТПиР/НСиР])*Таблица2[Оборудование5])</f>
        <v>0</v>
      </c>
      <c r="R61" s="43">
        <f>W61*SUMPRODUCT(($B$2=Таблица2[Филиал])*($B$3=Таблица2[ФЕР/ТЕР])*(F61=Таблица2[Наименование работ])*(G61=Таблица2[ТПиР/НСиР])*Таблица2[Прочие2])</f>
        <v>0</v>
      </c>
      <c r="S61" s="4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работ])*(G61=Таблица2[ТПиР/НСиР])/Таблица2[ПИР22]))</f>
        <v>0</v>
      </c>
      <c r="T61" s="4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работ])*(G61=Таблица2[ТПиР/НСиР])/Таблица2[СМР33]))</f>
        <v>0</v>
      </c>
      <c r="U61" s="4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работ])*(G61=Таблица2[ТПиР/НСиР])/Таблица2[ПНР44]))</f>
        <v>0</v>
      </c>
      <c r="V61" s="4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работ])*(G61=Таблица2[ТПиР/НСиР])/Таблица2[Оборудование55]))</f>
        <v>0</v>
      </c>
      <c r="W61" s="4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4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работ])*(G61=Таблица2[ТПиР/НСиР])*Таблица2[ПИР22]))</f>
        <v>0</v>
      </c>
      <c r="Y61" s="4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работ])*(G61=Таблица2[ТПиР/НСиР])*Таблица2[СМР33]))</f>
        <v>0</v>
      </c>
      <c r="Z61" s="4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работ])*(G61=Таблица2[ТПиР/НСиР])*Таблица2[ПНР44]))</f>
        <v>0</v>
      </c>
      <c r="AA61" s="4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работ])*(G61=Таблица2[ТПиР/НСиР])*Таблица2[Оборудование55]))</f>
        <v>0</v>
      </c>
      <c r="AB61" s="44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43">
        <f>SUM(Таблица3[[#This Row],[ПИР]:[Прочее]])</f>
        <v>0</v>
      </c>
      <c r="AD6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1" s="48">
        <f>SUM(Таблица3[[#This Row],[ПИР7]:[Прочие]])</f>
        <v>0</v>
      </c>
      <c r="AF61" s="48">
        <f>SUM(Таблица3[[#This Row],[ПИР11]:[Прочие15]])</f>
        <v>0</v>
      </c>
    </row>
    <row r="62" spans="4:32" x14ac:dyDescent="0.25">
      <c r="D62" s="36">
        <f>калькулятор!C66</f>
        <v>0</v>
      </c>
      <c r="E62" s="6">
        <f>калькулятор!F66</f>
        <v>0</v>
      </c>
      <c r="F62" s="6">
        <f>калькулятор!G66</f>
        <v>0</v>
      </c>
      <c r="G62" s="6">
        <f>калькулятор!H66</f>
        <v>0</v>
      </c>
      <c r="H62" s="6">
        <f>калькулятор!I66</f>
        <v>0</v>
      </c>
      <c r="I62" s="43">
        <f>S62*SUMPRODUCT(($B$2=Таблица2[Филиал])*($B$3=Таблица2[ФЕР/ТЕР])*(F62=Таблица2[Наименование работ])*(G62=Таблица2[ТПиР/НСиР])*Таблица2[ПИР])</f>
        <v>0</v>
      </c>
      <c r="J62" s="43">
        <f>T62*SUMPRODUCT(($B$2=Таблица2[Филиал])*($B$3=Таблица2[ФЕР/ТЕР])*(F62=Таблица2[Наименование работ])*(G62=Таблица2[ТПиР/НСиР])*Таблица2[СМР])</f>
        <v>0</v>
      </c>
      <c r="K62" s="43">
        <f>U62*SUMPRODUCT(($B$2=Таблица2[Филиал])*($B$3=Таблица2[ФЕР/ТЕР])*(F62=Таблица2[Наименование работ])*(G62=Таблица2[ТПиР/НСиР])*Таблица2[ПНР])</f>
        <v>0</v>
      </c>
      <c r="L62" s="43">
        <f>V62*SUMPRODUCT(($B$2=Таблица2[Филиал])*($B$3=Таблица2[ФЕР/ТЕР])*(F62=Таблица2[Наименование работ])*(G62=Таблица2[ТПиР/НСиР])*Таблица2[Оборудование])</f>
        <v>0</v>
      </c>
      <c r="M62" s="43">
        <f>W62*SUMPRODUCT(($B$2=Таблица2[Филиал])*($B$3=Таблица2[ФЕР/ТЕР])*(F62=Таблица2[Наименование работ])*(G62=Таблица2[ТПиР/НСиР])*Таблица2[Прочие])</f>
        <v>0</v>
      </c>
      <c r="N62" s="43">
        <f>S62*SUMPRODUCT(($B$2=Таблица2[Филиал])*($B$3=Таблица2[ФЕР/ТЕР])*(F62=Таблица2[Наименование работ])*(G62=Таблица2[ТПиР/НСиР])*Таблица2[ПИР2])</f>
        <v>0</v>
      </c>
      <c r="O62" s="43">
        <f>T62*SUMPRODUCT(($B$2=Таблица2[Филиал])*($B$3=Таблица2[ФЕР/ТЕР])*(F62=Таблица2[Наименование работ])*(G62=Таблица2[ТПиР/НСиР])*Таблица2[СМР3])</f>
        <v>0</v>
      </c>
      <c r="P62" s="43">
        <f>U62*SUMPRODUCT(($B$2=Таблица2[Филиал])*($B$3=Таблица2[ФЕР/ТЕР])*(F62=Таблица2[Наименование работ])*(G62=Таблица2[ТПиР/НСиР])*Таблица2[ПНР4])</f>
        <v>0</v>
      </c>
      <c r="Q62" s="43">
        <f>V62*SUMPRODUCT(($B$2=Таблица2[Филиал])*($B$3=Таблица2[ФЕР/ТЕР])*(F62=Таблица2[Наименование работ])*(G62=Таблица2[ТПиР/НСиР])*Таблица2[Оборудование5])</f>
        <v>0</v>
      </c>
      <c r="R62" s="43">
        <f>W62*SUMPRODUCT(($B$2=Таблица2[Филиал])*($B$3=Таблица2[ФЕР/ТЕР])*(F62=Таблица2[Наименование работ])*(G62=Таблица2[ТПиР/НСиР])*Таблица2[Прочие2])</f>
        <v>0</v>
      </c>
      <c r="S62" s="4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работ])*(G62=Таблица2[ТПиР/НСиР])/Таблица2[ПИР22]))</f>
        <v>0</v>
      </c>
      <c r="T62" s="4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работ])*(G62=Таблица2[ТПиР/НСиР])/Таблица2[СМР33]))</f>
        <v>0</v>
      </c>
      <c r="U62" s="4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работ])*(G62=Таблица2[ТПиР/НСиР])/Таблица2[ПНР44]))</f>
        <v>0</v>
      </c>
      <c r="V62" s="4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работ])*(G62=Таблица2[ТПиР/НСиР])/Таблица2[Оборудование55]))</f>
        <v>0</v>
      </c>
      <c r="W62" s="4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4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работ])*(G62=Таблица2[ТПиР/НСиР])*Таблица2[ПИР22]))</f>
        <v>0</v>
      </c>
      <c r="Y62" s="4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работ])*(G62=Таблица2[ТПиР/НСиР])*Таблица2[СМР33]))</f>
        <v>0</v>
      </c>
      <c r="Z62" s="4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работ])*(G62=Таблица2[ТПиР/НСиР])*Таблица2[ПНР44]))</f>
        <v>0</v>
      </c>
      <c r="AA62" s="4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работ])*(G62=Таблица2[ТПиР/НСиР])*Таблица2[Оборудование55]))</f>
        <v>0</v>
      </c>
      <c r="AB62" s="44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43">
        <f>SUM(Таблица3[[#This Row],[ПИР]:[Прочее]])</f>
        <v>0</v>
      </c>
      <c r="AD6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2" s="48">
        <f>SUM(Таблица3[[#This Row],[ПИР7]:[Прочие]])</f>
        <v>0</v>
      </c>
      <c r="AF62" s="48">
        <f>SUM(Таблица3[[#This Row],[ПИР11]:[Прочие15]])</f>
        <v>0</v>
      </c>
    </row>
    <row r="63" spans="4:32" x14ac:dyDescent="0.25">
      <c r="D63" s="36">
        <f>калькулятор!C67</f>
        <v>0</v>
      </c>
      <c r="E63" s="6">
        <f>калькулятор!F67</f>
        <v>0</v>
      </c>
      <c r="F63" s="6">
        <f>калькулятор!G67</f>
        <v>0</v>
      </c>
      <c r="G63" s="6">
        <f>калькулятор!H67</f>
        <v>0</v>
      </c>
      <c r="H63" s="6">
        <f>калькулятор!I67</f>
        <v>0</v>
      </c>
      <c r="I63" s="43">
        <f>S63*SUMPRODUCT(($B$2=Таблица2[Филиал])*($B$3=Таблица2[ФЕР/ТЕР])*(F63=Таблица2[Наименование работ])*(G63=Таблица2[ТПиР/НСиР])*Таблица2[ПИР])</f>
        <v>0</v>
      </c>
      <c r="J63" s="43">
        <f>T63*SUMPRODUCT(($B$2=Таблица2[Филиал])*($B$3=Таблица2[ФЕР/ТЕР])*(F63=Таблица2[Наименование работ])*(G63=Таблица2[ТПиР/НСиР])*Таблица2[СМР])</f>
        <v>0</v>
      </c>
      <c r="K63" s="43">
        <f>U63*SUMPRODUCT(($B$2=Таблица2[Филиал])*($B$3=Таблица2[ФЕР/ТЕР])*(F63=Таблица2[Наименование работ])*(G63=Таблица2[ТПиР/НСиР])*Таблица2[ПНР])</f>
        <v>0</v>
      </c>
      <c r="L63" s="43">
        <f>V63*SUMPRODUCT(($B$2=Таблица2[Филиал])*($B$3=Таблица2[ФЕР/ТЕР])*(F63=Таблица2[Наименование работ])*(G63=Таблица2[ТПиР/НСиР])*Таблица2[Оборудование])</f>
        <v>0</v>
      </c>
      <c r="M63" s="43">
        <f>W63*SUMPRODUCT(($B$2=Таблица2[Филиал])*($B$3=Таблица2[ФЕР/ТЕР])*(F63=Таблица2[Наименование работ])*(G63=Таблица2[ТПиР/НСиР])*Таблица2[Прочие])</f>
        <v>0</v>
      </c>
      <c r="N63" s="43">
        <f>S63*SUMPRODUCT(($B$2=Таблица2[Филиал])*($B$3=Таблица2[ФЕР/ТЕР])*(F63=Таблица2[Наименование работ])*(G63=Таблица2[ТПиР/НСиР])*Таблица2[ПИР2])</f>
        <v>0</v>
      </c>
      <c r="O63" s="43">
        <f>T63*SUMPRODUCT(($B$2=Таблица2[Филиал])*($B$3=Таблица2[ФЕР/ТЕР])*(F63=Таблица2[Наименование работ])*(G63=Таблица2[ТПиР/НСиР])*Таблица2[СМР3])</f>
        <v>0</v>
      </c>
      <c r="P63" s="43">
        <f>U63*SUMPRODUCT(($B$2=Таблица2[Филиал])*($B$3=Таблица2[ФЕР/ТЕР])*(F63=Таблица2[Наименование работ])*(G63=Таблица2[ТПиР/НСиР])*Таблица2[ПНР4])</f>
        <v>0</v>
      </c>
      <c r="Q63" s="43">
        <f>V63*SUMPRODUCT(($B$2=Таблица2[Филиал])*($B$3=Таблица2[ФЕР/ТЕР])*(F63=Таблица2[Наименование работ])*(G63=Таблица2[ТПиР/НСиР])*Таблица2[Оборудование5])</f>
        <v>0</v>
      </c>
      <c r="R63" s="43">
        <f>W63*SUMPRODUCT(($B$2=Таблица2[Филиал])*($B$3=Таблица2[ФЕР/ТЕР])*(F63=Таблица2[Наименование работ])*(G63=Таблица2[ТПиР/НСиР])*Таблица2[Прочие2])</f>
        <v>0</v>
      </c>
      <c r="S63" s="4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работ])*(G63=Таблица2[ТПиР/НСиР])/Таблица2[ПИР22]))</f>
        <v>0</v>
      </c>
      <c r="T63" s="4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работ])*(G63=Таблица2[ТПиР/НСиР])/Таблица2[СМР33]))</f>
        <v>0</v>
      </c>
      <c r="U63" s="4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работ])*(G63=Таблица2[ТПиР/НСиР])/Таблица2[ПНР44]))</f>
        <v>0</v>
      </c>
      <c r="V63" s="4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работ])*(G63=Таблица2[ТПиР/НСиР])/Таблица2[Оборудование55]))</f>
        <v>0</v>
      </c>
      <c r="W63" s="4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4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работ])*(G63=Таблица2[ТПиР/НСиР])*Таблица2[ПИР22]))</f>
        <v>0</v>
      </c>
      <c r="Y63" s="4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работ])*(G63=Таблица2[ТПиР/НСиР])*Таблица2[СМР33]))</f>
        <v>0</v>
      </c>
      <c r="Z63" s="4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работ])*(G63=Таблица2[ТПиР/НСиР])*Таблица2[ПНР44]))</f>
        <v>0</v>
      </c>
      <c r="AA63" s="4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работ])*(G63=Таблица2[ТПиР/НСиР])*Таблица2[Оборудование55]))</f>
        <v>0</v>
      </c>
      <c r="AB63" s="44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43">
        <f>SUM(Таблица3[[#This Row],[ПИР]:[Прочее]])</f>
        <v>0</v>
      </c>
      <c r="AD6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3" s="48">
        <f>SUM(Таблица3[[#This Row],[ПИР7]:[Прочие]])</f>
        <v>0</v>
      </c>
      <c r="AF63" s="48">
        <f>SUM(Таблица3[[#This Row],[ПИР11]:[Прочие15]])</f>
        <v>0</v>
      </c>
    </row>
    <row r="64" spans="4:32" x14ac:dyDescent="0.25">
      <c r="D64" s="36">
        <f>калькулятор!C68</f>
        <v>0</v>
      </c>
      <c r="E64" s="6">
        <f>калькулятор!F68</f>
        <v>0</v>
      </c>
      <c r="F64" s="6">
        <f>калькулятор!G68</f>
        <v>0</v>
      </c>
      <c r="G64" s="6">
        <f>калькулятор!H68</f>
        <v>0</v>
      </c>
      <c r="H64" s="6">
        <f>калькулятор!I68</f>
        <v>0</v>
      </c>
      <c r="I64" s="43">
        <f>S64*SUMPRODUCT(($B$2=Таблица2[Филиал])*($B$3=Таблица2[ФЕР/ТЕР])*(F64=Таблица2[Наименование работ])*(G64=Таблица2[ТПиР/НСиР])*Таблица2[ПИР])</f>
        <v>0</v>
      </c>
      <c r="J64" s="43">
        <f>T64*SUMPRODUCT(($B$2=Таблица2[Филиал])*($B$3=Таблица2[ФЕР/ТЕР])*(F64=Таблица2[Наименование работ])*(G64=Таблица2[ТПиР/НСиР])*Таблица2[СМР])</f>
        <v>0</v>
      </c>
      <c r="K64" s="43">
        <f>U64*SUMPRODUCT(($B$2=Таблица2[Филиал])*($B$3=Таблица2[ФЕР/ТЕР])*(F64=Таблица2[Наименование работ])*(G64=Таблица2[ТПиР/НСиР])*Таблица2[ПНР])</f>
        <v>0</v>
      </c>
      <c r="L64" s="43">
        <f>V64*SUMPRODUCT(($B$2=Таблица2[Филиал])*($B$3=Таблица2[ФЕР/ТЕР])*(F64=Таблица2[Наименование работ])*(G64=Таблица2[ТПиР/НСиР])*Таблица2[Оборудование])</f>
        <v>0</v>
      </c>
      <c r="M64" s="43">
        <f>W64*SUMPRODUCT(($B$2=Таблица2[Филиал])*($B$3=Таблица2[ФЕР/ТЕР])*(F64=Таблица2[Наименование работ])*(G64=Таблица2[ТПиР/НСиР])*Таблица2[Прочие])</f>
        <v>0</v>
      </c>
      <c r="N64" s="43">
        <f>S64*SUMPRODUCT(($B$2=Таблица2[Филиал])*($B$3=Таблица2[ФЕР/ТЕР])*(F64=Таблица2[Наименование работ])*(G64=Таблица2[ТПиР/НСиР])*Таблица2[ПИР2])</f>
        <v>0</v>
      </c>
      <c r="O64" s="43">
        <f>T64*SUMPRODUCT(($B$2=Таблица2[Филиал])*($B$3=Таблица2[ФЕР/ТЕР])*(F64=Таблица2[Наименование работ])*(G64=Таблица2[ТПиР/НСиР])*Таблица2[СМР3])</f>
        <v>0</v>
      </c>
      <c r="P64" s="43">
        <f>U64*SUMPRODUCT(($B$2=Таблица2[Филиал])*($B$3=Таблица2[ФЕР/ТЕР])*(F64=Таблица2[Наименование работ])*(G64=Таблица2[ТПиР/НСиР])*Таблица2[ПНР4])</f>
        <v>0</v>
      </c>
      <c r="Q64" s="43">
        <f>V64*SUMPRODUCT(($B$2=Таблица2[Филиал])*($B$3=Таблица2[ФЕР/ТЕР])*(F64=Таблица2[Наименование работ])*(G64=Таблица2[ТПиР/НСиР])*Таблица2[Оборудование5])</f>
        <v>0</v>
      </c>
      <c r="R64" s="43">
        <f>W64*SUMPRODUCT(($B$2=Таблица2[Филиал])*($B$3=Таблица2[ФЕР/ТЕР])*(F64=Таблица2[Наименование работ])*(G64=Таблица2[ТПиР/НСиР])*Таблица2[Прочие2])</f>
        <v>0</v>
      </c>
      <c r="S64" s="4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работ])*(G64=Таблица2[ТПиР/НСиР])/Таблица2[ПИР22]))</f>
        <v>0</v>
      </c>
      <c r="T64" s="4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работ])*(G64=Таблица2[ТПиР/НСиР])/Таблица2[СМР33]))</f>
        <v>0</v>
      </c>
      <c r="U64" s="4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работ])*(G64=Таблица2[ТПиР/НСиР])/Таблица2[ПНР44]))</f>
        <v>0</v>
      </c>
      <c r="V64" s="4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работ])*(G64=Таблица2[ТПиР/НСиР])/Таблица2[Оборудование55]))</f>
        <v>0</v>
      </c>
      <c r="W64" s="4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4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работ])*(G64=Таблица2[ТПиР/НСиР])*Таблица2[ПИР22]))</f>
        <v>0</v>
      </c>
      <c r="Y64" s="4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работ])*(G64=Таблица2[ТПиР/НСиР])*Таблица2[СМР33]))</f>
        <v>0</v>
      </c>
      <c r="Z64" s="4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работ])*(G64=Таблица2[ТПиР/НСиР])*Таблица2[ПНР44]))</f>
        <v>0</v>
      </c>
      <c r="AA64" s="4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работ])*(G64=Таблица2[ТПиР/НСиР])*Таблица2[Оборудование55]))</f>
        <v>0</v>
      </c>
      <c r="AB64" s="44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43">
        <f>SUM(Таблица3[[#This Row],[ПИР]:[Прочее]])</f>
        <v>0</v>
      </c>
      <c r="AD6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4" s="48">
        <f>SUM(Таблица3[[#This Row],[ПИР7]:[Прочие]])</f>
        <v>0</v>
      </c>
      <c r="AF64" s="48">
        <f>SUM(Таблица3[[#This Row],[ПИР11]:[Прочие15]])</f>
        <v>0</v>
      </c>
    </row>
    <row r="65" spans="4:32" x14ac:dyDescent="0.25">
      <c r="D65" s="36">
        <f>калькулятор!C69</f>
        <v>0</v>
      </c>
      <c r="E65" s="6">
        <f>калькулятор!F69</f>
        <v>0</v>
      </c>
      <c r="F65" s="6">
        <f>калькулятор!G69</f>
        <v>0</v>
      </c>
      <c r="G65" s="6">
        <f>калькулятор!H69</f>
        <v>0</v>
      </c>
      <c r="H65" s="6">
        <f>калькулятор!I69</f>
        <v>0</v>
      </c>
      <c r="I65" s="43">
        <f>S65*SUMPRODUCT(($B$2=Таблица2[Филиал])*($B$3=Таблица2[ФЕР/ТЕР])*(F65=Таблица2[Наименование работ])*(G65=Таблица2[ТПиР/НСиР])*Таблица2[ПИР])</f>
        <v>0</v>
      </c>
      <c r="J65" s="43">
        <f>T65*SUMPRODUCT(($B$2=Таблица2[Филиал])*($B$3=Таблица2[ФЕР/ТЕР])*(F65=Таблица2[Наименование работ])*(G65=Таблица2[ТПиР/НСиР])*Таблица2[СМР])</f>
        <v>0</v>
      </c>
      <c r="K65" s="43">
        <f>U65*SUMPRODUCT(($B$2=Таблица2[Филиал])*($B$3=Таблица2[ФЕР/ТЕР])*(F65=Таблица2[Наименование работ])*(G65=Таблица2[ТПиР/НСиР])*Таблица2[ПНР])</f>
        <v>0</v>
      </c>
      <c r="L65" s="43">
        <f>V65*SUMPRODUCT(($B$2=Таблица2[Филиал])*($B$3=Таблица2[ФЕР/ТЕР])*(F65=Таблица2[Наименование работ])*(G65=Таблица2[ТПиР/НСиР])*Таблица2[Оборудование])</f>
        <v>0</v>
      </c>
      <c r="M65" s="43">
        <f>W65*SUMPRODUCT(($B$2=Таблица2[Филиал])*($B$3=Таблица2[ФЕР/ТЕР])*(F65=Таблица2[Наименование работ])*(G65=Таблица2[ТПиР/НСиР])*Таблица2[Прочие])</f>
        <v>0</v>
      </c>
      <c r="N65" s="43">
        <f>S65*SUMPRODUCT(($B$2=Таблица2[Филиал])*($B$3=Таблица2[ФЕР/ТЕР])*(F65=Таблица2[Наименование работ])*(G65=Таблица2[ТПиР/НСиР])*Таблица2[ПИР2])</f>
        <v>0</v>
      </c>
      <c r="O65" s="43">
        <f>T65*SUMPRODUCT(($B$2=Таблица2[Филиал])*($B$3=Таблица2[ФЕР/ТЕР])*(F65=Таблица2[Наименование работ])*(G65=Таблица2[ТПиР/НСиР])*Таблица2[СМР3])</f>
        <v>0</v>
      </c>
      <c r="P65" s="43">
        <f>U65*SUMPRODUCT(($B$2=Таблица2[Филиал])*($B$3=Таблица2[ФЕР/ТЕР])*(F65=Таблица2[Наименование работ])*(G65=Таблица2[ТПиР/НСиР])*Таблица2[ПНР4])</f>
        <v>0</v>
      </c>
      <c r="Q65" s="43">
        <f>V65*SUMPRODUCT(($B$2=Таблица2[Филиал])*($B$3=Таблица2[ФЕР/ТЕР])*(F65=Таблица2[Наименование работ])*(G65=Таблица2[ТПиР/НСиР])*Таблица2[Оборудование5])</f>
        <v>0</v>
      </c>
      <c r="R65" s="43">
        <f>W65*SUMPRODUCT(($B$2=Таблица2[Филиал])*($B$3=Таблица2[ФЕР/ТЕР])*(F65=Таблица2[Наименование работ])*(G65=Таблица2[ТПиР/НСиР])*Таблица2[Прочие2])</f>
        <v>0</v>
      </c>
      <c r="S65" s="4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работ])*(G65=Таблица2[ТПиР/НСиР])/Таблица2[ПИР22]))</f>
        <v>0</v>
      </c>
      <c r="T65" s="4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работ])*(G65=Таблица2[ТПиР/НСиР])/Таблица2[СМР33]))</f>
        <v>0</v>
      </c>
      <c r="U65" s="4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работ])*(G65=Таблица2[ТПиР/НСиР])/Таблица2[ПНР44]))</f>
        <v>0</v>
      </c>
      <c r="V65" s="4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работ])*(G65=Таблица2[ТПиР/НСиР])/Таблица2[Оборудование55]))</f>
        <v>0</v>
      </c>
      <c r="W65" s="4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4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работ])*(G65=Таблица2[ТПиР/НСиР])*Таблица2[ПИР22]))</f>
        <v>0</v>
      </c>
      <c r="Y65" s="4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работ])*(G65=Таблица2[ТПиР/НСиР])*Таблица2[СМР33]))</f>
        <v>0</v>
      </c>
      <c r="Z65" s="4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работ])*(G65=Таблица2[ТПиР/НСиР])*Таблица2[ПНР44]))</f>
        <v>0</v>
      </c>
      <c r="AA65" s="4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работ])*(G65=Таблица2[ТПиР/НСиР])*Таблица2[Оборудование55]))</f>
        <v>0</v>
      </c>
      <c r="AB65" s="44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43">
        <f>SUM(Таблица3[[#This Row],[ПИР]:[Прочее]])</f>
        <v>0</v>
      </c>
      <c r="AD6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5" s="48">
        <f>SUM(Таблица3[[#This Row],[ПИР7]:[Прочие]])</f>
        <v>0</v>
      </c>
      <c r="AF65" s="48">
        <f>SUM(Таблица3[[#This Row],[ПИР11]:[Прочие15]])</f>
        <v>0</v>
      </c>
    </row>
    <row r="66" spans="4:32" x14ac:dyDescent="0.25">
      <c r="D66" s="36">
        <f>калькулятор!C70</f>
        <v>0</v>
      </c>
      <c r="E66" s="6">
        <f>калькулятор!F70</f>
        <v>0</v>
      </c>
      <c r="F66" s="6">
        <f>калькулятор!G70</f>
        <v>0</v>
      </c>
      <c r="G66" s="6">
        <f>калькулятор!H70</f>
        <v>0</v>
      </c>
      <c r="H66" s="6">
        <f>калькулятор!I70</f>
        <v>0</v>
      </c>
      <c r="I66" s="43">
        <f>S66*SUMPRODUCT(($B$2=Таблица2[Филиал])*($B$3=Таблица2[ФЕР/ТЕР])*(F66=Таблица2[Наименование работ])*(G66=Таблица2[ТПиР/НСиР])*Таблица2[ПИР])</f>
        <v>0</v>
      </c>
      <c r="J66" s="43">
        <f>T66*SUMPRODUCT(($B$2=Таблица2[Филиал])*($B$3=Таблица2[ФЕР/ТЕР])*(F66=Таблица2[Наименование работ])*(G66=Таблица2[ТПиР/НСиР])*Таблица2[СМР])</f>
        <v>0</v>
      </c>
      <c r="K66" s="43">
        <f>U66*SUMPRODUCT(($B$2=Таблица2[Филиал])*($B$3=Таблица2[ФЕР/ТЕР])*(F66=Таблица2[Наименование работ])*(G66=Таблица2[ТПиР/НСиР])*Таблица2[ПНР])</f>
        <v>0</v>
      </c>
      <c r="L66" s="43">
        <f>V66*SUMPRODUCT(($B$2=Таблица2[Филиал])*($B$3=Таблица2[ФЕР/ТЕР])*(F66=Таблица2[Наименование работ])*(G66=Таблица2[ТПиР/НСиР])*Таблица2[Оборудование])</f>
        <v>0</v>
      </c>
      <c r="M66" s="43">
        <f>W66*SUMPRODUCT(($B$2=Таблица2[Филиал])*($B$3=Таблица2[ФЕР/ТЕР])*(F66=Таблица2[Наименование работ])*(G66=Таблица2[ТПиР/НСиР])*Таблица2[Прочие])</f>
        <v>0</v>
      </c>
      <c r="N66" s="43">
        <f>S66*SUMPRODUCT(($B$2=Таблица2[Филиал])*($B$3=Таблица2[ФЕР/ТЕР])*(F66=Таблица2[Наименование работ])*(G66=Таблица2[ТПиР/НСиР])*Таблица2[ПИР2])</f>
        <v>0</v>
      </c>
      <c r="O66" s="43">
        <f>T66*SUMPRODUCT(($B$2=Таблица2[Филиал])*($B$3=Таблица2[ФЕР/ТЕР])*(F66=Таблица2[Наименование работ])*(G66=Таблица2[ТПиР/НСиР])*Таблица2[СМР3])</f>
        <v>0</v>
      </c>
      <c r="P66" s="43">
        <f>U66*SUMPRODUCT(($B$2=Таблица2[Филиал])*($B$3=Таблица2[ФЕР/ТЕР])*(F66=Таблица2[Наименование работ])*(G66=Таблица2[ТПиР/НСиР])*Таблица2[ПНР4])</f>
        <v>0</v>
      </c>
      <c r="Q66" s="43">
        <f>V66*SUMPRODUCT(($B$2=Таблица2[Филиал])*($B$3=Таблица2[ФЕР/ТЕР])*(F66=Таблица2[Наименование работ])*(G66=Таблица2[ТПиР/НСиР])*Таблица2[Оборудование5])</f>
        <v>0</v>
      </c>
      <c r="R66" s="43">
        <f>W66*SUMPRODUCT(($B$2=Таблица2[Филиал])*($B$3=Таблица2[ФЕР/ТЕР])*(F66=Таблица2[Наименование работ])*(G66=Таблица2[ТПиР/НСиР])*Таблица2[Прочие2])</f>
        <v>0</v>
      </c>
      <c r="S66" s="4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работ])*(G66=Таблица2[ТПиР/НСиР])/Таблица2[ПИР22]))</f>
        <v>0</v>
      </c>
      <c r="T66" s="4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работ])*(G66=Таблица2[ТПиР/НСиР])/Таблица2[СМР33]))</f>
        <v>0</v>
      </c>
      <c r="U66" s="4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работ])*(G66=Таблица2[ТПиР/НСиР])/Таблица2[ПНР44]))</f>
        <v>0</v>
      </c>
      <c r="V66" s="4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работ])*(G66=Таблица2[ТПиР/НСиР])/Таблица2[Оборудование55]))</f>
        <v>0</v>
      </c>
      <c r="W66" s="4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4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работ])*(G66=Таблица2[ТПиР/НСиР])*Таблица2[ПИР22]))</f>
        <v>0</v>
      </c>
      <c r="Y66" s="4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работ])*(G66=Таблица2[ТПиР/НСиР])*Таблица2[СМР33]))</f>
        <v>0</v>
      </c>
      <c r="Z66" s="4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работ])*(G66=Таблица2[ТПиР/НСиР])*Таблица2[ПНР44]))</f>
        <v>0</v>
      </c>
      <c r="AA66" s="4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работ])*(G66=Таблица2[ТПиР/НСиР])*Таблица2[Оборудование55]))</f>
        <v>0</v>
      </c>
      <c r="AB66" s="44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43">
        <f>SUM(Таблица3[[#This Row],[ПИР]:[Прочее]])</f>
        <v>0</v>
      </c>
      <c r="AD6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6" s="48">
        <f>SUM(Таблица3[[#This Row],[ПИР7]:[Прочие]])</f>
        <v>0</v>
      </c>
      <c r="AF66" s="48">
        <f>SUM(Таблица3[[#This Row],[ПИР11]:[Прочие15]])</f>
        <v>0</v>
      </c>
    </row>
    <row r="67" spans="4:32" x14ac:dyDescent="0.25">
      <c r="D67" s="36">
        <f>калькулятор!C71</f>
        <v>0</v>
      </c>
      <c r="E67" s="6">
        <f>калькулятор!F71</f>
        <v>0</v>
      </c>
      <c r="F67" s="6">
        <f>калькулятор!G71</f>
        <v>0</v>
      </c>
      <c r="G67" s="6">
        <f>калькулятор!H71</f>
        <v>0</v>
      </c>
      <c r="H67" s="6">
        <f>калькулятор!I71</f>
        <v>0</v>
      </c>
      <c r="I67" s="43">
        <f>S67*SUMPRODUCT(($B$2=Таблица2[Филиал])*($B$3=Таблица2[ФЕР/ТЕР])*(F67=Таблица2[Наименование работ])*(G67=Таблица2[ТПиР/НСиР])*Таблица2[ПИР])</f>
        <v>0</v>
      </c>
      <c r="J67" s="43">
        <f>T67*SUMPRODUCT(($B$2=Таблица2[Филиал])*($B$3=Таблица2[ФЕР/ТЕР])*(F67=Таблица2[Наименование работ])*(G67=Таблица2[ТПиР/НСиР])*Таблица2[СМР])</f>
        <v>0</v>
      </c>
      <c r="K67" s="43">
        <f>U67*SUMPRODUCT(($B$2=Таблица2[Филиал])*($B$3=Таблица2[ФЕР/ТЕР])*(F67=Таблица2[Наименование работ])*(G67=Таблица2[ТПиР/НСиР])*Таблица2[ПНР])</f>
        <v>0</v>
      </c>
      <c r="L67" s="43">
        <f>V67*SUMPRODUCT(($B$2=Таблица2[Филиал])*($B$3=Таблица2[ФЕР/ТЕР])*(F67=Таблица2[Наименование работ])*(G67=Таблица2[ТПиР/НСиР])*Таблица2[Оборудование])</f>
        <v>0</v>
      </c>
      <c r="M67" s="43">
        <f>W67*SUMPRODUCT(($B$2=Таблица2[Филиал])*($B$3=Таблица2[ФЕР/ТЕР])*(F67=Таблица2[Наименование работ])*(G67=Таблица2[ТПиР/НСиР])*Таблица2[Прочие])</f>
        <v>0</v>
      </c>
      <c r="N67" s="43">
        <f>S67*SUMPRODUCT(($B$2=Таблица2[Филиал])*($B$3=Таблица2[ФЕР/ТЕР])*(F67=Таблица2[Наименование работ])*(G67=Таблица2[ТПиР/НСиР])*Таблица2[ПИР2])</f>
        <v>0</v>
      </c>
      <c r="O67" s="43">
        <f>T67*SUMPRODUCT(($B$2=Таблица2[Филиал])*($B$3=Таблица2[ФЕР/ТЕР])*(F67=Таблица2[Наименование работ])*(G67=Таблица2[ТПиР/НСиР])*Таблица2[СМР3])</f>
        <v>0</v>
      </c>
      <c r="P67" s="43">
        <f>U67*SUMPRODUCT(($B$2=Таблица2[Филиал])*($B$3=Таблица2[ФЕР/ТЕР])*(F67=Таблица2[Наименование работ])*(G67=Таблица2[ТПиР/НСиР])*Таблица2[ПНР4])</f>
        <v>0</v>
      </c>
      <c r="Q67" s="43">
        <f>V67*SUMPRODUCT(($B$2=Таблица2[Филиал])*($B$3=Таблица2[ФЕР/ТЕР])*(F67=Таблица2[Наименование работ])*(G67=Таблица2[ТПиР/НСиР])*Таблица2[Оборудование5])</f>
        <v>0</v>
      </c>
      <c r="R67" s="43">
        <f>W67*SUMPRODUCT(($B$2=Таблица2[Филиал])*($B$3=Таблица2[ФЕР/ТЕР])*(F67=Таблица2[Наименование работ])*(G67=Таблица2[ТПиР/НСиР])*Таблица2[Прочие2])</f>
        <v>0</v>
      </c>
      <c r="S67" s="4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работ])*(G67=Таблица2[ТПиР/НСиР])/Таблица2[ПИР22]))</f>
        <v>0</v>
      </c>
      <c r="T67" s="4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работ])*(G67=Таблица2[ТПиР/НСиР])/Таблица2[СМР33]))</f>
        <v>0</v>
      </c>
      <c r="U67" s="4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работ])*(G67=Таблица2[ТПиР/НСиР])/Таблица2[ПНР44]))</f>
        <v>0</v>
      </c>
      <c r="V67" s="4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работ])*(G67=Таблица2[ТПиР/НСиР])/Таблица2[Оборудование55]))</f>
        <v>0</v>
      </c>
      <c r="W67" s="4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4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работ])*(G67=Таблица2[ТПиР/НСиР])*Таблица2[ПИР22]))</f>
        <v>0</v>
      </c>
      <c r="Y67" s="4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работ])*(G67=Таблица2[ТПиР/НСиР])*Таблица2[СМР33]))</f>
        <v>0</v>
      </c>
      <c r="Z67" s="4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работ])*(G67=Таблица2[ТПиР/НСиР])*Таблица2[ПНР44]))</f>
        <v>0</v>
      </c>
      <c r="AA67" s="4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работ])*(G67=Таблица2[ТПиР/НСиР])*Таблица2[Оборудование55]))</f>
        <v>0</v>
      </c>
      <c r="AB67" s="44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43">
        <f>SUM(Таблица3[[#This Row],[ПИР]:[Прочее]])</f>
        <v>0</v>
      </c>
      <c r="AD6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7" s="48">
        <f>SUM(Таблица3[[#This Row],[ПИР7]:[Прочие]])</f>
        <v>0</v>
      </c>
      <c r="AF67" s="48">
        <f>SUM(Таблица3[[#This Row],[ПИР11]:[Прочие15]])</f>
        <v>0</v>
      </c>
    </row>
    <row r="68" spans="4:32" x14ac:dyDescent="0.25">
      <c r="D68" s="36">
        <f>калькулятор!C72</f>
        <v>0</v>
      </c>
      <c r="E68" s="6">
        <f>калькулятор!F72</f>
        <v>0</v>
      </c>
      <c r="F68" s="6">
        <f>калькулятор!G72</f>
        <v>0</v>
      </c>
      <c r="G68" s="6">
        <f>калькулятор!H72</f>
        <v>0</v>
      </c>
      <c r="H68" s="6">
        <f>калькулятор!I72</f>
        <v>0</v>
      </c>
      <c r="I68" s="43">
        <f>S68*SUMPRODUCT(($B$2=Таблица2[Филиал])*($B$3=Таблица2[ФЕР/ТЕР])*(F68=Таблица2[Наименование работ])*(G68=Таблица2[ТПиР/НСиР])*Таблица2[ПИР])</f>
        <v>0</v>
      </c>
      <c r="J68" s="43">
        <f>T68*SUMPRODUCT(($B$2=Таблица2[Филиал])*($B$3=Таблица2[ФЕР/ТЕР])*(F68=Таблица2[Наименование работ])*(G68=Таблица2[ТПиР/НСиР])*Таблица2[СМР])</f>
        <v>0</v>
      </c>
      <c r="K68" s="43">
        <f>U68*SUMPRODUCT(($B$2=Таблица2[Филиал])*($B$3=Таблица2[ФЕР/ТЕР])*(F68=Таблица2[Наименование работ])*(G68=Таблица2[ТПиР/НСиР])*Таблица2[ПНР])</f>
        <v>0</v>
      </c>
      <c r="L68" s="43">
        <f>V68*SUMPRODUCT(($B$2=Таблица2[Филиал])*($B$3=Таблица2[ФЕР/ТЕР])*(F68=Таблица2[Наименование работ])*(G68=Таблица2[ТПиР/НСиР])*Таблица2[Оборудование])</f>
        <v>0</v>
      </c>
      <c r="M68" s="43">
        <f>W68*SUMPRODUCT(($B$2=Таблица2[Филиал])*($B$3=Таблица2[ФЕР/ТЕР])*(F68=Таблица2[Наименование работ])*(G68=Таблица2[ТПиР/НСиР])*Таблица2[Прочие])</f>
        <v>0</v>
      </c>
      <c r="N68" s="43">
        <f>S68*SUMPRODUCT(($B$2=Таблица2[Филиал])*($B$3=Таблица2[ФЕР/ТЕР])*(F68=Таблица2[Наименование работ])*(G68=Таблица2[ТПиР/НСиР])*Таблица2[ПИР2])</f>
        <v>0</v>
      </c>
      <c r="O68" s="43">
        <f>T68*SUMPRODUCT(($B$2=Таблица2[Филиал])*($B$3=Таблица2[ФЕР/ТЕР])*(F68=Таблица2[Наименование работ])*(G68=Таблица2[ТПиР/НСиР])*Таблица2[СМР3])</f>
        <v>0</v>
      </c>
      <c r="P68" s="43">
        <f>U68*SUMPRODUCT(($B$2=Таблица2[Филиал])*($B$3=Таблица2[ФЕР/ТЕР])*(F68=Таблица2[Наименование работ])*(G68=Таблица2[ТПиР/НСиР])*Таблица2[ПНР4])</f>
        <v>0</v>
      </c>
      <c r="Q68" s="43">
        <f>V68*SUMPRODUCT(($B$2=Таблица2[Филиал])*($B$3=Таблица2[ФЕР/ТЕР])*(F68=Таблица2[Наименование работ])*(G68=Таблица2[ТПиР/НСиР])*Таблица2[Оборудование5])</f>
        <v>0</v>
      </c>
      <c r="R68" s="43">
        <f>W68*SUMPRODUCT(($B$2=Таблица2[Филиал])*($B$3=Таблица2[ФЕР/ТЕР])*(F68=Таблица2[Наименование работ])*(G68=Таблица2[ТПиР/НСиР])*Таблица2[Прочие2])</f>
        <v>0</v>
      </c>
      <c r="S68" s="4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работ])*(G68=Таблица2[ТПиР/НСиР])/Таблица2[ПИР22]))</f>
        <v>0</v>
      </c>
      <c r="T68" s="4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работ])*(G68=Таблица2[ТПиР/НСиР])/Таблица2[СМР33]))</f>
        <v>0</v>
      </c>
      <c r="U68" s="4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работ])*(G68=Таблица2[ТПиР/НСиР])/Таблица2[ПНР44]))</f>
        <v>0</v>
      </c>
      <c r="V68" s="4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работ])*(G68=Таблица2[ТПиР/НСиР])/Таблица2[Оборудование55]))</f>
        <v>0</v>
      </c>
      <c r="W68" s="4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4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работ])*(G68=Таблица2[ТПиР/НСиР])*Таблица2[ПИР22]))</f>
        <v>0</v>
      </c>
      <c r="Y68" s="4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работ])*(G68=Таблица2[ТПиР/НСиР])*Таблица2[СМР33]))</f>
        <v>0</v>
      </c>
      <c r="Z68" s="4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работ])*(G68=Таблица2[ТПиР/НСиР])*Таблица2[ПНР44]))</f>
        <v>0</v>
      </c>
      <c r="AA68" s="4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работ])*(G68=Таблица2[ТПиР/НСиР])*Таблица2[Оборудование55]))</f>
        <v>0</v>
      </c>
      <c r="AB68" s="44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43">
        <f>SUM(Таблица3[[#This Row],[ПИР]:[Прочее]])</f>
        <v>0</v>
      </c>
      <c r="AD6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8" s="48">
        <f>SUM(Таблица3[[#This Row],[ПИР7]:[Прочие]])</f>
        <v>0</v>
      </c>
      <c r="AF68" s="48">
        <f>SUM(Таблица3[[#This Row],[ПИР11]:[Прочие15]])</f>
        <v>0</v>
      </c>
    </row>
    <row r="69" spans="4:32" x14ac:dyDescent="0.25">
      <c r="D69" s="36">
        <f>калькулятор!C73</f>
        <v>0</v>
      </c>
      <c r="E69" s="6">
        <f>калькулятор!F73</f>
        <v>0</v>
      </c>
      <c r="F69" s="6">
        <f>калькулятор!G73</f>
        <v>0</v>
      </c>
      <c r="G69" s="6">
        <f>калькулятор!H73</f>
        <v>0</v>
      </c>
      <c r="H69" s="6">
        <f>калькулятор!I73</f>
        <v>0</v>
      </c>
      <c r="I69" s="43">
        <f>S69*SUMPRODUCT(($B$2=Таблица2[Филиал])*($B$3=Таблица2[ФЕР/ТЕР])*(F69=Таблица2[Наименование работ])*(G69=Таблица2[ТПиР/НСиР])*Таблица2[ПИР])</f>
        <v>0</v>
      </c>
      <c r="J69" s="43">
        <f>T69*SUMPRODUCT(($B$2=Таблица2[Филиал])*($B$3=Таблица2[ФЕР/ТЕР])*(F69=Таблица2[Наименование работ])*(G69=Таблица2[ТПиР/НСиР])*Таблица2[СМР])</f>
        <v>0</v>
      </c>
      <c r="K69" s="43">
        <f>U69*SUMPRODUCT(($B$2=Таблица2[Филиал])*($B$3=Таблица2[ФЕР/ТЕР])*(F69=Таблица2[Наименование работ])*(G69=Таблица2[ТПиР/НСиР])*Таблица2[ПНР])</f>
        <v>0</v>
      </c>
      <c r="L69" s="43">
        <f>V69*SUMPRODUCT(($B$2=Таблица2[Филиал])*($B$3=Таблица2[ФЕР/ТЕР])*(F69=Таблица2[Наименование работ])*(G69=Таблица2[ТПиР/НСиР])*Таблица2[Оборудование])</f>
        <v>0</v>
      </c>
      <c r="M69" s="43">
        <f>W69*SUMPRODUCT(($B$2=Таблица2[Филиал])*($B$3=Таблица2[ФЕР/ТЕР])*(F69=Таблица2[Наименование работ])*(G69=Таблица2[ТПиР/НСиР])*Таблица2[Прочие])</f>
        <v>0</v>
      </c>
      <c r="N69" s="43">
        <f>S69*SUMPRODUCT(($B$2=Таблица2[Филиал])*($B$3=Таблица2[ФЕР/ТЕР])*(F69=Таблица2[Наименование работ])*(G69=Таблица2[ТПиР/НСиР])*Таблица2[ПИР2])</f>
        <v>0</v>
      </c>
      <c r="O69" s="43">
        <f>T69*SUMPRODUCT(($B$2=Таблица2[Филиал])*($B$3=Таблица2[ФЕР/ТЕР])*(F69=Таблица2[Наименование работ])*(G69=Таблица2[ТПиР/НСиР])*Таблица2[СМР3])</f>
        <v>0</v>
      </c>
      <c r="P69" s="43">
        <f>U69*SUMPRODUCT(($B$2=Таблица2[Филиал])*($B$3=Таблица2[ФЕР/ТЕР])*(F69=Таблица2[Наименование работ])*(G69=Таблица2[ТПиР/НСиР])*Таблица2[ПНР4])</f>
        <v>0</v>
      </c>
      <c r="Q69" s="43">
        <f>V69*SUMPRODUCT(($B$2=Таблица2[Филиал])*($B$3=Таблица2[ФЕР/ТЕР])*(F69=Таблица2[Наименование работ])*(G69=Таблица2[ТПиР/НСиР])*Таблица2[Оборудование5])</f>
        <v>0</v>
      </c>
      <c r="R69" s="43">
        <f>W69*SUMPRODUCT(($B$2=Таблица2[Филиал])*($B$3=Таблица2[ФЕР/ТЕР])*(F69=Таблица2[Наименование работ])*(G69=Таблица2[ТПиР/НСиР])*Таблица2[Прочие2])</f>
        <v>0</v>
      </c>
      <c r="S69" s="4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работ])*(G69=Таблица2[ТПиР/НСиР])/Таблица2[ПИР22]))</f>
        <v>0</v>
      </c>
      <c r="T69" s="4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работ])*(G69=Таблица2[ТПиР/НСиР])/Таблица2[СМР33]))</f>
        <v>0</v>
      </c>
      <c r="U69" s="4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работ])*(G69=Таблица2[ТПиР/НСиР])/Таблица2[ПНР44]))</f>
        <v>0</v>
      </c>
      <c r="V69" s="4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работ])*(G69=Таблица2[ТПиР/НСиР])/Таблица2[Оборудование55]))</f>
        <v>0</v>
      </c>
      <c r="W69" s="4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4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работ])*(G69=Таблица2[ТПиР/НСиР])*Таблица2[ПИР22]))</f>
        <v>0</v>
      </c>
      <c r="Y69" s="4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работ])*(G69=Таблица2[ТПиР/НСиР])*Таблица2[СМР33]))</f>
        <v>0</v>
      </c>
      <c r="Z69" s="4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работ])*(G69=Таблица2[ТПиР/НСиР])*Таблица2[ПНР44]))</f>
        <v>0</v>
      </c>
      <c r="AA69" s="4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работ])*(G69=Таблица2[ТПиР/НСиР])*Таблица2[Оборудование55]))</f>
        <v>0</v>
      </c>
      <c r="AB69" s="44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43">
        <f>SUM(Таблица3[[#This Row],[ПИР]:[Прочее]])</f>
        <v>0</v>
      </c>
      <c r="AD6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9" s="48">
        <f>SUM(Таблица3[[#This Row],[ПИР7]:[Прочие]])</f>
        <v>0</v>
      </c>
      <c r="AF69" s="48">
        <f>SUM(Таблица3[[#This Row],[ПИР11]:[Прочие15]])</f>
        <v>0</v>
      </c>
    </row>
    <row r="70" spans="4:32" x14ac:dyDescent="0.25">
      <c r="D70" s="36">
        <f>калькулятор!C74</f>
        <v>0</v>
      </c>
      <c r="E70" s="6">
        <f>калькулятор!F74</f>
        <v>0</v>
      </c>
      <c r="F70" s="6">
        <f>калькулятор!G74</f>
        <v>0</v>
      </c>
      <c r="G70" s="6">
        <f>калькулятор!H74</f>
        <v>0</v>
      </c>
      <c r="H70" s="6">
        <f>калькулятор!I74</f>
        <v>0</v>
      </c>
      <c r="I70" s="43">
        <f>S70*SUMPRODUCT(($B$2=Таблица2[Филиал])*($B$3=Таблица2[ФЕР/ТЕР])*(F70=Таблица2[Наименование работ])*(G70=Таблица2[ТПиР/НСиР])*Таблица2[ПИР])</f>
        <v>0</v>
      </c>
      <c r="J70" s="43">
        <f>T70*SUMPRODUCT(($B$2=Таблица2[Филиал])*($B$3=Таблица2[ФЕР/ТЕР])*(F70=Таблица2[Наименование работ])*(G70=Таблица2[ТПиР/НСиР])*Таблица2[СМР])</f>
        <v>0</v>
      </c>
      <c r="K70" s="43">
        <f>U70*SUMPRODUCT(($B$2=Таблица2[Филиал])*($B$3=Таблица2[ФЕР/ТЕР])*(F70=Таблица2[Наименование работ])*(G70=Таблица2[ТПиР/НСиР])*Таблица2[ПНР])</f>
        <v>0</v>
      </c>
      <c r="L70" s="43">
        <f>V70*SUMPRODUCT(($B$2=Таблица2[Филиал])*($B$3=Таблица2[ФЕР/ТЕР])*(F70=Таблица2[Наименование работ])*(G70=Таблица2[ТПиР/НСиР])*Таблица2[Оборудование])</f>
        <v>0</v>
      </c>
      <c r="M70" s="43">
        <f>W70*SUMPRODUCT(($B$2=Таблица2[Филиал])*($B$3=Таблица2[ФЕР/ТЕР])*(F70=Таблица2[Наименование работ])*(G70=Таблица2[ТПиР/НСиР])*Таблица2[Прочие])</f>
        <v>0</v>
      </c>
      <c r="N70" s="43">
        <f>S70*SUMPRODUCT(($B$2=Таблица2[Филиал])*($B$3=Таблица2[ФЕР/ТЕР])*(F70=Таблица2[Наименование работ])*(G70=Таблица2[ТПиР/НСиР])*Таблица2[ПИР2])</f>
        <v>0</v>
      </c>
      <c r="O70" s="43">
        <f>T70*SUMPRODUCT(($B$2=Таблица2[Филиал])*($B$3=Таблица2[ФЕР/ТЕР])*(F70=Таблица2[Наименование работ])*(G70=Таблица2[ТПиР/НСиР])*Таблица2[СМР3])</f>
        <v>0</v>
      </c>
      <c r="P70" s="43">
        <f>U70*SUMPRODUCT(($B$2=Таблица2[Филиал])*($B$3=Таблица2[ФЕР/ТЕР])*(F70=Таблица2[Наименование работ])*(G70=Таблица2[ТПиР/НСиР])*Таблица2[ПНР4])</f>
        <v>0</v>
      </c>
      <c r="Q70" s="43">
        <f>V70*SUMPRODUCT(($B$2=Таблица2[Филиал])*($B$3=Таблица2[ФЕР/ТЕР])*(F70=Таблица2[Наименование работ])*(G70=Таблица2[ТПиР/НСиР])*Таблица2[Оборудование5])</f>
        <v>0</v>
      </c>
      <c r="R70" s="43">
        <f>W70*SUMPRODUCT(($B$2=Таблица2[Филиал])*($B$3=Таблица2[ФЕР/ТЕР])*(F70=Таблица2[Наименование работ])*(G70=Таблица2[ТПиР/НСиР])*Таблица2[Прочие2])</f>
        <v>0</v>
      </c>
      <c r="S70" s="4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работ])*(G70=Таблица2[ТПиР/НСиР])/Таблица2[ПИР22]))</f>
        <v>0</v>
      </c>
      <c r="T70" s="4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работ])*(G70=Таблица2[ТПиР/НСиР])/Таблица2[СМР33]))</f>
        <v>0</v>
      </c>
      <c r="U70" s="4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работ])*(G70=Таблица2[ТПиР/НСиР])/Таблица2[ПНР44]))</f>
        <v>0</v>
      </c>
      <c r="V70" s="4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работ])*(G70=Таблица2[ТПиР/НСиР])/Таблица2[Оборудование55]))</f>
        <v>0</v>
      </c>
      <c r="W70" s="4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4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работ])*(G70=Таблица2[ТПиР/НСиР])*Таблица2[ПИР22]))</f>
        <v>0</v>
      </c>
      <c r="Y70" s="4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работ])*(G70=Таблица2[ТПиР/НСиР])*Таблица2[СМР33]))</f>
        <v>0</v>
      </c>
      <c r="Z70" s="4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работ])*(G70=Таблица2[ТПиР/НСиР])*Таблица2[ПНР44]))</f>
        <v>0</v>
      </c>
      <c r="AA70" s="4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работ])*(G70=Таблица2[ТПиР/НСиР])*Таблица2[Оборудование55]))</f>
        <v>0</v>
      </c>
      <c r="AB70" s="44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43">
        <f>SUM(Таблица3[[#This Row],[ПИР]:[Прочее]])</f>
        <v>0</v>
      </c>
      <c r="AD7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0" s="48">
        <f>SUM(Таблица3[[#This Row],[ПИР7]:[Прочие]])</f>
        <v>0</v>
      </c>
      <c r="AF70" s="48">
        <f>SUM(Таблица3[[#This Row],[ПИР11]:[Прочие15]])</f>
        <v>0</v>
      </c>
    </row>
    <row r="71" spans="4:32" x14ac:dyDescent="0.25">
      <c r="D71" s="36">
        <f>калькулятор!C75</f>
        <v>0</v>
      </c>
      <c r="E71" s="6">
        <f>калькулятор!F75</f>
        <v>0</v>
      </c>
      <c r="F71" s="6">
        <f>калькулятор!G75</f>
        <v>0</v>
      </c>
      <c r="G71" s="6">
        <f>калькулятор!H75</f>
        <v>0</v>
      </c>
      <c r="H71" s="6">
        <f>калькулятор!I75</f>
        <v>0</v>
      </c>
      <c r="I71" s="43">
        <f>S71*SUMPRODUCT(($B$2=Таблица2[Филиал])*($B$3=Таблица2[ФЕР/ТЕР])*(F71=Таблица2[Наименование работ])*(G71=Таблица2[ТПиР/НСиР])*Таблица2[ПИР])</f>
        <v>0</v>
      </c>
      <c r="J71" s="43">
        <f>T71*SUMPRODUCT(($B$2=Таблица2[Филиал])*($B$3=Таблица2[ФЕР/ТЕР])*(F71=Таблица2[Наименование работ])*(G71=Таблица2[ТПиР/НСиР])*Таблица2[СМР])</f>
        <v>0</v>
      </c>
      <c r="K71" s="43">
        <f>U71*SUMPRODUCT(($B$2=Таблица2[Филиал])*($B$3=Таблица2[ФЕР/ТЕР])*(F71=Таблица2[Наименование работ])*(G71=Таблица2[ТПиР/НСиР])*Таблица2[ПНР])</f>
        <v>0</v>
      </c>
      <c r="L71" s="43">
        <f>V71*SUMPRODUCT(($B$2=Таблица2[Филиал])*($B$3=Таблица2[ФЕР/ТЕР])*(F71=Таблица2[Наименование работ])*(G71=Таблица2[ТПиР/НСиР])*Таблица2[Оборудование])</f>
        <v>0</v>
      </c>
      <c r="M71" s="43">
        <f>W71*SUMPRODUCT(($B$2=Таблица2[Филиал])*($B$3=Таблица2[ФЕР/ТЕР])*(F71=Таблица2[Наименование работ])*(G71=Таблица2[ТПиР/НСиР])*Таблица2[Прочие])</f>
        <v>0</v>
      </c>
      <c r="N71" s="43">
        <f>S71*SUMPRODUCT(($B$2=Таблица2[Филиал])*($B$3=Таблица2[ФЕР/ТЕР])*(F71=Таблица2[Наименование работ])*(G71=Таблица2[ТПиР/НСиР])*Таблица2[ПИР2])</f>
        <v>0</v>
      </c>
      <c r="O71" s="43">
        <f>T71*SUMPRODUCT(($B$2=Таблица2[Филиал])*($B$3=Таблица2[ФЕР/ТЕР])*(F71=Таблица2[Наименование работ])*(G71=Таблица2[ТПиР/НСиР])*Таблица2[СМР3])</f>
        <v>0</v>
      </c>
      <c r="P71" s="43">
        <f>U71*SUMPRODUCT(($B$2=Таблица2[Филиал])*($B$3=Таблица2[ФЕР/ТЕР])*(F71=Таблица2[Наименование работ])*(G71=Таблица2[ТПиР/НСиР])*Таблица2[ПНР4])</f>
        <v>0</v>
      </c>
      <c r="Q71" s="43">
        <f>V71*SUMPRODUCT(($B$2=Таблица2[Филиал])*($B$3=Таблица2[ФЕР/ТЕР])*(F71=Таблица2[Наименование работ])*(G71=Таблица2[ТПиР/НСиР])*Таблица2[Оборудование5])</f>
        <v>0</v>
      </c>
      <c r="R71" s="43">
        <f>W71*SUMPRODUCT(($B$2=Таблица2[Филиал])*($B$3=Таблица2[ФЕР/ТЕР])*(F71=Таблица2[Наименование работ])*(G71=Таблица2[ТПиР/НСиР])*Таблица2[Прочие2])</f>
        <v>0</v>
      </c>
      <c r="S71" s="4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работ])*(G71=Таблица2[ТПиР/НСиР])/Таблица2[ПИР22]))</f>
        <v>0</v>
      </c>
      <c r="T71" s="4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работ])*(G71=Таблица2[ТПиР/НСиР])/Таблица2[СМР33]))</f>
        <v>0</v>
      </c>
      <c r="U71" s="4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работ])*(G71=Таблица2[ТПиР/НСиР])/Таблица2[ПНР44]))</f>
        <v>0</v>
      </c>
      <c r="V71" s="4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работ])*(G71=Таблица2[ТПиР/НСиР])/Таблица2[Оборудование55]))</f>
        <v>0</v>
      </c>
      <c r="W71" s="4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4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работ])*(G71=Таблица2[ТПиР/НСиР])*Таблица2[ПИР22]))</f>
        <v>0</v>
      </c>
      <c r="Y71" s="4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работ])*(G71=Таблица2[ТПиР/НСиР])*Таблица2[СМР33]))</f>
        <v>0</v>
      </c>
      <c r="Z71" s="4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работ])*(G71=Таблица2[ТПиР/НСиР])*Таблица2[ПНР44]))</f>
        <v>0</v>
      </c>
      <c r="AA71" s="4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работ])*(G71=Таблица2[ТПиР/НСиР])*Таблица2[Оборудование55]))</f>
        <v>0</v>
      </c>
      <c r="AB71" s="44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43">
        <f>SUM(Таблица3[[#This Row],[ПИР]:[Прочее]])</f>
        <v>0</v>
      </c>
      <c r="AD7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1" s="48">
        <f>SUM(Таблица3[[#This Row],[ПИР7]:[Прочие]])</f>
        <v>0</v>
      </c>
      <c r="AF71" s="48">
        <f>SUM(Таблица3[[#This Row],[ПИР11]:[Прочие15]])</f>
        <v>0</v>
      </c>
    </row>
    <row r="72" spans="4:32" x14ac:dyDescent="0.25">
      <c r="D72" s="36">
        <f>калькулятор!C76</f>
        <v>0</v>
      </c>
      <c r="E72" s="6">
        <f>калькулятор!F76</f>
        <v>0</v>
      </c>
      <c r="F72" s="6">
        <f>калькулятор!G76</f>
        <v>0</v>
      </c>
      <c r="G72" s="6">
        <f>калькулятор!H76</f>
        <v>0</v>
      </c>
      <c r="H72" s="6">
        <f>калькулятор!I76</f>
        <v>0</v>
      </c>
      <c r="I72" s="43">
        <f>S72*SUMPRODUCT(($B$2=Таблица2[Филиал])*($B$3=Таблица2[ФЕР/ТЕР])*(F72=Таблица2[Наименование работ])*(G72=Таблица2[ТПиР/НСиР])*Таблица2[ПИР])</f>
        <v>0</v>
      </c>
      <c r="J72" s="43">
        <f>T72*SUMPRODUCT(($B$2=Таблица2[Филиал])*($B$3=Таблица2[ФЕР/ТЕР])*(F72=Таблица2[Наименование работ])*(G72=Таблица2[ТПиР/НСиР])*Таблица2[СМР])</f>
        <v>0</v>
      </c>
      <c r="K72" s="43">
        <f>U72*SUMPRODUCT(($B$2=Таблица2[Филиал])*($B$3=Таблица2[ФЕР/ТЕР])*(F72=Таблица2[Наименование работ])*(G72=Таблица2[ТПиР/НСиР])*Таблица2[ПНР])</f>
        <v>0</v>
      </c>
      <c r="L72" s="43">
        <f>V72*SUMPRODUCT(($B$2=Таблица2[Филиал])*($B$3=Таблица2[ФЕР/ТЕР])*(F72=Таблица2[Наименование работ])*(G72=Таблица2[ТПиР/НСиР])*Таблица2[Оборудование])</f>
        <v>0</v>
      </c>
      <c r="M72" s="43">
        <f>W72*SUMPRODUCT(($B$2=Таблица2[Филиал])*($B$3=Таблица2[ФЕР/ТЕР])*(F72=Таблица2[Наименование работ])*(G72=Таблица2[ТПиР/НСиР])*Таблица2[Прочие])</f>
        <v>0</v>
      </c>
      <c r="N72" s="43">
        <f>S72*SUMPRODUCT(($B$2=Таблица2[Филиал])*($B$3=Таблица2[ФЕР/ТЕР])*(F72=Таблица2[Наименование работ])*(G72=Таблица2[ТПиР/НСиР])*Таблица2[ПИР2])</f>
        <v>0</v>
      </c>
      <c r="O72" s="43">
        <f>T72*SUMPRODUCT(($B$2=Таблица2[Филиал])*($B$3=Таблица2[ФЕР/ТЕР])*(F72=Таблица2[Наименование работ])*(G72=Таблица2[ТПиР/НСиР])*Таблица2[СМР3])</f>
        <v>0</v>
      </c>
      <c r="P72" s="43">
        <f>U72*SUMPRODUCT(($B$2=Таблица2[Филиал])*($B$3=Таблица2[ФЕР/ТЕР])*(F72=Таблица2[Наименование работ])*(G72=Таблица2[ТПиР/НСиР])*Таблица2[ПНР4])</f>
        <v>0</v>
      </c>
      <c r="Q72" s="43">
        <f>V72*SUMPRODUCT(($B$2=Таблица2[Филиал])*($B$3=Таблица2[ФЕР/ТЕР])*(F72=Таблица2[Наименование работ])*(G72=Таблица2[ТПиР/НСиР])*Таблица2[Оборудование5])</f>
        <v>0</v>
      </c>
      <c r="R72" s="43">
        <f>W72*SUMPRODUCT(($B$2=Таблица2[Филиал])*($B$3=Таблица2[ФЕР/ТЕР])*(F72=Таблица2[Наименование работ])*(G72=Таблица2[ТПиР/НСиР])*Таблица2[Прочие2])</f>
        <v>0</v>
      </c>
      <c r="S72" s="4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работ])*(G72=Таблица2[ТПиР/НСиР])/Таблица2[ПИР22]))</f>
        <v>0</v>
      </c>
      <c r="T72" s="4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работ])*(G72=Таблица2[ТПиР/НСиР])/Таблица2[СМР33]))</f>
        <v>0</v>
      </c>
      <c r="U72" s="4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работ])*(G72=Таблица2[ТПиР/НСиР])/Таблица2[ПНР44]))</f>
        <v>0</v>
      </c>
      <c r="V72" s="4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работ])*(G72=Таблица2[ТПиР/НСиР])/Таблица2[Оборудование55]))</f>
        <v>0</v>
      </c>
      <c r="W72" s="4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4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работ])*(G72=Таблица2[ТПиР/НСиР])*Таблица2[ПИР22]))</f>
        <v>0</v>
      </c>
      <c r="Y72" s="4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работ])*(G72=Таблица2[ТПиР/НСиР])*Таблица2[СМР33]))</f>
        <v>0</v>
      </c>
      <c r="Z72" s="4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работ])*(G72=Таблица2[ТПиР/НСиР])*Таблица2[ПНР44]))</f>
        <v>0</v>
      </c>
      <c r="AA72" s="4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работ])*(G72=Таблица2[ТПиР/НСиР])*Таблица2[Оборудование55]))</f>
        <v>0</v>
      </c>
      <c r="AB72" s="44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43">
        <f>SUM(Таблица3[[#This Row],[ПИР]:[Прочее]])</f>
        <v>0</v>
      </c>
      <c r="AD7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2" s="48">
        <f>SUM(Таблица3[[#This Row],[ПИР7]:[Прочие]])</f>
        <v>0</v>
      </c>
      <c r="AF72" s="48">
        <f>SUM(Таблица3[[#This Row],[ПИР11]:[Прочие15]])</f>
        <v>0</v>
      </c>
    </row>
    <row r="73" spans="4:32" x14ac:dyDescent="0.25">
      <c r="D73" s="36">
        <f>калькулятор!C77</f>
        <v>0</v>
      </c>
      <c r="E73" s="6">
        <f>калькулятор!F77</f>
        <v>0</v>
      </c>
      <c r="F73" s="6">
        <f>калькулятор!G77</f>
        <v>0</v>
      </c>
      <c r="G73" s="6">
        <f>калькулятор!H77</f>
        <v>0</v>
      </c>
      <c r="H73" s="6">
        <f>калькулятор!I77</f>
        <v>0</v>
      </c>
      <c r="I73" s="43">
        <f>S73*SUMPRODUCT(($B$2=Таблица2[Филиал])*($B$3=Таблица2[ФЕР/ТЕР])*(F73=Таблица2[Наименование работ])*(G73=Таблица2[ТПиР/НСиР])*Таблица2[ПИР])</f>
        <v>0</v>
      </c>
      <c r="J73" s="43">
        <f>T73*SUMPRODUCT(($B$2=Таблица2[Филиал])*($B$3=Таблица2[ФЕР/ТЕР])*(F73=Таблица2[Наименование работ])*(G73=Таблица2[ТПиР/НСиР])*Таблица2[СМР])</f>
        <v>0</v>
      </c>
      <c r="K73" s="43">
        <f>U73*SUMPRODUCT(($B$2=Таблица2[Филиал])*($B$3=Таблица2[ФЕР/ТЕР])*(F73=Таблица2[Наименование работ])*(G73=Таблица2[ТПиР/НСиР])*Таблица2[ПНР])</f>
        <v>0</v>
      </c>
      <c r="L73" s="43">
        <f>V73*SUMPRODUCT(($B$2=Таблица2[Филиал])*($B$3=Таблица2[ФЕР/ТЕР])*(F73=Таблица2[Наименование работ])*(G73=Таблица2[ТПиР/НСиР])*Таблица2[Оборудование])</f>
        <v>0</v>
      </c>
      <c r="M73" s="43">
        <f>W73*SUMPRODUCT(($B$2=Таблица2[Филиал])*($B$3=Таблица2[ФЕР/ТЕР])*(F73=Таблица2[Наименование работ])*(G73=Таблица2[ТПиР/НСиР])*Таблица2[Прочие])</f>
        <v>0</v>
      </c>
      <c r="N73" s="43">
        <f>S73*SUMPRODUCT(($B$2=Таблица2[Филиал])*($B$3=Таблица2[ФЕР/ТЕР])*(F73=Таблица2[Наименование работ])*(G73=Таблица2[ТПиР/НСиР])*Таблица2[ПИР2])</f>
        <v>0</v>
      </c>
      <c r="O73" s="43">
        <f>T73*SUMPRODUCT(($B$2=Таблица2[Филиал])*($B$3=Таблица2[ФЕР/ТЕР])*(F73=Таблица2[Наименование работ])*(G73=Таблица2[ТПиР/НСиР])*Таблица2[СМР3])</f>
        <v>0</v>
      </c>
      <c r="P73" s="43">
        <f>U73*SUMPRODUCT(($B$2=Таблица2[Филиал])*($B$3=Таблица2[ФЕР/ТЕР])*(F73=Таблица2[Наименование работ])*(G73=Таблица2[ТПиР/НСиР])*Таблица2[ПНР4])</f>
        <v>0</v>
      </c>
      <c r="Q73" s="43">
        <f>V73*SUMPRODUCT(($B$2=Таблица2[Филиал])*($B$3=Таблица2[ФЕР/ТЕР])*(F73=Таблица2[Наименование работ])*(G73=Таблица2[ТПиР/НСиР])*Таблица2[Оборудование5])</f>
        <v>0</v>
      </c>
      <c r="R73" s="43">
        <f>W73*SUMPRODUCT(($B$2=Таблица2[Филиал])*($B$3=Таблица2[ФЕР/ТЕР])*(F73=Таблица2[Наименование работ])*(G73=Таблица2[ТПиР/НСиР])*Таблица2[Прочие2])</f>
        <v>0</v>
      </c>
      <c r="S73" s="4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работ])*(G73=Таблица2[ТПиР/НСиР])/Таблица2[ПИР22]))</f>
        <v>0</v>
      </c>
      <c r="T73" s="4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работ])*(G73=Таблица2[ТПиР/НСиР])/Таблица2[СМР33]))</f>
        <v>0</v>
      </c>
      <c r="U73" s="4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работ])*(G73=Таблица2[ТПиР/НСиР])/Таблица2[ПНР44]))</f>
        <v>0</v>
      </c>
      <c r="V73" s="4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работ])*(G73=Таблица2[ТПиР/НСиР])/Таблица2[Оборудование55]))</f>
        <v>0</v>
      </c>
      <c r="W73" s="4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4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работ])*(G73=Таблица2[ТПиР/НСиР])*Таблица2[ПИР22]))</f>
        <v>0</v>
      </c>
      <c r="Y73" s="4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работ])*(G73=Таблица2[ТПиР/НСиР])*Таблица2[СМР33]))</f>
        <v>0</v>
      </c>
      <c r="Z73" s="4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работ])*(G73=Таблица2[ТПиР/НСиР])*Таблица2[ПНР44]))</f>
        <v>0</v>
      </c>
      <c r="AA73" s="4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работ])*(G73=Таблица2[ТПиР/НСиР])*Таблица2[Оборудование55]))</f>
        <v>0</v>
      </c>
      <c r="AB73" s="44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43">
        <f>SUM(Таблица3[[#This Row],[ПИР]:[Прочее]])</f>
        <v>0</v>
      </c>
      <c r="AD7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3" s="48">
        <f>SUM(Таблица3[[#This Row],[ПИР7]:[Прочие]])</f>
        <v>0</v>
      </c>
      <c r="AF73" s="48">
        <f>SUM(Таблица3[[#This Row],[ПИР11]:[Прочие15]])</f>
        <v>0</v>
      </c>
    </row>
    <row r="74" spans="4:32" x14ac:dyDescent="0.25">
      <c r="D74" s="36">
        <f>калькулятор!C78</f>
        <v>0</v>
      </c>
      <c r="E74" s="6">
        <f>калькулятор!F78</f>
        <v>0</v>
      </c>
      <c r="F74" s="6">
        <f>калькулятор!G78</f>
        <v>0</v>
      </c>
      <c r="G74" s="6">
        <f>калькулятор!H78</f>
        <v>0</v>
      </c>
      <c r="H74" s="6">
        <f>калькулятор!I78</f>
        <v>0</v>
      </c>
      <c r="I74" s="43">
        <f>S74*SUMPRODUCT(($B$2=Таблица2[Филиал])*($B$3=Таблица2[ФЕР/ТЕР])*(F74=Таблица2[Наименование работ])*(G74=Таблица2[ТПиР/НСиР])*Таблица2[ПИР])</f>
        <v>0</v>
      </c>
      <c r="J74" s="43">
        <f>T74*SUMPRODUCT(($B$2=Таблица2[Филиал])*($B$3=Таблица2[ФЕР/ТЕР])*(F74=Таблица2[Наименование работ])*(G74=Таблица2[ТПиР/НСиР])*Таблица2[СМР])</f>
        <v>0</v>
      </c>
      <c r="K74" s="43">
        <f>U74*SUMPRODUCT(($B$2=Таблица2[Филиал])*($B$3=Таблица2[ФЕР/ТЕР])*(F74=Таблица2[Наименование работ])*(G74=Таблица2[ТПиР/НСиР])*Таблица2[ПНР])</f>
        <v>0</v>
      </c>
      <c r="L74" s="43">
        <f>V74*SUMPRODUCT(($B$2=Таблица2[Филиал])*($B$3=Таблица2[ФЕР/ТЕР])*(F74=Таблица2[Наименование работ])*(G74=Таблица2[ТПиР/НСиР])*Таблица2[Оборудование])</f>
        <v>0</v>
      </c>
      <c r="M74" s="43">
        <f>W74*SUMPRODUCT(($B$2=Таблица2[Филиал])*($B$3=Таблица2[ФЕР/ТЕР])*(F74=Таблица2[Наименование работ])*(G74=Таблица2[ТПиР/НСиР])*Таблица2[Прочие])</f>
        <v>0</v>
      </c>
      <c r="N74" s="43">
        <f>S74*SUMPRODUCT(($B$2=Таблица2[Филиал])*($B$3=Таблица2[ФЕР/ТЕР])*(F74=Таблица2[Наименование работ])*(G74=Таблица2[ТПиР/НСиР])*Таблица2[ПИР2])</f>
        <v>0</v>
      </c>
      <c r="O74" s="43">
        <f>T74*SUMPRODUCT(($B$2=Таблица2[Филиал])*($B$3=Таблица2[ФЕР/ТЕР])*(F74=Таблица2[Наименование работ])*(G74=Таблица2[ТПиР/НСиР])*Таблица2[СМР3])</f>
        <v>0</v>
      </c>
      <c r="P74" s="43">
        <f>U74*SUMPRODUCT(($B$2=Таблица2[Филиал])*($B$3=Таблица2[ФЕР/ТЕР])*(F74=Таблица2[Наименование работ])*(G74=Таблица2[ТПиР/НСиР])*Таблица2[ПНР4])</f>
        <v>0</v>
      </c>
      <c r="Q74" s="43">
        <f>V74*SUMPRODUCT(($B$2=Таблица2[Филиал])*($B$3=Таблица2[ФЕР/ТЕР])*(F74=Таблица2[Наименование работ])*(G74=Таблица2[ТПиР/НСиР])*Таблица2[Оборудование5])</f>
        <v>0</v>
      </c>
      <c r="R74" s="43">
        <f>W74*SUMPRODUCT(($B$2=Таблица2[Филиал])*($B$3=Таблица2[ФЕР/ТЕР])*(F74=Таблица2[Наименование работ])*(G74=Таблица2[ТПиР/НСиР])*Таблица2[Прочие2])</f>
        <v>0</v>
      </c>
      <c r="S74" s="4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работ])*(G74=Таблица2[ТПиР/НСиР])/Таблица2[ПИР22]))</f>
        <v>0</v>
      </c>
      <c r="T74" s="4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работ])*(G74=Таблица2[ТПиР/НСиР])/Таблица2[СМР33]))</f>
        <v>0</v>
      </c>
      <c r="U74" s="4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работ])*(G74=Таблица2[ТПиР/НСиР])/Таблица2[ПНР44]))</f>
        <v>0</v>
      </c>
      <c r="V74" s="4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работ])*(G74=Таблица2[ТПиР/НСиР])/Таблица2[Оборудование55]))</f>
        <v>0</v>
      </c>
      <c r="W74" s="4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4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работ])*(G74=Таблица2[ТПиР/НСиР])*Таблица2[ПИР22]))</f>
        <v>0</v>
      </c>
      <c r="Y74" s="4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работ])*(G74=Таблица2[ТПиР/НСиР])*Таблица2[СМР33]))</f>
        <v>0</v>
      </c>
      <c r="Z74" s="4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работ])*(G74=Таблица2[ТПиР/НСиР])*Таблица2[ПНР44]))</f>
        <v>0</v>
      </c>
      <c r="AA74" s="4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работ])*(G74=Таблица2[ТПиР/НСиР])*Таблица2[Оборудование55]))</f>
        <v>0</v>
      </c>
      <c r="AB74" s="44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43">
        <f>SUM(Таблица3[[#This Row],[ПИР]:[Прочее]])</f>
        <v>0</v>
      </c>
      <c r="AD7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4" s="48">
        <f>SUM(Таблица3[[#This Row],[ПИР7]:[Прочие]])</f>
        <v>0</v>
      </c>
      <c r="AF74" s="48">
        <f>SUM(Таблица3[[#This Row],[ПИР11]:[Прочие15]])</f>
        <v>0</v>
      </c>
    </row>
    <row r="75" spans="4:32" x14ac:dyDescent="0.25">
      <c r="D75" s="36">
        <f>калькулятор!C79</f>
        <v>0</v>
      </c>
      <c r="E75" s="6">
        <f>калькулятор!F79</f>
        <v>0</v>
      </c>
      <c r="F75" s="6">
        <f>калькулятор!G79</f>
        <v>0</v>
      </c>
      <c r="G75" s="6">
        <f>калькулятор!H79</f>
        <v>0</v>
      </c>
      <c r="H75" s="6">
        <f>калькулятор!I79</f>
        <v>0</v>
      </c>
      <c r="I75" s="43">
        <f>S75*SUMPRODUCT(($B$2=Таблица2[Филиал])*($B$3=Таблица2[ФЕР/ТЕР])*(F75=Таблица2[Наименование работ])*(G75=Таблица2[ТПиР/НСиР])*Таблица2[ПИР])</f>
        <v>0</v>
      </c>
      <c r="J75" s="43">
        <f>T75*SUMPRODUCT(($B$2=Таблица2[Филиал])*($B$3=Таблица2[ФЕР/ТЕР])*(F75=Таблица2[Наименование работ])*(G75=Таблица2[ТПиР/НСиР])*Таблица2[СМР])</f>
        <v>0</v>
      </c>
      <c r="K75" s="43">
        <f>U75*SUMPRODUCT(($B$2=Таблица2[Филиал])*($B$3=Таблица2[ФЕР/ТЕР])*(F75=Таблица2[Наименование работ])*(G75=Таблица2[ТПиР/НСиР])*Таблица2[ПНР])</f>
        <v>0</v>
      </c>
      <c r="L75" s="43">
        <f>V75*SUMPRODUCT(($B$2=Таблица2[Филиал])*($B$3=Таблица2[ФЕР/ТЕР])*(F75=Таблица2[Наименование работ])*(G75=Таблица2[ТПиР/НСиР])*Таблица2[Оборудование])</f>
        <v>0</v>
      </c>
      <c r="M75" s="43">
        <f>W75*SUMPRODUCT(($B$2=Таблица2[Филиал])*($B$3=Таблица2[ФЕР/ТЕР])*(F75=Таблица2[Наименование работ])*(G75=Таблица2[ТПиР/НСиР])*Таблица2[Прочие])</f>
        <v>0</v>
      </c>
      <c r="N75" s="43">
        <f>S75*SUMPRODUCT(($B$2=Таблица2[Филиал])*($B$3=Таблица2[ФЕР/ТЕР])*(F75=Таблица2[Наименование работ])*(G75=Таблица2[ТПиР/НСиР])*Таблица2[ПИР2])</f>
        <v>0</v>
      </c>
      <c r="O75" s="43">
        <f>T75*SUMPRODUCT(($B$2=Таблица2[Филиал])*($B$3=Таблица2[ФЕР/ТЕР])*(F75=Таблица2[Наименование работ])*(G75=Таблица2[ТПиР/НСиР])*Таблица2[СМР3])</f>
        <v>0</v>
      </c>
      <c r="P75" s="43">
        <f>U75*SUMPRODUCT(($B$2=Таблица2[Филиал])*($B$3=Таблица2[ФЕР/ТЕР])*(F75=Таблица2[Наименование работ])*(G75=Таблица2[ТПиР/НСиР])*Таблица2[ПНР4])</f>
        <v>0</v>
      </c>
      <c r="Q75" s="43">
        <f>V75*SUMPRODUCT(($B$2=Таблица2[Филиал])*($B$3=Таблица2[ФЕР/ТЕР])*(F75=Таблица2[Наименование работ])*(G75=Таблица2[ТПиР/НСиР])*Таблица2[Оборудование5])</f>
        <v>0</v>
      </c>
      <c r="R75" s="43">
        <f>W75*SUMPRODUCT(($B$2=Таблица2[Филиал])*($B$3=Таблица2[ФЕР/ТЕР])*(F75=Таблица2[Наименование работ])*(G75=Таблица2[ТПиР/НСиР])*Таблица2[Прочие2])</f>
        <v>0</v>
      </c>
      <c r="S75" s="4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работ])*(G75=Таблица2[ТПиР/НСиР])/Таблица2[ПИР22]))</f>
        <v>0</v>
      </c>
      <c r="T75" s="4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работ])*(G75=Таблица2[ТПиР/НСиР])/Таблица2[СМР33]))</f>
        <v>0</v>
      </c>
      <c r="U75" s="4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работ])*(G75=Таблица2[ТПиР/НСиР])/Таблица2[ПНР44]))</f>
        <v>0</v>
      </c>
      <c r="V75" s="4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работ])*(G75=Таблица2[ТПиР/НСиР])/Таблица2[Оборудование55]))</f>
        <v>0</v>
      </c>
      <c r="W75" s="4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4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работ])*(G75=Таблица2[ТПиР/НСиР])*Таблица2[ПИР22]))</f>
        <v>0</v>
      </c>
      <c r="Y75" s="4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работ])*(G75=Таблица2[ТПиР/НСиР])*Таблица2[СМР33]))</f>
        <v>0</v>
      </c>
      <c r="Z75" s="4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работ])*(G75=Таблица2[ТПиР/НСиР])*Таблица2[ПНР44]))</f>
        <v>0</v>
      </c>
      <c r="AA75" s="4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работ])*(G75=Таблица2[ТПиР/НСиР])*Таблица2[Оборудование55]))</f>
        <v>0</v>
      </c>
      <c r="AB75" s="44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43">
        <f>SUM(Таблица3[[#This Row],[ПИР]:[Прочее]])</f>
        <v>0</v>
      </c>
      <c r="AD7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5" s="48">
        <f>SUM(Таблица3[[#This Row],[ПИР7]:[Прочие]])</f>
        <v>0</v>
      </c>
      <c r="AF75" s="48">
        <f>SUM(Таблица3[[#This Row],[ПИР11]:[Прочие15]])</f>
        <v>0</v>
      </c>
    </row>
    <row r="76" spans="4:32" x14ac:dyDescent="0.25">
      <c r="D76" s="36">
        <f>калькулятор!C80</f>
        <v>0</v>
      </c>
      <c r="E76" s="6">
        <f>калькулятор!F80</f>
        <v>0</v>
      </c>
      <c r="F76" s="6">
        <f>калькулятор!G80</f>
        <v>0</v>
      </c>
      <c r="G76" s="6">
        <f>калькулятор!H80</f>
        <v>0</v>
      </c>
      <c r="H76" s="6">
        <f>калькулятор!I80</f>
        <v>0</v>
      </c>
      <c r="I76" s="43">
        <f>S76*SUMPRODUCT(($B$2=Таблица2[Филиал])*($B$3=Таблица2[ФЕР/ТЕР])*(F76=Таблица2[Наименование работ])*(G76=Таблица2[ТПиР/НСиР])*Таблица2[ПИР])</f>
        <v>0</v>
      </c>
      <c r="J76" s="43">
        <f>T76*SUMPRODUCT(($B$2=Таблица2[Филиал])*($B$3=Таблица2[ФЕР/ТЕР])*(F76=Таблица2[Наименование работ])*(G76=Таблица2[ТПиР/НСиР])*Таблица2[СМР])</f>
        <v>0</v>
      </c>
      <c r="K76" s="43">
        <f>U76*SUMPRODUCT(($B$2=Таблица2[Филиал])*($B$3=Таблица2[ФЕР/ТЕР])*(F76=Таблица2[Наименование работ])*(G76=Таблица2[ТПиР/НСиР])*Таблица2[ПНР])</f>
        <v>0</v>
      </c>
      <c r="L76" s="43">
        <f>V76*SUMPRODUCT(($B$2=Таблица2[Филиал])*($B$3=Таблица2[ФЕР/ТЕР])*(F76=Таблица2[Наименование работ])*(G76=Таблица2[ТПиР/НСиР])*Таблица2[Оборудование])</f>
        <v>0</v>
      </c>
      <c r="M76" s="43">
        <f>W76*SUMPRODUCT(($B$2=Таблица2[Филиал])*($B$3=Таблица2[ФЕР/ТЕР])*(F76=Таблица2[Наименование работ])*(G76=Таблица2[ТПиР/НСиР])*Таблица2[Прочие])</f>
        <v>0</v>
      </c>
      <c r="N76" s="43">
        <f>S76*SUMPRODUCT(($B$2=Таблица2[Филиал])*($B$3=Таблица2[ФЕР/ТЕР])*(F76=Таблица2[Наименование работ])*(G76=Таблица2[ТПиР/НСиР])*Таблица2[ПИР2])</f>
        <v>0</v>
      </c>
      <c r="O76" s="43">
        <f>T76*SUMPRODUCT(($B$2=Таблица2[Филиал])*($B$3=Таблица2[ФЕР/ТЕР])*(F76=Таблица2[Наименование работ])*(G76=Таблица2[ТПиР/НСиР])*Таблица2[СМР3])</f>
        <v>0</v>
      </c>
      <c r="P76" s="43">
        <f>U76*SUMPRODUCT(($B$2=Таблица2[Филиал])*($B$3=Таблица2[ФЕР/ТЕР])*(F76=Таблица2[Наименование работ])*(G76=Таблица2[ТПиР/НСиР])*Таблица2[ПНР4])</f>
        <v>0</v>
      </c>
      <c r="Q76" s="43">
        <f>V76*SUMPRODUCT(($B$2=Таблица2[Филиал])*($B$3=Таблица2[ФЕР/ТЕР])*(F76=Таблица2[Наименование работ])*(G76=Таблица2[ТПиР/НСиР])*Таблица2[Оборудование5])</f>
        <v>0</v>
      </c>
      <c r="R76" s="43">
        <f>W76*SUMPRODUCT(($B$2=Таблица2[Филиал])*($B$3=Таблица2[ФЕР/ТЕР])*(F76=Таблица2[Наименование работ])*(G76=Таблица2[ТПиР/НСиР])*Таблица2[Прочие2])</f>
        <v>0</v>
      </c>
      <c r="S76" s="4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работ])*(G76=Таблица2[ТПиР/НСиР])/Таблица2[ПИР22]))</f>
        <v>0</v>
      </c>
      <c r="T76" s="4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работ])*(G76=Таблица2[ТПиР/НСиР])/Таблица2[СМР33]))</f>
        <v>0</v>
      </c>
      <c r="U76" s="4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работ])*(G76=Таблица2[ТПиР/НСиР])/Таблица2[ПНР44]))</f>
        <v>0</v>
      </c>
      <c r="V76" s="4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работ])*(G76=Таблица2[ТПиР/НСиР])/Таблица2[Оборудование55]))</f>
        <v>0</v>
      </c>
      <c r="W76" s="4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4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работ])*(G76=Таблица2[ТПиР/НСиР])*Таблица2[ПИР22]))</f>
        <v>0</v>
      </c>
      <c r="Y76" s="4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работ])*(G76=Таблица2[ТПиР/НСиР])*Таблица2[СМР33]))</f>
        <v>0</v>
      </c>
      <c r="Z76" s="4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работ])*(G76=Таблица2[ТПиР/НСиР])*Таблица2[ПНР44]))</f>
        <v>0</v>
      </c>
      <c r="AA76" s="4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работ])*(G76=Таблица2[ТПиР/НСиР])*Таблица2[Оборудование55]))</f>
        <v>0</v>
      </c>
      <c r="AB76" s="44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43">
        <f>SUM(Таблица3[[#This Row],[ПИР]:[Прочее]])</f>
        <v>0</v>
      </c>
      <c r="AD7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6" s="48">
        <f>SUM(Таблица3[[#This Row],[ПИР7]:[Прочие]])</f>
        <v>0</v>
      </c>
      <c r="AF76" s="48">
        <f>SUM(Таблица3[[#This Row],[ПИР11]:[Прочие15]])</f>
        <v>0</v>
      </c>
    </row>
    <row r="77" spans="4:32" x14ac:dyDescent="0.25">
      <c r="D77" s="36">
        <f>калькулятор!C81</f>
        <v>0</v>
      </c>
      <c r="E77" s="6">
        <f>калькулятор!F81</f>
        <v>0</v>
      </c>
      <c r="F77" s="6">
        <f>калькулятор!G81</f>
        <v>0</v>
      </c>
      <c r="G77" s="6">
        <f>калькулятор!H81</f>
        <v>0</v>
      </c>
      <c r="H77" s="6">
        <f>калькулятор!I81</f>
        <v>0</v>
      </c>
      <c r="I77" s="43">
        <f>S77*SUMPRODUCT(($B$2=Таблица2[Филиал])*($B$3=Таблица2[ФЕР/ТЕР])*(F77=Таблица2[Наименование работ])*(G77=Таблица2[ТПиР/НСиР])*Таблица2[ПИР])</f>
        <v>0</v>
      </c>
      <c r="J77" s="43">
        <f>T77*SUMPRODUCT(($B$2=Таблица2[Филиал])*($B$3=Таблица2[ФЕР/ТЕР])*(F77=Таблица2[Наименование работ])*(G77=Таблица2[ТПиР/НСиР])*Таблица2[СМР])</f>
        <v>0</v>
      </c>
      <c r="K77" s="43">
        <f>U77*SUMPRODUCT(($B$2=Таблица2[Филиал])*($B$3=Таблица2[ФЕР/ТЕР])*(F77=Таблица2[Наименование работ])*(G77=Таблица2[ТПиР/НСиР])*Таблица2[ПНР])</f>
        <v>0</v>
      </c>
      <c r="L77" s="43">
        <f>V77*SUMPRODUCT(($B$2=Таблица2[Филиал])*($B$3=Таблица2[ФЕР/ТЕР])*(F77=Таблица2[Наименование работ])*(G77=Таблица2[ТПиР/НСиР])*Таблица2[Оборудование])</f>
        <v>0</v>
      </c>
      <c r="M77" s="43">
        <f>W77*SUMPRODUCT(($B$2=Таблица2[Филиал])*($B$3=Таблица2[ФЕР/ТЕР])*(F77=Таблица2[Наименование работ])*(G77=Таблица2[ТПиР/НСиР])*Таблица2[Прочие])</f>
        <v>0</v>
      </c>
      <c r="N77" s="43">
        <f>S77*SUMPRODUCT(($B$2=Таблица2[Филиал])*($B$3=Таблица2[ФЕР/ТЕР])*(F77=Таблица2[Наименование работ])*(G77=Таблица2[ТПиР/НСиР])*Таблица2[ПИР2])</f>
        <v>0</v>
      </c>
      <c r="O77" s="43">
        <f>T77*SUMPRODUCT(($B$2=Таблица2[Филиал])*($B$3=Таблица2[ФЕР/ТЕР])*(F77=Таблица2[Наименование работ])*(G77=Таблица2[ТПиР/НСиР])*Таблица2[СМР3])</f>
        <v>0</v>
      </c>
      <c r="P77" s="43">
        <f>U77*SUMPRODUCT(($B$2=Таблица2[Филиал])*($B$3=Таблица2[ФЕР/ТЕР])*(F77=Таблица2[Наименование работ])*(G77=Таблица2[ТПиР/НСиР])*Таблица2[ПНР4])</f>
        <v>0</v>
      </c>
      <c r="Q77" s="43">
        <f>V77*SUMPRODUCT(($B$2=Таблица2[Филиал])*($B$3=Таблица2[ФЕР/ТЕР])*(F77=Таблица2[Наименование работ])*(G77=Таблица2[ТПиР/НСиР])*Таблица2[Оборудование5])</f>
        <v>0</v>
      </c>
      <c r="R77" s="43">
        <f>W77*SUMPRODUCT(($B$2=Таблица2[Филиал])*($B$3=Таблица2[ФЕР/ТЕР])*(F77=Таблица2[Наименование работ])*(G77=Таблица2[ТПиР/НСиР])*Таблица2[Прочие2])</f>
        <v>0</v>
      </c>
      <c r="S77" s="4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работ])*(G77=Таблица2[ТПиР/НСиР])/Таблица2[ПИР22]))</f>
        <v>0</v>
      </c>
      <c r="T77" s="4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работ])*(G77=Таблица2[ТПиР/НСиР])/Таблица2[СМР33]))</f>
        <v>0</v>
      </c>
      <c r="U77" s="4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работ])*(G77=Таблица2[ТПиР/НСиР])/Таблица2[ПНР44]))</f>
        <v>0</v>
      </c>
      <c r="V77" s="4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работ])*(G77=Таблица2[ТПиР/НСиР])/Таблица2[Оборудование55]))</f>
        <v>0</v>
      </c>
      <c r="W77" s="4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4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работ])*(G77=Таблица2[ТПиР/НСиР])*Таблица2[ПИР22]))</f>
        <v>0</v>
      </c>
      <c r="Y77" s="4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работ])*(G77=Таблица2[ТПиР/НСиР])*Таблица2[СМР33]))</f>
        <v>0</v>
      </c>
      <c r="Z77" s="4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работ])*(G77=Таблица2[ТПиР/НСиР])*Таблица2[ПНР44]))</f>
        <v>0</v>
      </c>
      <c r="AA77" s="4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работ])*(G77=Таблица2[ТПиР/НСиР])*Таблица2[Оборудование55]))</f>
        <v>0</v>
      </c>
      <c r="AB77" s="44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43">
        <f>SUM(Таблица3[[#This Row],[ПИР]:[Прочее]])</f>
        <v>0</v>
      </c>
      <c r="AD7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7" s="48">
        <f>SUM(Таблица3[[#This Row],[ПИР7]:[Прочие]])</f>
        <v>0</v>
      </c>
      <c r="AF77" s="48">
        <f>SUM(Таблица3[[#This Row],[ПИР11]:[Прочие15]])</f>
        <v>0</v>
      </c>
    </row>
    <row r="78" spans="4:32" x14ac:dyDescent="0.25">
      <c r="D78" s="36">
        <f>калькулятор!C82</f>
        <v>0</v>
      </c>
      <c r="E78" s="6">
        <f>калькулятор!F82</f>
        <v>0</v>
      </c>
      <c r="F78" s="6">
        <f>калькулятор!G82</f>
        <v>0</v>
      </c>
      <c r="G78" s="6">
        <f>калькулятор!H82</f>
        <v>0</v>
      </c>
      <c r="H78" s="6">
        <f>калькулятор!I82</f>
        <v>0</v>
      </c>
      <c r="I78" s="43">
        <f>S78*SUMPRODUCT(($B$2=Таблица2[Филиал])*($B$3=Таблица2[ФЕР/ТЕР])*(F78=Таблица2[Наименование работ])*(G78=Таблица2[ТПиР/НСиР])*Таблица2[ПИР])</f>
        <v>0</v>
      </c>
      <c r="J78" s="43">
        <f>T78*SUMPRODUCT(($B$2=Таблица2[Филиал])*($B$3=Таблица2[ФЕР/ТЕР])*(F78=Таблица2[Наименование работ])*(G78=Таблица2[ТПиР/НСиР])*Таблица2[СМР])</f>
        <v>0</v>
      </c>
      <c r="K78" s="43">
        <f>U78*SUMPRODUCT(($B$2=Таблица2[Филиал])*($B$3=Таблица2[ФЕР/ТЕР])*(F78=Таблица2[Наименование работ])*(G78=Таблица2[ТПиР/НСиР])*Таблица2[ПНР])</f>
        <v>0</v>
      </c>
      <c r="L78" s="43">
        <f>V78*SUMPRODUCT(($B$2=Таблица2[Филиал])*($B$3=Таблица2[ФЕР/ТЕР])*(F78=Таблица2[Наименование работ])*(G78=Таблица2[ТПиР/НСиР])*Таблица2[Оборудование])</f>
        <v>0</v>
      </c>
      <c r="M78" s="43">
        <f>W78*SUMPRODUCT(($B$2=Таблица2[Филиал])*($B$3=Таблица2[ФЕР/ТЕР])*(F78=Таблица2[Наименование работ])*(G78=Таблица2[ТПиР/НСиР])*Таблица2[Прочие])</f>
        <v>0</v>
      </c>
      <c r="N78" s="43">
        <f>S78*SUMPRODUCT(($B$2=Таблица2[Филиал])*($B$3=Таблица2[ФЕР/ТЕР])*(F78=Таблица2[Наименование работ])*(G78=Таблица2[ТПиР/НСиР])*Таблица2[ПИР2])</f>
        <v>0</v>
      </c>
      <c r="O78" s="43">
        <f>T78*SUMPRODUCT(($B$2=Таблица2[Филиал])*($B$3=Таблица2[ФЕР/ТЕР])*(F78=Таблица2[Наименование работ])*(G78=Таблица2[ТПиР/НСиР])*Таблица2[СМР3])</f>
        <v>0</v>
      </c>
      <c r="P78" s="43">
        <f>U78*SUMPRODUCT(($B$2=Таблица2[Филиал])*($B$3=Таблица2[ФЕР/ТЕР])*(F78=Таблица2[Наименование работ])*(G78=Таблица2[ТПиР/НСиР])*Таблица2[ПНР4])</f>
        <v>0</v>
      </c>
      <c r="Q78" s="43">
        <f>V78*SUMPRODUCT(($B$2=Таблица2[Филиал])*($B$3=Таблица2[ФЕР/ТЕР])*(F78=Таблица2[Наименование работ])*(G78=Таблица2[ТПиР/НСиР])*Таблица2[Оборудование5])</f>
        <v>0</v>
      </c>
      <c r="R78" s="43">
        <f>W78*SUMPRODUCT(($B$2=Таблица2[Филиал])*($B$3=Таблица2[ФЕР/ТЕР])*(F78=Таблица2[Наименование работ])*(G78=Таблица2[ТПиР/НСиР])*Таблица2[Прочие2])</f>
        <v>0</v>
      </c>
      <c r="S78" s="4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работ])*(G78=Таблица2[ТПиР/НСиР])/Таблица2[ПИР22]))</f>
        <v>0</v>
      </c>
      <c r="T78" s="4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работ])*(G78=Таблица2[ТПиР/НСиР])/Таблица2[СМР33]))</f>
        <v>0</v>
      </c>
      <c r="U78" s="4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работ])*(G78=Таблица2[ТПиР/НСиР])/Таблица2[ПНР44]))</f>
        <v>0</v>
      </c>
      <c r="V78" s="4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работ])*(G78=Таблица2[ТПиР/НСиР])/Таблица2[Оборудование55]))</f>
        <v>0</v>
      </c>
      <c r="W78" s="4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4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работ])*(G78=Таблица2[ТПиР/НСиР])*Таблица2[ПИР22]))</f>
        <v>0</v>
      </c>
      <c r="Y78" s="4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работ])*(G78=Таблица2[ТПиР/НСиР])*Таблица2[СМР33]))</f>
        <v>0</v>
      </c>
      <c r="Z78" s="4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работ])*(G78=Таблица2[ТПиР/НСиР])*Таблица2[ПНР44]))</f>
        <v>0</v>
      </c>
      <c r="AA78" s="4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работ])*(G78=Таблица2[ТПиР/НСиР])*Таблица2[Оборудование55]))</f>
        <v>0</v>
      </c>
      <c r="AB78" s="44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43">
        <f>SUM(Таблица3[[#This Row],[ПИР]:[Прочее]])</f>
        <v>0</v>
      </c>
      <c r="AD7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8" s="48">
        <f>SUM(Таблица3[[#This Row],[ПИР7]:[Прочие]])</f>
        <v>0</v>
      </c>
      <c r="AF78" s="48">
        <f>SUM(Таблица3[[#This Row],[ПИР11]:[Прочие15]])</f>
        <v>0</v>
      </c>
    </row>
    <row r="79" spans="4:32" x14ac:dyDescent="0.25">
      <c r="D79" s="36">
        <f>калькулятор!C83</f>
        <v>0</v>
      </c>
      <c r="E79" s="6">
        <f>калькулятор!F83</f>
        <v>0</v>
      </c>
      <c r="F79" s="6">
        <f>калькулятор!G83</f>
        <v>0</v>
      </c>
      <c r="G79" s="6">
        <f>калькулятор!H83</f>
        <v>0</v>
      </c>
      <c r="H79" s="6">
        <f>калькулятор!I83</f>
        <v>0</v>
      </c>
      <c r="I79" s="43">
        <f>S79*SUMPRODUCT(($B$2=Таблица2[Филиал])*($B$3=Таблица2[ФЕР/ТЕР])*(F79=Таблица2[Наименование работ])*(G79=Таблица2[ТПиР/НСиР])*Таблица2[ПИР])</f>
        <v>0</v>
      </c>
      <c r="J79" s="43">
        <f>T79*SUMPRODUCT(($B$2=Таблица2[Филиал])*($B$3=Таблица2[ФЕР/ТЕР])*(F79=Таблица2[Наименование работ])*(G79=Таблица2[ТПиР/НСиР])*Таблица2[СМР])</f>
        <v>0</v>
      </c>
      <c r="K79" s="43">
        <f>U79*SUMPRODUCT(($B$2=Таблица2[Филиал])*($B$3=Таблица2[ФЕР/ТЕР])*(F79=Таблица2[Наименование работ])*(G79=Таблица2[ТПиР/НСиР])*Таблица2[ПНР])</f>
        <v>0</v>
      </c>
      <c r="L79" s="43">
        <f>V79*SUMPRODUCT(($B$2=Таблица2[Филиал])*($B$3=Таблица2[ФЕР/ТЕР])*(F79=Таблица2[Наименование работ])*(G79=Таблица2[ТПиР/НСиР])*Таблица2[Оборудование])</f>
        <v>0</v>
      </c>
      <c r="M79" s="43">
        <f>W79*SUMPRODUCT(($B$2=Таблица2[Филиал])*($B$3=Таблица2[ФЕР/ТЕР])*(F79=Таблица2[Наименование работ])*(G79=Таблица2[ТПиР/НСиР])*Таблица2[Прочие])</f>
        <v>0</v>
      </c>
      <c r="N79" s="43">
        <f>S79*SUMPRODUCT(($B$2=Таблица2[Филиал])*($B$3=Таблица2[ФЕР/ТЕР])*(F79=Таблица2[Наименование работ])*(G79=Таблица2[ТПиР/НСиР])*Таблица2[ПИР2])</f>
        <v>0</v>
      </c>
      <c r="O79" s="43">
        <f>T79*SUMPRODUCT(($B$2=Таблица2[Филиал])*($B$3=Таблица2[ФЕР/ТЕР])*(F79=Таблица2[Наименование работ])*(G79=Таблица2[ТПиР/НСиР])*Таблица2[СМР3])</f>
        <v>0</v>
      </c>
      <c r="P79" s="43">
        <f>U79*SUMPRODUCT(($B$2=Таблица2[Филиал])*($B$3=Таблица2[ФЕР/ТЕР])*(F79=Таблица2[Наименование работ])*(G79=Таблица2[ТПиР/НСиР])*Таблица2[ПНР4])</f>
        <v>0</v>
      </c>
      <c r="Q79" s="43">
        <f>V79*SUMPRODUCT(($B$2=Таблица2[Филиал])*($B$3=Таблица2[ФЕР/ТЕР])*(F79=Таблица2[Наименование работ])*(G79=Таблица2[ТПиР/НСиР])*Таблица2[Оборудование5])</f>
        <v>0</v>
      </c>
      <c r="R79" s="43">
        <f>W79*SUMPRODUCT(($B$2=Таблица2[Филиал])*($B$3=Таблица2[ФЕР/ТЕР])*(F79=Таблица2[Наименование работ])*(G79=Таблица2[ТПиР/НСиР])*Таблица2[Прочие2])</f>
        <v>0</v>
      </c>
      <c r="S79" s="4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работ])*(G79=Таблица2[ТПиР/НСиР])/Таблица2[ПИР22]))</f>
        <v>0</v>
      </c>
      <c r="T79" s="4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работ])*(G79=Таблица2[ТПиР/НСиР])/Таблица2[СМР33]))</f>
        <v>0</v>
      </c>
      <c r="U79" s="4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работ])*(G79=Таблица2[ТПиР/НСиР])/Таблица2[ПНР44]))</f>
        <v>0</v>
      </c>
      <c r="V79" s="4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работ])*(G79=Таблица2[ТПиР/НСиР])/Таблица2[Оборудование55]))</f>
        <v>0</v>
      </c>
      <c r="W79" s="4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4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работ])*(G79=Таблица2[ТПиР/НСиР])*Таблица2[ПИР22]))</f>
        <v>0</v>
      </c>
      <c r="Y79" s="4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работ])*(G79=Таблица2[ТПиР/НСиР])*Таблица2[СМР33]))</f>
        <v>0</v>
      </c>
      <c r="Z79" s="4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работ])*(G79=Таблица2[ТПиР/НСиР])*Таблица2[ПНР44]))</f>
        <v>0</v>
      </c>
      <c r="AA79" s="4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работ])*(G79=Таблица2[ТПиР/НСиР])*Таблица2[Оборудование55]))</f>
        <v>0</v>
      </c>
      <c r="AB79" s="44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43">
        <f>SUM(Таблица3[[#This Row],[ПИР]:[Прочее]])</f>
        <v>0</v>
      </c>
      <c r="AD7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9" s="48">
        <f>SUM(Таблица3[[#This Row],[ПИР7]:[Прочие]])</f>
        <v>0</v>
      </c>
      <c r="AF79" s="48">
        <f>SUM(Таблица3[[#This Row],[ПИР11]:[Прочие15]])</f>
        <v>0</v>
      </c>
    </row>
    <row r="80" spans="4:32" x14ac:dyDescent="0.25">
      <c r="D80" s="36">
        <f>калькулятор!C84</f>
        <v>0</v>
      </c>
      <c r="E80" s="6">
        <f>калькулятор!F84</f>
        <v>0</v>
      </c>
      <c r="F80" s="6">
        <f>калькулятор!G84</f>
        <v>0</v>
      </c>
      <c r="G80" s="6">
        <f>калькулятор!H84</f>
        <v>0</v>
      </c>
      <c r="H80" s="6">
        <f>калькулятор!I84</f>
        <v>0</v>
      </c>
      <c r="I80" s="43">
        <f>S80*SUMPRODUCT(($B$2=Таблица2[Филиал])*($B$3=Таблица2[ФЕР/ТЕР])*(F80=Таблица2[Наименование работ])*(G80=Таблица2[ТПиР/НСиР])*Таблица2[ПИР])</f>
        <v>0</v>
      </c>
      <c r="J80" s="43">
        <f>T80*SUMPRODUCT(($B$2=Таблица2[Филиал])*($B$3=Таблица2[ФЕР/ТЕР])*(F80=Таблица2[Наименование работ])*(G80=Таблица2[ТПиР/НСиР])*Таблица2[СМР])</f>
        <v>0</v>
      </c>
      <c r="K80" s="43">
        <f>U80*SUMPRODUCT(($B$2=Таблица2[Филиал])*($B$3=Таблица2[ФЕР/ТЕР])*(F80=Таблица2[Наименование работ])*(G80=Таблица2[ТПиР/НСиР])*Таблица2[ПНР])</f>
        <v>0</v>
      </c>
      <c r="L80" s="43">
        <f>V80*SUMPRODUCT(($B$2=Таблица2[Филиал])*($B$3=Таблица2[ФЕР/ТЕР])*(F80=Таблица2[Наименование работ])*(G80=Таблица2[ТПиР/НСиР])*Таблица2[Оборудование])</f>
        <v>0</v>
      </c>
      <c r="M80" s="43">
        <f>W80*SUMPRODUCT(($B$2=Таблица2[Филиал])*($B$3=Таблица2[ФЕР/ТЕР])*(F80=Таблица2[Наименование работ])*(G80=Таблица2[ТПиР/НСиР])*Таблица2[Прочие])</f>
        <v>0</v>
      </c>
      <c r="N80" s="43">
        <f>S80*SUMPRODUCT(($B$2=Таблица2[Филиал])*($B$3=Таблица2[ФЕР/ТЕР])*(F80=Таблица2[Наименование работ])*(G80=Таблица2[ТПиР/НСиР])*Таблица2[ПИР2])</f>
        <v>0</v>
      </c>
      <c r="O80" s="43">
        <f>T80*SUMPRODUCT(($B$2=Таблица2[Филиал])*($B$3=Таблица2[ФЕР/ТЕР])*(F80=Таблица2[Наименование работ])*(G80=Таблица2[ТПиР/НСиР])*Таблица2[СМР3])</f>
        <v>0</v>
      </c>
      <c r="P80" s="43">
        <f>U80*SUMPRODUCT(($B$2=Таблица2[Филиал])*($B$3=Таблица2[ФЕР/ТЕР])*(F80=Таблица2[Наименование работ])*(G80=Таблица2[ТПиР/НСиР])*Таблица2[ПНР4])</f>
        <v>0</v>
      </c>
      <c r="Q80" s="43">
        <f>V80*SUMPRODUCT(($B$2=Таблица2[Филиал])*($B$3=Таблица2[ФЕР/ТЕР])*(F80=Таблица2[Наименование работ])*(G80=Таблица2[ТПиР/НСиР])*Таблица2[Оборудование5])</f>
        <v>0</v>
      </c>
      <c r="R80" s="43">
        <f>W80*SUMPRODUCT(($B$2=Таблица2[Филиал])*($B$3=Таблица2[ФЕР/ТЕР])*(F80=Таблица2[Наименование работ])*(G80=Таблица2[ТПиР/НСиР])*Таблица2[Прочие2])</f>
        <v>0</v>
      </c>
      <c r="S80" s="4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работ])*(G80=Таблица2[ТПиР/НСиР])/Таблица2[ПИР22]))</f>
        <v>0</v>
      </c>
      <c r="T80" s="4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работ])*(G80=Таблица2[ТПиР/НСиР])/Таблица2[СМР33]))</f>
        <v>0</v>
      </c>
      <c r="U80" s="4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работ])*(G80=Таблица2[ТПиР/НСиР])/Таблица2[ПНР44]))</f>
        <v>0</v>
      </c>
      <c r="V80" s="4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работ])*(G80=Таблица2[ТПиР/НСиР])/Таблица2[Оборудование55]))</f>
        <v>0</v>
      </c>
      <c r="W80" s="4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4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работ])*(G80=Таблица2[ТПиР/НСиР])*Таблица2[ПИР22]))</f>
        <v>0</v>
      </c>
      <c r="Y80" s="4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работ])*(G80=Таблица2[ТПиР/НСиР])*Таблица2[СМР33]))</f>
        <v>0</v>
      </c>
      <c r="Z80" s="4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работ])*(G80=Таблица2[ТПиР/НСиР])*Таблица2[ПНР44]))</f>
        <v>0</v>
      </c>
      <c r="AA80" s="4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работ])*(G80=Таблица2[ТПиР/НСиР])*Таблица2[Оборудование55]))</f>
        <v>0</v>
      </c>
      <c r="AB80" s="44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43">
        <f>SUM(Таблица3[[#This Row],[ПИР]:[Прочее]])</f>
        <v>0</v>
      </c>
      <c r="AD8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0" s="48">
        <f>SUM(Таблица3[[#This Row],[ПИР7]:[Прочие]])</f>
        <v>0</v>
      </c>
      <c r="AF80" s="48">
        <f>SUM(Таблица3[[#This Row],[ПИР11]:[Прочие15]])</f>
        <v>0</v>
      </c>
    </row>
    <row r="81" spans="4:32" x14ac:dyDescent="0.25">
      <c r="D81" s="36">
        <f>калькулятор!C85</f>
        <v>0</v>
      </c>
      <c r="E81" s="6">
        <f>калькулятор!F85</f>
        <v>0</v>
      </c>
      <c r="F81" s="6">
        <f>калькулятор!G85</f>
        <v>0</v>
      </c>
      <c r="G81" s="6">
        <f>калькулятор!H85</f>
        <v>0</v>
      </c>
      <c r="H81" s="6">
        <f>калькулятор!I85</f>
        <v>0</v>
      </c>
      <c r="I81" s="43">
        <f>S81*SUMPRODUCT(($B$2=Таблица2[Филиал])*($B$3=Таблица2[ФЕР/ТЕР])*(F81=Таблица2[Наименование работ])*(G81=Таблица2[ТПиР/НСиР])*Таблица2[ПИР])</f>
        <v>0</v>
      </c>
      <c r="J81" s="43">
        <f>T81*SUMPRODUCT(($B$2=Таблица2[Филиал])*($B$3=Таблица2[ФЕР/ТЕР])*(F81=Таблица2[Наименование работ])*(G81=Таблица2[ТПиР/НСиР])*Таблица2[СМР])</f>
        <v>0</v>
      </c>
      <c r="K81" s="43">
        <f>U81*SUMPRODUCT(($B$2=Таблица2[Филиал])*($B$3=Таблица2[ФЕР/ТЕР])*(F81=Таблица2[Наименование работ])*(G81=Таблица2[ТПиР/НСиР])*Таблица2[ПНР])</f>
        <v>0</v>
      </c>
      <c r="L81" s="43">
        <f>V81*SUMPRODUCT(($B$2=Таблица2[Филиал])*($B$3=Таблица2[ФЕР/ТЕР])*(F81=Таблица2[Наименование работ])*(G81=Таблица2[ТПиР/НСиР])*Таблица2[Оборудование])</f>
        <v>0</v>
      </c>
      <c r="M81" s="43">
        <f>W81*SUMPRODUCT(($B$2=Таблица2[Филиал])*($B$3=Таблица2[ФЕР/ТЕР])*(F81=Таблица2[Наименование работ])*(G81=Таблица2[ТПиР/НСиР])*Таблица2[Прочие])</f>
        <v>0</v>
      </c>
      <c r="N81" s="43">
        <f>S81*SUMPRODUCT(($B$2=Таблица2[Филиал])*($B$3=Таблица2[ФЕР/ТЕР])*(F81=Таблица2[Наименование работ])*(G81=Таблица2[ТПиР/НСиР])*Таблица2[ПИР2])</f>
        <v>0</v>
      </c>
      <c r="O81" s="43">
        <f>T81*SUMPRODUCT(($B$2=Таблица2[Филиал])*($B$3=Таблица2[ФЕР/ТЕР])*(F81=Таблица2[Наименование работ])*(G81=Таблица2[ТПиР/НСиР])*Таблица2[СМР3])</f>
        <v>0</v>
      </c>
      <c r="P81" s="43">
        <f>U81*SUMPRODUCT(($B$2=Таблица2[Филиал])*($B$3=Таблица2[ФЕР/ТЕР])*(F81=Таблица2[Наименование работ])*(G81=Таблица2[ТПиР/НСиР])*Таблица2[ПНР4])</f>
        <v>0</v>
      </c>
      <c r="Q81" s="43">
        <f>V81*SUMPRODUCT(($B$2=Таблица2[Филиал])*($B$3=Таблица2[ФЕР/ТЕР])*(F81=Таблица2[Наименование работ])*(G81=Таблица2[ТПиР/НСиР])*Таблица2[Оборудование5])</f>
        <v>0</v>
      </c>
      <c r="R81" s="43">
        <f>W81*SUMPRODUCT(($B$2=Таблица2[Филиал])*($B$3=Таблица2[ФЕР/ТЕР])*(F81=Таблица2[Наименование работ])*(G81=Таблица2[ТПиР/НСиР])*Таблица2[Прочие2])</f>
        <v>0</v>
      </c>
      <c r="S81" s="4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работ])*(G81=Таблица2[ТПиР/НСиР])/Таблица2[ПИР22]))</f>
        <v>0</v>
      </c>
      <c r="T81" s="4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работ])*(G81=Таблица2[ТПиР/НСиР])/Таблица2[СМР33]))</f>
        <v>0</v>
      </c>
      <c r="U81" s="4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работ])*(G81=Таблица2[ТПиР/НСиР])/Таблица2[ПНР44]))</f>
        <v>0</v>
      </c>
      <c r="V81" s="4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работ])*(G81=Таблица2[ТПиР/НСиР])/Таблица2[Оборудование55]))</f>
        <v>0</v>
      </c>
      <c r="W81" s="4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4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работ])*(G81=Таблица2[ТПиР/НСиР])*Таблица2[ПИР22]))</f>
        <v>0</v>
      </c>
      <c r="Y81" s="4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работ])*(G81=Таблица2[ТПиР/НСиР])*Таблица2[СМР33]))</f>
        <v>0</v>
      </c>
      <c r="Z81" s="4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работ])*(G81=Таблица2[ТПиР/НСиР])*Таблица2[ПНР44]))</f>
        <v>0</v>
      </c>
      <c r="AA81" s="4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работ])*(G81=Таблица2[ТПиР/НСиР])*Таблица2[Оборудование55]))</f>
        <v>0</v>
      </c>
      <c r="AB81" s="44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43">
        <f>SUM(Таблица3[[#This Row],[ПИР]:[Прочее]])</f>
        <v>0</v>
      </c>
      <c r="AD8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1" s="48">
        <f>SUM(Таблица3[[#This Row],[ПИР7]:[Прочие]])</f>
        <v>0</v>
      </c>
      <c r="AF81" s="48">
        <f>SUM(Таблица3[[#This Row],[ПИР11]:[Прочие15]])</f>
        <v>0</v>
      </c>
    </row>
    <row r="82" spans="4:32" x14ac:dyDescent="0.25">
      <c r="D82" s="36">
        <f>калькулятор!C86</f>
        <v>0</v>
      </c>
      <c r="E82" s="6">
        <f>калькулятор!F86</f>
        <v>0</v>
      </c>
      <c r="F82" s="6">
        <f>калькулятор!G86</f>
        <v>0</v>
      </c>
      <c r="G82" s="6">
        <f>калькулятор!H86</f>
        <v>0</v>
      </c>
      <c r="H82" s="6">
        <f>калькулятор!I86</f>
        <v>0</v>
      </c>
      <c r="I82" s="43">
        <f>S82*SUMPRODUCT(($B$2=Таблица2[Филиал])*($B$3=Таблица2[ФЕР/ТЕР])*(F82=Таблица2[Наименование работ])*(G82=Таблица2[ТПиР/НСиР])*Таблица2[ПИР])</f>
        <v>0</v>
      </c>
      <c r="J82" s="43">
        <f>T82*SUMPRODUCT(($B$2=Таблица2[Филиал])*($B$3=Таблица2[ФЕР/ТЕР])*(F82=Таблица2[Наименование работ])*(G82=Таблица2[ТПиР/НСиР])*Таблица2[СМР])</f>
        <v>0</v>
      </c>
      <c r="K82" s="43">
        <f>U82*SUMPRODUCT(($B$2=Таблица2[Филиал])*($B$3=Таблица2[ФЕР/ТЕР])*(F82=Таблица2[Наименование работ])*(G82=Таблица2[ТПиР/НСиР])*Таблица2[ПНР])</f>
        <v>0</v>
      </c>
      <c r="L82" s="43">
        <f>V82*SUMPRODUCT(($B$2=Таблица2[Филиал])*($B$3=Таблица2[ФЕР/ТЕР])*(F82=Таблица2[Наименование работ])*(G82=Таблица2[ТПиР/НСиР])*Таблица2[Оборудование])</f>
        <v>0</v>
      </c>
      <c r="M82" s="43">
        <f>W82*SUMPRODUCT(($B$2=Таблица2[Филиал])*($B$3=Таблица2[ФЕР/ТЕР])*(F82=Таблица2[Наименование работ])*(G82=Таблица2[ТПиР/НСиР])*Таблица2[Прочие])</f>
        <v>0</v>
      </c>
      <c r="N82" s="43">
        <f>S82*SUMPRODUCT(($B$2=Таблица2[Филиал])*($B$3=Таблица2[ФЕР/ТЕР])*(F82=Таблица2[Наименование работ])*(G82=Таблица2[ТПиР/НСиР])*Таблица2[ПИР2])</f>
        <v>0</v>
      </c>
      <c r="O82" s="43">
        <f>T82*SUMPRODUCT(($B$2=Таблица2[Филиал])*($B$3=Таблица2[ФЕР/ТЕР])*(F82=Таблица2[Наименование работ])*(G82=Таблица2[ТПиР/НСиР])*Таблица2[СМР3])</f>
        <v>0</v>
      </c>
      <c r="P82" s="43">
        <f>U82*SUMPRODUCT(($B$2=Таблица2[Филиал])*($B$3=Таблица2[ФЕР/ТЕР])*(F82=Таблица2[Наименование работ])*(G82=Таблица2[ТПиР/НСиР])*Таблица2[ПНР4])</f>
        <v>0</v>
      </c>
      <c r="Q82" s="43">
        <f>V82*SUMPRODUCT(($B$2=Таблица2[Филиал])*($B$3=Таблица2[ФЕР/ТЕР])*(F82=Таблица2[Наименование работ])*(G82=Таблица2[ТПиР/НСиР])*Таблица2[Оборудование5])</f>
        <v>0</v>
      </c>
      <c r="R82" s="43">
        <f>W82*SUMPRODUCT(($B$2=Таблица2[Филиал])*($B$3=Таблица2[ФЕР/ТЕР])*(F82=Таблица2[Наименование работ])*(G82=Таблица2[ТПиР/НСиР])*Таблица2[Прочие2])</f>
        <v>0</v>
      </c>
      <c r="S82" s="4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работ])*(G82=Таблица2[ТПиР/НСиР])/Таблица2[ПИР22]))</f>
        <v>0</v>
      </c>
      <c r="T82" s="4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работ])*(G82=Таблица2[ТПиР/НСиР])/Таблица2[СМР33]))</f>
        <v>0</v>
      </c>
      <c r="U82" s="4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работ])*(G82=Таблица2[ТПиР/НСиР])/Таблица2[ПНР44]))</f>
        <v>0</v>
      </c>
      <c r="V82" s="4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работ])*(G82=Таблица2[ТПиР/НСиР])/Таблица2[Оборудование55]))</f>
        <v>0</v>
      </c>
      <c r="W82" s="4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4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работ])*(G82=Таблица2[ТПиР/НСиР])*Таблица2[ПИР22]))</f>
        <v>0</v>
      </c>
      <c r="Y82" s="4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работ])*(G82=Таблица2[ТПиР/НСиР])*Таблица2[СМР33]))</f>
        <v>0</v>
      </c>
      <c r="Z82" s="4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работ])*(G82=Таблица2[ТПиР/НСиР])*Таблица2[ПНР44]))</f>
        <v>0</v>
      </c>
      <c r="AA82" s="4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работ])*(G82=Таблица2[ТПиР/НСиР])*Таблица2[Оборудование55]))</f>
        <v>0</v>
      </c>
      <c r="AB82" s="44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43">
        <f>SUM(Таблица3[[#This Row],[ПИР]:[Прочее]])</f>
        <v>0</v>
      </c>
      <c r="AD8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2" s="48">
        <f>SUM(Таблица3[[#This Row],[ПИР7]:[Прочие]])</f>
        <v>0</v>
      </c>
      <c r="AF82" s="48">
        <f>SUM(Таблица3[[#This Row],[ПИР11]:[Прочие15]])</f>
        <v>0</v>
      </c>
    </row>
    <row r="83" spans="4:32" x14ac:dyDescent="0.25">
      <c r="D83" s="36">
        <f>калькулятор!C87</f>
        <v>0</v>
      </c>
      <c r="E83" s="6">
        <f>калькулятор!F87</f>
        <v>0</v>
      </c>
      <c r="F83" s="6">
        <f>калькулятор!G87</f>
        <v>0</v>
      </c>
      <c r="G83" s="6">
        <f>калькулятор!H87</f>
        <v>0</v>
      </c>
      <c r="H83" s="6">
        <f>калькулятор!I87</f>
        <v>0</v>
      </c>
      <c r="I83" s="43">
        <f>S83*SUMPRODUCT(($B$2=Таблица2[Филиал])*($B$3=Таблица2[ФЕР/ТЕР])*(F83=Таблица2[Наименование работ])*(G83=Таблица2[ТПиР/НСиР])*Таблица2[ПИР])</f>
        <v>0</v>
      </c>
      <c r="J83" s="43">
        <f>T83*SUMPRODUCT(($B$2=Таблица2[Филиал])*($B$3=Таблица2[ФЕР/ТЕР])*(F83=Таблица2[Наименование работ])*(G83=Таблица2[ТПиР/НСиР])*Таблица2[СМР])</f>
        <v>0</v>
      </c>
      <c r="K83" s="43">
        <f>U83*SUMPRODUCT(($B$2=Таблица2[Филиал])*($B$3=Таблица2[ФЕР/ТЕР])*(F83=Таблица2[Наименование работ])*(G83=Таблица2[ТПиР/НСиР])*Таблица2[ПНР])</f>
        <v>0</v>
      </c>
      <c r="L83" s="43">
        <f>V83*SUMPRODUCT(($B$2=Таблица2[Филиал])*($B$3=Таблица2[ФЕР/ТЕР])*(F83=Таблица2[Наименование работ])*(G83=Таблица2[ТПиР/НСиР])*Таблица2[Оборудование])</f>
        <v>0</v>
      </c>
      <c r="M83" s="43">
        <f>W83*SUMPRODUCT(($B$2=Таблица2[Филиал])*($B$3=Таблица2[ФЕР/ТЕР])*(F83=Таблица2[Наименование работ])*(G83=Таблица2[ТПиР/НСиР])*Таблица2[Прочие])</f>
        <v>0</v>
      </c>
      <c r="N83" s="43">
        <f>S83*SUMPRODUCT(($B$2=Таблица2[Филиал])*($B$3=Таблица2[ФЕР/ТЕР])*(F83=Таблица2[Наименование работ])*(G83=Таблица2[ТПиР/НСиР])*Таблица2[ПИР2])</f>
        <v>0</v>
      </c>
      <c r="O83" s="43">
        <f>T83*SUMPRODUCT(($B$2=Таблица2[Филиал])*($B$3=Таблица2[ФЕР/ТЕР])*(F83=Таблица2[Наименование работ])*(G83=Таблица2[ТПиР/НСиР])*Таблица2[СМР3])</f>
        <v>0</v>
      </c>
      <c r="P83" s="43">
        <f>U83*SUMPRODUCT(($B$2=Таблица2[Филиал])*($B$3=Таблица2[ФЕР/ТЕР])*(F83=Таблица2[Наименование работ])*(G83=Таблица2[ТПиР/НСиР])*Таблица2[ПНР4])</f>
        <v>0</v>
      </c>
      <c r="Q83" s="43">
        <f>V83*SUMPRODUCT(($B$2=Таблица2[Филиал])*($B$3=Таблица2[ФЕР/ТЕР])*(F83=Таблица2[Наименование работ])*(G83=Таблица2[ТПиР/НСиР])*Таблица2[Оборудование5])</f>
        <v>0</v>
      </c>
      <c r="R83" s="43">
        <f>W83*SUMPRODUCT(($B$2=Таблица2[Филиал])*($B$3=Таблица2[ФЕР/ТЕР])*(F83=Таблица2[Наименование работ])*(G83=Таблица2[ТПиР/НСиР])*Таблица2[Прочие2])</f>
        <v>0</v>
      </c>
      <c r="S83" s="4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работ])*(G83=Таблица2[ТПиР/НСиР])/Таблица2[ПИР22]))</f>
        <v>0</v>
      </c>
      <c r="T83" s="4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работ])*(G83=Таблица2[ТПиР/НСиР])/Таблица2[СМР33]))</f>
        <v>0</v>
      </c>
      <c r="U83" s="4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работ])*(G83=Таблица2[ТПиР/НСиР])/Таблица2[ПНР44]))</f>
        <v>0</v>
      </c>
      <c r="V83" s="4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работ])*(G83=Таблица2[ТПиР/НСиР])/Таблица2[Оборудование55]))</f>
        <v>0</v>
      </c>
      <c r="W83" s="4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4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работ])*(G83=Таблица2[ТПиР/НСиР])*Таблица2[ПИР22]))</f>
        <v>0</v>
      </c>
      <c r="Y83" s="4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работ])*(G83=Таблица2[ТПиР/НСиР])*Таблица2[СМР33]))</f>
        <v>0</v>
      </c>
      <c r="Z83" s="4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работ])*(G83=Таблица2[ТПиР/НСиР])*Таблица2[ПНР44]))</f>
        <v>0</v>
      </c>
      <c r="AA83" s="4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работ])*(G83=Таблица2[ТПиР/НСиР])*Таблица2[Оборудование55]))</f>
        <v>0</v>
      </c>
      <c r="AB83" s="44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43">
        <f>SUM(Таблица3[[#This Row],[ПИР]:[Прочее]])</f>
        <v>0</v>
      </c>
      <c r="AD8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3" s="48">
        <f>SUM(Таблица3[[#This Row],[ПИР7]:[Прочие]])</f>
        <v>0</v>
      </c>
      <c r="AF83" s="48">
        <f>SUM(Таблица3[[#This Row],[ПИР11]:[Прочие15]])</f>
        <v>0</v>
      </c>
    </row>
    <row r="84" spans="4:32" x14ac:dyDescent="0.25">
      <c r="D84" s="36">
        <f>калькулятор!C88</f>
        <v>0</v>
      </c>
      <c r="E84" s="6">
        <f>калькулятор!F88</f>
        <v>0</v>
      </c>
      <c r="F84" s="6">
        <f>калькулятор!G88</f>
        <v>0</v>
      </c>
      <c r="G84" s="6">
        <f>калькулятор!H88</f>
        <v>0</v>
      </c>
      <c r="H84" s="6">
        <f>калькулятор!I88</f>
        <v>0</v>
      </c>
      <c r="I84" s="43">
        <f>S84*SUMPRODUCT(($B$2=Таблица2[Филиал])*($B$3=Таблица2[ФЕР/ТЕР])*(F84=Таблица2[Наименование работ])*(G84=Таблица2[ТПиР/НСиР])*Таблица2[ПИР])</f>
        <v>0</v>
      </c>
      <c r="J84" s="43">
        <f>T84*SUMPRODUCT(($B$2=Таблица2[Филиал])*($B$3=Таблица2[ФЕР/ТЕР])*(F84=Таблица2[Наименование работ])*(G84=Таблица2[ТПиР/НСиР])*Таблица2[СМР])</f>
        <v>0</v>
      </c>
      <c r="K84" s="43">
        <f>U84*SUMPRODUCT(($B$2=Таблица2[Филиал])*($B$3=Таблица2[ФЕР/ТЕР])*(F84=Таблица2[Наименование работ])*(G84=Таблица2[ТПиР/НСиР])*Таблица2[ПНР])</f>
        <v>0</v>
      </c>
      <c r="L84" s="43">
        <f>V84*SUMPRODUCT(($B$2=Таблица2[Филиал])*($B$3=Таблица2[ФЕР/ТЕР])*(F84=Таблица2[Наименование работ])*(G84=Таблица2[ТПиР/НСиР])*Таблица2[Оборудование])</f>
        <v>0</v>
      </c>
      <c r="M84" s="43">
        <f>W84*SUMPRODUCT(($B$2=Таблица2[Филиал])*($B$3=Таблица2[ФЕР/ТЕР])*(F84=Таблица2[Наименование работ])*(G84=Таблица2[ТПиР/НСиР])*Таблица2[Прочие])</f>
        <v>0</v>
      </c>
      <c r="N84" s="43">
        <f>S84*SUMPRODUCT(($B$2=Таблица2[Филиал])*($B$3=Таблица2[ФЕР/ТЕР])*(F84=Таблица2[Наименование работ])*(G84=Таблица2[ТПиР/НСиР])*Таблица2[ПИР2])</f>
        <v>0</v>
      </c>
      <c r="O84" s="43">
        <f>T84*SUMPRODUCT(($B$2=Таблица2[Филиал])*($B$3=Таблица2[ФЕР/ТЕР])*(F84=Таблица2[Наименование работ])*(G84=Таблица2[ТПиР/НСиР])*Таблица2[СМР3])</f>
        <v>0</v>
      </c>
      <c r="P84" s="43">
        <f>U84*SUMPRODUCT(($B$2=Таблица2[Филиал])*($B$3=Таблица2[ФЕР/ТЕР])*(F84=Таблица2[Наименование работ])*(G84=Таблица2[ТПиР/НСиР])*Таблица2[ПНР4])</f>
        <v>0</v>
      </c>
      <c r="Q84" s="43">
        <f>V84*SUMPRODUCT(($B$2=Таблица2[Филиал])*($B$3=Таблица2[ФЕР/ТЕР])*(F84=Таблица2[Наименование работ])*(G84=Таблица2[ТПиР/НСиР])*Таблица2[Оборудование5])</f>
        <v>0</v>
      </c>
      <c r="R84" s="43">
        <f>W84*SUMPRODUCT(($B$2=Таблица2[Филиал])*($B$3=Таблица2[ФЕР/ТЕР])*(F84=Таблица2[Наименование работ])*(G84=Таблица2[ТПиР/НСиР])*Таблица2[Прочие2])</f>
        <v>0</v>
      </c>
      <c r="S84" s="4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работ])*(G84=Таблица2[ТПиР/НСиР])/Таблица2[ПИР22]))</f>
        <v>0</v>
      </c>
      <c r="T84" s="4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работ])*(G84=Таблица2[ТПиР/НСиР])/Таблица2[СМР33]))</f>
        <v>0</v>
      </c>
      <c r="U84" s="4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работ])*(G84=Таблица2[ТПиР/НСиР])/Таблица2[ПНР44]))</f>
        <v>0</v>
      </c>
      <c r="V84" s="4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работ])*(G84=Таблица2[ТПиР/НСиР])/Таблица2[Оборудование55]))</f>
        <v>0</v>
      </c>
      <c r="W84" s="4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4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работ])*(G84=Таблица2[ТПиР/НСиР])*Таблица2[ПИР22]))</f>
        <v>0</v>
      </c>
      <c r="Y84" s="4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работ])*(G84=Таблица2[ТПиР/НСиР])*Таблица2[СМР33]))</f>
        <v>0</v>
      </c>
      <c r="Z84" s="4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работ])*(G84=Таблица2[ТПиР/НСиР])*Таблица2[ПНР44]))</f>
        <v>0</v>
      </c>
      <c r="AA84" s="4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работ])*(G84=Таблица2[ТПиР/НСиР])*Таблица2[Оборудование55]))</f>
        <v>0</v>
      </c>
      <c r="AB84" s="44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43">
        <f>SUM(Таблица3[[#This Row],[ПИР]:[Прочее]])</f>
        <v>0</v>
      </c>
      <c r="AD8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4" s="48">
        <f>SUM(Таблица3[[#This Row],[ПИР7]:[Прочие]])</f>
        <v>0</v>
      </c>
      <c r="AF84" s="48">
        <f>SUM(Таблица3[[#This Row],[ПИР11]:[Прочие15]])</f>
        <v>0</v>
      </c>
    </row>
    <row r="85" spans="4:32" x14ac:dyDescent="0.25">
      <c r="D85" s="36">
        <f>калькулятор!C89</f>
        <v>0</v>
      </c>
      <c r="E85" s="6">
        <f>калькулятор!F89</f>
        <v>0</v>
      </c>
      <c r="F85" s="6">
        <f>калькулятор!G89</f>
        <v>0</v>
      </c>
      <c r="G85" s="6">
        <f>калькулятор!H89</f>
        <v>0</v>
      </c>
      <c r="H85" s="6">
        <f>калькулятор!I89</f>
        <v>0</v>
      </c>
      <c r="I85" s="43">
        <f>S85*SUMPRODUCT(($B$2=Таблица2[Филиал])*($B$3=Таблица2[ФЕР/ТЕР])*(F85=Таблица2[Наименование работ])*(G85=Таблица2[ТПиР/НСиР])*Таблица2[ПИР])</f>
        <v>0</v>
      </c>
      <c r="J85" s="43">
        <f>T85*SUMPRODUCT(($B$2=Таблица2[Филиал])*($B$3=Таблица2[ФЕР/ТЕР])*(F85=Таблица2[Наименование работ])*(G85=Таблица2[ТПиР/НСиР])*Таблица2[СМР])</f>
        <v>0</v>
      </c>
      <c r="K85" s="43">
        <f>U85*SUMPRODUCT(($B$2=Таблица2[Филиал])*($B$3=Таблица2[ФЕР/ТЕР])*(F85=Таблица2[Наименование работ])*(G85=Таблица2[ТПиР/НСиР])*Таблица2[ПНР])</f>
        <v>0</v>
      </c>
      <c r="L85" s="43">
        <f>V85*SUMPRODUCT(($B$2=Таблица2[Филиал])*($B$3=Таблица2[ФЕР/ТЕР])*(F85=Таблица2[Наименование работ])*(G85=Таблица2[ТПиР/НСиР])*Таблица2[Оборудование])</f>
        <v>0</v>
      </c>
      <c r="M85" s="43">
        <f>W85*SUMPRODUCT(($B$2=Таблица2[Филиал])*($B$3=Таблица2[ФЕР/ТЕР])*(F85=Таблица2[Наименование работ])*(G85=Таблица2[ТПиР/НСиР])*Таблица2[Прочие])</f>
        <v>0</v>
      </c>
      <c r="N85" s="43">
        <f>S85*SUMPRODUCT(($B$2=Таблица2[Филиал])*($B$3=Таблица2[ФЕР/ТЕР])*(F85=Таблица2[Наименование работ])*(G85=Таблица2[ТПиР/НСиР])*Таблица2[ПИР2])</f>
        <v>0</v>
      </c>
      <c r="O85" s="43">
        <f>T85*SUMPRODUCT(($B$2=Таблица2[Филиал])*($B$3=Таблица2[ФЕР/ТЕР])*(F85=Таблица2[Наименование работ])*(G85=Таблица2[ТПиР/НСиР])*Таблица2[СМР3])</f>
        <v>0</v>
      </c>
      <c r="P85" s="43">
        <f>U85*SUMPRODUCT(($B$2=Таблица2[Филиал])*($B$3=Таблица2[ФЕР/ТЕР])*(F85=Таблица2[Наименование работ])*(G85=Таблица2[ТПиР/НСиР])*Таблица2[ПНР4])</f>
        <v>0</v>
      </c>
      <c r="Q85" s="43">
        <f>V85*SUMPRODUCT(($B$2=Таблица2[Филиал])*($B$3=Таблица2[ФЕР/ТЕР])*(F85=Таблица2[Наименование работ])*(G85=Таблица2[ТПиР/НСиР])*Таблица2[Оборудование5])</f>
        <v>0</v>
      </c>
      <c r="R85" s="43">
        <f>W85*SUMPRODUCT(($B$2=Таблица2[Филиал])*($B$3=Таблица2[ФЕР/ТЕР])*(F85=Таблица2[Наименование работ])*(G85=Таблица2[ТПиР/НСиР])*Таблица2[Прочие2])</f>
        <v>0</v>
      </c>
      <c r="S85" s="4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работ])*(G85=Таблица2[ТПиР/НСиР])/Таблица2[ПИР22]))</f>
        <v>0</v>
      </c>
      <c r="T85" s="4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работ])*(G85=Таблица2[ТПиР/НСиР])/Таблица2[СМР33]))</f>
        <v>0</v>
      </c>
      <c r="U85" s="4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работ])*(G85=Таблица2[ТПиР/НСиР])/Таблица2[ПНР44]))</f>
        <v>0</v>
      </c>
      <c r="V85" s="4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работ])*(G85=Таблица2[ТПиР/НСиР])/Таблица2[Оборудование55]))</f>
        <v>0</v>
      </c>
      <c r="W85" s="4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4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работ])*(G85=Таблица2[ТПиР/НСиР])*Таблица2[ПИР22]))</f>
        <v>0</v>
      </c>
      <c r="Y85" s="4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работ])*(G85=Таблица2[ТПиР/НСиР])*Таблица2[СМР33]))</f>
        <v>0</v>
      </c>
      <c r="Z85" s="4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работ])*(G85=Таблица2[ТПиР/НСиР])*Таблица2[ПНР44]))</f>
        <v>0</v>
      </c>
      <c r="AA85" s="4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работ])*(G85=Таблица2[ТПиР/НСиР])*Таблица2[Оборудование55]))</f>
        <v>0</v>
      </c>
      <c r="AB85" s="44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43">
        <f>SUM(Таблица3[[#This Row],[ПИР]:[Прочее]])</f>
        <v>0</v>
      </c>
      <c r="AD8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5" s="48">
        <f>SUM(Таблица3[[#This Row],[ПИР7]:[Прочие]])</f>
        <v>0</v>
      </c>
      <c r="AF85" s="48">
        <f>SUM(Таблица3[[#This Row],[ПИР11]:[Прочие15]])</f>
        <v>0</v>
      </c>
    </row>
    <row r="86" spans="4:32" x14ac:dyDescent="0.25">
      <c r="D86" s="36">
        <f>калькулятор!C90</f>
        <v>0</v>
      </c>
      <c r="E86" s="6">
        <f>калькулятор!F90</f>
        <v>0</v>
      </c>
      <c r="F86" s="6">
        <f>калькулятор!G90</f>
        <v>0</v>
      </c>
      <c r="G86" s="6">
        <f>калькулятор!H90</f>
        <v>0</v>
      </c>
      <c r="H86" s="6">
        <f>калькулятор!I90</f>
        <v>0</v>
      </c>
      <c r="I86" s="43">
        <f>S86*SUMPRODUCT(($B$2=Таблица2[Филиал])*($B$3=Таблица2[ФЕР/ТЕР])*(F86=Таблица2[Наименование работ])*(G86=Таблица2[ТПиР/НСиР])*Таблица2[ПИР])</f>
        <v>0</v>
      </c>
      <c r="J86" s="43">
        <f>T86*SUMPRODUCT(($B$2=Таблица2[Филиал])*($B$3=Таблица2[ФЕР/ТЕР])*(F86=Таблица2[Наименование работ])*(G86=Таблица2[ТПиР/НСиР])*Таблица2[СМР])</f>
        <v>0</v>
      </c>
      <c r="K86" s="43">
        <f>U86*SUMPRODUCT(($B$2=Таблица2[Филиал])*($B$3=Таблица2[ФЕР/ТЕР])*(F86=Таблица2[Наименование работ])*(G86=Таблица2[ТПиР/НСиР])*Таблица2[ПНР])</f>
        <v>0</v>
      </c>
      <c r="L86" s="43">
        <f>V86*SUMPRODUCT(($B$2=Таблица2[Филиал])*($B$3=Таблица2[ФЕР/ТЕР])*(F86=Таблица2[Наименование работ])*(G86=Таблица2[ТПиР/НСиР])*Таблица2[Оборудование])</f>
        <v>0</v>
      </c>
      <c r="M86" s="43">
        <f>W86*SUMPRODUCT(($B$2=Таблица2[Филиал])*($B$3=Таблица2[ФЕР/ТЕР])*(F86=Таблица2[Наименование работ])*(G86=Таблица2[ТПиР/НСиР])*Таблица2[Прочие])</f>
        <v>0</v>
      </c>
      <c r="N86" s="43">
        <f>S86*SUMPRODUCT(($B$2=Таблица2[Филиал])*($B$3=Таблица2[ФЕР/ТЕР])*(F86=Таблица2[Наименование работ])*(G86=Таблица2[ТПиР/НСиР])*Таблица2[ПИР2])</f>
        <v>0</v>
      </c>
      <c r="O86" s="43">
        <f>T86*SUMPRODUCT(($B$2=Таблица2[Филиал])*($B$3=Таблица2[ФЕР/ТЕР])*(F86=Таблица2[Наименование работ])*(G86=Таблица2[ТПиР/НСиР])*Таблица2[СМР3])</f>
        <v>0</v>
      </c>
      <c r="P86" s="43">
        <f>U86*SUMPRODUCT(($B$2=Таблица2[Филиал])*($B$3=Таблица2[ФЕР/ТЕР])*(F86=Таблица2[Наименование работ])*(G86=Таблица2[ТПиР/НСиР])*Таблица2[ПНР4])</f>
        <v>0</v>
      </c>
      <c r="Q86" s="43">
        <f>V86*SUMPRODUCT(($B$2=Таблица2[Филиал])*($B$3=Таблица2[ФЕР/ТЕР])*(F86=Таблица2[Наименование работ])*(G86=Таблица2[ТПиР/НСиР])*Таблица2[Оборудование5])</f>
        <v>0</v>
      </c>
      <c r="R86" s="43">
        <f>W86*SUMPRODUCT(($B$2=Таблица2[Филиал])*($B$3=Таблица2[ФЕР/ТЕР])*(F86=Таблица2[Наименование работ])*(G86=Таблица2[ТПиР/НСиР])*Таблица2[Прочие2])</f>
        <v>0</v>
      </c>
      <c r="S86" s="4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работ])*(G86=Таблица2[ТПиР/НСиР])/Таблица2[ПИР22]))</f>
        <v>0</v>
      </c>
      <c r="T86" s="4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работ])*(G86=Таблица2[ТПиР/НСиР])/Таблица2[СМР33]))</f>
        <v>0</v>
      </c>
      <c r="U86" s="4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работ])*(G86=Таблица2[ТПиР/НСиР])/Таблица2[ПНР44]))</f>
        <v>0</v>
      </c>
      <c r="V86" s="4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работ])*(G86=Таблица2[ТПиР/НСиР])/Таблица2[Оборудование55]))</f>
        <v>0</v>
      </c>
      <c r="W86" s="4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4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работ])*(G86=Таблица2[ТПиР/НСиР])*Таблица2[ПИР22]))</f>
        <v>0</v>
      </c>
      <c r="Y86" s="4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работ])*(G86=Таблица2[ТПиР/НСиР])*Таблица2[СМР33]))</f>
        <v>0</v>
      </c>
      <c r="Z86" s="4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работ])*(G86=Таблица2[ТПиР/НСиР])*Таблица2[ПНР44]))</f>
        <v>0</v>
      </c>
      <c r="AA86" s="4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работ])*(G86=Таблица2[ТПиР/НСиР])*Таблица2[Оборудование55]))</f>
        <v>0</v>
      </c>
      <c r="AB86" s="44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43">
        <f>SUM(Таблица3[[#This Row],[ПИР]:[Прочее]])</f>
        <v>0</v>
      </c>
      <c r="AD8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6" s="48">
        <f>SUM(Таблица3[[#This Row],[ПИР7]:[Прочие]])</f>
        <v>0</v>
      </c>
      <c r="AF86" s="48">
        <f>SUM(Таблица3[[#This Row],[ПИР11]:[Прочие15]])</f>
        <v>0</v>
      </c>
    </row>
    <row r="87" spans="4:32" x14ac:dyDescent="0.25">
      <c r="D87" s="36">
        <f>калькулятор!C91</f>
        <v>0</v>
      </c>
      <c r="E87" s="6">
        <f>калькулятор!F91</f>
        <v>0</v>
      </c>
      <c r="F87" s="6">
        <f>калькулятор!G91</f>
        <v>0</v>
      </c>
      <c r="G87" s="6">
        <f>калькулятор!H91</f>
        <v>0</v>
      </c>
      <c r="H87" s="6">
        <f>калькулятор!I91</f>
        <v>0</v>
      </c>
      <c r="I87" s="43">
        <f>S87*SUMPRODUCT(($B$2=Таблица2[Филиал])*($B$3=Таблица2[ФЕР/ТЕР])*(F87=Таблица2[Наименование работ])*(G87=Таблица2[ТПиР/НСиР])*Таблица2[ПИР])</f>
        <v>0</v>
      </c>
      <c r="J87" s="43">
        <f>T87*SUMPRODUCT(($B$2=Таблица2[Филиал])*($B$3=Таблица2[ФЕР/ТЕР])*(F87=Таблица2[Наименование работ])*(G87=Таблица2[ТПиР/НСиР])*Таблица2[СМР])</f>
        <v>0</v>
      </c>
      <c r="K87" s="43">
        <f>U87*SUMPRODUCT(($B$2=Таблица2[Филиал])*($B$3=Таблица2[ФЕР/ТЕР])*(F87=Таблица2[Наименование работ])*(G87=Таблица2[ТПиР/НСиР])*Таблица2[ПНР])</f>
        <v>0</v>
      </c>
      <c r="L87" s="43">
        <f>V87*SUMPRODUCT(($B$2=Таблица2[Филиал])*($B$3=Таблица2[ФЕР/ТЕР])*(F87=Таблица2[Наименование работ])*(G87=Таблица2[ТПиР/НСиР])*Таблица2[Оборудование])</f>
        <v>0</v>
      </c>
      <c r="M87" s="43">
        <f>W87*SUMPRODUCT(($B$2=Таблица2[Филиал])*($B$3=Таблица2[ФЕР/ТЕР])*(F87=Таблица2[Наименование работ])*(G87=Таблица2[ТПиР/НСиР])*Таблица2[Прочие])</f>
        <v>0</v>
      </c>
      <c r="N87" s="43">
        <f>S87*SUMPRODUCT(($B$2=Таблица2[Филиал])*($B$3=Таблица2[ФЕР/ТЕР])*(F87=Таблица2[Наименование работ])*(G87=Таблица2[ТПиР/НСиР])*Таблица2[ПИР2])</f>
        <v>0</v>
      </c>
      <c r="O87" s="43">
        <f>T87*SUMPRODUCT(($B$2=Таблица2[Филиал])*($B$3=Таблица2[ФЕР/ТЕР])*(F87=Таблица2[Наименование работ])*(G87=Таблица2[ТПиР/НСиР])*Таблица2[СМР3])</f>
        <v>0</v>
      </c>
      <c r="P87" s="43">
        <f>U87*SUMPRODUCT(($B$2=Таблица2[Филиал])*($B$3=Таблица2[ФЕР/ТЕР])*(F87=Таблица2[Наименование работ])*(G87=Таблица2[ТПиР/НСиР])*Таблица2[ПНР4])</f>
        <v>0</v>
      </c>
      <c r="Q87" s="43">
        <f>V87*SUMPRODUCT(($B$2=Таблица2[Филиал])*($B$3=Таблица2[ФЕР/ТЕР])*(F87=Таблица2[Наименование работ])*(G87=Таблица2[ТПиР/НСиР])*Таблица2[Оборудование5])</f>
        <v>0</v>
      </c>
      <c r="R87" s="43">
        <f>W87*SUMPRODUCT(($B$2=Таблица2[Филиал])*($B$3=Таблица2[ФЕР/ТЕР])*(F87=Таблица2[Наименование работ])*(G87=Таблица2[ТПиР/НСиР])*Таблица2[Прочие2])</f>
        <v>0</v>
      </c>
      <c r="S87" s="4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работ])*(G87=Таблица2[ТПиР/НСиР])/Таблица2[ПИР22]))</f>
        <v>0</v>
      </c>
      <c r="T87" s="4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работ])*(G87=Таблица2[ТПиР/НСиР])/Таблица2[СМР33]))</f>
        <v>0</v>
      </c>
      <c r="U87" s="4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работ])*(G87=Таблица2[ТПиР/НСиР])/Таблица2[ПНР44]))</f>
        <v>0</v>
      </c>
      <c r="V87" s="4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работ])*(G87=Таблица2[ТПиР/НСиР])/Таблица2[Оборудование55]))</f>
        <v>0</v>
      </c>
      <c r="W87" s="4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4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работ])*(G87=Таблица2[ТПиР/НСиР])*Таблица2[ПИР22]))</f>
        <v>0</v>
      </c>
      <c r="Y87" s="4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работ])*(G87=Таблица2[ТПиР/НСиР])*Таблица2[СМР33]))</f>
        <v>0</v>
      </c>
      <c r="Z87" s="4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работ])*(G87=Таблица2[ТПиР/НСиР])*Таблица2[ПНР44]))</f>
        <v>0</v>
      </c>
      <c r="AA87" s="4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работ])*(G87=Таблица2[ТПиР/НСиР])*Таблица2[Оборудование55]))</f>
        <v>0</v>
      </c>
      <c r="AB87" s="44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43">
        <f>SUM(Таблица3[[#This Row],[ПИР]:[Прочее]])</f>
        <v>0</v>
      </c>
      <c r="AD8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7" s="48">
        <f>SUM(Таблица3[[#This Row],[ПИР7]:[Прочие]])</f>
        <v>0</v>
      </c>
      <c r="AF87" s="48">
        <f>SUM(Таблица3[[#This Row],[ПИР11]:[Прочие15]])</f>
        <v>0</v>
      </c>
    </row>
    <row r="88" spans="4:32" x14ac:dyDescent="0.25">
      <c r="D88" s="36">
        <f>калькулятор!C92</f>
        <v>0</v>
      </c>
      <c r="E88" s="6">
        <f>калькулятор!F92</f>
        <v>0</v>
      </c>
      <c r="F88" s="6">
        <f>калькулятор!G92</f>
        <v>0</v>
      </c>
      <c r="G88" s="6">
        <f>калькулятор!H92</f>
        <v>0</v>
      </c>
      <c r="H88" s="6">
        <f>калькулятор!I92</f>
        <v>0</v>
      </c>
      <c r="I88" s="43">
        <f>S88*SUMPRODUCT(($B$2=Таблица2[Филиал])*($B$3=Таблица2[ФЕР/ТЕР])*(F88=Таблица2[Наименование работ])*(G88=Таблица2[ТПиР/НСиР])*Таблица2[ПИР])</f>
        <v>0</v>
      </c>
      <c r="J88" s="43">
        <f>T88*SUMPRODUCT(($B$2=Таблица2[Филиал])*($B$3=Таблица2[ФЕР/ТЕР])*(F88=Таблица2[Наименование работ])*(G88=Таблица2[ТПиР/НСиР])*Таблица2[СМР])</f>
        <v>0</v>
      </c>
      <c r="K88" s="43">
        <f>U88*SUMPRODUCT(($B$2=Таблица2[Филиал])*($B$3=Таблица2[ФЕР/ТЕР])*(F88=Таблица2[Наименование работ])*(G88=Таблица2[ТПиР/НСиР])*Таблица2[ПНР])</f>
        <v>0</v>
      </c>
      <c r="L88" s="43">
        <f>V88*SUMPRODUCT(($B$2=Таблица2[Филиал])*($B$3=Таблица2[ФЕР/ТЕР])*(F88=Таблица2[Наименование работ])*(G88=Таблица2[ТПиР/НСиР])*Таблица2[Оборудование])</f>
        <v>0</v>
      </c>
      <c r="M88" s="43">
        <f>W88*SUMPRODUCT(($B$2=Таблица2[Филиал])*($B$3=Таблица2[ФЕР/ТЕР])*(F88=Таблица2[Наименование работ])*(G88=Таблица2[ТПиР/НСиР])*Таблица2[Прочие])</f>
        <v>0</v>
      </c>
      <c r="N88" s="43">
        <f>S88*SUMPRODUCT(($B$2=Таблица2[Филиал])*($B$3=Таблица2[ФЕР/ТЕР])*(F88=Таблица2[Наименование работ])*(G88=Таблица2[ТПиР/НСиР])*Таблица2[ПИР2])</f>
        <v>0</v>
      </c>
      <c r="O88" s="43">
        <f>T88*SUMPRODUCT(($B$2=Таблица2[Филиал])*($B$3=Таблица2[ФЕР/ТЕР])*(F88=Таблица2[Наименование работ])*(G88=Таблица2[ТПиР/НСиР])*Таблица2[СМР3])</f>
        <v>0</v>
      </c>
      <c r="P88" s="43">
        <f>U88*SUMPRODUCT(($B$2=Таблица2[Филиал])*($B$3=Таблица2[ФЕР/ТЕР])*(F88=Таблица2[Наименование работ])*(G88=Таблица2[ТПиР/НСиР])*Таблица2[ПНР4])</f>
        <v>0</v>
      </c>
      <c r="Q88" s="43">
        <f>V88*SUMPRODUCT(($B$2=Таблица2[Филиал])*($B$3=Таблица2[ФЕР/ТЕР])*(F88=Таблица2[Наименование работ])*(G88=Таблица2[ТПиР/НСиР])*Таблица2[Оборудование5])</f>
        <v>0</v>
      </c>
      <c r="R88" s="43">
        <f>W88*SUMPRODUCT(($B$2=Таблица2[Филиал])*($B$3=Таблица2[ФЕР/ТЕР])*(F88=Таблица2[Наименование работ])*(G88=Таблица2[ТПиР/НСиР])*Таблица2[Прочие2])</f>
        <v>0</v>
      </c>
      <c r="S88" s="4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работ])*(G88=Таблица2[ТПиР/НСиР])/Таблица2[ПИР22]))</f>
        <v>0</v>
      </c>
      <c r="T88" s="4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работ])*(G88=Таблица2[ТПиР/НСиР])/Таблица2[СМР33]))</f>
        <v>0</v>
      </c>
      <c r="U88" s="4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работ])*(G88=Таблица2[ТПиР/НСиР])/Таблица2[ПНР44]))</f>
        <v>0</v>
      </c>
      <c r="V88" s="4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работ])*(G88=Таблица2[ТПиР/НСиР])/Таблица2[Оборудование55]))</f>
        <v>0</v>
      </c>
      <c r="W88" s="4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4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работ])*(G88=Таблица2[ТПиР/НСиР])*Таблица2[ПИР22]))</f>
        <v>0</v>
      </c>
      <c r="Y88" s="4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работ])*(G88=Таблица2[ТПиР/НСиР])*Таблица2[СМР33]))</f>
        <v>0</v>
      </c>
      <c r="Z88" s="4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работ])*(G88=Таблица2[ТПиР/НСиР])*Таблица2[ПНР44]))</f>
        <v>0</v>
      </c>
      <c r="AA88" s="4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работ])*(G88=Таблица2[ТПиР/НСиР])*Таблица2[Оборудование55]))</f>
        <v>0</v>
      </c>
      <c r="AB88" s="44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43">
        <f>SUM(Таблица3[[#This Row],[ПИР]:[Прочее]])</f>
        <v>0</v>
      </c>
      <c r="AD8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8" s="48">
        <f>SUM(Таблица3[[#This Row],[ПИР7]:[Прочие]])</f>
        <v>0</v>
      </c>
      <c r="AF88" s="48">
        <f>SUM(Таблица3[[#This Row],[ПИР11]:[Прочие15]])</f>
        <v>0</v>
      </c>
    </row>
    <row r="89" spans="4:32" x14ac:dyDescent="0.25">
      <c r="D89" s="36">
        <f>калькулятор!C93</f>
        <v>0</v>
      </c>
      <c r="E89" s="6">
        <f>калькулятор!F93</f>
        <v>0</v>
      </c>
      <c r="F89" s="6">
        <f>калькулятор!G93</f>
        <v>0</v>
      </c>
      <c r="G89" s="6">
        <f>калькулятор!H93</f>
        <v>0</v>
      </c>
      <c r="H89" s="6">
        <f>калькулятор!I93</f>
        <v>0</v>
      </c>
      <c r="I89" s="43">
        <f>S89*SUMPRODUCT(($B$2=Таблица2[Филиал])*($B$3=Таблица2[ФЕР/ТЕР])*(F89=Таблица2[Наименование работ])*(G89=Таблица2[ТПиР/НСиР])*Таблица2[ПИР])</f>
        <v>0</v>
      </c>
      <c r="J89" s="43">
        <f>T89*SUMPRODUCT(($B$2=Таблица2[Филиал])*($B$3=Таблица2[ФЕР/ТЕР])*(F89=Таблица2[Наименование работ])*(G89=Таблица2[ТПиР/НСиР])*Таблица2[СМР])</f>
        <v>0</v>
      </c>
      <c r="K89" s="43">
        <f>U89*SUMPRODUCT(($B$2=Таблица2[Филиал])*($B$3=Таблица2[ФЕР/ТЕР])*(F89=Таблица2[Наименование работ])*(G89=Таблица2[ТПиР/НСиР])*Таблица2[ПНР])</f>
        <v>0</v>
      </c>
      <c r="L89" s="43">
        <f>V89*SUMPRODUCT(($B$2=Таблица2[Филиал])*($B$3=Таблица2[ФЕР/ТЕР])*(F89=Таблица2[Наименование работ])*(G89=Таблица2[ТПиР/НСиР])*Таблица2[Оборудование])</f>
        <v>0</v>
      </c>
      <c r="M89" s="43">
        <f>W89*SUMPRODUCT(($B$2=Таблица2[Филиал])*($B$3=Таблица2[ФЕР/ТЕР])*(F89=Таблица2[Наименование работ])*(G89=Таблица2[ТПиР/НСиР])*Таблица2[Прочие])</f>
        <v>0</v>
      </c>
      <c r="N89" s="43">
        <f>S89*SUMPRODUCT(($B$2=Таблица2[Филиал])*($B$3=Таблица2[ФЕР/ТЕР])*(F89=Таблица2[Наименование работ])*(G89=Таблица2[ТПиР/НСиР])*Таблица2[ПИР2])</f>
        <v>0</v>
      </c>
      <c r="O89" s="43">
        <f>T89*SUMPRODUCT(($B$2=Таблица2[Филиал])*($B$3=Таблица2[ФЕР/ТЕР])*(F89=Таблица2[Наименование работ])*(G89=Таблица2[ТПиР/НСиР])*Таблица2[СМР3])</f>
        <v>0</v>
      </c>
      <c r="P89" s="43">
        <f>U89*SUMPRODUCT(($B$2=Таблица2[Филиал])*($B$3=Таблица2[ФЕР/ТЕР])*(F89=Таблица2[Наименование работ])*(G89=Таблица2[ТПиР/НСиР])*Таблица2[ПНР4])</f>
        <v>0</v>
      </c>
      <c r="Q89" s="43">
        <f>V89*SUMPRODUCT(($B$2=Таблица2[Филиал])*($B$3=Таблица2[ФЕР/ТЕР])*(F89=Таблица2[Наименование работ])*(G89=Таблица2[ТПиР/НСиР])*Таблица2[Оборудование5])</f>
        <v>0</v>
      </c>
      <c r="R89" s="43">
        <f>W89*SUMPRODUCT(($B$2=Таблица2[Филиал])*($B$3=Таблица2[ФЕР/ТЕР])*(F89=Таблица2[Наименование работ])*(G89=Таблица2[ТПиР/НСиР])*Таблица2[Прочие2])</f>
        <v>0</v>
      </c>
      <c r="S89" s="4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работ])*(G89=Таблица2[ТПиР/НСиР])/Таблица2[ПИР22]))</f>
        <v>0</v>
      </c>
      <c r="T89" s="4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работ])*(G89=Таблица2[ТПиР/НСиР])/Таблица2[СМР33]))</f>
        <v>0</v>
      </c>
      <c r="U89" s="4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работ])*(G89=Таблица2[ТПиР/НСиР])/Таблица2[ПНР44]))</f>
        <v>0</v>
      </c>
      <c r="V89" s="4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работ])*(G89=Таблица2[ТПиР/НСиР])/Таблица2[Оборудование55]))</f>
        <v>0</v>
      </c>
      <c r="W89" s="4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4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работ])*(G89=Таблица2[ТПиР/НСиР])*Таблица2[ПИР22]))</f>
        <v>0</v>
      </c>
      <c r="Y89" s="4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работ])*(G89=Таблица2[ТПиР/НСиР])*Таблица2[СМР33]))</f>
        <v>0</v>
      </c>
      <c r="Z89" s="4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работ])*(G89=Таблица2[ТПиР/НСиР])*Таблица2[ПНР44]))</f>
        <v>0</v>
      </c>
      <c r="AA89" s="4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работ])*(G89=Таблица2[ТПиР/НСиР])*Таблица2[Оборудование55]))</f>
        <v>0</v>
      </c>
      <c r="AB89" s="44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43">
        <f>SUM(Таблица3[[#This Row],[ПИР]:[Прочее]])</f>
        <v>0</v>
      </c>
      <c r="AD8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9" s="48">
        <f>SUM(Таблица3[[#This Row],[ПИР7]:[Прочие]])</f>
        <v>0</v>
      </c>
      <c r="AF89" s="48">
        <f>SUM(Таблица3[[#This Row],[ПИР11]:[Прочие15]])</f>
        <v>0</v>
      </c>
    </row>
    <row r="90" spans="4:32" x14ac:dyDescent="0.25">
      <c r="D90" s="36">
        <f>калькулятор!C94</f>
        <v>0</v>
      </c>
      <c r="E90" s="6">
        <f>калькулятор!F94</f>
        <v>0</v>
      </c>
      <c r="F90" s="6">
        <f>калькулятор!G94</f>
        <v>0</v>
      </c>
      <c r="G90" s="6">
        <f>калькулятор!H94</f>
        <v>0</v>
      </c>
      <c r="H90" s="6">
        <f>калькулятор!I94</f>
        <v>0</v>
      </c>
      <c r="I90" s="43">
        <f>S90*SUMPRODUCT(($B$2=Таблица2[Филиал])*($B$3=Таблица2[ФЕР/ТЕР])*(F90=Таблица2[Наименование работ])*(G90=Таблица2[ТПиР/НСиР])*Таблица2[ПИР])</f>
        <v>0</v>
      </c>
      <c r="J90" s="43">
        <f>T90*SUMPRODUCT(($B$2=Таблица2[Филиал])*($B$3=Таблица2[ФЕР/ТЕР])*(F90=Таблица2[Наименование работ])*(G90=Таблица2[ТПиР/НСиР])*Таблица2[СМР])</f>
        <v>0</v>
      </c>
      <c r="K90" s="43">
        <f>U90*SUMPRODUCT(($B$2=Таблица2[Филиал])*($B$3=Таблица2[ФЕР/ТЕР])*(F90=Таблица2[Наименование работ])*(G90=Таблица2[ТПиР/НСиР])*Таблица2[ПНР])</f>
        <v>0</v>
      </c>
      <c r="L90" s="43">
        <f>V90*SUMPRODUCT(($B$2=Таблица2[Филиал])*($B$3=Таблица2[ФЕР/ТЕР])*(F90=Таблица2[Наименование работ])*(G90=Таблица2[ТПиР/НСиР])*Таблица2[Оборудование])</f>
        <v>0</v>
      </c>
      <c r="M90" s="43">
        <f>W90*SUMPRODUCT(($B$2=Таблица2[Филиал])*($B$3=Таблица2[ФЕР/ТЕР])*(F90=Таблица2[Наименование работ])*(G90=Таблица2[ТПиР/НСиР])*Таблица2[Прочие])</f>
        <v>0</v>
      </c>
      <c r="N90" s="43">
        <f>S90*SUMPRODUCT(($B$2=Таблица2[Филиал])*($B$3=Таблица2[ФЕР/ТЕР])*(F90=Таблица2[Наименование работ])*(G90=Таблица2[ТПиР/НСиР])*Таблица2[ПИР2])</f>
        <v>0</v>
      </c>
      <c r="O90" s="43">
        <f>T90*SUMPRODUCT(($B$2=Таблица2[Филиал])*($B$3=Таблица2[ФЕР/ТЕР])*(F90=Таблица2[Наименование работ])*(G90=Таблица2[ТПиР/НСиР])*Таблица2[СМР3])</f>
        <v>0</v>
      </c>
      <c r="P90" s="43">
        <f>U90*SUMPRODUCT(($B$2=Таблица2[Филиал])*($B$3=Таблица2[ФЕР/ТЕР])*(F90=Таблица2[Наименование работ])*(G90=Таблица2[ТПиР/НСиР])*Таблица2[ПНР4])</f>
        <v>0</v>
      </c>
      <c r="Q90" s="43">
        <f>V90*SUMPRODUCT(($B$2=Таблица2[Филиал])*($B$3=Таблица2[ФЕР/ТЕР])*(F90=Таблица2[Наименование работ])*(G90=Таблица2[ТПиР/НСиР])*Таблица2[Оборудование5])</f>
        <v>0</v>
      </c>
      <c r="R90" s="43">
        <f>W90*SUMPRODUCT(($B$2=Таблица2[Филиал])*($B$3=Таблица2[ФЕР/ТЕР])*(F90=Таблица2[Наименование работ])*(G90=Таблица2[ТПиР/НСиР])*Таблица2[Прочие2])</f>
        <v>0</v>
      </c>
      <c r="S90" s="4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работ])*(G90=Таблица2[ТПиР/НСиР])/Таблица2[ПИР22]))</f>
        <v>0</v>
      </c>
      <c r="T90" s="4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работ])*(G90=Таблица2[ТПиР/НСиР])/Таблица2[СМР33]))</f>
        <v>0</v>
      </c>
      <c r="U90" s="4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работ])*(G90=Таблица2[ТПиР/НСиР])/Таблица2[ПНР44]))</f>
        <v>0</v>
      </c>
      <c r="V90" s="4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работ])*(G90=Таблица2[ТПиР/НСиР])/Таблица2[Оборудование55]))</f>
        <v>0</v>
      </c>
      <c r="W90" s="4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4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работ])*(G90=Таблица2[ТПиР/НСиР])*Таблица2[ПИР22]))</f>
        <v>0</v>
      </c>
      <c r="Y90" s="4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работ])*(G90=Таблица2[ТПиР/НСиР])*Таблица2[СМР33]))</f>
        <v>0</v>
      </c>
      <c r="Z90" s="4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работ])*(G90=Таблица2[ТПиР/НСиР])*Таблица2[ПНР44]))</f>
        <v>0</v>
      </c>
      <c r="AA90" s="4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работ])*(G90=Таблица2[ТПиР/НСиР])*Таблица2[Оборудование55]))</f>
        <v>0</v>
      </c>
      <c r="AB90" s="44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43">
        <f>SUM(Таблица3[[#This Row],[ПИР]:[Прочее]])</f>
        <v>0</v>
      </c>
      <c r="AD9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0" s="48">
        <f>SUM(Таблица3[[#This Row],[ПИР7]:[Прочие]])</f>
        <v>0</v>
      </c>
      <c r="AF90" s="48">
        <f>SUM(Таблица3[[#This Row],[ПИР11]:[Прочие15]])</f>
        <v>0</v>
      </c>
    </row>
    <row r="91" spans="4:32" x14ac:dyDescent="0.25">
      <c r="D91" s="36">
        <f>калькулятор!C95</f>
        <v>0</v>
      </c>
      <c r="E91" s="6">
        <f>калькулятор!F95</f>
        <v>0</v>
      </c>
      <c r="F91" s="6">
        <f>калькулятор!G95</f>
        <v>0</v>
      </c>
      <c r="G91" s="6">
        <f>калькулятор!H95</f>
        <v>0</v>
      </c>
      <c r="H91" s="6">
        <f>калькулятор!I95</f>
        <v>0</v>
      </c>
      <c r="I91" s="43">
        <f>S91*SUMPRODUCT(($B$2=Таблица2[Филиал])*($B$3=Таблица2[ФЕР/ТЕР])*(F91=Таблица2[Наименование работ])*(G91=Таблица2[ТПиР/НСиР])*Таблица2[ПИР])</f>
        <v>0</v>
      </c>
      <c r="J91" s="43">
        <f>T91*SUMPRODUCT(($B$2=Таблица2[Филиал])*($B$3=Таблица2[ФЕР/ТЕР])*(F91=Таблица2[Наименование работ])*(G91=Таблица2[ТПиР/НСиР])*Таблица2[СМР])</f>
        <v>0</v>
      </c>
      <c r="K91" s="43">
        <f>U91*SUMPRODUCT(($B$2=Таблица2[Филиал])*($B$3=Таблица2[ФЕР/ТЕР])*(F91=Таблица2[Наименование работ])*(G91=Таблица2[ТПиР/НСиР])*Таблица2[ПНР])</f>
        <v>0</v>
      </c>
      <c r="L91" s="43">
        <f>V91*SUMPRODUCT(($B$2=Таблица2[Филиал])*($B$3=Таблица2[ФЕР/ТЕР])*(F91=Таблица2[Наименование работ])*(G91=Таблица2[ТПиР/НСиР])*Таблица2[Оборудование])</f>
        <v>0</v>
      </c>
      <c r="M91" s="43">
        <f>W91*SUMPRODUCT(($B$2=Таблица2[Филиал])*($B$3=Таблица2[ФЕР/ТЕР])*(F91=Таблица2[Наименование работ])*(G91=Таблица2[ТПиР/НСиР])*Таблица2[Прочие])</f>
        <v>0</v>
      </c>
      <c r="N91" s="43">
        <f>S91*SUMPRODUCT(($B$2=Таблица2[Филиал])*($B$3=Таблица2[ФЕР/ТЕР])*(F91=Таблица2[Наименование работ])*(G91=Таблица2[ТПиР/НСиР])*Таблица2[ПИР2])</f>
        <v>0</v>
      </c>
      <c r="O91" s="43">
        <f>T91*SUMPRODUCT(($B$2=Таблица2[Филиал])*($B$3=Таблица2[ФЕР/ТЕР])*(F91=Таблица2[Наименование работ])*(G91=Таблица2[ТПиР/НСиР])*Таблица2[СМР3])</f>
        <v>0</v>
      </c>
      <c r="P91" s="43">
        <f>U91*SUMPRODUCT(($B$2=Таблица2[Филиал])*($B$3=Таблица2[ФЕР/ТЕР])*(F91=Таблица2[Наименование работ])*(G91=Таблица2[ТПиР/НСиР])*Таблица2[ПНР4])</f>
        <v>0</v>
      </c>
      <c r="Q91" s="43">
        <f>V91*SUMPRODUCT(($B$2=Таблица2[Филиал])*($B$3=Таблица2[ФЕР/ТЕР])*(F91=Таблица2[Наименование работ])*(G91=Таблица2[ТПиР/НСиР])*Таблица2[Оборудование5])</f>
        <v>0</v>
      </c>
      <c r="R91" s="43">
        <f>W91*SUMPRODUCT(($B$2=Таблица2[Филиал])*($B$3=Таблица2[ФЕР/ТЕР])*(F91=Таблица2[Наименование работ])*(G91=Таблица2[ТПиР/НСиР])*Таблица2[Прочие2])</f>
        <v>0</v>
      </c>
      <c r="S91" s="4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работ])*(G91=Таблица2[ТПиР/НСиР])/Таблица2[ПИР22]))</f>
        <v>0</v>
      </c>
      <c r="T91" s="4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работ])*(G91=Таблица2[ТПиР/НСиР])/Таблица2[СМР33]))</f>
        <v>0</v>
      </c>
      <c r="U91" s="4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работ])*(G91=Таблица2[ТПиР/НСиР])/Таблица2[ПНР44]))</f>
        <v>0</v>
      </c>
      <c r="V91" s="4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работ])*(G91=Таблица2[ТПиР/НСиР])/Таблица2[Оборудование55]))</f>
        <v>0</v>
      </c>
      <c r="W91" s="4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4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работ])*(G91=Таблица2[ТПиР/НСиР])*Таблица2[ПИР22]))</f>
        <v>0</v>
      </c>
      <c r="Y91" s="4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работ])*(G91=Таблица2[ТПиР/НСиР])*Таблица2[СМР33]))</f>
        <v>0</v>
      </c>
      <c r="Z91" s="4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работ])*(G91=Таблица2[ТПиР/НСиР])*Таблица2[ПНР44]))</f>
        <v>0</v>
      </c>
      <c r="AA91" s="4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работ])*(G91=Таблица2[ТПиР/НСиР])*Таблица2[Оборудование55]))</f>
        <v>0</v>
      </c>
      <c r="AB91" s="44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43">
        <f>SUM(Таблица3[[#This Row],[ПИР]:[Прочее]])</f>
        <v>0</v>
      </c>
      <c r="AD9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1" s="48">
        <f>SUM(Таблица3[[#This Row],[ПИР7]:[Прочие]])</f>
        <v>0</v>
      </c>
      <c r="AF91" s="48">
        <f>SUM(Таблица3[[#This Row],[ПИР11]:[Прочие15]])</f>
        <v>0</v>
      </c>
    </row>
    <row r="92" spans="4:32" x14ac:dyDescent="0.25">
      <c r="D92" s="36">
        <f>калькулятор!C96</f>
        <v>0</v>
      </c>
      <c r="E92" s="6">
        <f>калькулятор!F96</f>
        <v>0</v>
      </c>
      <c r="F92" s="6">
        <f>калькулятор!G96</f>
        <v>0</v>
      </c>
      <c r="G92" s="6">
        <f>калькулятор!H96</f>
        <v>0</v>
      </c>
      <c r="H92" s="6">
        <f>калькулятор!I96</f>
        <v>0</v>
      </c>
      <c r="I92" s="43">
        <f>S92*SUMPRODUCT(($B$2=Таблица2[Филиал])*($B$3=Таблица2[ФЕР/ТЕР])*(F92=Таблица2[Наименование работ])*(G92=Таблица2[ТПиР/НСиР])*Таблица2[ПИР])</f>
        <v>0</v>
      </c>
      <c r="J92" s="43">
        <f>T92*SUMPRODUCT(($B$2=Таблица2[Филиал])*($B$3=Таблица2[ФЕР/ТЕР])*(F92=Таблица2[Наименование работ])*(G92=Таблица2[ТПиР/НСиР])*Таблица2[СМР])</f>
        <v>0</v>
      </c>
      <c r="K92" s="43">
        <f>U92*SUMPRODUCT(($B$2=Таблица2[Филиал])*($B$3=Таблица2[ФЕР/ТЕР])*(F92=Таблица2[Наименование работ])*(G92=Таблица2[ТПиР/НСиР])*Таблица2[ПНР])</f>
        <v>0</v>
      </c>
      <c r="L92" s="43">
        <f>V92*SUMPRODUCT(($B$2=Таблица2[Филиал])*($B$3=Таблица2[ФЕР/ТЕР])*(F92=Таблица2[Наименование работ])*(G92=Таблица2[ТПиР/НСиР])*Таблица2[Оборудование])</f>
        <v>0</v>
      </c>
      <c r="M92" s="43">
        <f>W92*SUMPRODUCT(($B$2=Таблица2[Филиал])*($B$3=Таблица2[ФЕР/ТЕР])*(F92=Таблица2[Наименование работ])*(G92=Таблица2[ТПиР/НСиР])*Таблица2[Прочие])</f>
        <v>0</v>
      </c>
      <c r="N92" s="43">
        <f>S92*SUMPRODUCT(($B$2=Таблица2[Филиал])*($B$3=Таблица2[ФЕР/ТЕР])*(F92=Таблица2[Наименование работ])*(G92=Таблица2[ТПиР/НСиР])*Таблица2[ПИР2])</f>
        <v>0</v>
      </c>
      <c r="O92" s="43">
        <f>T92*SUMPRODUCT(($B$2=Таблица2[Филиал])*($B$3=Таблица2[ФЕР/ТЕР])*(F92=Таблица2[Наименование работ])*(G92=Таблица2[ТПиР/НСиР])*Таблица2[СМР3])</f>
        <v>0</v>
      </c>
      <c r="P92" s="43">
        <f>U92*SUMPRODUCT(($B$2=Таблица2[Филиал])*($B$3=Таблица2[ФЕР/ТЕР])*(F92=Таблица2[Наименование работ])*(G92=Таблица2[ТПиР/НСиР])*Таблица2[ПНР4])</f>
        <v>0</v>
      </c>
      <c r="Q92" s="43">
        <f>V92*SUMPRODUCT(($B$2=Таблица2[Филиал])*($B$3=Таблица2[ФЕР/ТЕР])*(F92=Таблица2[Наименование работ])*(G92=Таблица2[ТПиР/НСиР])*Таблица2[Оборудование5])</f>
        <v>0</v>
      </c>
      <c r="R92" s="43">
        <f>W92*SUMPRODUCT(($B$2=Таблица2[Филиал])*($B$3=Таблица2[ФЕР/ТЕР])*(F92=Таблица2[Наименование работ])*(G92=Таблица2[ТПиР/НСиР])*Таблица2[Прочие2])</f>
        <v>0</v>
      </c>
      <c r="S92" s="4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работ])*(G92=Таблица2[ТПиР/НСиР])/Таблица2[ПИР22]))</f>
        <v>0</v>
      </c>
      <c r="T92" s="4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работ])*(G92=Таблица2[ТПиР/НСиР])/Таблица2[СМР33]))</f>
        <v>0</v>
      </c>
      <c r="U92" s="4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работ])*(G92=Таблица2[ТПиР/НСиР])/Таблица2[ПНР44]))</f>
        <v>0</v>
      </c>
      <c r="V92" s="4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работ])*(G92=Таблица2[ТПиР/НСиР])/Таблица2[Оборудование55]))</f>
        <v>0</v>
      </c>
      <c r="W92" s="4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4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работ])*(G92=Таблица2[ТПиР/НСиР])*Таблица2[ПИР22]))</f>
        <v>0</v>
      </c>
      <c r="Y92" s="4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работ])*(G92=Таблица2[ТПиР/НСиР])*Таблица2[СМР33]))</f>
        <v>0</v>
      </c>
      <c r="Z92" s="4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работ])*(G92=Таблица2[ТПиР/НСиР])*Таблица2[ПНР44]))</f>
        <v>0</v>
      </c>
      <c r="AA92" s="4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работ])*(G92=Таблица2[ТПиР/НСиР])*Таблица2[Оборудование55]))</f>
        <v>0</v>
      </c>
      <c r="AB92" s="44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43">
        <f>SUM(Таблица3[[#This Row],[ПИР]:[Прочее]])</f>
        <v>0</v>
      </c>
      <c r="AD9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2" s="48">
        <f>SUM(Таблица3[[#This Row],[ПИР7]:[Прочие]])</f>
        <v>0</v>
      </c>
      <c r="AF92" s="48">
        <f>SUM(Таблица3[[#This Row],[ПИР11]:[Прочие15]])</f>
        <v>0</v>
      </c>
    </row>
    <row r="93" spans="4:32" x14ac:dyDescent="0.25">
      <c r="D93" s="36">
        <f>калькулятор!C97</f>
        <v>0</v>
      </c>
      <c r="E93" s="6">
        <f>калькулятор!F97</f>
        <v>0</v>
      </c>
      <c r="F93" s="6">
        <f>калькулятор!G97</f>
        <v>0</v>
      </c>
      <c r="G93" s="6">
        <f>калькулятор!H97</f>
        <v>0</v>
      </c>
      <c r="H93" s="6">
        <f>калькулятор!I97</f>
        <v>0</v>
      </c>
      <c r="I93" s="43">
        <f>S93*SUMPRODUCT(($B$2=Таблица2[Филиал])*($B$3=Таблица2[ФЕР/ТЕР])*(F93=Таблица2[Наименование работ])*(G93=Таблица2[ТПиР/НСиР])*Таблица2[ПИР])</f>
        <v>0</v>
      </c>
      <c r="J93" s="43">
        <f>T93*SUMPRODUCT(($B$2=Таблица2[Филиал])*($B$3=Таблица2[ФЕР/ТЕР])*(F93=Таблица2[Наименование работ])*(G93=Таблица2[ТПиР/НСиР])*Таблица2[СМР])</f>
        <v>0</v>
      </c>
      <c r="K93" s="43">
        <f>U93*SUMPRODUCT(($B$2=Таблица2[Филиал])*($B$3=Таблица2[ФЕР/ТЕР])*(F93=Таблица2[Наименование работ])*(G93=Таблица2[ТПиР/НСиР])*Таблица2[ПНР])</f>
        <v>0</v>
      </c>
      <c r="L93" s="43">
        <f>V93*SUMPRODUCT(($B$2=Таблица2[Филиал])*($B$3=Таблица2[ФЕР/ТЕР])*(F93=Таблица2[Наименование работ])*(G93=Таблица2[ТПиР/НСиР])*Таблица2[Оборудование])</f>
        <v>0</v>
      </c>
      <c r="M93" s="43">
        <f>W93*SUMPRODUCT(($B$2=Таблица2[Филиал])*($B$3=Таблица2[ФЕР/ТЕР])*(F93=Таблица2[Наименование работ])*(G93=Таблица2[ТПиР/НСиР])*Таблица2[Прочие])</f>
        <v>0</v>
      </c>
      <c r="N93" s="43">
        <f>S93*SUMPRODUCT(($B$2=Таблица2[Филиал])*($B$3=Таблица2[ФЕР/ТЕР])*(F93=Таблица2[Наименование работ])*(G93=Таблица2[ТПиР/НСиР])*Таблица2[ПИР2])</f>
        <v>0</v>
      </c>
      <c r="O93" s="43">
        <f>T93*SUMPRODUCT(($B$2=Таблица2[Филиал])*($B$3=Таблица2[ФЕР/ТЕР])*(F93=Таблица2[Наименование работ])*(G93=Таблица2[ТПиР/НСиР])*Таблица2[СМР3])</f>
        <v>0</v>
      </c>
      <c r="P93" s="43">
        <f>U93*SUMPRODUCT(($B$2=Таблица2[Филиал])*($B$3=Таблица2[ФЕР/ТЕР])*(F93=Таблица2[Наименование работ])*(G93=Таблица2[ТПиР/НСиР])*Таблица2[ПНР4])</f>
        <v>0</v>
      </c>
      <c r="Q93" s="43">
        <f>V93*SUMPRODUCT(($B$2=Таблица2[Филиал])*($B$3=Таблица2[ФЕР/ТЕР])*(F93=Таблица2[Наименование работ])*(G93=Таблица2[ТПиР/НСиР])*Таблица2[Оборудование5])</f>
        <v>0</v>
      </c>
      <c r="R93" s="43">
        <f>W93*SUMPRODUCT(($B$2=Таблица2[Филиал])*($B$3=Таблица2[ФЕР/ТЕР])*(F93=Таблица2[Наименование работ])*(G93=Таблица2[ТПиР/НСиР])*Таблица2[Прочие2])</f>
        <v>0</v>
      </c>
      <c r="S93" s="4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работ])*(G93=Таблица2[ТПиР/НСиР])/Таблица2[ПИР22]))</f>
        <v>0</v>
      </c>
      <c r="T93" s="4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работ])*(G93=Таблица2[ТПиР/НСиР])/Таблица2[СМР33]))</f>
        <v>0</v>
      </c>
      <c r="U93" s="4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работ])*(G93=Таблица2[ТПиР/НСиР])/Таблица2[ПНР44]))</f>
        <v>0</v>
      </c>
      <c r="V93" s="4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работ])*(G93=Таблица2[ТПиР/НСиР])/Таблица2[Оборудование55]))</f>
        <v>0</v>
      </c>
      <c r="W93" s="4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4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работ])*(G93=Таблица2[ТПиР/НСиР])*Таблица2[ПИР22]))</f>
        <v>0</v>
      </c>
      <c r="Y93" s="4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работ])*(G93=Таблица2[ТПиР/НСиР])*Таблица2[СМР33]))</f>
        <v>0</v>
      </c>
      <c r="Z93" s="4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работ])*(G93=Таблица2[ТПиР/НСиР])*Таблица2[ПНР44]))</f>
        <v>0</v>
      </c>
      <c r="AA93" s="4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работ])*(G93=Таблица2[ТПиР/НСиР])*Таблица2[Оборудование55]))</f>
        <v>0</v>
      </c>
      <c r="AB93" s="44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43">
        <f>SUM(Таблица3[[#This Row],[ПИР]:[Прочее]])</f>
        <v>0</v>
      </c>
      <c r="AD9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3" s="48">
        <f>SUM(Таблица3[[#This Row],[ПИР7]:[Прочие]])</f>
        <v>0</v>
      </c>
      <c r="AF93" s="48">
        <f>SUM(Таблица3[[#This Row],[ПИР11]:[Прочие15]])</f>
        <v>0</v>
      </c>
    </row>
    <row r="94" spans="4:32" x14ac:dyDescent="0.25">
      <c r="D94" s="36">
        <f>калькулятор!C98</f>
        <v>0</v>
      </c>
      <c r="E94" s="6">
        <f>калькулятор!F98</f>
        <v>0</v>
      </c>
      <c r="F94" s="6">
        <f>калькулятор!G98</f>
        <v>0</v>
      </c>
      <c r="G94" s="6">
        <f>калькулятор!H98</f>
        <v>0</v>
      </c>
      <c r="H94" s="6">
        <f>калькулятор!I98</f>
        <v>0</v>
      </c>
      <c r="I94" s="43">
        <f>S94*SUMPRODUCT(($B$2=Таблица2[Филиал])*($B$3=Таблица2[ФЕР/ТЕР])*(F94=Таблица2[Наименование работ])*(G94=Таблица2[ТПиР/НСиР])*Таблица2[ПИР])</f>
        <v>0</v>
      </c>
      <c r="J94" s="43">
        <f>T94*SUMPRODUCT(($B$2=Таблица2[Филиал])*($B$3=Таблица2[ФЕР/ТЕР])*(F94=Таблица2[Наименование работ])*(G94=Таблица2[ТПиР/НСиР])*Таблица2[СМР])</f>
        <v>0</v>
      </c>
      <c r="K94" s="43">
        <f>U94*SUMPRODUCT(($B$2=Таблица2[Филиал])*($B$3=Таблица2[ФЕР/ТЕР])*(F94=Таблица2[Наименование работ])*(G94=Таблица2[ТПиР/НСиР])*Таблица2[ПНР])</f>
        <v>0</v>
      </c>
      <c r="L94" s="43">
        <f>V94*SUMPRODUCT(($B$2=Таблица2[Филиал])*($B$3=Таблица2[ФЕР/ТЕР])*(F94=Таблица2[Наименование работ])*(G94=Таблица2[ТПиР/НСиР])*Таблица2[Оборудование])</f>
        <v>0</v>
      </c>
      <c r="M94" s="43">
        <f>W94*SUMPRODUCT(($B$2=Таблица2[Филиал])*($B$3=Таблица2[ФЕР/ТЕР])*(F94=Таблица2[Наименование работ])*(G94=Таблица2[ТПиР/НСиР])*Таблица2[Прочие])</f>
        <v>0</v>
      </c>
      <c r="N94" s="43">
        <f>S94*SUMPRODUCT(($B$2=Таблица2[Филиал])*($B$3=Таблица2[ФЕР/ТЕР])*(F94=Таблица2[Наименование работ])*(G94=Таблица2[ТПиР/НСиР])*Таблица2[ПИР2])</f>
        <v>0</v>
      </c>
      <c r="O94" s="43">
        <f>T94*SUMPRODUCT(($B$2=Таблица2[Филиал])*($B$3=Таблица2[ФЕР/ТЕР])*(F94=Таблица2[Наименование работ])*(G94=Таблица2[ТПиР/НСиР])*Таблица2[СМР3])</f>
        <v>0</v>
      </c>
      <c r="P94" s="43">
        <f>U94*SUMPRODUCT(($B$2=Таблица2[Филиал])*($B$3=Таблица2[ФЕР/ТЕР])*(F94=Таблица2[Наименование работ])*(G94=Таблица2[ТПиР/НСиР])*Таблица2[ПНР4])</f>
        <v>0</v>
      </c>
      <c r="Q94" s="43">
        <f>V94*SUMPRODUCT(($B$2=Таблица2[Филиал])*($B$3=Таблица2[ФЕР/ТЕР])*(F94=Таблица2[Наименование работ])*(G94=Таблица2[ТПиР/НСиР])*Таблица2[Оборудование5])</f>
        <v>0</v>
      </c>
      <c r="R94" s="43">
        <f>W94*SUMPRODUCT(($B$2=Таблица2[Филиал])*($B$3=Таблица2[ФЕР/ТЕР])*(F94=Таблица2[Наименование работ])*(G94=Таблица2[ТПиР/НСиР])*Таблица2[Прочие2])</f>
        <v>0</v>
      </c>
      <c r="S94" s="4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работ])*(G94=Таблица2[ТПиР/НСиР])/Таблица2[ПИР22]))</f>
        <v>0</v>
      </c>
      <c r="T94" s="4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работ])*(G94=Таблица2[ТПиР/НСиР])/Таблица2[СМР33]))</f>
        <v>0</v>
      </c>
      <c r="U94" s="4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работ])*(G94=Таблица2[ТПиР/НСиР])/Таблица2[ПНР44]))</f>
        <v>0</v>
      </c>
      <c r="V94" s="4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работ])*(G94=Таблица2[ТПиР/НСиР])/Таблица2[Оборудование55]))</f>
        <v>0</v>
      </c>
      <c r="W94" s="4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4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работ])*(G94=Таблица2[ТПиР/НСиР])*Таблица2[ПИР22]))</f>
        <v>0</v>
      </c>
      <c r="Y94" s="4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работ])*(G94=Таблица2[ТПиР/НСиР])*Таблица2[СМР33]))</f>
        <v>0</v>
      </c>
      <c r="Z94" s="4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работ])*(G94=Таблица2[ТПиР/НСиР])*Таблица2[ПНР44]))</f>
        <v>0</v>
      </c>
      <c r="AA94" s="4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работ])*(G94=Таблица2[ТПиР/НСиР])*Таблица2[Оборудование55]))</f>
        <v>0</v>
      </c>
      <c r="AB94" s="44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43">
        <f>SUM(Таблица3[[#This Row],[ПИР]:[Прочее]])</f>
        <v>0</v>
      </c>
      <c r="AD9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4" s="48">
        <f>SUM(Таблица3[[#This Row],[ПИР7]:[Прочие]])</f>
        <v>0</v>
      </c>
      <c r="AF94" s="48">
        <f>SUM(Таблица3[[#This Row],[ПИР11]:[Прочие15]])</f>
        <v>0</v>
      </c>
    </row>
    <row r="95" spans="4:32" x14ac:dyDescent="0.25">
      <c r="D95" s="36">
        <f>калькулятор!C99</f>
        <v>0</v>
      </c>
      <c r="E95" s="6">
        <f>калькулятор!F99</f>
        <v>0</v>
      </c>
      <c r="F95" s="6">
        <f>калькулятор!G99</f>
        <v>0</v>
      </c>
      <c r="G95" s="6">
        <f>калькулятор!H99</f>
        <v>0</v>
      </c>
      <c r="H95" s="6">
        <f>калькулятор!I99</f>
        <v>0</v>
      </c>
      <c r="I95" s="43">
        <f>S95*SUMPRODUCT(($B$2=Таблица2[Филиал])*($B$3=Таблица2[ФЕР/ТЕР])*(F95=Таблица2[Наименование работ])*(G95=Таблица2[ТПиР/НСиР])*Таблица2[ПИР])</f>
        <v>0</v>
      </c>
      <c r="J95" s="43">
        <f>T95*SUMPRODUCT(($B$2=Таблица2[Филиал])*($B$3=Таблица2[ФЕР/ТЕР])*(F95=Таблица2[Наименование работ])*(G95=Таблица2[ТПиР/НСиР])*Таблица2[СМР])</f>
        <v>0</v>
      </c>
      <c r="K95" s="43">
        <f>U95*SUMPRODUCT(($B$2=Таблица2[Филиал])*($B$3=Таблица2[ФЕР/ТЕР])*(F95=Таблица2[Наименование работ])*(G95=Таблица2[ТПиР/НСиР])*Таблица2[ПНР])</f>
        <v>0</v>
      </c>
      <c r="L95" s="43">
        <f>V95*SUMPRODUCT(($B$2=Таблица2[Филиал])*($B$3=Таблица2[ФЕР/ТЕР])*(F95=Таблица2[Наименование работ])*(G95=Таблица2[ТПиР/НСиР])*Таблица2[Оборудование])</f>
        <v>0</v>
      </c>
      <c r="M95" s="43">
        <f>W95*SUMPRODUCT(($B$2=Таблица2[Филиал])*($B$3=Таблица2[ФЕР/ТЕР])*(F95=Таблица2[Наименование работ])*(G95=Таблица2[ТПиР/НСиР])*Таблица2[Прочие])</f>
        <v>0</v>
      </c>
      <c r="N95" s="43">
        <f>S95*SUMPRODUCT(($B$2=Таблица2[Филиал])*($B$3=Таблица2[ФЕР/ТЕР])*(F95=Таблица2[Наименование работ])*(G95=Таблица2[ТПиР/НСиР])*Таблица2[ПИР2])</f>
        <v>0</v>
      </c>
      <c r="O95" s="43">
        <f>T95*SUMPRODUCT(($B$2=Таблица2[Филиал])*($B$3=Таблица2[ФЕР/ТЕР])*(F95=Таблица2[Наименование работ])*(G95=Таблица2[ТПиР/НСиР])*Таблица2[СМР3])</f>
        <v>0</v>
      </c>
      <c r="P95" s="43">
        <f>U95*SUMPRODUCT(($B$2=Таблица2[Филиал])*($B$3=Таблица2[ФЕР/ТЕР])*(F95=Таблица2[Наименование работ])*(G95=Таблица2[ТПиР/НСиР])*Таблица2[ПНР4])</f>
        <v>0</v>
      </c>
      <c r="Q95" s="43">
        <f>V95*SUMPRODUCT(($B$2=Таблица2[Филиал])*($B$3=Таблица2[ФЕР/ТЕР])*(F95=Таблица2[Наименование работ])*(G95=Таблица2[ТПиР/НСиР])*Таблица2[Оборудование5])</f>
        <v>0</v>
      </c>
      <c r="R95" s="43">
        <f>W95*SUMPRODUCT(($B$2=Таблица2[Филиал])*($B$3=Таблица2[ФЕР/ТЕР])*(F95=Таблица2[Наименование работ])*(G95=Таблица2[ТПиР/НСиР])*Таблица2[Прочие2])</f>
        <v>0</v>
      </c>
      <c r="S95" s="4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работ])*(G95=Таблица2[ТПиР/НСиР])/Таблица2[ПИР22]))</f>
        <v>0</v>
      </c>
      <c r="T95" s="4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работ])*(G95=Таблица2[ТПиР/НСиР])/Таблица2[СМР33]))</f>
        <v>0</v>
      </c>
      <c r="U95" s="4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работ])*(G95=Таблица2[ТПиР/НСиР])/Таблица2[ПНР44]))</f>
        <v>0</v>
      </c>
      <c r="V95" s="4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работ])*(G95=Таблица2[ТПиР/НСиР])/Таблица2[Оборудование55]))</f>
        <v>0</v>
      </c>
      <c r="W95" s="4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4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работ])*(G95=Таблица2[ТПиР/НСиР])*Таблица2[ПИР22]))</f>
        <v>0</v>
      </c>
      <c r="Y95" s="4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работ])*(G95=Таблица2[ТПиР/НСиР])*Таблица2[СМР33]))</f>
        <v>0</v>
      </c>
      <c r="Z95" s="4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работ])*(G95=Таблица2[ТПиР/НСиР])*Таблица2[ПНР44]))</f>
        <v>0</v>
      </c>
      <c r="AA95" s="4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работ])*(G95=Таблица2[ТПиР/НСиР])*Таблица2[Оборудование55]))</f>
        <v>0</v>
      </c>
      <c r="AB95" s="44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43">
        <f>SUM(Таблица3[[#This Row],[ПИР]:[Прочее]])</f>
        <v>0</v>
      </c>
      <c r="AD9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5" s="48">
        <f>SUM(Таблица3[[#This Row],[ПИР7]:[Прочие]])</f>
        <v>0</v>
      </c>
      <c r="AF95" s="48">
        <f>SUM(Таблица3[[#This Row],[ПИР11]:[Прочие15]])</f>
        <v>0</v>
      </c>
    </row>
    <row r="96" spans="4:32" x14ac:dyDescent="0.25">
      <c r="D96" s="36">
        <f>калькулятор!C100</f>
        <v>0</v>
      </c>
      <c r="E96" s="6">
        <f>калькулятор!F100</f>
        <v>0</v>
      </c>
      <c r="F96" s="6">
        <f>калькулятор!G100</f>
        <v>0</v>
      </c>
      <c r="G96" s="6">
        <f>калькулятор!H100</f>
        <v>0</v>
      </c>
      <c r="H96" s="6">
        <f>калькулятор!I100</f>
        <v>0</v>
      </c>
      <c r="I96" s="43">
        <f>S96*SUMPRODUCT(($B$2=Таблица2[Филиал])*($B$3=Таблица2[ФЕР/ТЕР])*(F96=Таблица2[Наименование работ])*(G96=Таблица2[ТПиР/НСиР])*Таблица2[ПИР])</f>
        <v>0</v>
      </c>
      <c r="J96" s="43">
        <f>T96*SUMPRODUCT(($B$2=Таблица2[Филиал])*($B$3=Таблица2[ФЕР/ТЕР])*(F96=Таблица2[Наименование работ])*(G96=Таблица2[ТПиР/НСиР])*Таблица2[СМР])</f>
        <v>0</v>
      </c>
      <c r="K96" s="43">
        <f>U96*SUMPRODUCT(($B$2=Таблица2[Филиал])*($B$3=Таблица2[ФЕР/ТЕР])*(F96=Таблица2[Наименование работ])*(G96=Таблица2[ТПиР/НСиР])*Таблица2[ПНР])</f>
        <v>0</v>
      </c>
      <c r="L96" s="43">
        <f>V96*SUMPRODUCT(($B$2=Таблица2[Филиал])*($B$3=Таблица2[ФЕР/ТЕР])*(F96=Таблица2[Наименование работ])*(G96=Таблица2[ТПиР/НСиР])*Таблица2[Оборудование])</f>
        <v>0</v>
      </c>
      <c r="M96" s="43">
        <f>W96*SUMPRODUCT(($B$2=Таблица2[Филиал])*($B$3=Таблица2[ФЕР/ТЕР])*(F96=Таблица2[Наименование работ])*(G96=Таблица2[ТПиР/НСиР])*Таблица2[Прочие])</f>
        <v>0</v>
      </c>
      <c r="N96" s="43">
        <f>S96*SUMPRODUCT(($B$2=Таблица2[Филиал])*($B$3=Таблица2[ФЕР/ТЕР])*(F96=Таблица2[Наименование работ])*(G96=Таблица2[ТПиР/НСиР])*Таблица2[ПИР2])</f>
        <v>0</v>
      </c>
      <c r="O96" s="43">
        <f>T96*SUMPRODUCT(($B$2=Таблица2[Филиал])*($B$3=Таблица2[ФЕР/ТЕР])*(F96=Таблица2[Наименование работ])*(G96=Таблица2[ТПиР/НСиР])*Таблица2[СМР3])</f>
        <v>0</v>
      </c>
      <c r="P96" s="43">
        <f>U96*SUMPRODUCT(($B$2=Таблица2[Филиал])*($B$3=Таблица2[ФЕР/ТЕР])*(F96=Таблица2[Наименование работ])*(G96=Таблица2[ТПиР/НСиР])*Таблица2[ПНР4])</f>
        <v>0</v>
      </c>
      <c r="Q96" s="43">
        <f>V96*SUMPRODUCT(($B$2=Таблица2[Филиал])*($B$3=Таблица2[ФЕР/ТЕР])*(F96=Таблица2[Наименование работ])*(G96=Таблица2[ТПиР/НСиР])*Таблица2[Оборудование5])</f>
        <v>0</v>
      </c>
      <c r="R96" s="43">
        <f>W96*SUMPRODUCT(($B$2=Таблица2[Филиал])*($B$3=Таблица2[ФЕР/ТЕР])*(F96=Таблица2[Наименование работ])*(G96=Таблица2[ТПиР/НСиР])*Таблица2[Прочие2])</f>
        <v>0</v>
      </c>
      <c r="S96" s="4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работ])*(G96=Таблица2[ТПиР/НСиР])/Таблица2[ПИР22]))</f>
        <v>0</v>
      </c>
      <c r="T96" s="4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работ])*(G96=Таблица2[ТПиР/НСиР])/Таблица2[СМР33]))</f>
        <v>0</v>
      </c>
      <c r="U96" s="4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работ])*(G96=Таблица2[ТПиР/НСиР])/Таблица2[ПНР44]))</f>
        <v>0</v>
      </c>
      <c r="V96" s="4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работ])*(G96=Таблица2[ТПиР/НСиР])/Таблица2[Оборудование55]))</f>
        <v>0</v>
      </c>
      <c r="W96" s="4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4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работ])*(G96=Таблица2[ТПиР/НСиР])*Таблица2[ПИР22]))</f>
        <v>0</v>
      </c>
      <c r="Y96" s="4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работ])*(G96=Таблица2[ТПиР/НСиР])*Таблица2[СМР33]))</f>
        <v>0</v>
      </c>
      <c r="Z96" s="4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работ])*(G96=Таблица2[ТПиР/НСиР])*Таблица2[ПНР44]))</f>
        <v>0</v>
      </c>
      <c r="AA96" s="4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работ])*(G96=Таблица2[ТПиР/НСиР])*Таблица2[Оборудование55]))</f>
        <v>0</v>
      </c>
      <c r="AB96" s="44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43">
        <f>SUM(Таблица3[[#This Row],[ПИР]:[Прочее]])</f>
        <v>0</v>
      </c>
      <c r="AD9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6" s="48">
        <f>SUM(Таблица3[[#This Row],[ПИР7]:[Прочие]])</f>
        <v>0</v>
      </c>
      <c r="AF96" s="48">
        <f>SUM(Таблица3[[#This Row],[ПИР11]:[Прочие15]])</f>
        <v>0</v>
      </c>
    </row>
    <row r="97" spans="4:32" x14ac:dyDescent="0.25">
      <c r="D97" s="36">
        <f>калькулятор!C101</f>
        <v>0</v>
      </c>
      <c r="E97" s="6">
        <f>калькулятор!F101</f>
        <v>0</v>
      </c>
      <c r="F97" s="6">
        <f>калькулятор!G101</f>
        <v>0</v>
      </c>
      <c r="G97" s="6">
        <f>калькулятор!H101</f>
        <v>0</v>
      </c>
      <c r="H97" s="6">
        <f>калькулятор!I101</f>
        <v>0</v>
      </c>
      <c r="I97" s="43">
        <f>S97*SUMPRODUCT(($B$2=Таблица2[Филиал])*($B$3=Таблица2[ФЕР/ТЕР])*(F97=Таблица2[Наименование работ])*(G97=Таблица2[ТПиР/НСиР])*Таблица2[ПИР])</f>
        <v>0</v>
      </c>
      <c r="J97" s="43">
        <f>T97*SUMPRODUCT(($B$2=Таблица2[Филиал])*($B$3=Таблица2[ФЕР/ТЕР])*(F97=Таблица2[Наименование работ])*(G97=Таблица2[ТПиР/НСиР])*Таблица2[СМР])</f>
        <v>0</v>
      </c>
      <c r="K97" s="43">
        <f>U97*SUMPRODUCT(($B$2=Таблица2[Филиал])*($B$3=Таблица2[ФЕР/ТЕР])*(F97=Таблица2[Наименование работ])*(G97=Таблица2[ТПиР/НСиР])*Таблица2[ПНР])</f>
        <v>0</v>
      </c>
      <c r="L97" s="43">
        <f>V97*SUMPRODUCT(($B$2=Таблица2[Филиал])*($B$3=Таблица2[ФЕР/ТЕР])*(F97=Таблица2[Наименование работ])*(G97=Таблица2[ТПиР/НСиР])*Таблица2[Оборудование])</f>
        <v>0</v>
      </c>
      <c r="M97" s="43">
        <f>W97*SUMPRODUCT(($B$2=Таблица2[Филиал])*($B$3=Таблица2[ФЕР/ТЕР])*(F97=Таблица2[Наименование работ])*(G97=Таблица2[ТПиР/НСиР])*Таблица2[Прочие])</f>
        <v>0</v>
      </c>
      <c r="N97" s="43">
        <f>S97*SUMPRODUCT(($B$2=Таблица2[Филиал])*($B$3=Таблица2[ФЕР/ТЕР])*(F97=Таблица2[Наименование работ])*(G97=Таблица2[ТПиР/НСиР])*Таблица2[ПИР2])</f>
        <v>0</v>
      </c>
      <c r="O97" s="43">
        <f>T97*SUMPRODUCT(($B$2=Таблица2[Филиал])*($B$3=Таблица2[ФЕР/ТЕР])*(F97=Таблица2[Наименование работ])*(G97=Таблица2[ТПиР/НСиР])*Таблица2[СМР3])</f>
        <v>0</v>
      </c>
      <c r="P97" s="43">
        <f>U97*SUMPRODUCT(($B$2=Таблица2[Филиал])*($B$3=Таблица2[ФЕР/ТЕР])*(F97=Таблица2[Наименование работ])*(G97=Таблица2[ТПиР/НСиР])*Таблица2[ПНР4])</f>
        <v>0</v>
      </c>
      <c r="Q97" s="43">
        <f>V97*SUMPRODUCT(($B$2=Таблица2[Филиал])*($B$3=Таблица2[ФЕР/ТЕР])*(F97=Таблица2[Наименование работ])*(G97=Таблица2[ТПиР/НСиР])*Таблица2[Оборудование5])</f>
        <v>0</v>
      </c>
      <c r="R97" s="43">
        <f>W97*SUMPRODUCT(($B$2=Таблица2[Филиал])*($B$3=Таблица2[ФЕР/ТЕР])*(F97=Таблица2[Наименование работ])*(G97=Таблица2[ТПиР/НСиР])*Таблица2[Прочие2])</f>
        <v>0</v>
      </c>
      <c r="S97" s="4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работ])*(G97=Таблица2[ТПиР/НСиР])/Таблица2[ПИР22]))</f>
        <v>0</v>
      </c>
      <c r="T97" s="4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работ])*(G97=Таблица2[ТПиР/НСиР])/Таблица2[СМР33]))</f>
        <v>0</v>
      </c>
      <c r="U97" s="4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работ])*(G97=Таблица2[ТПиР/НСиР])/Таблица2[ПНР44]))</f>
        <v>0</v>
      </c>
      <c r="V97" s="4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работ])*(G97=Таблица2[ТПиР/НСиР])/Таблица2[Оборудование55]))</f>
        <v>0</v>
      </c>
      <c r="W97" s="4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4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работ])*(G97=Таблица2[ТПиР/НСиР])*Таблица2[ПИР22]))</f>
        <v>0</v>
      </c>
      <c r="Y97" s="4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работ])*(G97=Таблица2[ТПиР/НСиР])*Таблица2[СМР33]))</f>
        <v>0</v>
      </c>
      <c r="Z97" s="4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работ])*(G97=Таблица2[ТПиР/НСиР])*Таблица2[ПНР44]))</f>
        <v>0</v>
      </c>
      <c r="AA97" s="4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работ])*(G97=Таблица2[ТПиР/НСиР])*Таблица2[Оборудование55]))</f>
        <v>0</v>
      </c>
      <c r="AB97" s="44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43">
        <f>SUM(Таблица3[[#This Row],[ПИР]:[Прочее]])</f>
        <v>0</v>
      </c>
      <c r="AD9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7" s="48">
        <f>SUM(Таблица3[[#This Row],[ПИР7]:[Прочие]])</f>
        <v>0</v>
      </c>
      <c r="AF97" s="48">
        <f>SUM(Таблица3[[#This Row],[ПИР11]:[Прочие15]])</f>
        <v>0</v>
      </c>
    </row>
    <row r="98" spans="4:32" x14ac:dyDescent="0.25">
      <c r="D98" s="36">
        <f>калькулятор!C102</f>
        <v>0</v>
      </c>
      <c r="E98" s="6">
        <f>калькулятор!F102</f>
        <v>0</v>
      </c>
      <c r="F98" s="6">
        <f>калькулятор!G102</f>
        <v>0</v>
      </c>
      <c r="G98" s="6">
        <f>калькулятор!H102</f>
        <v>0</v>
      </c>
      <c r="H98" s="6">
        <f>калькулятор!I102</f>
        <v>0</v>
      </c>
      <c r="I98" s="43">
        <f>S98*SUMPRODUCT(($B$2=Таблица2[Филиал])*($B$3=Таблица2[ФЕР/ТЕР])*(F98=Таблица2[Наименование работ])*(G98=Таблица2[ТПиР/НСиР])*Таблица2[ПИР])</f>
        <v>0</v>
      </c>
      <c r="J98" s="43">
        <f>T98*SUMPRODUCT(($B$2=Таблица2[Филиал])*($B$3=Таблица2[ФЕР/ТЕР])*(F98=Таблица2[Наименование работ])*(G98=Таблица2[ТПиР/НСиР])*Таблица2[СМР])</f>
        <v>0</v>
      </c>
      <c r="K98" s="43">
        <f>U98*SUMPRODUCT(($B$2=Таблица2[Филиал])*($B$3=Таблица2[ФЕР/ТЕР])*(F98=Таблица2[Наименование работ])*(G98=Таблица2[ТПиР/НСиР])*Таблица2[ПНР])</f>
        <v>0</v>
      </c>
      <c r="L98" s="43">
        <f>V98*SUMPRODUCT(($B$2=Таблица2[Филиал])*($B$3=Таблица2[ФЕР/ТЕР])*(F98=Таблица2[Наименование работ])*(G98=Таблица2[ТПиР/НСиР])*Таблица2[Оборудование])</f>
        <v>0</v>
      </c>
      <c r="M98" s="43">
        <f>W98*SUMPRODUCT(($B$2=Таблица2[Филиал])*($B$3=Таблица2[ФЕР/ТЕР])*(F98=Таблица2[Наименование работ])*(G98=Таблица2[ТПиР/НСиР])*Таблица2[Прочие])</f>
        <v>0</v>
      </c>
      <c r="N98" s="43">
        <f>S98*SUMPRODUCT(($B$2=Таблица2[Филиал])*($B$3=Таблица2[ФЕР/ТЕР])*(F98=Таблица2[Наименование работ])*(G98=Таблица2[ТПиР/НСиР])*Таблица2[ПИР2])</f>
        <v>0</v>
      </c>
      <c r="O98" s="43">
        <f>T98*SUMPRODUCT(($B$2=Таблица2[Филиал])*($B$3=Таблица2[ФЕР/ТЕР])*(F98=Таблица2[Наименование работ])*(G98=Таблица2[ТПиР/НСиР])*Таблица2[СМР3])</f>
        <v>0</v>
      </c>
      <c r="P98" s="43">
        <f>U98*SUMPRODUCT(($B$2=Таблица2[Филиал])*($B$3=Таблица2[ФЕР/ТЕР])*(F98=Таблица2[Наименование работ])*(G98=Таблица2[ТПиР/НСиР])*Таблица2[ПНР4])</f>
        <v>0</v>
      </c>
      <c r="Q98" s="43">
        <f>V98*SUMPRODUCT(($B$2=Таблица2[Филиал])*($B$3=Таблица2[ФЕР/ТЕР])*(F98=Таблица2[Наименование работ])*(G98=Таблица2[ТПиР/НСиР])*Таблица2[Оборудование5])</f>
        <v>0</v>
      </c>
      <c r="R98" s="43">
        <f>W98*SUMPRODUCT(($B$2=Таблица2[Филиал])*($B$3=Таблица2[ФЕР/ТЕР])*(F98=Таблица2[Наименование работ])*(G98=Таблица2[ТПиР/НСиР])*Таблица2[Прочие2])</f>
        <v>0</v>
      </c>
      <c r="S98" s="4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работ])*(G98=Таблица2[ТПиР/НСиР])/Таблица2[ПИР22]))</f>
        <v>0</v>
      </c>
      <c r="T98" s="4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работ])*(G98=Таблица2[ТПиР/НСиР])/Таблица2[СМР33]))</f>
        <v>0</v>
      </c>
      <c r="U98" s="4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работ])*(G98=Таблица2[ТПиР/НСиР])/Таблица2[ПНР44]))</f>
        <v>0</v>
      </c>
      <c r="V98" s="4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работ])*(G98=Таблица2[ТПиР/НСиР])/Таблица2[Оборудование55]))</f>
        <v>0</v>
      </c>
      <c r="W98" s="4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4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работ])*(G98=Таблица2[ТПиР/НСиР])*Таблица2[ПИР22]))</f>
        <v>0</v>
      </c>
      <c r="Y98" s="4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работ])*(G98=Таблица2[ТПиР/НСиР])*Таблица2[СМР33]))</f>
        <v>0</v>
      </c>
      <c r="Z98" s="4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работ])*(G98=Таблица2[ТПиР/НСиР])*Таблица2[ПНР44]))</f>
        <v>0</v>
      </c>
      <c r="AA98" s="4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работ])*(G98=Таблица2[ТПиР/НСиР])*Таблица2[Оборудование55]))</f>
        <v>0</v>
      </c>
      <c r="AB98" s="44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43">
        <f>SUM(Таблица3[[#This Row],[ПИР]:[Прочее]])</f>
        <v>0</v>
      </c>
      <c r="AD9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8" s="48">
        <f>SUM(Таблица3[[#This Row],[ПИР7]:[Прочие]])</f>
        <v>0</v>
      </c>
      <c r="AF98" s="48">
        <f>SUM(Таблица3[[#This Row],[ПИР11]:[Прочие15]])</f>
        <v>0</v>
      </c>
    </row>
    <row r="99" spans="4:32" x14ac:dyDescent="0.25">
      <c r="D99" s="36">
        <f>калькулятор!C103</f>
        <v>0</v>
      </c>
      <c r="E99" s="6">
        <f>калькулятор!F103</f>
        <v>0</v>
      </c>
      <c r="F99" s="6">
        <f>калькулятор!G103</f>
        <v>0</v>
      </c>
      <c r="G99" s="6">
        <f>калькулятор!H103</f>
        <v>0</v>
      </c>
      <c r="H99" s="6">
        <f>калькулятор!I103</f>
        <v>0</v>
      </c>
      <c r="I99" s="43">
        <f>S99*SUMPRODUCT(($B$2=Таблица2[Филиал])*($B$3=Таблица2[ФЕР/ТЕР])*(F99=Таблица2[Наименование работ])*(G99=Таблица2[ТПиР/НСиР])*Таблица2[ПИР])</f>
        <v>0</v>
      </c>
      <c r="J99" s="43">
        <f>T99*SUMPRODUCT(($B$2=Таблица2[Филиал])*($B$3=Таблица2[ФЕР/ТЕР])*(F99=Таблица2[Наименование работ])*(G99=Таблица2[ТПиР/НСиР])*Таблица2[СМР])</f>
        <v>0</v>
      </c>
      <c r="K99" s="43">
        <f>U99*SUMPRODUCT(($B$2=Таблица2[Филиал])*($B$3=Таблица2[ФЕР/ТЕР])*(F99=Таблица2[Наименование работ])*(G99=Таблица2[ТПиР/НСиР])*Таблица2[ПНР])</f>
        <v>0</v>
      </c>
      <c r="L99" s="43">
        <f>V99*SUMPRODUCT(($B$2=Таблица2[Филиал])*($B$3=Таблица2[ФЕР/ТЕР])*(F99=Таблица2[Наименование работ])*(G99=Таблица2[ТПиР/НСиР])*Таблица2[Оборудование])</f>
        <v>0</v>
      </c>
      <c r="M99" s="43">
        <f>W99*SUMPRODUCT(($B$2=Таблица2[Филиал])*($B$3=Таблица2[ФЕР/ТЕР])*(F99=Таблица2[Наименование работ])*(G99=Таблица2[ТПиР/НСиР])*Таблица2[Прочие])</f>
        <v>0</v>
      </c>
      <c r="N99" s="43">
        <f>S99*SUMPRODUCT(($B$2=Таблица2[Филиал])*($B$3=Таблица2[ФЕР/ТЕР])*(F99=Таблица2[Наименование работ])*(G99=Таблица2[ТПиР/НСиР])*Таблица2[ПИР2])</f>
        <v>0</v>
      </c>
      <c r="O99" s="43">
        <f>T99*SUMPRODUCT(($B$2=Таблица2[Филиал])*($B$3=Таблица2[ФЕР/ТЕР])*(F99=Таблица2[Наименование работ])*(G99=Таблица2[ТПиР/НСиР])*Таблица2[СМР3])</f>
        <v>0</v>
      </c>
      <c r="P99" s="43">
        <f>U99*SUMPRODUCT(($B$2=Таблица2[Филиал])*($B$3=Таблица2[ФЕР/ТЕР])*(F99=Таблица2[Наименование работ])*(G99=Таблица2[ТПиР/НСиР])*Таблица2[ПНР4])</f>
        <v>0</v>
      </c>
      <c r="Q99" s="43">
        <f>V99*SUMPRODUCT(($B$2=Таблица2[Филиал])*($B$3=Таблица2[ФЕР/ТЕР])*(F99=Таблица2[Наименование работ])*(G99=Таблица2[ТПиР/НСиР])*Таблица2[Оборудование5])</f>
        <v>0</v>
      </c>
      <c r="R99" s="43">
        <f>W99*SUMPRODUCT(($B$2=Таблица2[Филиал])*($B$3=Таблица2[ФЕР/ТЕР])*(F99=Таблица2[Наименование работ])*(G99=Таблица2[ТПиР/НСиР])*Таблица2[Прочие2])</f>
        <v>0</v>
      </c>
      <c r="S99" s="4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работ])*(G99=Таблица2[ТПиР/НСиР])/Таблица2[ПИР22]))</f>
        <v>0</v>
      </c>
      <c r="T99" s="4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работ])*(G99=Таблица2[ТПиР/НСиР])/Таблица2[СМР33]))</f>
        <v>0</v>
      </c>
      <c r="U99" s="4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работ])*(G99=Таблица2[ТПиР/НСиР])/Таблица2[ПНР44]))</f>
        <v>0</v>
      </c>
      <c r="V99" s="4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работ])*(G99=Таблица2[ТПиР/НСиР])/Таблица2[Оборудование55]))</f>
        <v>0</v>
      </c>
      <c r="W99" s="4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4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работ])*(G99=Таблица2[ТПиР/НСиР])*Таблица2[ПИР22]))</f>
        <v>0</v>
      </c>
      <c r="Y99" s="4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работ])*(G99=Таблица2[ТПиР/НСиР])*Таблица2[СМР33]))</f>
        <v>0</v>
      </c>
      <c r="Z99" s="4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работ])*(G99=Таблица2[ТПиР/НСиР])*Таблица2[ПНР44]))</f>
        <v>0</v>
      </c>
      <c r="AA99" s="4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работ])*(G99=Таблица2[ТПиР/НСиР])*Таблица2[Оборудование55]))</f>
        <v>0</v>
      </c>
      <c r="AB99" s="44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43">
        <f>SUM(Таблица3[[#This Row],[ПИР]:[Прочее]])</f>
        <v>0</v>
      </c>
      <c r="AD9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9" s="48">
        <f>SUM(Таблица3[[#This Row],[ПИР7]:[Прочие]])</f>
        <v>0</v>
      </c>
      <c r="AF99" s="48">
        <f>SUM(Таблица3[[#This Row],[ПИР11]:[Прочие15]])</f>
        <v>0</v>
      </c>
    </row>
    <row r="100" spans="4:32" x14ac:dyDescent="0.25">
      <c r="D100" s="36">
        <f>калькулятор!C104</f>
        <v>0</v>
      </c>
      <c r="E100" s="6">
        <f>калькулятор!F104</f>
        <v>0</v>
      </c>
      <c r="F100" s="6">
        <f>калькулятор!G104</f>
        <v>0</v>
      </c>
      <c r="G100" s="6">
        <f>калькулятор!H104</f>
        <v>0</v>
      </c>
      <c r="H100" s="6">
        <f>калькулятор!I104</f>
        <v>0</v>
      </c>
      <c r="I100" s="43">
        <f>S100*SUMPRODUCT(($B$2=Таблица2[Филиал])*($B$3=Таблица2[ФЕР/ТЕР])*(F100=Таблица2[Наименование работ])*(G100=Таблица2[ТПиР/НСиР])*Таблица2[ПИР])</f>
        <v>0</v>
      </c>
      <c r="J100" s="43">
        <f>T100*SUMPRODUCT(($B$2=Таблица2[Филиал])*($B$3=Таблица2[ФЕР/ТЕР])*(F100=Таблица2[Наименование работ])*(G100=Таблица2[ТПиР/НСиР])*Таблица2[СМР])</f>
        <v>0</v>
      </c>
      <c r="K100" s="43">
        <f>U100*SUMPRODUCT(($B$2=Таблица2[Филиал])*($B$3=Таблица2[ФЕР/ТЕР])*(F100=Таблица2[Наименование работ])*(G100=Таблица2[ТПиР/НСиР])*Таблица2[ПНР])</f>
        <v>0</v>
      </c>
      <c r="L100" s="43">
        <f>V100*SUMPRODUCT(($B$2=Таблица2[Филиал])*($B$3=Таблица2[ФЕР/ТЕР])*(F100=Таблица2[Наименование работ])*(G100=Таблица2[ТПиР/НСиР])*Таблица2[Оборудование])</f>
        <v>0</v>
      </c>
      <c r="M100" s="43">
        <f>W100*SUMPRODUCT(($B$2=Таблица2[Филиал])*($B$3=Таблица2[ФЕР/ТЕР])*(F100=Таблица2[Наименование работ])*(G100=Таблица2[ТПиР/НСиР])*Таблица2[Прочие])</f>
        <v>0</v>
      </c>
      <c r="N100" s="43">
        <f>S100*SUMPRODUCT(($B$2=Таблица2[Филиал])*($B$3=Таблица2[ФЕР/ТЕР])*(F100=Таблица2[Наименование работ])*(G100=Таблица2[ТПиР/НСиР])*Таблица2[ПИР2])</f>
        <v>0</v>
      </c>
      <c r="O100" s="43">
        <f>T100*SUMPRODUCT(($B$2=Таблица2[Филиал])*($B$3=Таблица2[ФЕР/ТЕР])*(F100=Таблица2[Наименование работ])*(G100=Таблица2[ТПиР/НСиР])*Таблица2[СМР3])</f>
        <v>0</v>
      </c>
      <c r="P100" s="43">
        <f>U100*SUMPRODUCT(($B$2=Таблица2[Филиал])*($B$3=Таблица2[ФЕР/ТЕР])*(F100=Таблица2[Наименование работ])*(G100=Таблица2[ТПиР/НСиР])*Таблица2[ПНР4])</f>
        <v>0</v>
      </c>
      <c r="Q100" s="43">
        <f>V100*SUMPRODUCT(($B$2=Таблица2[Филиал])*($B$3=Таблица2[ФЕР/ТЕР])*(F100=Таблица2[Наименование работ])*(G100=Таблица2[ТПиР/НСиР])*Таблица2[Оборудование5])</f>
        <v>0</v>
      </c>
      <c r="R100" s="43">
        <f>W100*SUMPRODUCT(($B$2=Таблица2[Филиал])*($B$3=Таблица2[ФЕР/ТЕР])*(F100=Таблица2[Наименование работ])*(G100=Таблица2[ТПиР/НСиР])*Таблица2[Прочие2])</f>
        <v>0</v>
      </c>
      <c r="S100" s="4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работ])*(G100=Таблица2[ТПиР/НСиР])/Таблица2[ПИР22]))</f>
        <v>0</v>
      </c>
      <c r="T100" s="4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работ])*(G100=Таблица2[ТПиР/НСиР])/Таблица2[СМР33]))</f>
        <v>0</v>
      </c>
      <c r="U100" s="4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работ])*(G100=Таблица2[ТПиР/НСиР])/Таблица2[ПНР44]))</f>
        <v>0</v>
      </c>
      <c r="V100" s="4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работ])*(G100=Таблица2[ТПиР/НСиР])/Таблица2[Оборудование55]))</f>
        <v>0</v>
      </c>
      <c r="W100" s="4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4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работ])*(G100=Таблица2[ТПиР/НСиР])*Таблица2[ПИР22]))</f>
        <v>0</v>
      </c>
      <c r="Y100" s="4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работ])*(G100=Таблица2[ТПиР/НСиР])*Таблица2[СМР33]))</f>
        <v>0</v>
      </c>
      <c r="Z100" s="4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работ])*(G100=Таблица2[ТПиР/НСиР])*Таблица2[ПНР44]))</f>
        <v>0</v>
      </c>
      <c r="AA100" s="4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работ])*(G100=Таблица2[ТПиР/НСиР])*Таблица2[Оборудование55]))</f>
        <v>0</v>
      </c>
      <c r="AB100" s="44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43">
        <f>SUM(Таблица3[[#This Row],[ПИР]:[Прочее]])</f>
        <v>0</v>
      </c>
      <c r="AD10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0" s="48">
        <f>SUM(Таблица3[[#This Row],[ПИР7]:[Прочие]])</f>
        <v>0</v>
      </c>
      <c r="AF100" s="48">
        <f>SUM(Таблица3[[#This Row],[ПИР11]:[Прочие15]])</f>
        <v>0</v>
      </c>
    </row>
    <row r="101" spans="4:32" x14ac:dyDescent="0.25">
      <c r="D101" s="36">
        <f>калькулятор!C105</f>
        <v>0</v>
      </c>
      <c r="E101" s="6">
        <f>калькулятор!F105</f>
        <v>0</v>
      </c>
      <c r="F101" s="6">
        <f>калькулятор!G105</f>
        <v>0</v>
      </c>
      <c r="G101" s="6">
        <f>калькулятор!H105</f>
        <v>0</v>
      </c>
      <c r="H101" s="6">
        <f>калькулятор!I105</f>
        <v>0</v>
      </c>
      <c r="I101" s="43">
        <f>S101*SUMPRODUCT(($B$2=Таблица2[Филиал])*($B$3=Таблица2[ФЕР/ТЕР])*(F101=Таблица2[Наименование работ])*(G101=Таблица2[ТПиР/НСиР])*Таблица2[ПИР])</f>
        <v>0</v>
      </c>
      <c r="J101" s="43">
        <f>T101*SUMPRODUCT(($B$2=Таблица2[Филиал])*($B$3=Таблица2[ФЕР/ТЕР])*(F101=Таблица2[Наименование работ])*(G101=Таблица2[ТПиР/НСиР])*Таблица2[СМР])</f>
        <v>0</v>
      </c>
      <c r="K101" s="43">
        <f>U101*SUMPRODUCT(($B$2=Таблица2[Филиал])*($B$3=Таблица2[ФЕР/ТЕР])*(F101=Таблица2[Наименование работ])*(G101=Таблица2[ТПиР/НСиР])*Таблица2[ПНР])</f>
        <v>0</v>
      </c>
      <c r="L101" s="43">
        <f>V101*SUMPRODUCT(($B$2=Таблица2[Филиал])*($B$3=Таблица2[ФЕР/ТЕР])*(F101=Таблица2[Наименование работ])*(G101=Таблица2[ТПиР/НСиР])*Таблица2[Оборудование])</f>
        <v>0</v>
      </c>
      <c r="M101" s="43">
        <f>W101*SUMPRODUCT(($B$2=Таблица2[Филиал])*($B$3=Таблица2[ФЕР/ТЕР])*(F101=Таблица2[Наименование работ])*(G101=Таблица2[ТПиР/НСиР])*Таблица2[Прочие])</f>
        <v>0</v>
      </c>
      <c r="N101" s="43">
        <f>S101*SUMPRODUCT(($B$2=Таблица2[Филиал])*($B$3=Таблица2[ФЕР/ТЕР])*(F101=Таблица2[Наименование работ])*(G101=Таблица2[ТПиР/НСиР])*Таблица2[ПИР2])</f>
        <v>0</v>
      </c>
      <c r="O101" s="43">
        <f>T101*SUMPRODUCT(($B$2=Таблица2[Филиал])*($B$3=Таблица2[ФЕР/ТЕР])*(F101=Таблица2[Наименование работ])*(G101=Таблица2[ТПиР/НСиР])*Таблица2[СМР3])</f>
        <v>0</v>
      </c>
      <c r="P101" s="43">
        <f>U101*SUMPRODUCT(($B$2=Таблица2[Филиал])*($B$3=Таблица2[ФЕР/ТЕР])*(F101=Таблица2[Наименование работ])*(G101=Таблица2[ТПиР/НСиР])*Таблица2[ПНР4])</f>
        <v>0</v>
      </c>
      <c r="Q101" s="43">
        <f>V101*SUMPRODUCT(($B$2=Таблица2[Филиал])*($B$3=Таблица2[ФЕР/ТЕР])*(F101=Таблица2[Наименование работ])*(G101=Таблица2[ТПиР/НСиР])*Таблица2[Оборудование5])</f>
        <v>0</v>
      </c>
      <c r="R101" s="43">
        <f>W101*SUMPRODUCT(($B$2=Таблица2[Филиал])*($B$3=Таблица2[ФЕР/ТЕР])*(F101=Таблица2[Наименование работ])*(G101=Таблица2[ТПиР/НСиР])*Таблица2[Прочие2])</f>
        <v>0</v>
      </c>
      <c r="S101" s="4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работ])*(G101=Таблица2[ТПиР/НСиР])/Таблица2[ПИР22]))</f>
        <v>0</v>
      </c>
      <c r="T101" s="4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работ])*(G101=Таблица2[ТПиР/НСиР])/Таблица2[СМР33]))</f>
        <v>0</v>
      </c>
      <c r="U101" s="4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работ])*(G101=Таблица2[ТПиР/НСиР])/Таблица2[ПНР44]))</f>
        <v>0</v>
      </c>
      <c r="V101" s="4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работ])*(G101=Таблица2[ТПиР/НСиР])/Таблица2[Оборудование55]))</f>
        <v>0</v>
      </c>
      <c r="W101" s="4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4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работ])*(G101=Таблица2[ТПиР/НСиР])*Таблица2[ПИР22]))</f>
        <v>0</v>
      </c>
      <c r="Y101" s="4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работ])*(G101=Таблица2[ТПиР/НСиР])*Таблица2[СМР33]))</f>
        <v>0</v>
      </c>
      <c r="Z101" s="4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работ])*(G101=Таблица2[ТПиР/НСиР])*Таблица2[ПНР44]))</f>
        <v>0</v>
      </c>
      <c r="AA101" s="4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работ])*(G101=Таблица2[ТПиР/НСиР])*Таблица2[Оборудование55]))</f>
        <v>0</v>
      </c>
      <c r="AB101" s="44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43">
        <f>SUM(Таблица3[[#This Row],[ПИР]:[Прочее]])</f>
        <v>0</v>
      </c>
      <c r="AD10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1" s="48">
        <f>SUM(Таблица3[[#This Row],[ПИР7]:[Прочие]])</f>
        <v>0</v>
      </c>
      <c r="AF101" s="48">
        <f>SUM(Таблица3[[#This Row],[ПИР11]:[Прочие15]])</f>
        <v>0</v>
      </c>
    </row>
    <row r="102" spans="4:32" x14ac:dyDescent="0.25">
      <c r="D102" s="36">
        <f>калькулятор!C106</f>
        <v>0</v>
      </c>
      <c r="E102" s="6">
        <f>калькулятор!F106</f>
        <v>0</v>
      </c>
      <c r="F102" s="6">
        <f>калькулятор!G106</f>
        <v>0</v>
      </c>
      <c r="G102" s="6">
        <f>калькулятор!H106</f>
        <v>0</v>
      </c>
      <c r="H102" s="6">
        <f>калькулятор!I106</f>
        <v>0</v>
      </c>
      <c r="I102" s="43">
        <f>S102*SUMPRODUCT(($B$2=Таблица2[Филиал])*($B$3=Таблица2[ФЕР/ТЕР])*(F102=Таблица2[Наименование работ])*(G102=Таблица2[ТПиР/НСиР])*Таблица2[ПИР])</f>
        <v>0</v>
      </c>
      <c r="J102" s="43">
        <f>T102*SUMPRODUCT(($B$2=Таблица2[Филиал])*($B$3=Таблица2[ФЕР/ТЕР])*(F102=Таблица2[Наименование работ])*(G102=Таблица2[ТПиР/НСиР])*Таблица2[СМР])</f>
        <v>0</v>
      </c>
      <c r="K102" s="43">
        <f>U102*SUMPRODUCT(($B$2=Таблица2[Филиал])*($B$3=Таблица2[ФЕР/ТЕР])*(F102=Таблица2[Наименование работ])*(G102=Таблица2[ТПиР/НСиР])*Таблица2[ПНР])</f>
        <v>0</v>
      </c>
      <c r="L102" s="43">
        <f>V102*SUMPRODUCT(($B$2=Таблица2[Филиал])*($B$3=Таблица2[ФЕР/ТЕР])*(F102=Таблица2[Наименование работ])*(G102=Таблица2[ТПиР/НСиР])*Таблица2[Оборудование])</f>
        <v>0</v>
      </c>
      <c r="M102" s="43">
        <f>W102*SUMPRODUCT(($B$2=Таблица2[Филиал])*($B$3=Таблица2[ФЕР/ТЕР])*(F102=Таблица2[Наименование работ])*(G102=Таблица2[ТПиР/НСиР])*Таблица2[Прочие])</f>
        <v>0</v>
      </c>
      <c r="N102" s="43">
        <f>S102*SUMPRODUCT(($B$2=Таблица2[Филиал])*($B$3=Таблица2[ФЕР/ТЕР])*(F102=Таблица2[Наименование работ])*(G102=Таблица2[ТПиР/НСиР])*Таблица2[ПИР2])</f>
        <v>0</v>
      </c>
      <c r="O102" s="43">
        <f>T102*SUMPRODUCT(($B$2=Таблица2[Филиал])*($B$3=Таблица2[ФЕР/ТЕР])*(F102=Таблица2[Наименование работ])*(G102=Таблица2[ТПиР/НСиР])*Таблица2[СМР3])</f>
        <v>0</v>
      </c>
      <c r="P102" s="43">
        <f>U102*SUMPRODUCT(($B$2=Таблица2[Филиал])*($B$3=Таблица2[ФЕР/ТЕР])*(F102=Таблица2[Наименование работ])*(G102=Таблица2[ТПиР/НСиР])*Таблица2[ПНР4])</f>
        <v>0</v>
      </c>
      <c r="Q102" s="43">
        <f>V102*SUMPRODUCT(($B$2=Таблица2[Филиал])*($B$3=Таблица2[ФЕР/ТЕР])*(F102=Таблица2[Наименование работ])*(G102=Таблица2[ТПиР/НСиР])*Таблица2[Оборудование5])</f>
        <v>0</v>
      </c>
      <c r="R102" s="43">
        <f>W102*SUMPRODUCT(($B$2=Таблица2[Филиал])*($B$3=Таблица2[ФЕР/ТЕР])*(F102=Таблица2[Наименование работ])*(G102=Таблица2[ТПиР/НСиР])*Таблица2[Прочие2])</f>
        <v>0</v>
      </c>
      <c r="S102" s="4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работ])*(G102=Таблица2[ТПиР/НСиР])/Таблица2[ПИР22]))</f>
        <v>0</v>
      </c>
      <c r="T102" s="4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работ])*(G102=Таблица2[ТПиР/НСиР])/Таблица2[СМР33]))</f>
        <v>0</v>
      </c>
      <c r="U102" s="4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работ])*(G102=Таблица2[ТПиР/НСиР])/Таблица2[ПНР44]))</f>
        <v>0</v>
      </c>
      <c r="V102" s="4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работ])*(G102=Таблица2[ТПиР/НСиР])/Таблица2[Оборудование55]))</f>
        <v>0</v>
      </c>
      <c r="W102" s="4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4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работ])*(G102=Таблица2[ТПиР/НСиР])*Таблица2[ПИР22]))</f>
        <v>0</v>
      </c>
      <c r="Y102" s="4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работ])*(G102=Таблица2[ТПиР/НСиР])*Таблица2[СМР33]))</f>
        <v>0</v>
      </c>
      <c r="Z102" s="4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работ])*(G102=Таблица2[ТПиР/НСиР])*Таблица2[ПНР44]))</f>
        <v>0</v>
      </c>
      <c r="AA102" s="4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работ])*(G102=Таблица2[ТПиР/НСиР])*Таблица2[Оборудование55]))</f>
        <v>0</v>
      </c>
      <c r="AB102" s="44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43">
        <f>SUM(Таблица3[[#This Row],[ПИР]:[Прочее]])</f>
        <v>0</v>
      </c>
      <c r="AD10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2" s="48">
        <f>SUM(Таблица3[[#This Row],[ПИР7]:[Прочие]])</f>
        <v>0</v>
      </c>
      <c r="AF102" s="48">
        <f>SUM(Таблица3[[#This Row],[ПИР11]:[Прочие15]])</f>
        <v>0</v>
      </c>
    </row>
    <row r="103" spans="4:32" x14ac:dyDescent="0.25">
      <c r="D103" s="36">
        <f>калькулятор!C107</f>
        <v>0</v>
      </c>
      <c r="E103" s="6">
        <f>калькулятор!F107</f>
        <v>0</v>
      </c>
      <c r="F103" s="6">
        <f>калькулятор!G107</f>
        <v>0</v>
      </c>
      <c r="G103" s="6">
        <f>калькулятор!H107</f>
        <v>0</v>
      </c>
      <c r="H103" s="6">
        <f>калькулятор!I107</f>
        <v>0</v>
      </c>
      <c r="I103" s="43">
        <f>S103*SUMPRODUCT(($B$2=Таблица2[Филиал])*($B$3=Таблица2[ФЕР/ТЕР])*(F103=Таблица2[Наименование работ])*(G103=Таблица2[ТПиР/НСиР])*Таблица2[ПИР])</f>
        <v>0</v>
      </c>
      <c r="J103" s="43">
        <f>T103*SUMPRODUCT(($B$2=Таблица2[Филиал])*($B$3=Таблица2[ФЕР/ТЕР])*(F103=Таблица2[Наименование работ])*(G103=Таблица2[ТПиР/НСиР])*Таблица2[СМР])</f>
        <v>0</v>
      </c>
      <c r="K103" s="43">
        <f>U103*SUMPRODUCT(($B$2=Таблица2[Филиал])*($B$3=Таблица2[ФЕР/ТЕР])*(F103=Таблица2[Наименование работ])*(G103=Таблица2[ТПиР/НСиР])*Таблица2[ПНР])</f>
        <v>0</v>
      </c>
      <c r="L103" s="43">
        <f>V103*SUMPRODUCT(($B$2=Таблица2[Филиал])*($B$3=Таблица2[ФЕР/ТЕР])*(F103=Таблица2[Наименование работ])*(G103=Таблица2[ТПиР/НСиР])*Таблица2[Оборудование])</f>
        <v>0</v>
      </c>
      <c r="M103" s="43">
        <f>W103*SUMPRODUCT(($B$2=Таблица2[Филиал])*($B$3=Таблица2[ФЕР/ТЕР])*(F103=Таблица2[Наименование работ])*(G103=Таблица2[ТПиР/НСиР])*Таблица2[Прочие])</f>
        <v>0</v>
      </c>
      <c r="N103" s="43">
        <f>S103*SUMPRODUCT(($B$2=Таблица2[Филиал])*($B$3=Таблица2[ФЕР/ТЕР])*(F103=Таблица2[Наименование работ])*(G103=Таблица2[ТПиР/НСиР])*Таблица2[ПИР2])</f>
        <v>0</v>
      </c>
      <c r="O103" s="43">
        <f>T103*SUMPRODUCT(($B$2=Таблица2[Филиал])*($B$3=Таблица2[ФЕР/ТЕР])*(F103=Таблица2[Наименование работ])*(G103=Таблица2[ТПиР/НСиР])*Таблица2[СМР3])</f>
        <v>0</v>
      </c>
      <c r="P103" s="43">
        <f>U103*SUMPRODUCT(($B$2=Таблица2[Филиал])*($B$3=Таблица2[ФЕР/ТЕР])*(F103=Таблица2[Наименование работ])*(G103=Таблица2[ТПиР/НСиР])*Таблица2[ПНР4])</f>
        <v>0</v>
      </c>
      <c r="Q103" s="43">
        <f>V103*SUMPRODUCT(($B$2=Таблица2[Филиал])*($B$3=Таблица2[ФЕР/ТЕР])*(F103=Таблица2[Наименование работ])*(G103=Таблица2[ТПиР/НСиР])*Таблица2[Оборудование5])</f>
        <v>0</v>
      </c>
      <c r="R103" s="43">
        <f>W103*SUMPRODUCT(($B$2=Таблица2[Филиал])*($B$3=Таблица2[ФЕР/ТЕР])*(F103=Таблица2[Наименование работ])*(G103=Таблица2[ТПиР/НСиР])*Таблица2[Прочие2])</f>
        <v>0</v>
      </c>
      <c r="S103" s="43">
        <f>IF($B$4="в базовых ценах",калькулятор!J107,X103*SUMPRODUCT(($B$2=Таблица2[Филиал])*($B$3=Таблица2[ФЕР/ТЕР])*(F103=Таблица2[Наименование работ])*(G103=Таблица2[ТПиР/НСиР])/Таблица2[ПИР22]))</f>
        <v>0</v>
      </c>
      <c r="T103" s="43">
        <f>IF($B$4="в базовых ценах",калькулятор!K107,Y103*SUMPRODUCT(($B$2=Таблица2[Филиал])*($B$3=Таблица2[ФЕР/ТЕР])*(F103=Таблица2[Наименование работ])*(G103=Таблица2[ТПиР/НСиР])/Таблица2[СМР33]))</f>
        <v>0</v>
      </c>
      <c r="U103" s="43">
        <f>IF($B$4="в базовых ценах",калькулятор!L107,Z103*SUMPRODUCT(($B$2=Таблица2[Филиал])*($B$3=Таблица2[ФЕР/ТЕР])*(F103=Таблица2[Наименование работ])*(G103=Таблица2[ТПиР/НСиР])/Таблица2[ПНР44]))</f>
        <v>0</v>
      </c>
      <c r="V103" s="43">
        <f>IF($B$4="в базовых ценах",калькулятор!M107,AA103*SUMPRODUCT(($B$2=Таблица2[Филиал])*($B$3=Таблица2[ФЕР/ТЕР])*(F103=Таблица2[Наименование работ])*(G103=Таблица2[ТПиР/НСиР])/Таблица2[Оборудование55]))</f>
        <v>0</v>
      </c>
      <c r="W103" s="43">
        <f>IF($B$4="в базовых ценах",калькулятор!N107,AB103*SUMPRODUCT(($B$2=Таблица2[Филиал])*($B$3=Таблица2[ФЕР/ТЕР])*(F103=Таблица2[Наименование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43">
        <f>IF($B$4="в текущих ценах",калькулятор!J107,S103*SUMPRODUCT(($B$2=Таблица2[Филиал])*($B$3=Таблица2[ФЕР/ТЕР])*(F103=Таблица2[Наименование работ])*(G103=Таблица2[ТПиР/НСиР])*Таблица2[ПИР22]))</f>
        <v>0</v>
      </c>
      <c r="Y103" s="43">
        <f>IF($B$4="в текущих ценах",калькулятор!K107,T103*SUMPRODUCT(($B$2=Таблица2[Филиал])*($B$3=Таблица2[ФЕР/ТЕР])*(F103=Таблица2[Наименование работ])*(G103=Таблица2[ТПиР/НСиР])*Таблица2[СМР33]))</f>
        <v>0</v>
      </c>
      <c r="Z103" s="43">
        <f>IF($B$4="в текущих ценах",калькулятор!L107,U103*SUMPRODUCT(($B$2=Таблица2[Филиал])*($B$3=Таблица2[ФЕР/ТЕР])*(F103=Таблица2[Наименование работ])*(G103=Таблица2[ТПиР/НСиР])*Таблица2[ПНР44]))</f>
        <v>0</v>
      </c>
      <c r="AA103" s="43">
        <f>IF($B$4="в текущих ценах",калькулятор!M107,V103*SUMPRODUCT(($B$2=Таблица2[Филиал])*($B$3=Таблица2[ФЕР/ТЕР])*(F103=Таблица2[Наименование работ])*(G103=Таблица2[ТПиР/НСиР])*Таблица2[Оборудование55]))</f>
        <v>0</v>
      </c>
      <c r="AB103" s="44">
        <f>IF($B$4="в текущих ценах",калькулятор!N107,W103*SUMPRODUCT(($B$2=Таблица2[Филиал])*($B$3=Таблица2[ФЕР/ТЕР])*(F103=Таблица2[Наименование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43">
        <f>SUM(Таблица3[[#This Row],[ПИР]:[Прочее]])</f>
        <v>0</v>
      </c>
      <c r="AD10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3" s="48">
        <f>SUM(Таблица3[[#This Row],[ПИР7]:[Прочие]])</f>
        <v>0</v>
      </c>
      <c r="AF103" s="48">
        <f>SUM(Таблица3[[#This Row],[ПИР11]:[Прочие15]])</f>
        <v>0</v>
      </c>
    </row>
    <row r="104" spans="4:32" x14ac:dyDescent="0.25">
      <c r="D104" s="36">
        <f>калькулятор!C108</f>
        <v>0</v>
      </c>
      <c r="E104" s="6">
        <f>калькулятор!F108</f>
        <v>0</v>
      </c>
      <c r="F104" s="6">
        <f>калькулятор!G108</f>
        <v>0</v>
      </c>
      <c r="G104" s="6">
        <f>калькулятор!H108</f>
        <v>0</v>
      </c>
      <c r="H104" s="6">
        <f>калькулятор!I108</f>
        <v>0</v>
      </c>
      <c r="I104" s="43">
        <f>S104*SUMPRODUCT(($B$2=Таблица2[Филиал])*($B$3=Таблица2[ФЕР/ТЕР])*(F104=Таблица2[Наименование работ])*(G104=Таблица2[ТПиР/НСиР])*Таблица2[ПИР])</f>
        <v>0</v>
      </c>
      <c r="J104" s="43">
        <f>T104*SUMPRODUCT(($B$2=Таблица2[Филиал])*($B$3=Таблица2[ФЕР/ТЕР])*(F104=Таблица2[Наименование работ])*(G104=Таблица2[ТПиР/НСиР])*Таблица2[СМР])</f>
        <v>0</v>
      </c>
      <c r="K104" s="43">
        <f>U104*SUMPRODUCT(($B$2=Таблица2[Филиал])*($B$3=Таблица2[ФЕР/ТЕР])*(F104=Таблица2[Наименование работ])*(G104=Таблица2[ТПиР/НСиР])*Таблица2[ПНР])</f>
        <v>0</v>
      </c>
      <c r="L104" s="43">
        <f>V104*SUMPRODUCT(($B$2=Таблица2[Филиал])*($B$3=Таблица2[ФЕР/ТЕР])*(F104=Таблица2[Наименование работ])*(G104=Таблица2[ТПиР/НСиР])*Таблица2[Оборудование])</f>
        <v>0</v>
      </c>
      <c r="M104" s="43">
        <f>W104*SUMPRODUCT(($B$2=Таблица2[Филиал])*($B$3=Таблица2[ФЕР/ТЕР])*(F104=Таблица2[Наименование работ])*(G104=Таблица2[ТПиР/НСиР])*Таблица2[Прочие])</f>
        <v>0</v>
      </c>
      <c r="N104" s="43">
        <f>S104*SUMPRODUCT(($B$2=Таблица2[Филиал])*($B$3=Таблица2[ФЕР/ТЕР])*(F104=Таблица2[Наименование работ])*(G104=Таблица2[ТПиР/НСиР])*Таблица2[ПИР2])</f>
        <v>0</v>
      </c>
      <c r="O104" s="43">
        <f>T104*SUMPRODUCT(($B$2=Таблица2[Филиал])*($B$3=Таблица2[ФЕР/ТЕР])*(F104=Таблица2[Наименование работ])*(G104=Таблица2[ТПиР/НСиР])*Таблица2[СМР3])</f>
        <v>0</v>
      </c>
      <c r="P104" s="43">
        <f>U104*SUMPRODUCT(($B$2=Таблица2[Филиал])*($B$3=Таблица2[ФЕР/ТЕР])*(F104=Таблица2[Наименование работ])*(G104=Таблица2[ТПиР/НСиР])*Таблица2[ПНР4])</f>
        <v>0</v>
      </c>
      <c r="Q104" s="43">
        <f>V104*SUMPRODUCT(($B$2=Таблица2[Филиал])*($B$3=Таблица2[ФЕР/ТЕР])*(F104=Таблица2[Наименование работ])*(G104=Таблица2[ТПиР/НСиР])*Таблица2[Оборудование5])</f>
        <v>0</v>
      </c>
      <c r="R104" s="43">
        <f>W104*SUMPRODUCT(($B$2=Таблица2[Филиал])*($B$3=Таблица2[ФЕР/ТЕР])*(F104=Таблица2[Наименование работ])*(G104=Таблица2[ТПиР/НСиР])*Таблица2[Прочие2])</f>
        <v>0</v>
      </c>
      <c r="S104" s="43">
        <f>IF($B$4="в базовых ценах",калькулятор!J108,X104*SUMPRODUCT(($B$2=Таблица2[Филиал])*($B$3=Таблица2[ФЕР/ТЕР])*(F104=Таблица2[Наименование работ])*(G104=Таблица2[ТПиР/НСиР])/Таблица2[ПИР22]))</f>
        <v>0</v>
      </c>
      <c r="T104" s="43">
        <f>IF($B$4="в базовых ценах",калькулятор!K108,Y104*SUMPRODUCT(($B$2=Таблица2[Филиал])*($B$3=Таблица2[ФЕР/ТЕР])*(F104=Таблица2[Наименование работ])*(G104=Таблица2[ТПиР/НСиР])/Таблица2[СМР33]))</f>
        <v>0</v>
      </c>
      <c r="U104" s="43">
        <f>IF($B$4="в базовых ценах",калькулятор!L108,Z104*SUMPRODUCT(($B$2=Таблица2[Филиал])*($B$3=Таблица2[ФЕР/ТЕР])*(F104=Таблица2[Наименование работ])*(G104=Таблица2[ТПиР/НСиР])/Таблица2[ПНР44]))</f>
        <v>0</v>
      </c>
      <c r="V104" s="43">
        <f>IF($B$4="в базовых ценах",калькулятор!M108,AA104*SUMPRODUCT(($B$2=Таблица2[Филиал])*($B$3=Таблица2[ФЕР/ТЕР])*(F104=Таблица2[Наименование работ])*(G104=Таблица2[ТПиР/НСиР])/Таблица2[Оборудование55]))</f>
        <v>0</v>
      </c>
      <c r="W104" s="43">
        <f>IF($B$4="в базовых ценах",калькулятор!N108,AB104*SUMPRODUCT(($B$2=Таблица2[Филиал])*($B$3=Таблица2[ФЕР/ТЕР])*(F104=Таблица2[Наименование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43">
        <f>IF($B$4="в текущих ценах",калькулятор!J108,S104*SUMPRODUCT(($B$2=Таблица2[Филиал])*($B$3=Таблица2[ФЕР/ТЕР])*(F104=Таблица2[Наименование работ])*(G104=Таблица2[ТПиР/НСиР])*Таблица2[ПИР22]))</f>
        <v>0</v>
      </c>
      <c r="Y104" s="43">
        <f>IF($B$4="в текущих ценах",калькулятор!K108,T104*SUMPRODUCT(($B$2=Таблица2[Филиал])*($B$3=Таблица2[ФЕР/ТЕР])*(F104=Таблица2[Наименование работ])*(G104=Таблица2[ТПиР/НСиР])*Таблица2[СМР33]))</f>
        <v>0</v>
      </c>
      <c r="Z104" s="43">
        <f>IF($B$4="в текущих ценах",калькулятор!L108,U104*SUMPRODUCT(($B$2=Таблица2[Филиал])*($B$3=Таблица2[ФЕР/ТЕР])*(F104=Таблица2[Наименование работ])*(G104=Таблица2[ТПиР/НСиР])*Таблица2[ПНР44]))</f>
        <v>0</v>
      </c>
      <c r="AA104" s="43">
        <f>IF($B$4="в текущих ценах",калькулятор!M108,V104*SUMPRODUCT(($B$2=Таблица2[Филиал])*($B$3=Таблица2[ФЕР/ТЕР])*(F104=Таблица2[Наименование работ])*(G104=Таблица2[ТПиР/НСиР])*Таблица2[Оборудование55]))</f>
        <v>0</v>
      </c>
      <c r="AB104" s="44">
        <f>IF($B$4="в текущих ценах",калькулятор!N108,W104*SUMPRODUCT(($B$2=Таблица2[Филиал])*($B$3=Таблица2[ФЕР/ТЕР])*(F104=Таблица2[Наименование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43">
        <f>SUM(Таблица3[[#This Row],[ПИР]:[Прочее]])</f>
        <v>0</v>
      </c>
      <c r="AD10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4" s="48">
        <f>SUM(Таблица3[[#This Row],[ПИР7]:[Прочие]])</f>
        <v>0</v>
      </c>
      <c r="AF104" s="48">
        <f>SUM(Таблица3[[#This Row],[ПИР11]:[Прочие15]])</f>
        <v>0</v>
      </c>
    </row>
    <row r="105" spans="4:32" x14ac:dyDescent="0.25">
      <c r="D105" s="36">
        <f>калькулятор!C109</f>
        <v>0</v>
      </c>
      <c r="E105" s="6">
        <f>калькулятор!F109</f>
        <v>0</v>
      </c>
      <c r="F105" s="6">
        <f>калькулятор!G109</f>
        <v>0</v>
      </c>
      <c r="G105" s="6" t="str">
        <f>калькулятор!H109</f>
        <v>Составил:</v>
      </c>
      <c r="H105" s="6">
        <f>калькулятор!I109</f>
        <v>0</v>
      </c>
      <c r="I105" s="43">
        <f>S105*SUMPRODUCT(($B$2=Таблица2[Филиал])*($B$3=Таблица2[ФЕР/ТЕР])*(F105=Таблица2[Наименование работ])*(G105=Таблица2[ТПиР/НСиР])*Таблица2[ПИР])</f>
        <v>0</v>
      </c>
      <c r="J105" s="43">
        <f>T105*SUMPRODUCT(($B$2=Таблица2[Филиал])*($B$3=Таблица2[ФЕР/ТЕР])*(F105=Таблица2[Наименование работ])*(G105=Таблица2[ТПиР/НСиР])*Таблица2[СМР])</f>
        <v>0</v>
      </c>
      <c r="K105" s="43">
        <f>U105*SUMPRODUCT(($B$2=Таблица2[Филиал])*($B$3=Таблица2[ФЕР/ТЕР])*(F105=Таблица2[Наименование работ])*(G105=Таблица2[ТПиР/НСиР])*Таблица2[ПНР])</f>
        <v>0</v>
      </c>
      <c r="L105" s="43">
        <f>V105*SUMPRODUCT(($B$2=Таблица2[Филиал])*($B$3=Таблица2[ФЕР/ТЕР])*(F105=Таблица2[Наименование работ])*(G105=Таблица2[ТПиР/НСиР])*Таблица2[Оборудование])</f>
        <v>0</v>
      </c>
      <c r="M105" s="43">
        <f>W105*SUMPRODUCT(($B$2=Таблица2[Филиал])*($B$3=Таблица2[ФЕР/ТЕР])*(F105=Таблица2[Наименование работ])*(G105=Таблица2[ТПиР/НСиР])*Таблица2[Прочие])</f>
        <v>0</v>
      </c>
      <c r="N105" s="43">
        <f>S105*SUMPRODUCT(($B$2=Таблица2[Филиал])*($B$3=Таблица2[ФЕР/ТЕР])*(F105=Таблица2[Наименование работ])*(G105=Таблица2[ТПиР/НСиР])*Таблица2[ПИР2])</f>
        <v>0</v>
      </c>
      <c r="O105" s="43">
        <f>T105*SUMPRODUCT(($B$2=Таблица2[Филиал])*($B$3=Таблица2[ФЕР/ТЕР])*(F105=Таблица2[Наименование работ])*(G105=Таблица2[ТПиР/НСиР])*Таблица2[СМР3])</f>
        <v>0</v>
      </c>
      <c r="P105" s="43">
        <f>U105*SUMPRODUCT(($B$2=Таблица2[Филиал])*($B$3=Таблица2[ФЕР/ТЕР])*(F105=Таблица2[Наименование работ])*(G105=Таблица2[ТПиР/НСиР])*Таблица2[ПНР4])</f>
        <v>0</v>
      </c>
      <c r="Q105" s="43">
        <f>V105*SUMPRODUCT(($B$2=Таблица2[Филиал])*($B$3=Таблица2[ФЕР/ТЕР])*(F105=Таблица2[Наименование работ])*(G105=Таблица2[ТПиР/НСиР])*Таблица2[Оборудование5])</f>
        <v>0</v>
      </c>
      <c r="R105" s="43">
        <f>W105*SUMPRODUCT(($B$2=Таблица2[Филиал])*($B$3=Таблица2[ФЕР/ТЕР])*(F105=Таблица2[Наименование работ])*(G105=Таблица2[ТПиР/НСиР])*Таблица2[Прочие2])</f>
        <v>0</v>
      </c>
      <c r="S105" s="43">
        <f>IF($B$4="в базовых ценах",калькулятор!J109,X105*SUMPRODUCT(($B$2=Таблица2[Филиал])*($B$3=Таблица2[ФЕР/ТЕР])*(F105=Таблица2[Наименование работ])*(G105=Таблица2[ТПиР/НСиР])/Таблица2[ПИР22]))</f>
        <v>0</v>
      </c>
      <c r="T105" s="43">
        <f>IF($B$4="в базовых ценах",калькулятор!K109,Y105*SUMPRODUCT(($B$2=Таблица2[Филиал])*($B$3=Таблица2[ФЕР/ТЕР])*(F105=Таблица2[Наименование работ])*(G105=Таблица2[ТПиР/НСиР])/Таблица2[СМР33]))</f>
        <v>0</v>
      </c>
      <c r="U105" s="43">
        <f>IF($B$4="в базовых ценах",калькулятор!L109,Z105*SUMPRODUCT(($B$2=Таблица2[Филиал])*($B$3=Таблица2[ФЕР/ТЕР])*(F105=Таблица2[Наименование работ])*(G105=Таблица2[ТПиР/НСиР])/Таблица2[ПНР44]))</f>
        <v>0</v>
      </c>
      <c r="V105" s="43">
        <f>IF($B$4="в базовых ценах",калькулятор!M109,AA105*SUMPRODUCT(($B$2=Таблица2[Филиал])*($B$3=Таблица2[ФЕР/ТЕР])*(F105=Таблица2[Наименование работ])*(G105=Таблица2[ТПиР/НСиР])/Таблица2[Оборудование55]))</f>
        <v>0</v>
      </c>
      <c r="W105" s="43">
        <f>IF($B$4="в базовых ценах",калькулятор!N109,AB105*SUMPRODUCT(($B$2=Таблица2[Филиал])*($B$3=Таблица2[ФЕР/ТЕР])*(F105=Таблица2[Наименование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43">
        <f>IF($B$4="в текущих ценах",калькулятор!J109,S105*SUMPRODUCT(($B$2=Таблица2[Филиал])*($B$3=Таблица2[ФЕР/ТЕР])*(F105=Таблица2[Наименование работ])*(G105=Таблица2[ТПиР/НСиР])*Таблица2[ПИР22]))</f>
        <v>0</v>
      </c>
      <c r="Y105" s="43">
        <f>IF($B$4="в текущих ценах",калькулятор!K109,T105*SUMPRODUCT(($B$2=Таблица2[Филиал])*($B$3=Таблица2[ФЕР/ТЕР])*(F105=Таблица2[Наименование работ])*(G105=Таблица2[ТПиР/НСиР])*Таблица2[СМР33]))</f>
        <v>0</v>
      </c>
      <c r="Z105" s="43">
        <f>IF($B$4="в текущих ценах",калькулятор!L109,U105*SUMPRODUCT(($B$2=Таблица2[Филиал])*($B$3=Таблица2[ФЕР/ТЕР])*(F105=Таблица2[Наименование работ])*(G105=Таблица2[ТПиР/НСиР])*Таблица2[ПНР44]))</f>
        <v>0</v>
      </c>
      <c r="AA105" s="43">
        <f>IF($B$4="в текущих ценах",калькулятор!M109,V105*SUMPRODUCT(($B$2=Таблица2[Филиал])*($B$3=Таблица2[ФЕР/ТЕР])*(F105=Таблица2[Наименование работ])*(G105=Таблица2[ТПиР/НСиР])*Таблица2[Оборудование55]))</f>
        <v>0</v>
      </c>
      <c r="AB105" s="44">
        <f>IF($B$4="в текущих ценах",калькулятор!N109,W105*SUMPRODUCT(($B$2=Таблица2[Филиал])*($B$3=Таблица2[ФЕР/ТЕР])*(F105=Таблица2[Наименование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43">
        <f>SUM(Таблица3[[#This Row],[ПИР]:[Прочее]])</f>
        <v>0</v>
      </c>
      <c r="AD10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5" s="48">
        <f>SUM(Таблица3[[#This Row],[ПИР7]:[Прочие]])</f>
        <v>0</v>
      </c>
      <c r="AF105" s="48">
        <f>SUM(Таблица3[[#This Row],[ПИР11]:[Прочие15]])</f>
        <v>0</v>
      </c>
    </row>
    <row r="106" spans="4:32" x14ac:dyDescent="0.25">
      <c r="D106" s="36">
        <f>калькулятор!C110</f>
        <v>0</v>
      </c>
      <c r="E106" s="6">
        <f>калькулятор!F110</f>
        <v>0</v>
      </c>
      <c r="F106" s="6">
        <f>калькулятор!G110</f>
        <v>0</v>
      </c>
      <c r="G106" s="6">
        <f>калькулятор!H110</f>
        <v>0</v>
      </c>
      <c r="H106" s="6">
        <f>калькулятор!I110</f>
        <v>0</v>
      </c>
      <c r="I106" s="43">
        <f>S106*SUMPRODUCT(($B$2=Таблица2[Филиал])*($B$3=Таблица2[ФЕР/ТЕР])*(F106=Таблица2[Наименование работ])*(G106=Таблица2[ТПиР/НСиР])*Таблица2[ПИР])</f>
        <v>0</v>
      </c>
      <c r="J106" s="43">
        <f>T106*SUMPRODUCT(($B$2=Таблица2[Филиал])*($B$3=Таблица2[ФЕР/ТЕР])*(F106=Таблица2[Наименование работ])*(G106=Таблица2[ТПиР/НСиР])*Таблица2[СМР])</f>
        <v>0</v>
      </c>
      <c r="K106" s="43">
        <f>U106*SUMPRODUCT(($B$2=Таблица2[Филиал])*($B$3=Таблица2[ФЕР/ТЕР])*(F106=Таблица2[Наименование работ])*(G106=Таблица2[ТПиР/НСиР])*Таблица2[ПНР])</f>
        <v>0</v>
      </c>
      <c r="L106" s="43">
        <f>V106*SUMPRODUCT(($B$2=Таблица2[Филиал])*($B$3=Таблица2[ФЕР/ТЕР])*(F106=Таблица2[Наименование работ])*(G106=Таблица2[ТПиР/НСиР])*Таблица2[Оборудование])</f>
        <v>0</v>
      </c>
      <c r="M106" s="43">
        <f>W106*SUMPRODUCT(($B$2=Таблица2[Филиал])*($B$3=Таблица2[ФЕР/ТЕР])*(F106=Таблица2[Наименование работ])*(G106=Таблица2[ТПиР/НСиР])*Таблица2[Прочие])</f>
        <v>0</v>
      </c>
      <c r="N106" s="43">
        <f>S106*SUMPRODUCT(($B$2=Таблица2[Филиал])*($B$3=Таблица2[ФЕР/ТЕР])*(F106=Таблица2[Наименование работ])*(G106=Таблица2[ТПиР/НСиР])*Таблица2[ПИР2])</f>
        <v>0</v>
      </c>
      <c r="O106" s="43">
        <f>T106*SUMPRODUCT(($B$2=Таблица2[Филиал])*($B$3=Таблица2[ФЕР/ТЕР])*(F106=Таблица2[Наименование работ])*(G106=Таблица2[ТПиР/НСиР])*Таблица2[СМР3])</f>
        <v>0</v>
      </c>
      <c r="P106" s="43">
        <f>U106*SUMPRODUCT(($B$2=Таблица2[Филиал])*($B$3=Таблица2[ФЕР/ТЕР])*(F106=Таблица2[Наименование работ])*(G106=Таблица2[ТПиР/НСиР])*Таблица2[ПНР4])</f>
        <v>0</v>
      </c>
      <c r="Q106" s="43">
        <f>V106*SUMPRODUCT(($B$2=Таблица2[Филиал])*($B$3=Таблица2[ФЕР/ТЕР])*(F106=Таблица2[Наименование работ])*(G106=Таблица2[ТПиР/НСиР])*Таблица2[Оборудование5])</f>
        <v>0</v>
      </c>
      <c r="R106" s="43">
        <f>W106*SUMPRODUCT(($B$2=Таблица2[Филиал])*($B$3=Таблица2[ФЕР/ТЕР])*(F106=Таблица2[Наименование работ])*(G106=Таблица2[ТПиР/НСиР])*Таблица2[Прочие2])</f>
        <v>0</v>
      </c>
      <c r="S106" s="43">
        <f>IF($B$4="в базовых ценах",калькулятор!J110,X106*SUMPRODUCT(($B$2=Таблица2[Филиал])*($B$3=Таблица2[ФЕР/ТЕР])*(F106=Таблица2[Наименование работ])*(G106=Таблица2[ТПиР/НСиР])/Таблица2[ПИР22]))</f>
        <v>0</v>
      </c>
      <c r="T106" s="43">
        <f>IF($B$4="в базовых ценах",калькулятор!K110,Y106*SUMPRODUCT(($B$2=Таблица2[Филиал])*($B$3=Таблица2[ФЕР/ТЕР])*(F106=Таблица2[Наименование работ])*(G106=Таблица2[ТПиР/НСиР])/Таблица2[СМР33]))</f>
        <v>0</v>
      </c>
      <c r="U106" s="43">
        <f>IF($B$4="в базовых ценах",калькулятор!L110,Z106*SUMPRODUCT(($B$2=Таблица2[Филиал])*($B$3=Таблица2[ФЕР/ТЕР])*(F106=Таблица2[Наименование работ])*(G106=Таблица2[ТПиР/НСиР])/Таблица2[ПНР44]))</f>
        <v>0</v>
      </c>
      <c r="V106" s="43">
        <f>IF($B$4="в базовых ценах",калькулятор!M110,AA106*SUMPRODUCT(($B$2=Таблица2[Филиал])*($B$3=Таблица2[ФЕР/ТЕР])*(F106=Таблица2[Наименование работ])*(G106=Таблица2[ТПиР/НСиР])/Таблица2[Оборудование55]))</f>
        <v>0</v>
      </c>
      <c r="W106" s="43">
        <f>IF($B$4="в базовых ценах",калькулятор!N110,AB106*SUMPRODUCT(($B$2=Таблица2[Филиал])*($B$3=Таблица2[ФЕР/ТЕР])*(F106=Таблица2[Наименование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43">
        <f>IF($B$4="в текущих ценах",калькулятор!J110,S106*SUMPRODUCT(($B$2=Таблица2[Филиал])*($B$3=Таблица2[ФЕР/ТЕР])*(F106=Таблица2[Наименование работ])*(G106=Таблица2[ТПиР/НСиР])*Таблица2[ПИР22]))</f>
        <v>0</v>
      </c>
      <c r="Y106" s="43">
        <f>IF($B$4="в текущих ценах",калькулятор!K110,T106*SUMPRODUCT(($B$2=Таблица2[Филиал])*($B$3=Таблица2[ФЕР/ТЕР])*(F106=Таблица2[Наименование работ])*(G106=Таблица2[ТПиР/НСиР])*Таблица2[СМР33]))</f>
        <v>0</v>
      </c>
      <c r="Z106" s="43">
        <f>IF($B$4="в текущих ценах",калькулятор!L110,U106*SUMPRODUCT(($B$2=Таблица2[Филиал])*($B$3=Таблица2[ФЕР/ТЕР])*(F106=Таблица2[Наименование работ])*(G106=Таблица2[ТПиР/НСиР])*Таблица2[ПНР44]))</f>
        <v>0</v>
      </c>
      <c r="AA106" s="43">
        <f>IF($B$4="в текущих ценах",калькулятор!M110,V106*SUMPRODUCT(($B$2=Таблица2[Филиал])*($B$3=Таблица2[ФЕР/ТЕР])*(F106=Таблица2[Наименование работ])*(G106=Таблица2[ТПиР/НСиР])*Таблица2[Оборудование55]))</f>
        <v>0</v>
      </c>
      <c r="AB106" s="44">
        <f>IF($B$4="в текущих ценах",калькулятор!N110,W106*SUMPRODUCT(($B$2=Таблица2[Филиал])*($B$3=Таблица2[ФЕР/ТЕР])*(F106=Таблица2[Наименование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43">
        <f>SUM(Таблица3[[#This Row],[ПИР]:[Прочее]])</f>
        <v>0</v>
      </c>
      <c r="AD10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6" s="48">
        <f>SUM(Таблица3[[#This Row],[ПИР7]:[Прочие]])</f>
        <v>0</v>
      </c>
      <c r="AF106" s="48">
        <f>SUM(Таблица3[[#This Row],[ПИР11]:[Прочие15]])</f>
        <v>0</v>
      </c>
    </row>
    <row r="107" spans="4:32" x14ac:dyDescent="0.25">
      <c r="D107" s="36">
        <f>калькулятор!C111</f>
        <v>0</v>
      </c>
      <c r="E107" s="6">
        <f>калькулятор!F111</f>
        <v>0</v>
      </c>
      <c r="F107" s="6">
        <f>калькулятор!G111</f>
        <v>0</v>
      </c>
      <c r="G107" s="6" t="str">
        <f>калькулятор!H111</f>
        <v>Проверил:</v>
      </c>
      <c r="H107" s="6">
        <f>калькулятор!I111</f>
        <v>0</v>
      </c>
      <c r="I107" s="43">
        <f>S107*SUMPRODUCT(($B$2=Таблица2[Филиал])*($B$3=Таблица2[ФЕР/ТЕР])*(F107=Таблица2[Наименование работ])*(G107=Таблица2[ТПиР/НСиР])*Таблица2[ПИР])</f>
        <v>0</v>
      </c>
      <c r="J107" s="43">
        <f>T107*SUMPRODUCT(($B$2=Таблица2[Филиал])*($B$3=Таблица2[ФЕР/ТЕР])*(F107=Таблица2[Наименование работ])*(G107=Таблица2[ТПиР/НСиР])*Таблица2[СМР])</f>
        <v>0</v>
      </c>
      <c r="K107" s="43">
        <f>U107*SUMPRODUCT(($B$2=Таблица2[Филиал])*($B$3=Таблица2[ФЕР/ТЕР])*(F107=Таблица2[Наименование работ])*(G107=Таблица2[ТПиР/НСиР])*Таблица2[ПНР])</f>
        <v>0</v>
      </c>
      <c r="L107" s="43">
        <f>V107*SUMPRODUCT(($B$2=Таблица2[Филиал])*($B$3=Таблица2[ФЕР/ТЕР])*(F107=Таблица2[Наименование работ])*(G107=Таблица2[ТПиР/НСиР])*Таблица2[Оборудование])</f>
        <v>0</v>
      </c>
      <c r="M107" s="43">
        <f>W107*SUMPRODUCT(($B$2=Таблица2[Филиал])*($B$3=Таблица2[ФЕР/ТЕР])*(F107=Таблица2[Наименование работ])*(G107=Таблица2[ТПиР/НСиР])*Таблица2[Прочие])</f>
        <v>0</v>
      </c>
      <c r="N107" s="43">
        <f>S107*SUMPRODUCT(($B$2=Таблица2[Филиал])*($B$3=Таблица2[ФЕР/ТЕР])*(F107=Таблица2[Наименование работ])*(G107=Таблица2[ТПиР/НСиР])*Таблица2[ПИР2])</f>
        <v>0</v>
      </c>
      <c r="O107" s="43">
        <f>T107*SUMPRODUCT(($B$2=Таблица2[Филиал])*($B$3=Таблица2[ФЕР/ТЕР])*(F107=Таблица2[Наименование работ])*(G107=Таблица2[ТПиР/НСиР])*Таблица2[СМР3])</f>
        <v>0</v>
      </c>
      <c r="P107" s="43">
        <f>U107*SUMPRODUCT(($B$2=Таблица2[Филиал])*($B$3=Таблица2[ФЕР/ТЕР])*(F107=Таблица2[Наименование работ])*(G107=Таблица2[ТПиР/НСиР])*Таблица2[ПНР4])</f>
        <v>0</v>
      </c>
      <c r="Q107" s="43">
        <f>V107*SUMPRODUCT(($B$2=Таблица2[Филиал])*($B$3=Таблица2[ФЕР/ТЕР])*(F107=Таблица2[Наименование работ])*(G107=Таблица2[ТПиР/НСиР])*Таблица2[Оборудование5])</f>
        <v>0</v>
      </c>
      <c r="R107" s="43">
        <f>W107*SUMPRODUCT(($B$2=Таблица2[Филиал])*($B$3=Таблица2[ФЕР/ТЕР])*(F107=Таблица2[Наименование работ])*(G107=Таблица2[ТПиР/НСиР])*Таблица2[Прочие2])</f>
        <v>0</v>
      </c>
      <c r="S107" s="43">
        <f>IF($B$4="в базовых ценах",калькулятор!J111,X107*SUMPRODUCT(($B$2=Таблица2[Филиал])*($B$3=Таблица2[ФЕР/ТЕР])*(F107=Таблица2[Наименование работ])*(G107=Таблица2[ТПиР/НСиР])/Таблица2[ПИР22]))</f>
        <v>0</v>
      </c>
      <c r="T107" s="43">
        <f>IF($B$4="в базовых ценах",калькулятор!K111,Y107*SUMPRODUCT(($B$2=Таблица2[Филиал])*($B$3=Таблица2[ФЕР/ТЕР])*(F107=Таблица2[Наименование работ])*(G107=Таблица2[ТПиР/НСиР])/Таблица2[СМР33]))</f>
        <v>0</v>
      </c>
      <c r="U107" s="43">
        <f>IF($B$4="в базовых ценах",калькулятор!L111,Z107*SUMPRODUCT(($B$2=Таблица2[Филиал])*($B$3=Таблица2[ФЕР/ТЕР])*(F107=Таблица2[Наименование работ])*(G107=Таблица2[ТПиР/НСиР])/Таблица2[ПНР44]))</f>
        <v>0</v>
      </c>
      <c r="V107" s="43">
        <f>IF($B$4="в базовых ценах",калькулятор!M111,AA107*SUMPRODUCT(($B$2=Таблица2[Филиал])*($B$3=Таблица2[ФЕР/ТЕР])*(F107=Таблица2[Наименование работ])*(G107=Таблица2[ТПиР/НСиР])/Таблица2[Оборудование55]))</f>
        <v>0</v>
      </c>
      <c r="W107" s="43">
        <f>IF($B$4="в базовых ценах",калькулятор!N111,AB107*SUMPRODUCT(($B$2=Таблица2[Филиал])*($B$3=Таблица2[ФЕР/ТЕР])*(F107=Таблица2[Наименование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43">
        <f>IF($B$4="в текущих ценах",калькулятор!J111,S107*SUMPRODUCT(($B$2=Таблица2[Филиал])*($B$3=Таблица2[ФЕР/ТЕР])*(F107=Таблица2[Наименование работ])*(G107=Таблица2[ТПиР/НСиР])*Таблица2[ПИР22]))</f>
        <v>0</v>
      </c>
      <c r="Y107" s="43">
        <f>IF($B$4="в текущих ценах",калькулятор!K111,T107*SUMPRODUCT(($B$2=Таблица2[Филиал])*($B$3=Таблица2[ФЕР/ТЕР])*(F107=Таблица2[Наименование работ])*(G107=Таблица2[ТПиР/НСиР])*Таблица2[СМР33]))</f>
        <v>0</v>
      </c>
      <c r="Z107" s="43">
        <f>IF($B$4="в текущих ценах",калькулятор!L111,U107*SUMPRODUCT(($B$2=Таблица2[Филиал])*($B$3=Таблица2[ФЕР/ТЕР])*(F107=Таблица2[Наименование работ])*(G107=Таблица2[ТПиР/НСиР])*Таблица2[ПНР44]))</f>
        <v>0</v>
      </c>
      <c r="AA107" s="43">
        <f>IF($B$4="в текущих ценах",калькулятор!M111,V107*SUMPRODUCT(($B$2=Таблица2[Филиал])*($B$3=Таблица2[ФЕР/ТЕР])*(F107=Таблица2[Наименование работ])*(G107=Таблица2[ТПиР/НСиР])*Таблица2[Оборудование55]))</f>
        <v>0</v>
      </c>
      <c r="AB107" s="44">
        <f>IF($B$4="в текущих ценах",калькулятор!N111,W107*SUMPRODUCT(($B$2=Таблица2[Филиал])*($B$3=Таблица2[ФЕР/ТЕР])*(F107=Таблица2[Наименование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43">
        <f>SUM(Таблица3[[#This Row],[ПИР]:[Прочее]])</f>
        <v>0</v>
      </c>
      <c r="AD10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7" s="48">
        <f>SUM(Таблица3[[#This Row],[ПИР7]:[Прочие]])</f>
        <v>0</v>
      </c>
      <c r="AF107" s="48">
        <f>SUM(Таблица3[[#This Row],[ПИР11]:[Прочие15]])</f>
        <v>0</v>
      </c>
    </row>
    <row r="108" spans="4:32" x14ac:dyDescent="0.25">
      <c r="D108" s="36">
        <f>калькулятор!C112</f>
        <v>0</v>
      </c>
      <c r="E108" s="6">
        <f>калькулятор!F112</f>
        <v>0</v>
      </c>
      <c r="F108" s="6">
        <f>калькулятор!G112</f>
        <v>0</v>
      </c>
      <c r="G108" s="6">
        <f>калькулятор!H112</f>
        <v>0</v>
      </c>
      <c r="H108" s="6">
        <f>калькулятор!I112</f>
        <v>0</v>
      </c>
      <c r="I108" s="43">
        <f>S108*SUMPRODUCT(($B$2=Таблица2[Филиал])*($B$3=Таблица2[ФЕР/ТЕР])*(F108=Таблица2[Наименование работ])*(G108=Таблица2[ТПиР/НСиР])*Таблица2[ПИР])</f>
        <v>0</v>
      </c>
      <c r="J108" s="43">
        <f>T108*SUMPRODUCT(($B$2=Таблица2[Филиал])*($B$3=Таблица2[ФЕР/ТЕР])*(F108=Таблица2[Наименование работ])*(G108=Таблица2[ТПиР/НСиР])*Таблица2[СМР])</f>
        <v>0</v>
      </c>
      <c r="K108" s="43">
        <f>U108*SUMPRODUCT(($B$2=Таблица2[Филиал])*($B$3=Таблица2[ФЕР/ТЕР])*(F108=Таблица2[Наименование работ])*(G108=Таблица2[ТПиР/НСиР])*Таблица2[ПНР])</f>
        <v>0</v>
      </c>
      <c r="L108" s="43">
        <f>V108*SUMPRODUCT(($B$2=Таблица2[Филиал])*($B$3=Таблица2[ФЕР/ТЕР])*(F108=Таблица2[Наименование работ])*(G108=Таблица2[ТПиР/НСиР])*Таблица2[Оборудование])</f>
        <v>0</v>
      </c>
      <c r="M108" s="43">
        <f>W108*SUMPRODUCT(($B$2=Таблица2[Филиал])*($B$3=Таблица2[ФЕР/ТЕР])*(F108=Таблица2[Наименование работ])*(G108=Таблица2[ТПиР/НСиР])*Таблица2[Прочие])</f>
        <v>0</v>
      </c>
      <c r="N108" s="43">
        <f>S108*SUMPRODUCT(($B$2=Таблица2[Филиал])*($B$3=Таблица2[ФЕР/ТЕР])*(F108=Таблица2[Наименование работ])*(G108=Таблица2[ТПиР/НСиР])*Таблица2[ПИР2])</f>
        <v>0</v>
      </c>
      <c r="O108" s="43">
        <f>T108*SUMPRODUCT(($B$2=Таблица2[Филиал])*($B$3=Таблица2[ФЕР/ТЕР])*(F108=Таблица2[Наименование работ])*(G108=Таблица2[ТПиР/НСиР])*Таблица2[СМР3])</f>
        <v>0</v>
      </c>
      <c r="P108" s="43">
        <f>U108*SUMPRODUCT(($B$2=Таблица2[Филиал])*($B$3=Таблица2[ФЕР/ТЕР])*(F108=Таблица2[Наименование работ])*(G108=Таблица2[ТПиР/НСиР])*Таблица2[ПНР4])</f>
        <v>0</v>
      </c>
      <c r="Q108" s="43">
        <f>V108*SUMPRODUCT(($B$2=Таблица2[Филиал])*($B$3=Таблица2[ФЕР/ТЕР])*(F108=Таблица2[Наименование работ])*(G108=Таблица2[ТПиР/НСиР])*Таблица2[Оборудование5])</f>
        <v>0</v>
      </c>
      <c r="R108" s="43">
        <f>W108*SUMPRODUCT(($B$2=Таблица2[Филиал])*($B$3=Таблица2[ФЕР/ТЕР])*(F108=Таблица2[Наименование работ])*(G108=Таблица2[ТПиР/НСиР])*Таблица2[Прочие2])</f>
        <v>0</v>
      </c>
      <c r="S108" s="43">
        <f>IF($B$4="в базовых ценах",калькулятор!J112,X108*SUMPRODUCT(($B$2=Таблица2[Филиал])*($B$3=Таблица2[ФЕР/ТЕР])*(F108=Таблица2[Наименование работ])*(G108=Таблица2[ТПиР/НСиР])/Таблица2[ПИР22]))</f>
        <v>0</v>
      </c>
      <c r="T108" s="43">
        <f>IF($B$4="в базовых ценах",калькулятор!K112,Y108*SUMPRODUCT(($B$2=Таблица2[Филиал])*($B$3=Таблица2[ФЕР/ТЕР])*(F108=Таблица2[Наименование работ])*(G108=Таблица2[ТПиР/НСиР])/Таблица2[СМР33]))</f>
        <v>0</v>
      </c>
      <c r="U108" s="43">
        <f>IF($B$4="в базовых ценах",калькулятор!L112,Z108*SUMPRODUCT(($B$2=Таблица2[Филиал])*($B$3=Таблица2[ФЕР/ТЕР])*(F108=Таблица2[Наименование работ])*(G108=Таблица2[ТПиР/НСиР])/Таблица2[ПНР44]))</f>
        <v>0</v>
      </c>
      <c r="V108" s="43">
        <f>IF($B$4="в базовых ценах",калькулятор!M112,AA108*SUMPRODUCT(($B$2=Таблица2[Филиал])*($B$3=Таблица2[ФЕР/ТЕР])*(F108=Таблица2[Наименование работ])*(G108=Таблица2[ТПиР/НСиР])/Таблица2[Оборудование55]))</f>
        <v>0</v>
      </c>
      <c r="W108" s="43">
        <f>IF($B$4="в базовых ценах",калькулятор!N112,AB108*SUMPRODUCT(($B$2=Таблица2[Филиал])*($B$3=Таблица2[ФЕР/ТЕР])*(F108=Таблица2[Наименование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43">
        <f>IF($B$4="в текущих ценах",калькулятор!J112,S108*SUMPRODUCT(($B$2=Таблица2[Филиал])*($B$3=Таблица2[ФЕР/ТЕР])*(F108=Таблица2[Наименование работ])*(G108=Таблица2[ТПиР/НСиР])*Таблица2[ПИР22]))</f>
        <v>0</v>
      </c>
      <c r="Y108" s="43">
        <f>IF($B$4="в текущих ценах",калькулятор!K112,T108*SUMPRODUCT(($B$2=Таблица2[Филиал])*($B$3=Таблица2[ФЕР/ТЕР])*(F108=Таблица2[Наименование работ])*(G108=Таблица2[ТПиР/НСиР])*Таблица2[СМР33]))</f>
        <v>0</v>
      </c>
      <c r="Z108" s="43">
        <f>IF($B$4="в текущих ценах",калькулятор!L112,U108*SUMPRODUCT(($B$2=Таблица2[Филиал])*($B$3=Таблица2[ФЕР/ТЕР])*(F108=Таблица2[Наименование работ])*(G108=Таблица2[ТПиР/НСиР])*Таблица2[ПНР44]))</f>
        <v>0</v>
      </c>
      <c r="AA108" s="43">
        <f>IF($B$4="в текущих ценах",калькулятор!M112,V108*SUMPRODUCT(($B$2=Таблица2[Филиал])*($B$3=Таблица2[ФЕР/ТЕР])*(F108=Таблица2[Наименование работ])*(G108=Таблица2[ТПиР/НСиР])*Таблица2[Оборудование55]))</f>
        <v>0</v>
      </c>
      <c r="AB108" s="44">
        <f>IF($B$4="в текущих ценах",калькулятор!N112,W108*SUMPRODUCT(($B$2=Таблица2[Филиал])*($B$3=Таблица2[ФЕР/ТЕР])*(F108=Таблица2[Наименование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43">
        <f>SUM(Таблица3[[#This Row],[ПИР]:[Прочее]])</f>
        <v>0</v>
      </c>
      <c r="AD10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8" s="48">
        <f>SUM(Таблица3[[#This Row],[ПИР7]:[Прочие]])</f>
        <v>0</v>
      </c>
      <c r="AF108" s="48">
        <f>SUM(Таблица3[[#This Row],[ПИР11]:[Прочие15]])</f>
        <v>0</v>
      </c>
    </row>
    <row r="109" spans="4:32" x14ac:dyDescent="0.25">
      <c r="D109" s="36">
        <f>калькулятор!C113</f>
        <v>0</v>
      </c>
      <c r="E109" s="6">
        <f>калькулятор!F113</f>
        <v>0</v>
      </c>
      <c r="F109" s="6">
        <f>калькулятор!G113</f>
        <v>0</v>
      </c>
      <c r="G109" s="6">
        <f>калькулятор!H113</f>
        <v>0</v>
      </c>
      <c r="H109" s="6">
        <f>калькулятор!I113</f>
        <v>0</v>
      </c>
      <c r="I109" s="43">
        <f>S109*SUMPRODUCT(($B$2=Таблица2[Филиал])*($B$3=Таблица2[ФЕР/ТЕР])*(F109=Таблица2[Наименование работ])*(G109=Таблица2[ТПиР/НСиР])*Таблица2[ПИР])</f>
        <v>0</v>
      </c>
      <c r="J109" s="43">
        <f>T109*SUMPRODUCT(($B$2=Таблица2[Филиал])*($B$3=Таблица2[ФЕР/ТЕР])*(F109=Таблица2[Наименование работ])*(G109=Таблица2[ТПиР/НСиР])*Таблица2[СМР])</f>
        <v>0</v>
      </c>
      <c r="K109" s="43">
        <f>U109*SUMPRODUCT(($B$2=Таблица2[Филиал])*($B$3=Таблица2[ФЕР/ТЕР])*(F109=Таблица2[Наименование работ])*(G109=Таблица2[ТПиР/НСиР])*Таблица2[ПНР])</f>
        <v>0</v>
      </c>
      <c r="L109" s="43">
        <f>V109*SUMPRODUCT(($B$2=Таблица2[Филиал])*($B$3=Таблица2[ФЕР/ТЕР])*(F109=Таблица2[Наименование работ])*(G109=Таблица2[ТПиР/НСиР])*Таблица2[Оборудование])</f>
        <v>0</v>
      </c>
      <c r="M109" s="43">
        <f>W109*SUMPRODUCT(($B$2=Таблица2[Филиал])*($B$3=Таблица2[ФЕР/ТЕР])*(F109=Таблица2[Наименование работ])*(G109=Таблица2[ТПиР/НСиР])*Таблица2[Прочие])</f>
        <v>0</v>
      </c>
      <c r="N109" s="43">
        <f>S109*SUMPRODUCT(($B$2=Таблица2[Филиал])*($B$3=Таблица2[ФЕР/ТЕР])*(F109=Таблица2[Наименование работ])*(G109=Таблица2[ТПиР/НСиР])*Таблица2[ПИР2])</f>
        <v>0</v>
      </c>
      <c r="O109" s="43">
        <f>T109*SUMPRODUCT(($B$2=Таблица2[Филиал])*($B$3=Таблица2[ФЕР/ТЕР])*(F109=Таблица2[Наименование работ])*(G109=Таблица2[ТПиР/НСиР])*Таблица2[СМР3])</f>
        <v>0</v>
      </c>
      <c r="P109" s="43">
        <f>U109*SUMPRODUCT(($B$2=Таблица2[Филиал])*($B$3=Таблица2[ФЕР/ТЕР])*(F109=Таблица2[Наименование работ])*(G109=Таблица2[ТПиР/НСиР])*Таблица2[ПНР4])</f>
        <v>0</v>
      </c>
      <c r="Q109" s="43">
        <f>V109*SUMPRODUCT(($B$2=Таблица2[Филиал])*($B$3=Таблица2[ФЕР/ТЕР])*(F109=Таблица2[Наименование работ])*(G109=Таблица2[ТПиР/НСиР])*Таблица2[Оборудование5])</f>
        <v>0</v>
      </c>
      <c r="R109" s="43">
        <f>W109*SUMPRODUCT(($B$2=Таблица2[Филиал])*($B$3=Таблица2[ФЕР/ТЕР])*(F109=Таблица2[Наименование работ])*(G109=Таблица2[ТПиР/НСиР])*Таблица2[Прочие2])</f>
        <v>0</v>
      </c>
      <c r="S109" s="43">
        <f>IF($B$4="в базовых ценах",калькулятор!J113,X109*SUMPRODUCT(($B$2=Таблица2[Филиал])*($B$3=Таблица2[ФЕР/ТЕР])*(F109=Таблица2[Наименование работ])*(G109=Таблица2[ТПиР/НСиР])/Таблица2[ПИР22]))</f>
        <v>0</v>
      </c>
      <c r="T109" s="43">
        <f>IF($B$4="в базовых ценах",калькулятор!K113,Y109*SUMPRODUCT(($B$2=Таблица2[Филиал])*($B$3=Таблица2[ФЕР/ТЕР])*(F109=Таблица2[Наименование работ])*(G109=Таблица2[ТПиР/НСиР])/Таблица2[СМР33]))</f>
        <v>0</v>
      </c>
      <c r="U109" s="43">
        <f>IF($B$4="в базовых ценах",калькулятор!L113,Z109*SUMPRODUCT(($B$2=Таблица2[Филиал])*($B$3=Таблица2[ФЕР/ТЕР])*(F109=Таблица2[Наименование работ])*(G109=Таблица2[ТПиР/НСиР])/Таблица2[ПНР44]))</f>
        <v>0</v>
      </c>
      <c r="V109" s="43">
        <f>IF($B$4="в базовых ценах",калькулятор!M113,AA109*SUMPRODUCT(($B$2=Таблица2[Филиал])*($B$3=Таблица2[ФЕР/ТЕР])*(F109=Таблица2[Наименование работ])*(G109=Таблица2[ТПиР/НСиР])/Таблица2[Оборудование55]))</f>
        <v>0</v>
      </c>
      <c r="W109" s="43">
        <f>IF($B$4="в базовых ценах",калькулятор!N113,AB109*SUMPRODUCT(($B$2=Таблица2[Филиал])*($B$3=Таблица2[ФЕР/ТЕР])*(F109=Таблица2[Наименование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43">
        <f>IF($B$4="в текущих ценах",калькулятор!J113,S109*SUMPRODUCT(($B$2=Таблица2[Филиал])*($B$3=Таблица2[ФЕР/ТЕР])*(F109=Таблица2[Наименование работ])*(G109=Таблица2[ТПиР/НСиР])*Таблица2[ПИР22]))</f>
        <v>0</v>
      </c>
      <c r="Y109" s="43">
        <f>IF($B$4="в текущих ценах",калькулятор!K113,T109*SUMPRODUCT(($B$2=Таблица2[Филиал])*($B$3=Таблица2[ФЕР/ТЕР])*(F109=Таблица2[Наименование работ])*(G109=Таблица2[ТПиР/НСиР])*Таблица2[СМР33]))</f>
        <v>0</v>
      </c>
      <c r="Z109" s="43">
        <f>IF($B$4="в текущих ценах",калькулятор!L113,U109*SUMPRODUCT(($B$2=Таблица2[Филиал])*($B$3=Таблица2[ФЕР/ТЕР])*(F109=Таблица2[Наименование работ])*(G109=Таблица2[ТПиР/НСиР])*Таблица2[ПНР44]))</f>
        <v>0</v>
      </c>
      <c r="AA109" s="43">
        <f>IF($B$4="в текущих ценах",калькулятор!M113,V109*SUMPRODUCT(($B$2=Таблица2[Филиал])*($B$3=Таблица2[ФЕР/ТЕР])*(F109=Таблица2[Наименование работ])*(G109=Таблица2[ТПиР/НСиР])*Таблица2[Оборудование55]))</f>
        <v>0</v>
      </c>
      <c r="AB109" s="44">
        <f>IF($B$4="в текущих ценах",калькулятор!N113,W109*SUMPRODUCT(($B$2=Таблица2[Филиал])*($B$3=Таблица2[ФЕР/ТЕР])*(F109=Таблица2[Наименование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43">
        <f>SUM(Таблица3[[#This Row],[ПИР]:[Прочее]])</f>
        <v>0</v>
      </c>
      <c r="AD10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9" s="48">
        <f>SUM(Таблица3[[#This Row],[ПИР7]:[Прочие]])</f>
        <v>0</v>
      </c>
      <c r="AF109" s="48">
        <f>SUM(Таблица3[[#This Row],[ПИР11]:[Прочие15]])</f>
        <v>0</v>
      </c>
    </row>
    <row r="110" spans="4:32" x14ac:dyDescent="0.25">
      <c r="D110" s="36">
        <f>калькулятор!C114</f>
        <v>0</v>
      </c>
      <c r="E110" s="6">
        <f>калькулятор!F114</f>
        <v>0</v>
      </c>
      <c r="F110" s="6">
        <f>калькулятор!G114</f>
        <v>0</v>
      </c>
      <c r="G110" s="6">
        <f>калькулятор!H114</f>
        <v>0</v>
      </c>
      <c r="H110" s="6">
        <f>калькулятор!I114</f>
        <v>0</v>
      </c>
      <c r="I110" s="43">
        <f>S110*SUMPRODUCT(($B$2=Таблица2[Филиал])*($B$3=Таблица2[ФЕР/ТЕР])*(F110=Таблица2[Наименование работ])*(G110=Таблица2[ТПиР/НСиР])*Таблица2[ПИР])</f>
        <v>0</v>
      </c>
      <c r="J110" s="43">
        <f>T110*SUMPRODUCT(($B$2=Таблица2[Филиал])*($B$3=Таблица2[ФЕР/ТЕР])*(F110=Таблица2[Наименование работ])*(G110=Таблица2[ТПиР/НСиР])*Таблица2[СМР])</f>
        <v>0</v>
      </c>
      <c r="K110" s="43">
        <f>U110*SUMPRODUCT(($B$2=Таблица2[Филиал])*($B$3=Таблица2[ФЕР/ТЕР])*(F110=Таблица2[Наименование работ])*(G110=Таблица2[ТПиР/НСиР])*Таблица2[ПНР])</f>
        <v>0</v>
      </c>
      <c r="L110" s="43">
        <f>V110*SUMPRODUCT(($B$2=Таблица2[Филиал])*($B$3=Таблица2[ФЕР/ТЕР])*(F110=Таблица2[Наименование работ])*(G110=Таблица2[ТПиР/НСиР])*Таблица2[Оборудование])</f>
        <v>0</v>
      </c>
      <c r="M110" s="43">
        <f>W110*SUMPRODUCT(($B$2=Таблица2[Филиал])*($B$3=Таблица2[ФЕР/ТЕР])*(F110=Таблица2[Наименование работ])*(G110=Таблица2[ТПиР/НСиР])*Таблица2[Прочие])</f>
        <v>0</v>
      </c>
      <c r="N110" s="43">
        <f>S110*SUMPRODUCT(($B$2=Таблица2[Филиал])*($B$3=Таблица2[ФЕР/ТЕР])*(F110=Таблица2[Наименование работ])*(G110=Таблица2[ТПиР/НСиР])*Таблица2[ПИР2])</f>
        <v>0</v>
      </c>
      <c r="O110" s="43">
        <f>T110*SUMPRODUCT(($B$2=Таблица2[Филиал])*($B$3=Таблица2[ФЕР/ТЕР])*(F110=Таблица2[Наименование работ])*(G110=Таблица2[ТПиР/НСиР])*Таблица2[СМР3])</f>
        <v>0</v>
      </c>
      <c r="P110" s="43">
        <f>U110*SUMPRODUCT(($B$2=Таблица2[Филиал])*($B$3=Таблица2[ФЕР/ТЕР])*(F110=Таблица2[Наименование работ])*(G110=Таблица2[ТПиР/НСиР])*Таблица2[ПНР4])</f>
        <v>0</v>
      </c>
      <c r="Q110" s="43">
        <f>V110*SUMPRODUCT(($B$2=Таблица2[Филиал])*($B$3=Таблица2[ФЕР/ТЕР])*(F110=Таблица2[Наименование работ])*(G110=Таблица2[ТПиР/НСиР])*Таблица2[Оборудование5])</f>
        <v>0</v>
      </c>
      <c r="R110" s="43">
        <f>W110*SUMPRODUCT(($B$2=Таблица2[Филиал])*($B$3=Таблица2[ФЕР/ТЕР])*(F110=Таблица2[Наименование работ])*(G110=Таблица2[ТПиР/НСиР])*Таблица2[Прочие2])</f>
        <v>0</v>
      </c>
      <c r="S110" s="43">
        <f>IF($B$4="в базовых ценах",калькулятор!J114,X110*SUMPRODUCT(($B$2=Таблица2[Филиал])*($B$3=Таблица2[ФЕР/ТЕР])*(F110=Таблица2[Наименование работ])*(G110=Таблица2[ТПиР/НСиР])/Таблица2[ПИР22]))</f>
        <v>0</v>
      </c>
      <c r="T110" s="43">
        <f>IF($B$4="в базовых ценах",калькулятор!K114,Y110*SUMPRODUCT(($B$2=Таблица2[Филиал])*($B$3=Таблица2[ФЕР/ТЕР])*(F110=Таблица2[Наименование работ])*(G110=Таблица2[ТПиР/НСиР])/Таблица2[СМР33]))</f>
        <v>0</v>
      </c>
      <c r="U110" s="43">
        <f>IF($B$4="в базовых ценах",калькулятор!L114,Z110*SUMPRODUCT(($B$2=Таблица2[Филиал])*($B$3=Таблица2[ФЕР/ТЕР])*(F110=Таблица2[Наименование работ])*(G110=Таблица2[ТПиР/НСиР])/Таблица2[ПНР44]))</f>
        <v>0</v>
      </c>
      <c r="V110" s="43">
        <f>IF($B$4="в базовых ценах",калькулятор!M114,AA110*SUMPRODUCT(($B$2=Таблица2[Филиал])*($B$3=Таблица2[ФЕР/ТЕР])*(F110=Таблица2[Наименование работ])*(G110=Таблица2[ТПиР/НСиР])/Таблица2[Оборудование55]))</f>
        <v>0</v>
      </c>
      <c r="W110" s="43">
        <f>IF($B$4="в базовых ценах",калькулятор!N114,AB110*SUMPRODUCT(($B$2=Таблица2[Филиал])*($B$3=Таблица2[ФЕР/ТЕР])*(F110=Таблица2[Наименование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43">
        <f>IF($B$4="в текущих ценах",калькулятор!J114,S110*SUMPRODUCT(($B$2=Таблица2[Филиал])*($B$3=Таблица2[ФЕР/ТЕР])*(F110=Таблица2[Наименование работ])*(G110=Таблица2[ТПиР/НСиР])*Таблица2[ПИР22]))</f>
        <v>0</v>
      </c>
      <c r="Y110" s="43">
        <f>IF($B$4="в текущих ценах",калькулятор!K114,T110*SUMPRODUCT(($B$2=Таблица2[Филиал])*($B$3=Таблица2[ФЕР/ТЕР])*(F110=Таблица2[Наименование работ])*(G110=Таблица2[ТПиР/НСиР])*Таблица2[СМР33]))</f>
        <v>0</v>
      </c>
      <c r="Z110" s="43">
        <f>IF($B$4="в текущих ценах",калькулятор!L114,U110*SUMPRODUCT(($B$2=Таблица2[Филиал])*($B$3=Таблица2[ФЕР/ТЕР])*(F110=Таблица2[Наименование работ])*(G110=Таблица2[ТПиР/НСиР])*Таблица2[ПНР44]))</f>
        <v>0</v>
      </c>
      <c r="AA110" s="43">
        <f>IF($B$4="в текущих ценах",калькулятор!M114,V110*SUMPRODUCT(($B$2=Таблица2[Филиал])*($B$3=Таблица2[ФЕР/ТЕР])*(F110=Таблица2[Наименование работ])*(G110=Таблица2[ТПиР/НСиР])*Таблица2[Оборудование55]))</f>
        <v>0</v>
      </c>
      <c r="AB110" s="44">
        <f>IF($B$4="в текущих ценах",калькулятор!N114,W110*SUMPRODUCT(($B$2=Таблица2[Филиал])*($B$3=Таблица2[ФЕР/ТЕР])*(F110=Таблица2[Наименование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43">
        <f>SUM(Таблица3[[#This Row],[ПИР]:[Прочее]])</f>
        <v>0</v>
      </c>
      <c r="AD11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0" s="48">
        <f>SUM(Таблица3[[#This Row],[ПИР7]:[Прочие]])</f>
        <v>0</v>
      </c>
      <c r="AF110" s="48">
        <f>SUM(Таблица3[[#This Row],[ПИР11]:[Прочие15]])</f>
        <v>0</v>
      </c>
    </row>
    <row r="111" spans="4:32" x14ac:dyDescent="0.25">
      <c r="D111" s="36">
        <f>калькулятор!C115</f>
        <v>0</v>
      </c>
      <c r="E111" s="6">
        <f>калькулятор!F115</f>
        <v>0</v>
      </c>
      <c r="F111" s="6">
        <f>калькулятор!G115</f>
        <v>0</v>
      </c>
      <c r="G111" s="6">
        <f>калькулятор!H115</f>
        <v>0</v>
      </c>
      <c r="H111" s="6">
        <f>калькулятор!I115</f>
        <v>0</v>
      </c>
      <c r="I111" s="43">
        <f>S111*SUMPRODUCT(($B$2=Таблица2[Филиал])*($B$3=Таблица2[ФЕР/ТЕР])*(F111=Таблица2[Наименование работ])*(G111=Таблица2[ТПиР/НСиР])*Таблица2[ПИР])</f>
        <v>0</v>
      </c>
      <c r="J111" s="43">
        <f>T111*SUMPRODUCT(($B$2=Таблица2[Филиал])*($B$3=Таблица2[ФЕР/ТЕР])*(F111=Таблица2[Наименование работ])*(G111=Таблица2[ТПиР/НСиР])*Таблица2[СМР])</f>
        <v>0</v>
      </c>
      <c r="K111" s="43">
        <f>U111*SUMPRODUCT(($B$2=Таблица2[Филиал])*($B$3=Таблица2[ФЕР/ТЕР])*(F111=Таблица2[Наименование работ])*(G111=Таблица2[ТПиР/НСиР])*Таблица2[ПНР])</f>
        <v>0</v>
      </c>
      <c r="L111" s="43">
        <f>V111*SUMPRODUCT(($B$2=Таблица2[Филиал])*($B$3=Таблица2[ФЕР/ТЕР])*(F111=Таблица2[Наименование работ])*(G111=Таблица2[ТПиР/НСиР])*Таблица2[Оборудование])</f>
        <v>0</v>
      </c>
      <c r="M111" s="43">
        <f>W111*SUMPRODUCT(($B$2=Таблица2[Филиал])*($B$3=Таблица2[ФЕР/ТЕР])*(F111=Таблица2[Наименование работ])*(G111=Таблица2[ТПиР/НСиР])*Таблица2[Прочие])</f>
        <v>0</v>
      </c>
      <c r="N111" s="43">
        <f>S111*SUMPRODUCT(($B$2=Таблица2[Филиал])*($B$3=Таблица2[ФЕР/ТЕР])*(F111=Таблица2[Наименование работ])*(G111=Таблица2[ТПиР/НСиР])*Таблица2[ПИР2])</f>
        <v>0</v>
      </c>
      <c r="O111" s="43">
        <f>T111*SUMPRODUCT(($B$2=Таблица2[Филиал])*($B$3=Таблица2[ФЕР/ТЕР])*(F111=Таблица2[Наименование работ])*(G111=Таблица2[ТПиР/НСиР])*Таблица2[СМР3])</f>
        <v>0</v>
      </c>
      <c r="P111" s="43">
        <f>U111*SUMPRODUCT(($B$2=Таблица2[Филиал])*($B$3=Таблица2[ФЕР/ТЕР])*(F111=Таблица2[Наименование работ])*(G111=Таблица2[ТПиР/НСиР])*Таблица2[ПНР4])</f>
        <v>0</v>
      </c>
      <c r="Q111" s="43">
        <f>V111*SUMPRODUCT(($B$2=Таблица2[Филиал])*($B$3=Таблица2[ФЕР/ТЕР])*(F111=Таблица2[Наименование работ])*(G111=Таблица2[ТПиР/НСиР])*Таблица2[Оборудование5])</f>
        <v>0</v>
      </c>
      <c r="R111" s="43">
        <f>W111*SUMPRODUCT(($B$2=Таблица2[Филиал])*($B$3=Таблица2[ФЕР/ТЕР])*(F111=Таблица2[Наименование работ])*(G111=Таблица2[ТПиР/НСиР])*Таблица2[Прочие2])</f>
        <v>0</v>
      </c>
      <c r="S111" s="43">
        <f>IF($B$4="в базовых ценах",калькулятор!J115,X111*SUMPRODUCT(($B$2=Таблица2[Филиал])*($B$3=Таблица2[ФЕР/ТЕР])*(F111=Таблица2[Наименование работ])*(G111=Таблица2[ТПиР/НСиР])/Таблица2[ПИР22]))</f>
        <v>0</v>
      </c>
      <c r="T111" s="43">
        <f>IF($B$4="в базовых ценах",калькулятор!K115,Y111*SUMPRODUCT(($B$2=Таблица2[Филиал])*($B$3=Таблица2[ФЕР/ТЕР])*(F111=Таблица2[Наименование работ])*(G111=Таблица2[ТПиР/НСиР])/Таблица2[СМР33]))</f>
        <v>0</v>
      </c>
      <c r="U111" s="43">
        <f>IF($B$4="в базовых ценах",калькулятор!L115,Z111*SUMPRODUCT(($B$2=Таблица2[Филиал])*($B$3=Таблица2[ФЕР/ТЕР])*(F111=Таблица2[Наименование работ])*(G111=Таблица2[ТПиР/НСиР])/Таблица2[ПНР44]))</f>
        <v>0</v>
      </c>
      <c r="V111" s="43">
        <f>IF($B$4="в базовых ценах",калькулятор!M115,AA111*SUMPRODUCT(($B$2=Таблица2[Филиал])*($B$3=Таблица2[ФЕР/ТЕР])*(F111=Таблица2[Наименование работ])*(G111=Таблица2[ТПиР/НСиР])/Таблица2[Оборудование55]))</f>
        <v>0</v>
      </c>
      <c r="W111" s="43">
        <f>IF($B$4="в базовых ценах",калькулятор!N115,AB111*SUMPRODUCT(($B$2=Таблица2[Филиал])*($B$3=Таблица2[ФЕР/ТЕР])*(F111=Таблица2[Наименование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43">
        <f>IF($B$4="в текущих ценах",калькулятор!J115,S111*SUMPRODUCT(($B$2=Таблица2[Филиал])*($B$3=Таблица2[ФЕР/ТЕР])*(F111=Таблица2[Наименование работ])*(G111=Таблица2[ТПиР/НСиР])*Таблица2[ПИР22]))</f>
        <v>0</v>
      </c>
      <c r="Y111" s="43">
        <f>IF($B$4="в текущих ценах",калькулятор!K115,T111*SUMPRODUCT(($B$2=Таблица2[Филиал])*($B$3=Таблица2[ФЕР/ТЕР])*(F111=Таблица2[Наименование работ])*(G111=Таблица2[ТПиР/НСиР])*Таблица2[СМР33]))</f>
        <v>0</v>
      </c>
      <c r="Z111" s="43">
        <f>IF($B$4="в текущих ценах",калькулятор!L115,U111*SUMPRODUCT(($B$2=Таблица2[Филиал])*($B$3=Таблица2[ФЕР/ТЕР])*(F111=Таблица2[Наименование работ])*(G111=Таблица2[ТПиР/НСиР])*Таблица2[ПНР44]))</f>
        <v>0</v>
      </c>
      <c r="AA111" s="43">
        <f>IF($B$4="в текущих ценах",калькулятор!M115,V111*SUMPRODUCT(($B$2=Таблица2[Филиал])*($B$3=Таблица2[ФЕР/ТЕР])*(F111=Таблица2[Наименование работ])*(G111=Таблица2[ТПиР/НСиР])*Таблица2[Оборудование55]))</f>
        <v>0</v>
      </c>
      <c r="AB111" s="44">
        <f>IF($B$4="в текущих ценах",калькулятор!N115,W111*SUMPRODUCT(($B$2=Таблица2[Филиал])*($B$3=Таблица2[ФЕР/ТЕР])*(F111=Таблица2[Наименование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43">
        <f>SUM(Таблица3[[#This Row],[ПИР]:[Прочее]])</f>
        <v>0</v>
      </c>
      <c r="AD11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1" s="48">
        <f>SUM(Таблица3[[#This Row],[ПИР7]:[Прочие]])</f>
        <v>0</v>
      </c>
      <c r="AF111" s="48">
        <f>SUM(Таблица3[[#This Row],[ПИР11]:[Прочие15]])</f>
        <v>0</v>
      </c>
    </row>
    <row r="112" spans="4:32" x14ac:dyDescent="0.25">
      <c r="D112" s="36">
        <f>калькулятор!C116</f>
        <v>0</v>
      </c>
      <c r="E112" s="6">
        <f>калькулятор!F116</f>
        <v>0</v>
      </c>
      <c r="F112" s="6">
        <f>калькулятор!G116</f>
        <v>0</v>
      </c>
      <c r="G112" s="6">
        <f>калькулятор!H116</f>
        <v>0</v>
      </c>
      <c r="H112" s="6">
        <f>калькулятор!I116</f>
        <v>0</v>
      </c>
      <c r="I112" s="43">
        <f>S112*SUMPRODUCT(($B$2=Таблица2[Филиал])*($B$3=Таблица2[ФЕР/ТЕР])*(F112=Таблица2[Наименование работ])*(G112=Таблица2[ТПиР/НСиР])*Таблица2[ПИР])</f>
        <v>0</v>
      </c>
      <c r="J112" s="43">
        <f>T112*SUMPRODUCT(($B$2=Таблица2[Филиал])*($B$3=Таблица2[ФЕР/ТЕР])*(F112=Таблица2[Наименование работ])*(G112=Таблица2[ТПиР/НСиР])*Таблица2[СМР])</f>
        <v>0</v>
      </c>
      <c r="K112" s="43">
        <f>U112*SUMPRODUCT(($B$2=Таблица2[Филиал])*($B$3=Таблица2[ФЕР/ТЕР])*(F112=Таблица2[Наименование работ])*(G112=Таблица2[ТПиР/НСиР])*Таблица2[ПНР])</f>
        <v>0</v>
      </c>
      <c r="L112" s="43">
        <f>V112*SUMPRODUCT(($B$2=Таблица2[Филиал])*($B$3=Таблица2[ФЕР/ТЕР])*(F112=Таблица2[Наименование работ])*(G112=Таблица2[ТПиР/НСиР])*Таблица2[Оборудование])</f>
        <v>0</v>
      </c>
      <c r="M112" s="43">
        <f>W112*SUMPRODUCT(($B$2=Таблица2[Филиал])*($B$3=Таблица2[ФЕР/ТЕР])*(F112=Таблица2[Наименование работ])*(G112=Таблица2[ТПиР/НСиР])*Таблица2[Прочие])</f>
        <v>0</v>
      </c>
      <c r="N112" s="43">
        <f>S112*SUMPRODUCT(($B$2=Таблица2[Филиал])*($B$3=Таблица2[ФЕР/ТЕР])*(F112=Таблица2[Наименование работ])*(G112=Таблица2[ТПиР/НСиР])*Таблица2[ПИР2])</f>
        <v>0</v>
      </c>
      <c r="O112" s="43">
        <f>T112*SUMPRODUCT(($B$2=Таблица2[Филиал])*($B$3=Таблица2[ФЕР/ТЕР])*(F112=Таблица2[Наименование работ])*(G112=Таблица2[ТПиР/НСиР])*Таблица2[СМР3])</f>
        <v>0</v>
      </c>
      <c r="P112" s="43">
        <f>U112*SUMPRODUCT(($B$2=Таблица2[Филиал])*($B$3=Таблица2[ФЕР/ТЕР])*(F112=Таблица2[Наименование работ])*(G112=Таблица2[ТПиР/НСиР])*Таблица2[ПНР4])</f>
        <v>0</v>
      </c>
      <c r="Q112" s="43">
        <f>V112*SUMPRODUCT(($B$2=Таблица2[Филиал])*($B$3=Таблица2[ФЕР/ТЕР])*(F112=Таблица2[Наименование работ])*(G112=Таблица2[ТПиР/НСиР])*Таблица2[Оборудование5])</f>
        <v>0</v>
      </c>
      <c r="R112" s="43">
        <f>W112*SUMPRODUCT(($B$2=Таблица2[Филиал])*($B$3=Таблица2[ФЕР/ТЕР])*(F112=Таблица2[Наименование работ])*(G112=Таблица2[ТПиР/НСиР])*Таблица2[Прочие2])</f>
        <v>0</v>
      </c>
      <c r="S112" s="43">
        <f>IF($B$4="в базовых ценах",калькулятор!J116,X112*SUMPRODUCT(($B$2=Таблица2[Филиал])*($B$3=Таблица2[ФЕР/ТЕР])*(F112=Таблица2[Наименование работ])*(G112=Таблица2[ТПиР/НСиР])/Таблица2[ПИР22]))</f>
        <v>0</v>
      </c>
      <c r="T112" s="43">
        <f>IF($B$4="в базовых ценах",калькулятор!K116,Y112*SUMPRODUCT(($B$2=Таблица2[Филиал])*($B$3=Таблица2[ФЕР/ТЕР])*(F112=Таблица2[Наименование работ])*(G112=Таблица2[ТПиР/НСиР])/Таблица2[СМР33]))</f>
        <v>0</v>
      </c>
      <c r="U112" s="43">
        <f>IF($B$4="в базовых ценах",калькулятор!L116,Z112*SUMPRODUCT(($B$2=Таблица2[Филиал])*($B$3=Таблица2[ФЕР/ТЕР])*(F112=Таблица2[Наименование работ])*(G112=Таблица2[ТПиР/НСиР])/Таблица2[ПНР44]))</f>
        <v>0</v>
      </c>
      <c r="V112" s="43">
        <f>IF($B$4="в базовых ценах",калькулятор!M116,AA112*SUMPRODUCT(($B$2=Таблица2[Филиал])*($B$3=Таблица2[ФЕР/ТЕР])*(F112=Таблица2[Наименование работ])*(G112=Таблица2[ТПиР/НСиР])/Таблица2[Оборудование55]))</f>
        <v>0</v>
      </c>
      <c r="W112" s="43">
        <f>IF($B$4="в базовых ценах",калькулятор!N116,AB112*SUMPRODUCT(($B$2=Таблица2[Филиал])*($B$3=Таблица2[ФЕР/ТЕР])*(F112=Таблица2[Наименование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43">
        <f>IF($B$4="в текущих ценах",калькулятор!J116,S112*SUMPRODUCT(($B$2=Таблица2[Филиал])*($B$3=Таблица2[ФЕР/ТЕР])*(F112=Таблица2[Наименование работ])*(G112=Таблица2[ТПиР/НСиР])*Таблица2[ПИР22]))</f>
        <v>0</v>
      </c>
      <c r="Y112" s="43">
        <f>IF($B$4="в текущих ценах",калькулятор!K116,T112*SUMPRODUCT(($B$2=Таблица2[Филиал])*($B$3=Таблица2[ФЕР/ТЕР])*(F112=Таблица2[Наименование работ])*(G112=Таблица2[ТПиР/НСиР])*Таблица2[СМР33]))</f>
        <v>0</v>
      </c>
      <c r="Z112" s="43">
        <f>IF($B$4="в текущих ценах",калькулятор!L116,U112*SUMPRODUCT(($B$2=Таблица2[Филиал])*($B$3=Таблица2[ФЕР/ТЕР])*(F112=Таблица2[Наименование работ])*(G112=Таблица2[ТПиР/НСиР])*Таблица2[ПНР44]))</f>
        <v>0</v>
      </c>
      <c r="AA112" s="43">
        <f>IF($B$4="в текущих ценах",калькулятор!M116,V112*SUMPRODUCT(($B$2=Таблица2[Филиал])*($B$3=Таблица2[ФЕР/ТЕР])*(F112=Таблица2[Наименование работ])*(G112=Таблица2[ТПиР/НСиР])*Таблица2[Оборудование55]))</f>
        <v>0</v>
      </c>
      <c r="AB112" s="44">
        <f>IF($B$4="в текущих ценах",калькулятор!N116,W112*SUMPRODUCT(($B$2=Таблица2[Филиал])*($B$3=Таблица2[ФЕР/ТЕР])*(F112=Таблица2[Наименование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43">
        <f>SUM(Таблица3[[#This Row],[ПИР]:[Прочее]])</f>
        <v>0</v>
      </c>
      <c r="AD11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2" s="48">
        <f>SUM(Таблица3[[#This Row],[ПИР7]:[Прочие]])</f>
        <v>0</v>
      </c>
      <c r="AF112" s="48">
        <f>SUM(Таблица3[[#This Row],[ПИР11]:[Прочие15]])</f>
        <v>0</v>
      </c>
    </row>
    <row r="113" spans="4:32" x14ac:dyDescent="0.25">
      <c r="D113" s="36">
        <f>калькулятор!C117</f>
        <v>0</v>
      </c>
      <c r="E113" s="6">
        <f>калькулятор!F117</f>
        <v>0</v>
      </c>
      <c r="F113" s="6">
        <f>калькулятор!G117</f>
        <v>0</v>
      </c>
      <c r="G113" s="6">
        <f>калькулятор!H117</f>
        <v>0</v>
      </c>
      <c r="H113" s="6">
        <f>калькулятор!I117</f>
        <v>0</v>
      </c>
      <c r="I113" s="43">
        <f>S113*SUMPRODUCT(($B$2=Таблица2[Филиал])*($B$3=Таблица2[ФЕР/ТЕР])*(F113=Таблица2[Наименование работ])*(G113=Таблица2[ТПиР/НСиР])*Таблица2[ПИР])</f>
        <v>0</v>
      </c>
      <c r="J113" s="43">
        <f>T113*SUMPRODUCT(($B$2=Таблица2[Филиал])*($B$3=Таблица2[ФЕР/ТЕР])*(F113=Таблица2[Наименование работ])*(G113=Таблица2[ТПиР/НСиР])*Таблица2[СМР])</f>
        <v>0</v>
      </c>
      <c r="K113" s="43">
        <f>U113*SUMPRODUCT(($B$2=Таблица2[Филиал])*($B$3=Таблица2[ФЕР/ТЕР])*(F113=Таблица2[Наименование работ])*(G113=Таблица2[ТПиР/НСиР])*Таблица2[ПНР])</f>
        <v>0</v>
      </c>
      <c r="L113" s="43">
        <f>V113*SUMPRODUCT(($B$2=Таблица2[Филиал])*($B$3=Таблица2[ФЕР/ТЕР])*(F113=Таблица2[Наименование работ])*(G113=Таблица2[ТПиР/НСиР])*Таблица2[Оборудование])</f>
        <v>0</v>
      </c>
      <c r="M113" s="43">
        <f>W113*SUMPRODUCT(($B$2=Таблица2[Филиал])*($B$3=Таблица2[ФЕР/ТЕР])*(F113=Таблица2[Наименование работ])*(G113=Таблица2[ТПиР/НСиР])*Таблица2[Прочие])</f>
        <v>0</v>
      </c>
      <c r="N113" s="43">
        <f>S113*SUMPRODUCT(($B$2=Таблица2[Филиал])*($B$3=Таблица2[ФЕР/ТЕР])*(F113=Таблица2[Наименование работ])*(G113=Таблица2[ТПиР/НСиР])*Таблица2[ПИР2])</f>
        <v>0</v>
      </c>
      <c r="O113" s="43">
        <f>T113*SUMPRODUCT(($B$2=Таблица2[Филиал])*($B$3=Таблица2[ФЕР/ТЕР])*(F113=Таблица2[Наименование работ])*(G113=Таблица2[ТПиР/НСиР])*Таблица2[СМР3])</f>
        <v>0</v>
      </c>
      <c r="P113" s="43">
        <f>U113*SUMPRODUCT(($B$2=Таблица2[Филиал])*($B$3=Таблица2[ФЕР/ТЕР])*(F113=Таблица2[Наименование работ])*(G113=Таблица2[ТПиР/НСиР])*Таблица2[ПНР4])</f>
        <v>0</v>
      </c>
      <c r="Q113" s="43">
        <f>V113*SUMPRODUCT(($B$2=Таблица2[Филиал])*($B$3=Таблица2[ФЕР/ТЕР])*(F113=Таблица2[Наименование работ])*(G113=Таблица2[ТПиР/НСиР])*Таблица2[Оборудование5])</f>
        <v>0</v>
      </c>
      <c r="R113" s="43">
        <f>W113*SUMPRODUCT(($B$2=Таблица2[Филиал])*($B$3=Таблица2[ФЕР/ТЕР])*(F113=Таблица2[Наименование работ])*(G113=Таблица2[ТПиР/НСиР])*Таблица2[Прочие2])</f>
        <v>0</v>
      </c>
      <c r="S113" s="43">
        <f>IF($B$4="в базовых ценах",калькулятор!J117,X113*SUMPRODUCT(($B$2=Таблица2[Филиал])*($B$3=Таблица2[ФЕР/ТЕР])*(F113=Таблица2[Наименование работ])*(G113=Таблица2[ТПиР/НСиР])/Таблица2[ПИР22]))</f>
        <v>0</v>
      </c>
      <c r="T113" s="43">
        <f>IF($B$4="в базовых ценах",калькулятор!K117,Y113*SUMPRODUCT(($B$2=Таблица2[Филиал])*($B$3=Таблица2[ФЕР/ТЕР])*(F113=Таблица2[Наименование работ])*(G113=Таблица2[ТПиР/НСиР])/Таблица2[СМР33]))</f>
        <v>0</v>
      </c>
      <c r="U113" s="43">
        <f>IF($B$4="в базовых ценах",калькулятор!L117,Z113*SUMPRODUCT(($B$2=Таблица2[Филиал])*($B$3=Таблица2[ФЕР/ТЕР])*(F113=Таблица2[Наименование работ])*(G113=Таблица2[ТПиР/НСиР])/Таблица2[ПНР44]))</f>
        <v>0</v>
      </c>
      <c r="V113" s="43">
        <f>IF($B$4="в базовых ценах",калькулятор!M117,AA113*SUMPRODUCT(($B$2=Таблица2[Филиал])*($B$3=Таблица2[ФЕР/ТЕР])*(F113=Таблица2[Наименование работ])*(G113=Таблица2[ТПиР/НСиР])/Таблица2[Оборудование55]))</f>
        <v>0</v>
      </c>
      <c r="W113" s="43">
        <f>IF($B$4="в базовых ценах",калькулятор!N117,AB113*SUMPRODUCT(($B$2=Таблица2[Филиал])*($B$3=Таблица2[ФЕР/ТЕР])*(F113=Таблица2[Наименование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43">
        <f>IF($B$4="в текущих ценах",калькулятор!J117,S113*SUMPRODUCT(($B$2=Таблица2[Филиал])*($B$3=Таблица2[ФЕР/ТЕР])*(F113=Таблица2[Наименование работ])*(G113=Таблица2[ТПиР/НСиР])*Таблица2[ПИР22]))</f>
        <v>0</v>
      </c>
      <c r="Y113" s="43">
        <f>IF($B$4="в текущих ценах",калькулятор!K117,T113*SUMPRODUCT(($B$2=Таблица2[Филиал])*($B$3=Таблица2[ФЕР/ТЕР])*(F113=Таблица2[Наименование работ])*(G113=Таблица2[ТПиР/НСиР])*Таблица2[СМР33]))</f>
        <v>0</v>
      </c>
      <c r="Z113" s="43">
        <f>IF($B$4="в текущих ценах",калькулятор!L117,U113*SUMPRODUCT(($B$2=Таблица2[Филиал])*($B$3=Таблица2[ФЕР/ТЕР])*(F113=Таблица2[Наименование работ])*(G113=Таблица2[ТПиР/НСиР])*Таблица2[ПНР44]))</f>
        <v>0</v>
      </c>
      <c r="AA113" s="43">
        <f>IF($B$4="в текущих ценах",калькулятор!M117,V113*SUMPRODUCT(($B$2=Таблица2[Филиал])*($B$3=Таблица2[ФЕР/ТЕР])*(F113=Таблица2[Наименование работ])*(G113=Таблица2[ТПиР/НСиР])*Таблица2[Оборудование55]))</f>
        <v>0</v>
      </c>
      <c r="AB113" s="44">
        <f>IF($B$4="в текущих ценах",калькулятор!N117,W113*SUMPRODUCT(($B$2=Таблица2[Филиал])*($B$3=Таблица2[ФЕР/ТЕР])*(F113=Таблица2[Наименование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43">
        <f>SUM(Таблица3[[#This Row],[ПИР]:[Прочее]])</f>
        <v>0</v>
      </c>
      <c r="AD11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3" s="48">
        <f>SUM(Таблица3[[#This Row],[ПИР7]:[Прочие]])</f>
        <v>0</v>
      </c>
      <c r="AF113" s="48">
        <f>SUM(Таблица3[[#This Row],[ПИР11]:[Прочие15]])</f>
        <v>0</v>
      </c>
    </row>
    <row r="114" spans="4:32" x14ac:dyDescent="0.25">
      <c r="D114" s="36">
        <f>калькулятор!C118</f>
        <v>0</v>
      </c>
      <c r="E114" s="6">
        <f>калькулятор!F118</f>
        <v>0</v>
      </c>
      <c r="F114" s="6">
        <f>калькулятор!G118</f>
        <v>0</v>
      </c>
      <c r="G114" s="6">
        <f>калькулятор!H118</f>
        <v>0</v>
      </c>
      <c r="H114" s="6">
        <f>калькулятор!I118</f>
        <v>0</v>
      </c>
      <c r="I114" s="43">
        <f>S114*SUMPRODUCT(($B$2=Таблица2[Филиал])*($B$3=Таблица2[ФЕР/ТЕР])*(F114=Таблица2[Наименование работ])*(G114=Таблица2[ТПиР/НСиР])*Таблица2[ПИР])</f>
        <v>0</v>
      </c>
      <c r="J114" s="43">
        <f>T114*SUMPRODUCT(($B$2=Таблица2[Филиал])*($B$3=Таблица2[ФЕР/ТЕР])*(F114=Таблица2[Наименование работ])*(G114=Таблица2[ТПиР/НСиР])*Таблица2[СМР])</f>
        <v>0</v>
      </c>
      <c r="K114" s="43">
        <f>U114*SUMPRODUCT(($B$2=Таблица2[Филиал])*($B$3=Таблица2[ФЕР/ТЕР])*(F114=Таблица2[Наименование работ])*(G114=Таблица2[ТПиР/НСиР])*Таблица2[ПНР])</f>
        <v>0</v>
      </c>
      <c r="L114" s="43">
        <f>V114*SUMPRODUCT(($B$2=Таблица2[Филиал])*($B$3=Таблица2[ФЕР/ТЕР])*(F114=Таблица2[Наименование работ])*(G114=Таблица2[ТПиР/НСиР])*Таблица2[Оборудование])</f>
        <v>0</v>
      </c>
      <c r="M114" s="43">
        <f>W114*SUMPRODUCT(($B$2=Таблица2[Филиал])*($B$3=Таблица2[ФЕР/ТЕР])*(F114=Таблица2[Наименование работ])*(G114=Таблица2[ТПиР/НСиР])*Таблица2[Прочие])</f>
        <v>0</v>
      </c>
      <c r="N114" s="43">
        <f>S114*SUMPRODUCT(($B$2=Таблица2[Филиал])*($B$3=Таблица2[ФЕР/ТЕР])*(F114=Таблица2[Наименование работ])*(G114=Таблица2[ТПиР/НСиР])*Таблица2[ПИР2])</f>
        <v>0</v>
      </c>
      <c r="O114" s="43">
        <f>T114*SUMPRODUCT(($B$2=Таблица2[Филиал])*($B$3=Таблица2[ФЕР/ТЕР])*(F114=Таблица2[Наименование работ])*(G114=Таблица2[ТПиР/НСиР])*Таблица2[СМР3])</f>
        <v>0</v>
      </c>
      <c r="P114" s="43">
        <f>U114*SUMPRODUCT(($B$2=Таблица2[Филиал])*($B$3=Таблица2[ФЕР/ТЕР])*(F114=Таблица2[Наименование работ])*(G114=Таблица2[ТПиР/НСиР])*Таблица2[ПНР4])</f>
        <v>0</v>
      </c>
      <c r="Q114" s="43">
        <f>V114*SUMPRODUCT(($B$2=Таблица2[Филиал])*($B$3=Таблица2[ФЕР/ТЕР])*(F114=Таблица2[Наименование работ])*(G114=Таблица2[ТПиР/НСиР])*Таблица2[Оборудование5])</f>
        <v>0</v>
      </c>
      <c r="R114" s="43">
        <f>W114*SUMPRODUCT(($B$2=Таблица2[Филиал])*($B$3=Таблица2[ФЕР/ТЕР])*(F114=Таблица2[Наименование работ])*(G114=Таблица2[ТПиР/НСиР])*Таблица2[Прочие2])</f>
        <v>0</v>
      </c>
      <c r="S114" s="43">
        <f>IF($B$4="в базовых ценах",калькулятор!J118,X114*SUMPRODUCT(($B$2=Таблица2[Филиал])*($B$3=Таблица2[ФЕР/ТЕР])*(F114=Таблица2[Наименование работ])*(G114=Таблица2[ТПиР/НСиР])/Таблица2[ПИР22]))</f>
        <v>0</v>
      </c>
      <c r="T114" s="43">
        <f>IF($B$4="в базовых ценах",калькулятор!K118,Y114*SUMPRODUCT(($B$2=Таблица2[Филиал])*($B$3=Таблица2[ФЕР/ТЕР])*(F114=Таблица2[Наименование работ])*(G114=Таблица2[ТПиР/НСиР])/Таблица2[СМР33]))</f>
        <v>0</v>
      </c>
      <c r="U114" s="43">
        <f>IF($B$4="в базовых ценах",калькулятор!L118,Z114*SUMPRODUCT(($B$2=Таблица2[Филиал])*($B$3=Таблица2[ФЕР/ТЕР])*(F114=Таблица2[Наименование работ])*(G114=Таблица2[ТПиР/НСиР])/Таблица2[ПНР44]))</f>
        <v>0</v>
      </c>
      <c r="V114" s="43">
        <f>IF($B$4="в базовых ценах",калькулятор!M118,AA114*SUMPRODUCT(($B$2=Таблица2[Филиал])*($B$3=Таблица2[ФЕР/ТЕР])*(F114=Таблица2[Наименование работ])*(G114=Таблица2[ТПиР/НСиР])/Таблица2[Оборудование55]))</f>
        <v>0</v>
      </c>
      <c r="W114" s="43">
        <f>IF($B$4="в базовых ценах",калькулятор!N118,AB114*SUMPRODUCT(($B$2=Таблица2[Филиал])*($B$3=Таблица2[ФЕР/ТЕР])*(F114=Таблица2[Наименование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43">
        <f>IF($B$4="в текущих ценах",калькулятор!J118,S114*SUMPRODUCT(($B$2=Таблица2[Филиал])*($B$3=Таблица2[ФЕР/ТЕР])*(F114=Таблица2[Наименование работ])*(G114=Таблица2[ТПиР/НСиР])*Таблица2[ПИР22]))</f>
        <v>0</v>
      </c>
      <c r="Y114" s="43">
        <f>IF($B$4="в текущих ценах",калькулятор!K118,T114*SUMPRODUCT(($B$2=Таблица2[Филиал])*($B$3=Таблица2[ФЕР/ТЕР])*(F114=Таблица2[Наименование работ])*(G114=Таблица2[ТПиР/НСиР])*Таблица2[СМР33]))</f>
        <v>0</v>
      </c>
      <c r="Z114" s="43">
        <f>IF($B$4="в текущих ценах",калькулятор!L118,U114*SUMPRODUCT(($B$2=Таблица2[Филиал])*($B$3=Таблица2[ФЕР/ТЕР])*(F114=Таблица2[Наименование работ])*(G114=Таблица2[ТПиР/НСиР])*Таблица2[ПНР44]))</f>
        <v>0</v>
      </c>
      <c r="AA114" s="43">
        <f>IF($B$4="в текущих ценах",калькулятор!M118,V114*SUMPRODUCT(($B$2=Таблица2[Филиал])*($B$3=Таблица2[ФЕР/ТЕР])*(F114=Таблица2[Наименование работ])*(G114=Таблица2[ТПиР/НСиР])*Таблица2[Оборудование55]))</f>
        <v>0</v>
      </c>
      <c r="AB114" s="44">
        <f>IF($B$4="в текущих ценах",калькулятор!N118,W114*SUMPRODUCT(($B$2=Таблица2[Филиал])*($B$3=Таблица2[ФЕР/ТЕР])*(F114=Таблица2[Наименование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43">
        <f>SUM(Таблица3[[#This Row],[ПИР]:[Прочее]])</f>
        <v>0</v>
      </c>
      <c r="AD11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4" s="48">
        <f>SUM(Таблица3[[#This Row],[ПИР7]:[Прочие]])</f>
        <v>0</v>
      </c>
      <c r="AF114" s="48">
        <f>SUM(Таблица3[[#This Row],[ПИР11]:[Прочие15]])</f>
        <v>0</v>
      </c>
    </row>
    <row r="115" spans="4:32" x14ac:dyDescent="0.25">
      <c r="D115" s="36">
        <f>калькулятор!C119</f>
        <v>0</v>
      </c>
      <c r="E115" s="6">
        <f>калькулятор!F119</f>
        <v>0</v>
      </c>
      <c r="F115" s="6">
        <f>калькулятор!G119</f>
        <v>0</v>
      </c>
      <c r="G115" s="6">
        <f>калькулятор!H119</f>
        <v>0</v>
      </c>
      <c r="H115" s="6">
        <f>калькулятор!I119</f>
        <v>0</v>
      </c>
      <c r="I115" s="43">
        <f>S115*SUMPRODUCT(($B$2=Таблица2[Филиал])*($B$3=Таблица2[ФЕР/ТЕР])*(F115=Таблица2[Наименование работ])*(G115=Таблица2[ТПиР/НСиР])*Таблица2[ПИР])</f>
        <v>0</v>
      </c>
      <c r="J115" s="43">
        <f>T115*SUMPRODUCT(($B$2=Таблица2[Филиал])*($B$3=Таблица2[ФЕР/ТЕР])*(F115=Таблица2[Наименование работ])*(G115=Таблица2[ТПиР/НСиР])*Таблица2[СМР])</f>
        <v>0</v>
      </c>
      <c r="K115" s="43">
        <f>U115*SUMPRODUCT(($B$2=Таблица2[Филиал])*($B$3=Таблица2[ФЕР/ТЕР])*(F115=Таблица2[Наименование работ])*(G115=Таблица2[ТПиР/НСиР])*Таблица2[ПНР])</f>
        <v>0</v>
      </c>
      <c r="L115" s="43">
        <f>V115*SUMPRODUCT(($B$2=Таблица2[Филиал])*($B$3=Таблица2[ФЕР/ТЕР])*(F115=Таблица2[Наименование работ])*(G115=Таблица2[ТПиР/НСиР])*Таблица2[Оборудование])</f>
        <v>0</v>
      </c>
      <c r="M115" s="43">
        <f>W115*SUMPRODUCT(($B$2=Таблица2[Филиал])*($B$3=Таблица2[ФЕР/ТЕР])*(F115=Таблица2[Наименование работ])*(G115=Таблица2[ТПиР/НСиР])*Таблица2[Прочие])</f>
        <v>0</v>
      </c>
      <c r="N115" s="43">
        <f>S115*SUMPRODUCT(($B$2=Таблица2[Филиал])*($B$3=Таблица2[ФЕР/ТЕР])*(F115=Таблица2[Наименование работ])*(G115=Таблица2[ТПиР/НСиР])*Таблица2[ПИР2])</f>
        <v>0</v>
      </c>
      <c r="O115" s="43">
        <f>T115*SUMPRODUCT(($B$2=Таблица2[Филиал])*($B$3=Таблица2[ФЕР/ТЕР])*(F115=Таблица2[Наименование работ])*(G115=Таблица2[ТПиР/НСиР])*Таблица2[СМР3])</f>
        <v>0</v>
      </c>
      <c r="P115" s="43">
        <f>U115*SUMPRODUCT(($B$2=Таблица2[Филиал])*($B$3=Таблица2[ФЕР/ТЕР])*(F115=Таблица2[Наименование работ])*(G115=Таблица2[ТПиР/НСиР])*Таблица2[ПНР4])</f>
        <v>0</v>
      </c>
      <c r="Q115" s="43">
        <f>V115*SUMPRODUCT(($B$2=Таблица2[Филиал])*($B$3=Таблица2[ФЕР/ТЕР])*(F115=Таблица2[Наименование работ])*(G115=Таблица2[ТПиР/НСиР])*Таблица2[Оборудование5])</f>
        <v>0</v>
      </c>
      <c r="R115" s="43">
        <f>W115*SUMPRODUCT(($B$2=Таблица2[Филиал])*($B$3=Таблица2[ФЕР/ТЕР])*(F115=Таблица2[Наименование работ])*(G115=Таблица2[ТПиР/НСиР])*Таблица2[Прочие2])</f>
        <v>0</v>
      </c>
      <c r="S115" s="43">
        <f>IF($B$4="в базовых ценах",калькулятор!J119,X115*SUMPRODUCT(($B$2=Таблица2[Филиал])*($B$3=Таблица2[ФЕР/ТЕР])*(F115=Таблица2[Наименование работ])*(G115=Таблица2[ТПиР/НСиР])/Таблица2[ПИР22]))</f>
        <v>0</v>
      </c>
      <c r="T115" s="43">
        <f>IF($B$4="в базовых ценах",калькулятор!K119,Y115*SUMPRODUCT(($B$2=Таблица2[Филиал])*($B$3=Таблица2[ФЕР/ТЕР])*(F115=Таблица2[Наименование работ])*(G115=Таблица2[ТПиР/НСиР])/Таблица2[СМР33]))</f>
        <v>0</v>
      </c>
      <c r="U115" s="43">
        <f>IF($B$4="в базовых ценах",калькулятор!L119,Z115*SUMPRODUCT(($B$2=Таблица2[Филиал])*($B$3=Таблица2[ФЕР/ТЕР])*(F115=Таблица2[Наименование работ])*(G115=Таблица2[ТПиР/НСиР])/Таблица2[ПНР44]))</f>
        <v>0</v>
      </c>
      <c r="V115" s="43">
        <f>IF($B$4="в базовых ценах",калькулятор!M119,AA115*SUMPRODUCT(($B$2=Таблица2[Филиал])*($B$3=Таблица2[ФЕР/ТЕР])*(F115=Таблица2[Наименование работ])*(G115=Таблица2[ТПиР/НСиР])/Таблица2[Оборудование55]))</f>
        <v>0</v>
      </c>
      <c r="W115" s="43">
        <f>IF($B$4="в базовых ценах",калькулятор!N119,AB115*SUMPRODUCT(($B$2=Таблица2[Филиал])*($B$3=Таблица2[ФЕР/ТЕР])*(F115=Таблица2[Наименование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43">
        <f>IF($B$4="в текущих ценах",калькулятор!J119,S115*SUMPRODUCT(($B$2=Таблица2[Филиал])*($B$3=Таблица2[ФЕР/ТЕР])*(F115=Таблица2[Наименование работ])*(G115=Таблица2[ТПиР/НСиР])*Таблица2[ПИР22]))</f>
        <v>0</v>
      </c>
      <c r="Y115" s="43">
        <f>IF($B$4="в текущих ценах",калькулятор!K119,T115*SUMPRODUCT(($B$2=Таблица2[Филиал])*($B$3=Таблица2[ФЕР/ТЕР])*(F115=Таблица2[Наименование работ])*(G115=Таблица2[ТПиР/НСиР])*Таблица2[СМР33]))</f>
        <v>0</v>
      </c>
      <c r="Z115" s="43">
        <f>IF($B$4="в текущих ценах",калькулятор!L119,U115*SUMPRODUCT(($B$2=Таблица2[Филиал])*($B$3=Таблица2[ФЕР/ТЕР])*(F115=Таблица2[Наименование работ])*(G115=Таблица2[ТПиР/НСиР])*Таблица2[ПНР44]))</f>
        <v>0</v>
      </c>
      <c r="AA115" s="43">
        <f>IF($B$4="в текущих ценах",калькулятор!M119,V115*SUMPRODUCT(($B$2=Таблица2[Филиал])*($B$3=Таблица2[ФЕР/ТЕР])*(F115=Таблица2[Наименование работ])*(G115=Таблица2[ТПиР/НСиР])*Таблица2[Оборудование55]))</f>
        <v>0</v>
      </c>
      <c r="AB115" s="44">
        <f>IF($B$4="в текущих ценах",калькулятор!N119,W115*SUMPRODUCT(($B$2=Таблица2[Филиал])*($B$3=Таблица2[ФЕР/ТЕР])*(F115=Таблица2[Наименование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43">
        <f>SUM(Таблица3[[#This Row],[ПИР]:[Прочее]])</f>
        <v>0</v>
      </c>
      <c r="AD11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5" s="48">
        <f>SUM(Таблица3[[#This Row],[ПИР7]:[Прочие]])</f>
        <v>0</v>
      </c>
      <c r="AF115" s="48">
        <f>SUM(Таблица3[[#This Row],[ПИР11]:[Прочие15]])</f>
        <v>0</v>
      </c>
    </row>
    <row r="116" spans="4:32" x14ac:dyDescent="0.25">
      <c r="D116" s="36">
        <f>калькулятор!C120</f>
        <v>0</v>
      </c>
      <c r="E116" s="6">
        <f>калькулятор!F120</f>
        <v>0</v>
      </c>
      <c r="F116" s="6">
        <f>калькулятор!G120</f>
        <v>0</v>
      </c>
      <c r="G116" s="6">
        <f>калькулятор!H120</f>
        <v>0</v>
      </c>
      <c r="H116" s="6">
        <f>калькулятор!I120</f>
        <v>0</v>
      </c>
      <c r="I116" s="43">
        <f>S116*SUMPRODUCT(($B$2=Таблица2[Филиал])*($B$3=Таблица2[ФЕР/ТЕР])*(F116=Таблица2[Наименование работ])*(G116=Таблица2[ТПиР/НСиР])*Таблица2[ПИР])</f>
        <v>0</v>
      </c>
      <c r="J116" s="43">
        <f>T116*SUMPRODUCT(($B$2=Таблица2[Филиал])*($B$3=Таблица2[ФЕР/ТЕР])*(F116=Таблица2[Наименование работ])*(G116=Таблица2[ТПиР/НСиР])*Таблица2[СМР])</f>
        <v>0</v>
      </c>
      <c r="K116" s="43">
        <f>U116*SUMPRODUCT(($B$2=Таблица2[Филиал])*($B$3=Таблица2[ФЕР/ТЕР])*(F116=Таблица2[Наименование работ])*(G116=Таблица2[ТПиР/НСиР])*Таблица2[ПНР])</f>
        <v>0</v>
      </c>
      <c r="L116" s="43">
        <f>V116*SUMPRODUCT(($B$2=Таблица2[Филиал])*($B$3=Таблица2[ФЕР/ТЕР])*(F116=Таблица2[Наименование работ])*(G116=Таблица2[ТПиР/НСиР])*Таблица2[Оборудование])</f>
        <v>0</v>
      </c>
      <c r="M116" s="43">
        <f>W116*SUMPRODUCT(($B$2=Таблица2[Филиал])*($B$3=Таблица2[ФЕР/ТЕР])*(F116=Таблица2[Наименование работ])*(G116=Таблица2[ТПиР/НСиР])*Таблица2[Прочие])</f>
        <v>0</v>
      </c>
      <c r="N116" s="43">
        <f>S116*SUMPRODUCT(($B$2=Таблица2[Филиал])*($B$3=Таблица2[ФЕР/ТЕР])*(F116=Таблица2[Наименование работ])*(G116=Таблица2[ТПиР/НСиР])*Таблица2[ПИР2])</f>
        <v>0</v>
      </c>
      <c r="O116" s="43">
        <f>T116*SUMPRODUCT(($B$2=Таблица2[Филиал])*($B$3=Таблица2[ФЕР/ТЕР])*(F116=Таблица2[Наименование работ])*(G116=Таблица2[ТПиР/НСиР])*Таблица2[СМР3])</f>
        <v>0</v>
      </c>
      <c r="P116" s="43">
        <f>U116*SUMPRODUCT(($B$2=Таблица2[Филиал])*($B$3=Таблица2[ФЕР/ТЕР])*(F116=Таблица2[Наименование работ])*(G116=Таблица2[ТПиР/НСиР])*Таблица2[ПНР4])</f>
        <v>0</v>
      </c>
      <c r="Q116" s="43">
        <f>V116*SUMPRODUCT(($B$2=Таблица2[Филиал])*($B$3=Таблица2[ФЕР/ТЕР])*(F116=Таблица2[Наименование работ])*(G116=Таблица2[ТПиР/НСиР])*Таблица2[Оборудование5])</f>
        <v>0</v>
      </c>
      <c r="R116" s="43">
        <f>W116*SUMPRODUCT(($B$2=Таблица2[Филиал])*($B$3=Таблица2[ФЕР/ТЕР])*(F116=Таблица2[Наименование работ])*(G116=Таблица2[ТПиР/НСиР])*Таблица2[Прочие2])</f>
        <v>0</v>
      </c>
      <c r="S116" s="43">
        <f>IF($B$4="в базовых ценах",калькулятор!J120,X116*SUMPRODUCT(($B$2=Таблица2[Филиал])*($B$3=Таблица2[ФЕР/ТЕР])*(F116=Таблица2[Наименование работ])*(G116=Таблица2[ТПиР/НСиР])/Таблица2[ПИР22]))</f>
        <v>0</v>
      </c>
      <c r="T116" s="43">
        <f>IF($B$4="в базовых ценах",калькулятор!K120,Y116*SUMPRODUCT(($B$2=Таблица2[Филиал])*($B$3=Таблица2[ФЕР/ТЕР])*(F116=Таблица2[Наименование работ])*(G116=Таблица2[ТПиР/НСиР])/Таблица2[СМР33]))</f>
        <v>0</v>
      </c>
      <c r="U116" s="43">
        <f>IF($B$4="в базовых ценах",калькулятор!L120,Z116*SUMPRODUCT(($B$2=Таблица2[Филиал])*($B$3=Таблица2[ФЕР/ТЕР])*(F116=Таблица2[Наименование работ])*(G116=Таблица2[ТПиР/НСиР])/Таблица2[ПНР44]))</f>
        <v>0</v>
      </c>
      <c r="V116" s="43">
        <f>IF($B$4="в базовых ценах",калькулятор!M120,AA116*SUMPRODUCT(($B$2=Таблица2[Филиал])*($B$3=Таблица2[ФЕР/ТЕР])*(F116=Таблица2[Наименование работ])*(G116=Таблица2[ТПиР/НСиР])/Таблица2[Оборудование55]))</f>
        <v>0</v>
      </c>
      <c r="W116" s="43">
        <f>IF($B$4="в базовых ценах",калькулятор!N120,AB116*SUMPRODUCT(($B$2=Таблица2[Филиал])*($B$3=Таблица2[ФЕР/ТЕР])*(F116=Таблица2[Наименование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43">
        <f>IF($B$4="в текущих ценах",калькулятор!J120,S116*SUMPRODUCT(($B$2=Таблица2[Филиал])*($B$3=Таблица2[ФЕР/ТЕР])*(F116=Таблица2[Наименование работ])*(G116=Таблица2[ТПиР/НСиР])*Таблица2[ПИР22]))</f>
        <v>0</v>
      </c>
      <c r="Y116" s="43">
        <f>IF($B$4="в текущих ценах",калькулятор!K120,T116*SUMPRODUCT(($B$2=Таблица2[Филиал])*($B$3=Таблица2[ФЕР/ТЕР])*(F116=Таблица2[Наименование работ])*(G116=Таблица2[ТПиР/НСиР])*Таблица2[СМР33]))</f>
        <v>0</v>
      </c>
      <c r="Z116" s="43">
        <f>IF($B$4="в текущих ценах",калькулятор!L120,U116*SUMPRODUCT(($B$2=Таблица2[Филиал])*($B$3=Таблица2[ФЕР/ТЕР])*(F116=Таблица2[Наименование работ])*(G116=Таблица2[ТПиР/НСиР])*Таблица2[ПНР44]))</f>
        <v>0</v>
      </c>
      <c r="AA116" s="43">
        <f>IF($B$4="в текущих ценах",калькулятор!M120,V116*SUMPRODUCT(($B$2=Таблица2[Филиал])*($B$3=Таблица2[ФЕР/ТЕР])*(F116=Таблица2[Наименование работ])*(G116=Таблица2[ТПиР/НСиР])*Таблица2[Оборудование55]))</f>
        <v>0</v>
      </c>
      <c r="AB116" s="44">
        <f>IF($B$4="в текущих ценах",калькулятор!N120,W116*SUMPRODUCT(($B$2=Таблица2[Филиал])*($B$3=Таблица2[ФЕР/ТЕР])*(F116=Таблица2[Наименование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43">
        <f>SUM(Таблица3[[#This Row],[ПИР]:[Прочее]])</f>
        <v>0</v>
      </c>
      <c r="AD11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6" s="48">
        <f>SUM(Таблица3[[#This Row],[ПИР7]:[Прочие]])</f>
        <v>0</v>
      </c>
      <c r="AF116" s="48">
        <f>SUM(Таблица3[[#This Row],[ПИР11]:[Прочие15]])</f>
        <v>0</v>
      </c>
    </row>
    <row r="117" spans="4:32" x14ac:dyDescent="0.25">
      <c r="D117" s="36">
        <f>калькулятор!C121</f>
        <v>0</v>
      </c>
      <c r="E117" s="6">
        <f>калькулятор!F121</f>
        <v>0</v>
      </c>
      <c r="F117" s="6">
        <f>калькулятор!G121</f>
        <v>0</v>
      </c>
      <c r="G117" s="6">
        <f>калькулятор!H121</f>
        <v>0</v>
      </c>
      <c r="H117" s="6">
        <f>калькулятор!I121</f>
        <v>0</v>
      </c>
      <c r="I117" s="43">
        <f>S117*SUMPRODUCT(($B$2=Таблица2[Филиал])*($B$3=Таблица2[ФЕР/ТЕР])*(F117=Таблица2[Наименование работ])*(G117=Таблица2[ТПиР/НСиР])*Таблица2[ПИР])</f>
        <v>0</v>
      </c>
      <c r="J117" s="43">
        <f>T117*SUMPRODUCT(($B$2=Таблица2[Филиал])*($B$3=Таблица2[ФЕР/ТЕР])*(F117=Таблица2[Наименование работ])*(G117=Таблица2[ТПиР/НСиР])*Таблица2[СМР])</f>
        <v>0</v>
      </c>
      <c r="K117" s="43">
        <f>U117*SUMPRODUCT(($B$2=Таблица2[Филиал])*($B$3=Таблица2[ФЕР/ТЕР])*(F117=Таблица2[Наименование работ])*(G117=Таблица2[ТПиР/НСиР])*Таблица2[ПНР])</f>
        <v>0</v>
      </c>
      <c r="L117" s="43">
        <f>V117*SUMPRODUCT(($B$2=Таблица2[Филиал])*($B$3=Таблица2[ФЕР/ТЕР])*(F117=Таблица2[Наименование работ])*(G117=Таблица2[ТПиР/НСиР])*Таблица2[Оборудование])</f>
        <v>0</v>
      </c>
      <c r="M117" s="43">
        <f>W117*SUMPRODUCT(($B$2=Таблица2[Филиал])*($B$3=Таблица2[ФЕР/ТЕР])*(F117=Таблица2[Наименование работ])*(G117=Таблица2[ТПиР/НСиР])*Таблица2[Прочие])</f>
        <v>0</v>
      </c>
      <c r="N117" s="43">
        <f>S117*SUMPRODUCT(($B$2=Таблица2[Филиал])*($B$3=Таблица2[ФЕР/ТЕР])*(F117=Таблица2[Наименование работ])*(G117=Таблица2[ТПиР/НСиР])*Таблица2[ПИР2])</f>
        <v>0</v>
      </c>
      <c r="O117" s="43">
        <f>T117*SUMPRODUCT(($B$2=Таблица2[Филиал])*($B$3=Таблица2[ФЕР/ТЕР])*(F117=Таблица2[Наименование работ])*(G117=Таблица2[ТПиР/НСиР])*Таблица2[СМР3])</f>
        <v>0</v>
      </c>
      <c r="P117" s="43">
        <f>U117*SUMPRODUCT(($B$2=Таблица2[Филиал])*($B$3=Таблица2[ФЕР/ТЕР])*(F117=Таблица2[Наименование работ])*(G117=Таблица2[ТПиР/НСиР])*Таблица2[ПНР4])</f>
        <v>0</v>
      </c>
      <c r="Q117" s="43">
        <f>V117*SUMPRODUCT(($B$2=Таблица2[Филиал])*($B$3=Таблица2[ФЕР/ТЕР])*(F117=Таблица2[Наименование работ])*(G117=Таблица2[ТПиР/НСиР])*Таблица2[Оборудование5])</f>
        <v>0</v>
      </c>
      <c r="R117" s="43">
        <f>W117*SUMPRODUCT(($B$2=Таблица2[Филиал])*($B$3=Таблица2[ФЕР/ТЕР])*(F117=Таблица2[Наименование работ])*(G117=Таблица2[ТПиР/НСиР])*Таблица2[Прочие2])</f>
        <v>0</v>
      </c>
      <c r="S117" s="43">
        <f>IF($B$4="в базовых ценах",калькулятор!J121,X117*SUMPRODUCT(($B$2=Таблица2[Филиал])*($B$3=Таблица2[ФЕР/ТЕР])*(F117=Таблица2[Наименование работ])*(G117=Таблица2[ТПиР/НСиР])/Таблица2[ПИР22]))</f>
        <v>0</v>
      </c>
      <c r="T117" s="43">
        <f>IF($B$4="в базовых ценах",калькулятор!K121,Y117*SUMPRODUCT(($B$2=Таблица2[Филиал])*($B$3=Таблица2[ФЕР/ТЕР])*(F117=Таблица2[Наименование работ])*(G117=Таблица2[ТПиР/НСиР])/Таблица2[СМР33]))</f>
        <v>0</v>
      </c>
      <c r="U117" s="43">
        <f>IF($B$4="в базовых ценах",калькулятор!L121,Z117*SUMPRODUCT(($B$2=Таблица2[Филиал])*($B$3=Таблица2[ФЕР/ТЕР])*(F117=Таблица2[Наименование работ])*(G117=Таблица2[ТПиР/НСиР])/Таблица2[ПНР44]))</f>
        <v>0</v>
      </c>
      <c r="V117" s="43">
        <f>IF($B$4="в базовых ценах",калькулятор!M121,AA117*SUMPRODUCT(($B$2=Таблица2[Филиал])*($B$3=Таблица2[ФЕР/ТЕР])*(F117=Таблица2[Наименование работ])*(G117=Таблица2[ТПиР/НСиР])/Таблица2[Оборудование55]))</f>
        <v>0</v>
      </c>
      <c r="W117" s="43">
        <f>IF($B$4="в базовых ценах",калькулятор!N121,AB117*SUMPRODUCT(($B$2=Таблица2[Филиал])*($B$3=Таблица2[ФЕР/ТЕР])*(F117=Таблица2[Наименование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43">
        <f>IF($B$4="в текущих ценах",калькулятор!J121,S117*SUMPRODUCT(($B$2=Таблица2[Филиал])*($B$3=Таблица2[ФЕР/ТЕР])*(F117=Таблица2[Наименование работ])*(G117=Таблица2[ТПиР/НСиР])*Таблица2[ПИР22]))</f>
        <v>0</v>
      </c>
      <c r="Y117" s="43">
        <f>IF($B$4="в текущих ценах",калькулятор!K121,T117*SUMPRODUCT(($B$2=Таблица2[Филиал])*($B$3=Таблица2[ФЕР/ТЕР])*(F117=Таблица2[Наименование работ])*(G117=Таблица2[ТПиР/НСиР])*Таблица2[СМР33]))</f>
        <v>0</v>
      </c>
      <c r="Z117" s="43">
        <f>IF($B$4="в текущих ценах",калькулятор!L121,U117*SUMPRODUCT(($B$2=Таблица2[Филиал])*($B$3=Таблица2[ФЕР/ТЕР])*(F117=Таблица2[Наименование работ])*(G117=Таблица2[ТПиР/НСиР])*Таблица2[ПНР44]))</f>
        <v>0</v>
      </c>
      <c r="AA117" s="43">
        <f>IF($B$4="в текущих ценах",калькулятор!M121,V117*SUMPRODUCT(($B$2=Таблица2[Филиал])*($B$3=Таблица2[ФЕР/ТЕР])*(F117=Таблица2[Наименование работ])*(G117=Таблица2[ТПиР/НСиР])*Таблица2[Оборудование55]))</f>
        <v>0</v>
      </c>
      <c r="AB117" s="44">
        <f>IF($B$4="в текущих ценах",калькулятор!N121,W117*SUMPRODUCT(($B$2=Таблица2[Филиал])*($B$3=Таблица2[ФЕР/ТЕР])*(F117=Таблица2[Наименование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43">
        <f>SUM(Таблица3[[#This Row],[ПИР]:[Прочее]])</f>
        <v>0</v>
      </c>
      <c r="AD11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7" s="48">
        <f>SUM(Таблица3[[#This Row],[ПИР7]:[Прочие]])</f>
        <v>0</v>
      </c>
      <c r="AF117" s="48">
        <f>SUM(Таблица3[[#This Row],[ПИР11]:[Прочие15]])</f>
        <v>0</v>
      </c>
    </row>
    <row r="118" spans="4:32" x14ac:dyDescent="0.25">
      <c r="D118" s="36">
        <f>калькулятор!C122</f>
        <v>0</v>
      </c>
      <c r="E118" s="6">
        <f>калькулятор!F122</f>
        <v>0</v>
      </c>
      <c r="F118" s="6">
        <f>калькулятор!G122</f>
        <v>0</v>
      </c>
      <c r="G118" s="6">
        <f>калькулятор!H122</f>
        <v>0</v>
      </c>
      <c r="H118" s="6">
        <f>калькулятор!I122</f>
        <v>0</v>
      </c>
      <c r="I118" s="43">
        <f>S118*SUMPRODUCT(($B$2=Таблица2[Филиал])*($B$3=Таблица2[ФЕР/ТЕР])*(F118=Таблица2[Наименование работ])*(G118=Таблица2[ТПиР/НСиР])*Таблица2[ПИР])</f>
        <v>0</v>
      </c>
      <c r="J118" s="43">
        <f>T118*SUMPRODUCT(($B$2=Таблица2[Филиал])*($B$3=Таблица2[ФЕР/ТЕР])*(F118=Таблица2[Наименование работ])*(G118=Таблица2[ТПиР/НСиР])*Таблица2[СМР])</f>
        <v>0</v>
      </c>
      <c r="K118" s="43">
        <f>U118*SUMPRODUCT(($B$2=Таблица2[Филиал])*($B$3=Таблица2[ФЕР/ТЕР])*(F118=Таблица2[Наименование работ])*(G118=Таблица2[ТПиР/НСиР])*Таблица2[ПНР])</f>
        <v>0</v>
      </c>
      <c r="L118" s="43">
        <f>V118*SUMPRODUCT(($B$2=Таблица2[Филиал])*($B$3=Таблица2[ФЕР/ТЕР])*(F118=Таблица2[Наименование работ])*(G118=Таблица2[ТПиР/НСиР])*Таблица2[Оборудование])</f>
        <v>0</v>
      </c>
      <c r="M118" s="43">
        <f>W118*SUMPRODUCT(($B$2=Таблица2[Филиал])*($B$3=Таблица2[ФЕР/ТЕР])*(F118=Таблица2[Наименование работ])*(G118=Таблица2[ТПиР/НСиР])*Таблица2[Прочие])</f>
        <v>0</v>
      </c>
      <c r="N118" s="43">
        <f>S118*SUMPRODUCT(($B$2=Таблица2[Филиал])*($B$3=Таблица2[ФЕР/ТЕР])*(F118=Таблица2[Наименование работ])*(G118=Таблица2[ТПиР/НСиР])*Таблица2[ПИР2])</f>
        <v>0</v>
      </c>
      <c r="O118" s="43">
        <f>T118*SUMPRODUCT(($B$2=Таблица2[Филиал])*($B$3=Таблица2[ФЕР/ТЕР])*(F118=Таблица2[Наименование работ])*(G118=Таблица2[ТПиР/НСиР])*Таблица2[СМР3])</f>
        <v>0</v>
      </c>
      <c r="P118" s="43">
        <f>U118*SUMPRODUCT(($B$2=Таблица2[Филиал])*($B$3=Таблица2[ФЕР/ТЕР])*(F118=Таблица2[Наименование работ])*(G118=Таблица2[ТПиР/НСиР])*Таблица2[ПНР4])</f>
        <v>0</v>
      </c>
      <c r="Q118" s="43">
        <f>V118*SUMPRODUCT(($B$2=Таблица2[Филиал])*($B$3=Таблица2[ФЕР/ТЕР])*(F118=Таблица2[Наименование работ])*(G118=Таблица2[ТПиР/НСиР])*Таблица2[Оборудование5])</f>
        <v>0</v>
      </c>
      <c r="R118" s="43">
        <f>W118*SUMPRODUCT(($B$2=Таблица2[Филиал])*($B$3=Таблица2[ФЕР/ТЕР])*(F118=Таблица2[Наименование работ])*(G118=Таблица2[ТПиР/НСиР])*Таблица2[Прочие2])</f>
        <v>0</v>
      </c>
      <c r="S118" s="43">
        <f>IF($B$4="в базовых ценах",калькулятор!J122,X118*SUMPRODUCT(($B$2=Таблица2[Филиал])*($B$3=Таблица2[ФЕР/ТЕР])*(F118=Таблица2[Наименование работ])*(G118=Таблица2[ТПиР/НСиР])/Таблица2[ПИР22]))</f>
        <v>0</v>
      </c>
      <c r="T118" s="43">
        <f>IF($B$4="в базовых ценах",калькулятор!K122,Y118*SUMPRODUCT(($B$2=Таблица2[Филиал])*($B$3=Таблица2[ФЕР/ТЕР])*(F118=Таблица2[Наименование работ])*(G118=Таблица2[ТПиР/НСиР])/Таблица2[СМР33]))</f>
        <v>0</v>
      </c>
      <c r="U118" s="43">
        <f>IF($B$4="в базовых ценах",калькулятор!L122,Z118*SUMPRODUCT(($B$2=Таблица2[Филиал])*($B$3=Таблица2[ФЕР/ТЕР])*(F118=Таблица2[Наименование работ])*(G118=Таблица2[ТПиР/НСиР])/Таблица2[ПНР44]))</f>
        <v>0</v>
      </c>
      <c r="V118" s="43">
        <f>IF($B$4="в базовых ценах",калькулятор!M122,AA118*SUMPRODUCT(($B$2=Таблица2[Филиал])*($B$3=Таблица2[ФЕР/ТЕР])*(F118=Таблица2[Наименование работ])*(G118=Таблица2[ТПиР/НСиР])/Таблица2[Оборудование55]))</f>
        <v>0</v>
      </c>
      <c r="W118" s="43">
        <f>IF($B$4="в базовых ценах",калькулятор!N122,AB118*SUMPRODUCT(($B$2=Таблица2[Филиал])*($B$3=Таблица2[ФЕР/ТЕР])*(F118=Таблица2[Наименование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43">
        <f>IF($B$4="в текущих ценах",калькулятор!J122,S118*SUMPRODUCT(($B$2=Таблица2[Филиал])*($B$3=Таблица2[ФЕР/ТЕР])*(F118=Таблица2[Наименование работ])*(G118=Таблица2[ТПиР/НСиР])*Таблица2[ПИР22]))</f>
        <v>0</v>
      </c>
      <c r="Y118" s="43">
        <f>IF($B$4="в текущих ценах",калькулятор!K122,T118*SUMPRODUCT(($B$2=Таблица2[Филиал])*($B$3=Таблица2[ФЕР/ТЕР])*(F118=Таблица2[Наименование работ])*(G118=Таблица2[ТПиР/НСиР])*Таблица2[СМР33]))</f>
        <v>0</v>
      </c>
      <c r="Z118" s="43">
        <f>IF($B$4="в текущих ценах",калькулятор!L122,U118*SUMPRODUCT(($B$2=Таблица2[Филиал])*($B$3=Таблица2[ФЕР/ТЕР])*(F118=Таблица2[Наименование работ])*(G118=Таблица2[ТПиР/НСиР])*Таблица2[ПНР44]))</f>
        <v>0</v>
      </c>
      <c r="AA118" s="43">
        <f>IF($B$4="в текущих ценах",калькулятор!M122,V118*SUMPRODUCT(($B$2=Таблица2[Филиал])*($B$3=Таблица2[ФЕР/ТЕР])*(F118=Таблица2[Наименование работ])*(G118=Таблица2[ТПиР/НСиР])*Таблица2[Оборудование55]))</f>
        <v>0</v>
      </c>
      <c r="AB118" s="44">
        <f>IF($B$4="в текущих ценах",калькулятор!N122,W118*SUMPRODUCT(($B$2=Таблица2[Филиал])*($B$3=Таблица2[ФЕР/ТЕР])*(F118=Таблица2[Наименование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43">
        <f>SUM(Таблица3[[#This Row],[ПИР]:[Прочее]])</f>
        <v>0</v>
      </c>
      <c r="AD11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8" s="48">
        <f>SUM(Таблица3[[#This Row],[ПИР7]:[Прочие]])</f>
        <v>0</v>
      </c>
      <c r="AF118" s="48">
        <f>SUM(Таблица3[[#This Row],[ПИР11]:[Прочие15]])</f>
        <v>0</v>
      </c>
    </row>
    <row r="119" spans="4:32" x14ac:dyDescent="0.25">
      <c r="D119" s="36">
        <f>калькулятор!C123</f>
        <v>0</v>
      </c>
      <c r="E119" s="6">
        <f>калькулятор!F123</f>
        <v>0</v>
      </c>
      <c r="F119" s="6">
        <f>калькулятор!G123</f>
        <v>0</v>
      </c>
      <c r="G119" s="6">
        <f>калькулятор!H123</f>
        <v>0</v>
      </c>
      <c r="H119" s="6">
        <f>калькулятор!I123</f>
        <v>0</v>
      </c>
      <c r="I119" s="43">
        <f>S119*SUMPRODUCT(($B$2=Таблица2[Филиал])*($B$3=Таблица2[ФЕР/ТЕР])*(F119=Таблица2[Наименование работ])*(G119=Таблица2[ТПиР/НСиР])*Таблица2[ПИР])</f>
        <v>0</v>
      </c>
      <c r="J119" s="43">
        <f>T119*SUMPRODUCT(($B$2=Таблица2[Филиал])*($B$3=Таблица2[ФЕР/ТЕР])*(F119=Таблица2[Наименование работ])*(G119=Таблица2[ТПиР/НСиР])*Таблица2[СМР])</f>
        <v>0</v>
      </c>
      <c r="K119" s="43">
        <f>U119*SUMPRODUCT(($B$2=Таблица2[Филиал])*($B$3=Таблица2[ФЕР/ТЕР])*(F119=Таблица2[Наименование работ])*(G119=Таблица2[ТПиР/НСиР])*Таблица2[ПНР])</f>
        <v>0</v>
      </c>
      <c r="L119" s="43">
        <f>V119*SUMPRODUCT(($B$2=Таблица2[Филиал])*($B$3=Таблица2[ФЕР/ТЕР])*(F119=Таблица2[Наименование работ])*(G119=Таблица2[ТПиР/НСиР])*Таблица2[Оборудование])</f>
        <v>0</v>
      </c>
      <c r="M119" s="43">
        <f>W119*SUMPRODUCT(($B$2=Таблица2[Филиал])*($B$3=Таблица2[ФЕР/ТЕР])*(F119=Таблица2[Наименование работ])*(G119=Таблица2[ТПиР/НСиР])*Таблица2[Прочие])</f>
        <v>0</v>
      </c>
      <c r="N119" s="43">
        <f>S119*SUMPRODUCT(($B$2=Таблица2[Филиал])*($B$3=Таблица2[ФЕР/ТЕР])*(F119=Таблица2[Наименование работ])*(G119=Таблица2[ТПиР/НСиР])*Таблица2[ПИР2])</f>
        <v>0</v>
      </c>
      <c r="O119" s="43">
        <f>T119*SUMPRODUCT(($B$2=Таблица2[Филиал])*($B$3=Таблица2[ФЕР/ТЕР])*(F119=Таблица2[Наименование работ])*(G119=Таблица2[ТПиР/НСиР])*Таблица2[СМР3])</f>
        <v>0</v>
      </c>
      <c r="P119" s="43">
        <f>U119*SUMPRODUCT(($B$2=Таблица2[Филиал])*($B$3=Таблица2[ФЕР/ТЕР])*(F119=Таблица2[Наименование работ])*(G119=Таблица2[ТПиР/НСиР])*Таблица2[ПНР4])</f>
        <v>0</v>
      </c>
      <c r="Q119" s="43">
        <f>V119*SUMPRODUCT(($B$2=Таблица2[Филиал])*($B$3=Таблица2[ФЕР/ТЕР])*(F119=Таблица2[Наименование работ])*(G119=Таблица2[ТПиР/НСиР])*Таблица2[Оборудование5])</f>
        <v>0</v>
      </c>
      <c r="R119" s="43">
        <f>W119*SUMPRODUCT(($B$2=Таблица2[Филиал])*($B$3=Таблица2[ФЕР/ТЕР])*(F119=Таблица2[Наименование работ])*(G119=Таблица2[ТПиР/НСиР])*Таблица2[Прочие2])</f>
        <v>0</v>
      </c>
      <c r="S119" s="43">
        <f>IF($B$4="в базовых ценах",калькулятор!J123,X119*SUMPRODUCT(($B$2=Таблица2[Филиал])*($B$3=Таблица2[ФЕР/ТЕР])*(F119=Таблица2[Наименование работ])*(G119=Таблица2[ТПиР/НСиР])/Таблица2[ПИР22]))</f>
        <v>0</v>
      </c>
      <c r="T119" s="43">
        <f>IF($B$4="в базовых ценах",калькулятор!K123,Y119*SUMPRODUCT(($B$2=Таблица2[Филиал])*($B$3=Таблица2[ФЕР/ТЕР])*(F119=Таблица2[Наименование работ])*(G119=Таблица2[ТПиР/НСиР])/Таблица2[СМР33]))</f>
        <v>0</v>
      </c>
      <c r="U119" s="43">
        <f>IF($B$4="в базовых ценах",калькулятор!L123,Z119*SUMPRODUCT(($B$2=Таблица2[Филиал])*($B$3=Таблица2[ФЕР/ТЕР])*(F119=Таблица2[Наименование работ])*(G119=Таблица2[ТПиР/НСиР])/Таблица2[ПНР44]))</f>
        <v>0</v>
      </c>
      <c r="V119" s="43">
        <f>IF($B$4="в базовых ценах",калькулятор!M123,AA119*SUMPRODUCT(($B$2=Таблица2[Филиал])*($B$3=Таблица2[ФЕР/ТЕР])*(F119=Таблица2[Наименование работ])*(G119=Таблица2[ТПиР/НСиР])/Таблица2[Оборудование55]))</f>
        <v>0</v>
      </c>
      <c r="W119" s="43">
        <f>IF($B$4="в базовых ценах",калькулятор!N123,AB119*SUMPRODUCT(($B$2=Таблица2[Филиал])*($B$3=Таблица2[ФЕР/ТЕР])*(F119=Таблица2[Наименование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43">
        <f>IF($B$4="в текущих ценах",калькулятор!J123,S119*SUMPRODUCT(($B$2=Таблица2[Филиал])*($B$3=Таблица2[ФЕР/ТЕР])*(F119=Таблица2[Наименование работ])*(G119=Таблица2[ТПиР/НСиР])*Таблица2[ПИР22]))</f>
        <v>0</v>
      </c>
      <c r="Y119" s="43">
        <f>IF($B$4="в текущих ценах",калькулятор!K123,T119*SUMPRODUCT(($B$2=Таблица2[Филиал])*($B$3=Таблица2[ФЕР/ТЕР])*(F119=Таблица2[Наименование работ])*(G119=Таблица2[ТПиР/НСиР])*Таблица2[СМР33]))</f>
        <v>0</v>
      </c>
      <c r="Z119" s="43">
        <f>IF($B$4="в текущих ценах",калькулятор!L123,U119*SUMPRODUCT(($B$2=Таблица2[Филиал])*($B$3=Таблица2[ФЕР/ТЕР])*(F119=Таблица2[Наименование работ])*(G119=Таблица2[ТПиР/НСиР])*Таблица2[ПНР44]))</f>
        <v>0</v>
      </c>
      <c r="AA119" s="43">
        <f>IF($B$4="в текущих ценах",калькулятор!M123,V119*SUMPRODUCT(($B$2=Таблица2[Филиал])*($B$3=Таблица2[ФЕР/ТЕР])*(F119=Таблица2[Наименование работ])*(G119=Таблица2[ТПиР/НСиР])*Таблица2[Оборудование55]))</f>
        <v>0</v>
      </c>
      <c r="AB119" s="44">
        <f>IF($B$4="в текущих ценах",калькулятор!N123,W119*SUMPRODUCT(($B$2=Таблица2[Филиал])*($B$3=Таблица2[ФЕР/ТЕР])*(F119=Таблица2[Наименование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43">
        <f>SUM(Таблица3[[#This Row],[ПИР]:[Прочее]])</f>
        <v>0</v>
      </c>
      <c r="AD11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9" s="48">
        <f>SUM(Таблица3[[#This Row],[ПИР7]:[Прочие]])</f>
        <v>0</v>
      </c>
      <c r="AF119" s="48">
        <f>SUM(Таблица3[[#This Row],[ПИР11]:[Прочие15]])</f>
        <v>0</v>
      </c>
    </row>
    <row r="120" spans="4:32" x14ac:dyDescent="0.25">
      <c r="D120" s="36">
        <f>калькулятор!C124</f>
        <v>0</v>
      </c>
      <c r="E120" s="6">
        <f>калькулятор!F124</f>
        <v>0</v>
      </c>
      <c r="F120" s="6">
        <f>калькулятор!G124</f>
        <v>0</v>
      </c>
      <c r="G120" s="6">
        <f>калькулятор!H124</f>
        <v>0</v>
      </c>
      <c r="H120" s="6">
        <f>калькулятор!I124</f>
        <v>0</v>
      </c>
      <c r="I120" s="43">
        <f>S120*SUMPRODUCT(($B$2=Таблица2[Филиал])*($B$3=Таблица2[ФЕР/ТЕР])*(F120=Таблица2[Наименование работ])*(G120=Таблица2[ТПиР/НСиР])*Таблица2[ПИР])</f>
        <v>0</v>
      </c>
      <c r="J120" s="43">
        <f>T120*SUMPRODUCT(($B$2=Таблица2[Филиал])*($B$3=Таблица2[ФЕР/ТЕР])*(F120=Таблица2[Наименование работ])*(G120=Таблица2[ТПиР/НСиР])*Таблица2[СМР])</f>
        <v>0</v>
      </c>
      <c r="K120" s="43">
        <f>U120*SUMPRODUCT(($B$2=Таблица2[Филиал])*($B$3=Таблица2[ФЕР/ТЕР])*(F120=Таблица2[Наименование работ])*(G120=Таблица2[ТПиР/НСиР])*Таблица2[ПНР])</f>
        <v>0</v>
      </c>
      <c r="L120" s="43">
        <f>V120*SUMPRODUCT(($B$2=Таблица2[Филиал])*($B$3=Таблица2[ФЕР/ТЕР])*(F120=Таблица2[Наименование работ])*(G120=Таблица2[ТПиР/НСиР])*Таблица2[Оборудование])</f>
        <v>0</v>
      </c>
      <c r="M120" s="43">
        <f>W120*SUMPRODUCT(($B$2=Таблица2[Филиал])*($B$3=Таблица2[ФЕР/ТЕР])*(F120=Таблица2[Наименование работ])*(G120=Таблица2[ТПиР/НСиР])*Таблица2[Прочие])</f>
        <v>0</v>
      </c>
      <c r="N120" s="43">
        <f>S120*SUMPRODUCT(($B$2=Таблица2[Филиал])*($B$3=Таблица2[ФЕР/ТЕР])*(F120=Таблица2[Наименование работ])*(G120=Таблица2[ТПиР/НСиР])*Таблица2[ПИР2])</f>
        <v>0</v>
      </c>
      <c r="O120" s="43">
        <f>T120*SUMPRODUCT(($B$2=Таблица2[Филиал])*($B$3=Таблица2[ФЕР/ТЕР])*(F120=Таблица2[Наименование работ])*(G120=Таблица2[ТПиР/НСиР])*Таблица2[СМР3])</f>
        <v>0</v>
      </c>
      <c r="P120" s="43">
        <f>U120*SUMPRODUCT(($B$2=Таблица2[Филиал])*($B$3=Таблица2[ФЕР/ТЕР])*(F120=Таблица2[Наименование работ])*(G120=Таблица2[ТПиР/НСиР])*Таблица2[ПНР4])</f>
        <v>0</v>
      </c>
      <c r="Q120" s="43">
        <f>V120*SUMPRODUCT(($B$2=Таблица2[Филиал])*($B$3=Таблица2[ФЕР/ТЕР])*(F120=Таблица2[Наименование работ])*(G120=Таблица2[ТПиР/НСиР])*Таблица2[Оборудование5])</f>
        <v>0</v>
      </c>
      <c r="R120" s="43">
        <f>W120*SUMPRODUCT(($B$2=Таблица2[Филиал])*($B$3=Таблица2[ФЕР/ТЕР])*(F120=Таблица2[Наименование работ])*(G120=Таблица2[ТПиР/НСиР])*Таблица2[Прочие2])</f>
        <v>0</v>
      </c>
      <c r="S120" s="43">
        <f>IF($B$4="в базовых ценах",калькулятор!J124,X120*SUMPRODUCT(($B$2=Таблица2[Филиал])*($B$3=Таблица2[ФЕР/ТЕР])*(F120=Таблица2[Наименование работ])*(G120=Таблица2[ТПиР/НСиР])/Таблица2[ПИР22]))</f>
        <v>0</v>
      </c>
      <c r="T120" s="43">
        <f>IF($B$4="в базовых ценах",калькулятор!K124,Y120*SUMPRODUCT(($B$2=Таблица2[Филиал])*($B$3=Таблица2[ФЕР/ТЕР])*(F120=Таблица2[Наименование работ])*(G120=Таблица2[ТПиР/НСиР])/Таблица2[СМР33]))</f>
        <v>0</v>
      </c>
      <c r="U120" s="43">
        <f>IF($B$4="в базовых ценах",калькулятор!L124,Z120*SUMPRODUCT(($B$2=Таблица2[Филиал])*($B$3=Таблица2[ФЕР/ТЕР])*(F120=Таблица2[Наименование работ])*(G120=Таблица2[ТПиР/НСиР])/Таблица2[ПНР44]))</f>
        <v>0</v>
      </c>
      <c r="V120" s="43">
        <f>IF($B$4="в базовых ценах",калькулятор!M124,AA120*SUMPRODUCT(($B$2=Таблица2[Филиал])*($B$3=Таблица2[ФЕР/ТЕР])*(F120=Таблица2[Наименование работ])*(G120=Таблица2[ТПиР/НСиР])/Таблица2[Оборудование55]))</f>
        <v>0</v>
      </c>
      <c r="W120" s="43">
        <f>IF($B$4="в базовых ценах",калькулятор!N124,AB120*SUMPRODUCT(($B$2=Таблица2[Филиал])*($B$3=Таблица2[ФЕР/ТЕР])*(F120=Таблица2[Наименование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43">
        <f>IF($B$4="в текущих ценах",калькулятор!J124,S120*SUMPRODUCT(($B$2=Таблица2[Филиал])*($B$3=Таблица2[ФЕР/ТЕР])*(F120=Таблица2[Наименование работ])*(G120=Таблица2[ТПиР/НСиР])*Таблица2[ПИР22]))</f>
        <v>0</v>
      </c>
      <c r="Y120" s="43">
        <f>IF($B$4="в текущих ценах",калькулятор!K124,T120*SUMPRODUCT(($B$2=Таблица2[Филиал])*($B$3=Таблица2[ФЕР/ТЕР])*(F120=Таблица2[Наименование работ])*(G120=Таблица2[ТПиР/НСиР])*Таблица2[СМР33]))</f>
        <v>0</v>
      </c>
      <c r="Z120" s="43">
        <f>IF($B$4="в текущих ценах",калькулятор!L124,U120*SUMPRODUCT(($B$2=Таблица2[Филиал])*($B$3=Таблица2[ФЕР/ТЕР])*(F120=Таблица2[Наименование работ])*(G120=Таблица2[ТПиР/НСиР])*Таблица2[ПНР44]))</f>
        <v>0</v>
      </c>
      <c r="AA120" s="43">
        <f>IF($B$4="в текущих ценах",калькулятор!M124,V120*SUMPRODUCT(($B$2=Таблица2[Филиал])*($B$3=Таблица2[ФЕР/ТЕР])*(F120=Таблица2[Наименование работ])*(G120=Таблица2[ТПиР/НСиР])*Таблица2[Оборудование55]))</f>
        <v>0</v>
      </c>
      <c r="AB120" s="44">
        <f>IF($B$4="в текущих ценах",калькулятор!N124,W120*SUMPRODUCT(($B$2=Таблица2[Филиал])*($B$3=Таблица2[ФЕР/ТЕР])*(F120=Таблица2[Наименование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43">
        <f>SUM(Таблица3[[#This Row],[ПИР]:[Прочее]])</f>
        <v>0</v>
      </c>
      <c r="AD12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0" s="48">
        <f>SUM(Таблица3[[#This Row],[ПИР7]:[Прочие]])</f>
        <v>0</v>
      </c>
      <c r="AF120" s="48">
        <f>SUM(Таблица3[[#This Row],[ПИР11]:[Прочие15]])</f>
        <v>0</v>
      </c>
    </row>
    <row r="121" spans="4:32" x14ac:dyDescent="0.25">
      <c r="D121" s="36">
        <f>калькулятор!C125</f>
        <v>0</v>
      </c>
      <c r="E121" s="6">
        <f>калькулятор!F125</f>
        <v>0</v>
      </c>
      <c r="F121" s="6">
        <f>калькулятор!G125</f>
        <v>0</v>
      </c>
      <c r="G121" s="6">
        <f>калькулятор!H125</f>
        <v>0</v>
      </c>
      <c r="H121" s="6">
        <f>калькулятор!I125</f>
        <v>0</v>
      </c>
      <c r="I121" s="43">
        <f>S121*SUMPRODUCT(($B$2=Таблица2[Филиал])*($B$3=Таблица2[ФЕР/ТЕР])*(F121=Таблица2[Наименование работ])*(G121=Таблица2[ТПиР/НСиР])*Таблица2[ПИР])</f>
        <v>0</v>
      </c>
      <c r="J121" s="43">
        <f>T121*SUMPRODUCT(($B$2=Таблица2[Филиал])*($B$3=Таблица2[ФЕР/ТЕР])*(F121=Таблица2[Наименование работ])*(G121=Таблица2[ТПиР/НСиР])*Таблица2[СМР])</f>
        <v>0</v>
      </c>
      <c r="K121" s="43">
        <f>U121*SUMPRODUCT(($B$2=Таблица2[Филиал])*($B$3=Таблица2[ФЕР/ТЕР])*(F121=Таблица2[Наименование работ])*(G121=Таблица2[ТПиР/НСиР])*Таблица2[ПНР])</f>
        <v>0</v>
      </c>
      <c r="L121" s="43">
        <f>V121*SUMPRODUCT(($B$2=Таблица2[Филиал])*($B$3=Таблица2[ФЕР/ТЕР])*(F121=Таблица2[Наименование работ])*(G121=Таблица2[ТПиР/НСиР])*Таблица2[Оборудование])</f>
        <v>0</v>
      </c>
      <c r="M121" s="43">
        <f>W121*SUMPRODUCT(($B$2=Таблица2[Филиал])*($B$3=Таблица2[ФЕР/ТЕР])*(F121=Таблица2[Наименование работ])*(G121=Таблица2[ТПиР/НСиР])*Таблица2[Прочие])</f>
        <v>0</v>
      </c>
      <c r="N121" s="43">
        <f>S121*SUMPRODUCT(($B$2=Таблица2[Филиал])*($B$3=Таблица2[ФЕР/ТЕР])*(F121=Таблица2[Наименование работ])*(G121=Таблица2[ТПиР/НСиР])*Таблица2[ПИР2])</f>
        <v>0</v>
      </c>
      <c r="O121" s="43">
        <f>T121*SUMPRODUCT(($B$2=Таблица2[Филиал])*($B$3=Таблица2[ФЕР/ТЕР])*(F121=Таблица2[Наименование работ])*(G121=Таблица2[ТПиР/НСиР])*Таблица2[СМР3])</f>
        <v>0</v>
      </c>
      <c r="P121" s="43">
        <f>U121*SUMPRODUCT(($B$2=Таблица2[Филиал])*($B$3=Таблица2[ФЕР/ТЕР])*(F121=Таблица2[Наименование работ])*(G121=Таблица2[ТПиР/НСиР])*Таблица2[ПНР4])</f>
        <v>0</v>
      </c>
      <c r="Q121" s="43">
        <f>V121*SUMPRODUCT(($B$2=Таблица2[Филиал])*($B$3=Таблица2[ФЕР/ТЕР])*(F121=Таблица2[Наименование работ])*(G121=Таблица2[ТПиР/НСиР])*Таблица2[Оборудование5])</f>
        <v>0</v>
      </c>
      <c r="R121" s="43">
        <f>W121*SUMPRODUCT(($B$2=Таблица2[Филиал])*($B$3=Таблица2[ФЕР/ТЕР])*(F121=Таблица2[Наименование работ])*(G121=Таблица2[ТПиР/НСиР])*Таблица2[Прочие2])</f>
        <v>0</v>
      </c>
      <c r="S121" s="43">
        <f>IF($B$4="в базовых ценах",калькулятор!J125,X121*SUMPRODUCT(($B$2=Таблица2[Филиал])*($B$3=Таблица2[ФЕР/ТЕР])*(F121=Таблица2[Наименование работ])*(G121=Таблица2[ТПиР/НСиР])/Таблица2[ПИР22]))</f>
        <v>0</v>
      </c>
      <c r="T121" s="43">
        <f>IF($B$4="в базовых ценах",калькулятор!K125,Y121*SUMPRODUCT(($B$2=Таблица2[Филиал])*($B$3=Таблица2[ФЕР/ТЕР])*(F121=Таблица2[Наименование работ])*(G121=Таблица2[ТПиР/НСиР])/Таблица2[СМР33]))</f>
        <v>0</v>
      </c>
      <c r="U121" s="43">
        <f>IF($B$4="в базовых ценах",калькулятор!L125,Z121*SUMPRODUCT(($B$2=Таблица2[Филиал])*($B$3=Таблица2[ФЕР/ТЕР])*(F121=Таблица2[Наименование работ])*(G121=Таблица2[ТПиР/НСиР])/Таблица2[ПНР44]))</f>
        <v>0</v>
      </c>
      <c r="V121" s="43">
        <f>IF($B$4="в базовых ценах",калькулятор!M125,AA121*SUMPRODUCT(($B$2=Таблица2[Филиал])*($B$3=Таблица2[ФЕР/ТЕР])*(F121=Таблица2[Наименование работ])*(G121=Таблица2[ТПиР/НСиР])/Таблица2[Оборудование55]))</f>
        <v>0</v>
      </c>
      <c r="W121" s="43">
        <f>IF($B$4="в базовых ценах",калькулятор!N125,AB121*SUMPRODUCT(($B$2=Таблица2[Филиал])*($B$3=Таблица2[ФЕР/ТЕР])*(F121=Таблица2[Наименование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43">
        <f>IF($B$4="в текущих ценах",калькулятор!J125,S121*SUMPRODUCT(($B$2=Таблица2[Филиал])*($B$3=Таблица2[ФЕР/ТЕР])*(F121=Таблица2[Наименование работ])*(G121=Таблица2[ТПиР/НСиР])*Таблица2[ПИР22]))</f>
        <v>0</v>
      </c>
      <c r="Y121" s="43">
        <f>IF($B$4="в текущих ценах",калькулятор!K125,T121*SUMPRODUCT(($B$2=Таблица2[Филиал])*($B$3=Таблица2[ФЕР/ТЕР])*(F121=Таблица2[Наименование работ])*(G121=Таблица2[ТПиР/НСиР])*Таблица2[СМР33]))</f>
        <v>0</v>
      </c>
      <c r="Z121" s="43">
        <f>IF($B$4="в текущих ценах",калькулятор!L125,U121*SUMPRODUCT(($B$2=Таблица2[Филиал])*($B$3=Таблица2[ФЕР/ТЕР])*(F121=Таблица2[Наименование работ])*(G121=Таблица2[ТПиР/НСиР])*Таблица2[ПНР44]))</f>
        <v>0</v>
      </c>
      <c r="AA121" s="43">
        <f>IF($B$4="в текущих ценах",калькулятор!M125,V121*SUMPRODUCT(($B$2=Таблица2[Филиал])*($B$3=Таблица2[ФЕР/ТЕР])*(F121=Таблица2[Наименование работ])*(G121=Таблица2[ТПиР/НСиР])*Таблица2[Оборудование55]))</f>
        <v>0</v>
      </c>
      <c r="AB121" s="44">
        <f>IF($B$4="в текущих ценах",калькулятор!N125,W121*SUMPRODUCT(($B$2=Таблица2[Филиал])*($B$3=Таблица2[ФЕР/ТЕР])*(F121=Таблица2[Наименование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43">
        <f>SUM(Таблица3[[#This Row],[ПИР]:[Прочее]])</f>
        <v>0</v>
      </c>
      <c r="AD12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1" s="48">
        <f>SUM(Таблица3[[#This Row],[ПИР7]:[Прочие]])</f>
        <v>0</v>
      </c>
      <c r="AF121" s="48">
        <f>SUM(Таблица3[[#This Row],[ПИР11]:[Прочие15]])</f>
        <v>0</v>
      </c>
    </row>
    <row r="122" spans="4:32" x14ac:dyDescent="0.25">
      <c r="D122" s="36">
        <f>калькулятор!C126</f>
        <v>0</v>
      </c>
      <c r="E122" s="6">
        <f>калькулятор!F126</f>
        <v>0</v>
      </c>
      <c r="F122" s="6">
        <f>калькулятор!G126</f>
        <v>0</v>
      </c>
      <c r="G122" s="6">
        <f>калькулятор!H126</f>
        <v>0</v>
      </c>
      <c r="H122" s="6">
        <f>калькулятор!I126</f>
        <v>0</v>
      </c>
      <c r="I122" s="43">
        <f>S122*SUMPRODUCT(($B$2=Таблица2[Филиал])*($B$3=Таблица2[ФЕР/ТЕР])*(F122=Таблица2[Наименование работ])*(G122=Таблица2[ТПиР/НСиР])*Таблица2[ПИР])</f>
        <v>0</v>
      </c>
      <c r="J122" s="43">
        <f>T122*SUMPRODUCT(($B$2=Таблица2[Филиал])*($B$3=Таблица2[ФЕР/ТЕР])*(F122=Таблица2[Наименование работ])*(G122=Таблица2[ТПиР/НСиР])*Таблица2[СМР])</f>
        <v>0</v>
      </c>
      <c r="K122" s="43">
        <f>U122*SUMPRODUCT(($B$2=Таблица2[Филиал])*($B$3=Таблица2[ФЕР/ТЕР])*(F122=Таблица2[Наименование работ])*(G122=Таблица2[ТПиР/НСиР])*Таблица2[ПНР])</f>
        <v>0</v>
      </c>
      <c r="L122" s="43">
        <f>V122*SUMPRODUCT(($B$2=Таблица2[Филиал])*($B$3=Таблица2[ФЕР/ТЕР])*(F122=Таблица2[Наименование работ])*(G122=Таблица2[ТПиР/НСиР])*Таблица2[Оборудование])</f>
        <v>0</v>
      </c>
      <c r="M122" s="43">
        <f>W122*SUMPRODUCT(($B$2=Таблица2[Филиал])*($B$3=Таблица2[ФЕР/ТЕР])*(F122=Таблица2[Наименование работ])*(G122=Таблица2[ТПиР/НСиР])*Таблица2[Прочие])</f>
        <v>0</v>
      </c>
      <c r="N122" s="43">
        <f>S122*SUMPRODUCT(($B$2=Таблица2[Филиал])*($B$3=Таблица2[ФЕР/ТЕР])*(F122=Таблица2[Наименование работ])*(G122=Таблица2[ТПиР/НСиР])*Таблица2[ПИР2])</f>
        <v>0</v>
      </c>
      <c r="O122" s="43">
        <f>T122*SUMPRODUCT(($B$2=Таблица2[Филиал])*($B$3=Таблица2[ФЕР/ТЕР])*(F122=Таблица2[Наименование работ])*(G122=Таблица2[ТПиР/НСиР])*Таблица2[СМР3])</f>
        <v>0</v>
      </c>
      <c r="P122" s="43">
        <f>U122*SUMPRODUCT(($B$2=Таблица2[Филиал])*($B$3=Таблица2[ФЕР/ТЕР])*(F122=Таблица2[Наименование работ])*(G122=Таблица2[ТПиР/НСиР])*Таблица2[ПНР4])</f>
        <v>0</v>
      </c>
      <c r="Q122" s="43">
        <f>V122*SUMPRODUCT(($B$2=Таблица2[Филиал])*($B$3=Таблица2[ФЕР/ТЕР])*(F122=Таблица2[Наименование работ])*(G122=Таблица2[ТПиР/НСиР])*Таблица2[Оборудование5])</f>
        <v>0</v>
      </c>
      <c r="R122" s="43">
        <f>W122*SUMPRODUCT(($B$2=Таблица2[Филиал])*($B$3=Таблица2[ФЕР/ТЕР])*(F122=Таблица2[Наименование работ])*(G122=Таблица2[ТПиР/НСиР])*Таблица2[Прочие2])</f>
        <v>0</v>
      </c>
      <c r="S122" s="43">
        <f>IF($B$4="в базовых ценах",калькулятор!J126,X122*SUMPRODUCT(($B$2=Таблица2[Филиал])*($B$3=Таблица2[ФЕР/ТЕР])*(F122=Таблица2[Наименование работ])*(G122=Таблица2[ТПиР/НСиР])/Таблица2[ПИР22]))</f>
        <v>0</v>
      </c>
      <c r="T122" s="43">
        <f>IF($B$4="в базовых ценах",калькулятор!K126,Y122*SUMPRODUCT(($B$2=Таблица2[Филиал])*($B$3=Таблица2[ФЕР/ТЕР])*(F122=Таблица2[Наименование работ])*(G122=Таблица2[ТПиР/НСиР])/Таблица2[СМР33]))</f>
        <v>0</v>
      </c>
      <c r="U122" s="43">
        <f>IF($B$4="в базовых ценах",калькулятор!L126,Z122*SUMPRODUCT(($B$2=Таблица2[Филиал])*($B$3=Таблица2[ФЕР/ТЕР])*(F122=Таблица2[Наименование работ])*(G122=Таблица2[ТПиР/НСиР])/Таблица2[ПНР44]))</f>
        <v>0</v>
      </c>
      <c r="V122" s="43">
        <f>IF($B$4="в базовых ценах",калькулятор!M126,AA122*SUMPRODUCT(($B$2=Таблица2[Филиал])*($B$3=Таблица2[ФЕР/ТЕР])*(F122=Таблица2[Наименование работ])*(G122=Таблица2[ТПиР/НСиР])/Таблица2[Оборудование55]))</f>
        <v>0</v>
      </c>
      <c r="W122" s="43">
        <f>IF($B$4="в базовых ценах",калькулятор!N126,AB122*SUMPRODUCT(($B$2=Таблица2[Филиал])*($B$3=Таблица2[ФЕР/ТЕР])*(F122=Таблица2[Наименование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43">
        <f>IF($B$4="в текущих ценах",калькулятор!J126,S122*SUMPRODUCT(($B$2=Таблица2[Филиал])*($B$3=Таблица2[ФЕР/ТЕР])*(F122=Таблица2[Наименование работ])*(G122=Таблица2[ТПиР/НСиР])*Таблица2[ПИР22]))</f>
        <v>0</v>
      </c>
      <c r="Y122" s="43">
        <f>IF($B$4="в текущих ценах",калькулятор!K126,T122*SUMPRODUCT(($B$2=Таблица2[Филиал])*($B$3=Таблица2[ФЕР/ТЕР])*(F122=Таблица2[Наименование работ])*(G122=Таблица2[ТПиР/НСиР])*Таблица2[СМР33]))</f>
        <v>0</v>
      </c>
      <c r="Z122" s="43">
        <f>IF($B$4="в текущих ценах",калькулятор!L126,U122*SUMPRODUCT(($B$2=Таблица2[Филиал])*($B$3=Таблица2[ФЕР/ТЕР])*(F122=Таблица2[Наименование работ])*(G122=Таблица2[ТПиР/НСиР])*Таблица2[ПНР44]))</f>
        <v>0</v>
      </c>
      <c r="AA122" s="43">
        <f>IF($B$4="в текущих ценах",калькулятор!M126,V122*SUMPRODUCT(($B$2=Таблица2[Филиал])*($B$3=Таблица2[ФЕР/ТЕР])*(F122=Таблица2[Наименование работ])*(G122=Таблица2[ТПиР/НСиР])*Таблица2[Оборудование55]))</f>
        <v>0</v>
      </c>
      <c r="AB122" s="44">
        <f>IF($B$4="в текущих ценах",калькулятор!N126,W122*SUMPRODUCT(($B$2=Таблица2[Филиал])*($B$3=Таблица2[ФЕР/ТЕР])*(F122=Таблица2[Наименование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43">
        <f>SUM(Таблица3[[#This Row],[ПИР]:[Прочее]])</f>
        <v>0</v>
      </c>
      <c r="AD12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2" s="48">
        <f>SUM(Таблица3[[#This Row],[ПИР7]:[Прочие]])</f>
        <v>0</v>
      </c>
      <c r="AF122" s="48">
        <f>SUM(Таблица3[[#This Row],[ПИР11]:[Прочие15]])</f>
        <v>0</v>
      </c>
    </row>
    <row r="123" spans="4:32" x14ac:dyDescent="0.25">
      <c r="D123" s="36">
        <f>калькулятор!C127</f>
        <v>0</v>
      </c>
      <c r="E123" s="6">
        <f>калькулятор!F127</f>
        <v>0</v>
      </c>
      <c r="F123" s="6">
        <f>калькулятор!G127</f>
        <v>0</v>
      </c>
      <c r="G123" s="6">
        <f>калькулятор!H127</f>
        <v>0</v>
      </c>
      <c r="H123" s="6">
        <f>калькулятор!I127</f>
        <v>0</v>
      </c>
      <c r="I123" s="43">
        <f>S123*SUMPRODUCT(($B$2=Таблица2[Филиал])*($B$3=Таблица2[ФЕР/ТЕР])*(F123=Таблица2[Наименование работ])*(G123=Таблица2[ТПиР/НСиР])*Таблица2[ПИР])</f>
        <v>0</v>
      </c>
      <c r="J123" s="43">
        <f>T123*SUMPRODUCT(($B$2=Таблица2[Филиал])*($B$3=Таблица2[ФЕР/ТЕР])*(F123=Таблица2[Наименование работ])*(G123=Таблица2[ТПиР/НСиР])*Таблица2[СМР])</f>
        <v>0</v>
      </c>
      <c r="K123" s="43">
        <f>U123*SUMPRODUCT(($B$2=Таблица2[Филиал])*($B$3=Таблица2[ФЕР/ТЕР])*(F123=Таблица2[Наименование работ])*(G123=Таблица2[ТПиР/НСиР])*Таблица2[ПНР])</f>
        <v>0</v>
      </c>
      <c r="L123" s="43">
        <f>V123*SUMPRODUCT(($B$2=Таблица2[Филиал])*($B$3=Таблица2[ФЕР/ТЕР])*(F123=Таблица2[Наименование работ])*(G123=Таблица2[ТПиР/НСиР])*Таблица2[Оборудование])</f>
        <v>0</v>
      </c>
      <c r="M123" s="43">
        <f>W123*SUMPRODUCT(($B$2=Таблица2[Филиал])*($B$3=Таблица2[ФЕР/ТЕР])*(F123=Таблица2[Наименование работ])*(G123=Таблица2[ТПиР/НСиР])*Таблица2[Прочие])</f>
        <v>0</v>
      </c>
      <c r="N123" s="43">
        <f>S123*SUMPRODUCT(($B$2=Таблица2[Филиал])*($B$3=Таблица2[ФЕР/ТЕР])*(F123=Таблица2[Наименование работ])*(G123=Таблица2[ТПиР/НСиР])*Таблица2[ПИР2])</f>
        <v>0</v>
      </c>
      <c r="O123" s="43">
        <f>T123*SUMPRODUCT(($B$2=Таблица2[Филиал])*($B$3=Таблица2[ФЕР/ТЕР])*(F123=Таблица2[Наименование работ])*(G123=Таблица2[ТПиР/НСиР])*Таблица2[СМР3])</f>
        <v>0</v>
      </c>
      <c r="P123" s="43">
        <f>U123*SUMPRODUCT(($B$2=Таблица2[Филиал])*($B$3=Таблица2[ФЕР/ТЕР])*(F123=Таблица2[Наименование работ])*(G123=Таблица2[ТПиР/НСиР])*Таблица2[ПНР4])</f>
        <v>0</v>
      </c>
      <c r="Q123" s="43">
        <f>V123*SUMPRODUCT(($B$2=Таблица2[Филиал])*($B$3=Таблица2[ФЕР/ТЕР])*(F123=Таблица2[Наименование работ])*(G123=Таблица2[ТПиР/НСиР])*Таблица2[Оборудование5])</f>
        <v>0</v>
      </c>
      <c r="R123" s="43">
        <f>W123*SUMPRODUCT(($B$2=Таблица2[Филиал])*($B$3=Таблица2[ФЕР/ТЕР])*(F123=Таблица2[Наименование работ])*(G123=Таблица2[ТПиР/НСиР])*Таблица2[Прочие2])</f>
        <v>0</v>
      </c>
      <c r="S123" s="43">
        <f>IF($B$4="в базовых ценах",калькулятор!J127,X123*SUMPRODUCT(($B$2=Таблица2[Филиал])*($B$3=Таблица2[ФЕР/ТЕР])*(F123=Таблица2[Наименование работ])*(G123=Таблица2[ТПиР/НСиР])/Таблица2[ПИР22]))</f>
        <v>0</v>
      </c>
      <c r="T123" s="43">
        <f>IF($B$4="в базовых ценах",калькулятор!K127,Y123*SUMPRODUCT(($B$2=Таблица2[Филиал])*($B$3=Таблица2[ФЕР/ТЕР])*(F123=Таблица2[Наименование работ])*(G123=Таблица2[ТПиР/НСиР])/Таблица2[СМР33]))</f>
        <v>0</v>
      </c>
      <c r="U123" s="43">
        <f>IF($B$4="в базовых ценах",калькулятор!L127,Z123*SUMPRODUCT(($B$2=Таблица2[Филиал])*($B$3=Таблица2[ФЕР/ТЕР])*(F123=Таблица2[Наименование работ])*(G123=Таблица2[ТПиР/НСиР])/Таблица2[ПНР44]))</f>
        <v>0</v>
      </c>
      <c r="V123" s="43">
        <f>IF($B$4="в базовых ценах",калькулятор!M127,AA123*SUMPRODUCT(($B$2=Таблица2[Филиал])*($B$3=Таблица2[ФЕР/ТЕР])*(F123=Таблица2[Наименование работ])*(G123=Таблица2[ТПиР/НСиР])/Таблица2[Оборудование55]))</f>
        <v>0</v>
      </c>
      <c r="W123" s="43">
        <f>IF($B$4="в базовых ценах",калькулятор!N127,AB123*SUMPRODUCT(($B$2=Таблица2[Филиал])*($B$3=Таблица2[ФЕР/ТЕР])*(F123=Таблица2[Наименование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43">
        <f>IF($B$4="в текущих ценах",калькулятор!J127,S123*SUMPRODUCT(($B$2=Таблица2[Филиал])*($B$3=Таблица2[ФЕР/ТЕР])*(F123=Таблица2[Наименование работ])*(G123=Таблица2[ТПиР/НСиР])*Таблица2[ПИР22]))</f>
        <v>0</v>
      </c>
      <c r="Y123" s="43">
        <f>IF($B$4="в текущих ценах",калькулятор!K127,T123*SUMPRODUCT(($B$2=Таблица2[Филиал])*($B$3=Таблица2[ФЕР/ТЕР])*(F123=Таблица2[Наименование работ])*(G123=Таблица2[ТПиР/НСиР])*Таблица2[СМР33]))</f>
        <v>0</v>
      </c>
      <c r="Z123" s="43">
        <f>IF($B$4="в текущих ценах",калькулятор!L127,U123*SUMPRODUCT(($B$2=Таблица2[Филиал])*($B$3=Таблица2[ФЕР/ТЕР])*(F123=Таблица2[Наименование работ])*(G123=Таблица2[ТПиР/НСиР])*Таблица2[ПНР44]))</f>
        <v>0</v>
      </c>
      <c r="AA123" s="43">
        <f>IF($B$4="в текущих ценах",калькулятор!M127,V123*SUMPRODUCT(($B$2=Таблица2[Филиал])*($B$3=Таблица2[ФЕР/ТЕР])*(F123=Таблица2[Наименование работ])*(G123=Таблица2[ТПиР/НСиР])*Таблица2[Оборудование55]))</f>
        <v>0</v>
      </c>
      <c r="AB123" s="44">
        <f>IF($B$4="в текущих ценах",калькулятор!N127,W123*SUMPRODUCT(($B$2=Таблица2[Филиал])*($B$3=Таблица2[ФЕР/ТЕР])*(F123=Таблица2[Наименование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43">
        <f>SUM(Таблица3[[#This Row],[ПИР]:[Прочее]])</f>
        <v>0</v>
      </c>
      <c r="AD12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3" s="48">
        <f>SUM(Таблица3[[#This Row],[ПИР7]:[Прочие]])</f>
        <v>0</v>
      </c>
      <c r="AF123" s="48">
        <f>SUM(Таблица3[[#This Row],[ПИР11]:[Прочие15]])</f>
        <v>0</v>
      </c>
    </row>
    <row r="124" spans="4:32" x14ac:dyDescent="0.25">
      <c r="D124" s="36">
        <f>калькулятор!C128</f>
        <v>0</v>
      </c>
      <c r="E124" s="6">
        <f>калькулятор!F128</f>
        <v>0</v>
      </c>
      <c r="F124" s="6">
        <f>калькулятор!G128</f>
        <v>0</v>
      </c>
      <c r="G124" s="6">
        <f>калькулятор!H128</f>
        <v>0</v>
      </c>
      <c r="H124" s="6">
        <f>калькулятор!I128</f>
        <v>0</v>
      </c>
      <c r="I124" s="43">
        <f>S124*SUMPRODUCT(($B$2=Таблица2[Филиал])*($B$3=Таблица2[ФЕР/ТЕР])*(F124=Таблица2[Наименование работ])*(G124=Таблица2[ТПиР/НСиР])*Таблица2[ПИР])</f>
        <v>0</v>
      </c>
      <c r="J124" s="43">
        <f>T124*SUMPRODUCT(($B$2=Таблица2[Филиал])*($B$3=Таблица2[ФЕР/ТЕР])*(F124=Таблица2[Наименование работ])*(G124=Таблица2[ТПиР/НСиР])*Таблица2[СМР])</f>
        <v>0</v>
      </c>
      <c r="K124" s="43">
        <f>U124*SUMPRODUCT(($B$2=Таблица2[Филиал])*($B$3=Таблица2[ФЕР/ТЕР])*(F124=Таблица2[Наименование работ])*(G124=Таблица2[ТПиР/НСиР])*Таблица2[ПНР])</f>
        <v>0</v>
      </c>
      <c r="L124" s="43">
        <f>V124*SUMPRODUCT(($B$2=Таблица2[Филиал])*($B$3=Таблица2[ФЕР/ТЕР])*(F124=Таблица2[Наименование работ])*(G124=Таблица2[ТПиР/НСиР])*Таблица2[Оборудование])</f>
        <v>0</v>
      </c>
      <c r="M124" s="43">
        <f>W124*SUMPRODUCT(($B$2=Таблица2[Филиал])*($B$3=Таблица2[ФЕР/ТЕР])*(F124=Таблица2[Наименование работ])*(G124=Таблица2[ТПиР/НСиР])*Таблица2[Прочие])</f>
        <v>0</v>
      </c>
      <c r="N124" s="43">
        <f>S124*SUMPRODUCT(($B$2=Таблица2[Филиал])*($B$3=Таблица2[ФЕР/ТЕР])*(F124=Таблица2[Наименование работ])*(G124=Таблица2[ТПиР/НСиР])*Таблица2[ПИР2])</f>
        <v>0</v>
      </c>
      <c r="O124" s="43">
        <f>T124*SUMPRODUCT(($B$2=Таблица2[Филиал])*($B$3=Таблица2[ФЕР/ТЕР])*(F124=Таблица2[Наименование работ])*(G124=Таблица2[ТПиР/НСиР])*Таблица2[СМР3])</f>
        <v>0</v>
      </c>
      <c r="P124" s="43">
        <f>U124*SUMPRODUCT(($B$2=Таблица2[Филиал])*($B$3=Таблица2[ФЕР/ТЕР])*(F124=Таблица2[Наименование работ])*(G124=Таблица2[ТПиР/НСиР])*Таблица2[ПНР4])</f>
        <v>0</v>
      </c>
      <c r="Q124" s="43">
        <f>V124*SUMPRODUCT(($B$2=Таблица2[Филиал])*($B$3=Таблица2[ФЕР/ТЕР])*(F124=Таблица2[Наименование работ])*(G124=Таблица2[ТПиР/НСиР])*Таблица2[Оборудование5])</f>
        <v>0</v>
      </c>
      <c r="R124" s="43">
        <f>W124*SUMPRODUCT(($B$2=Таблица2[Филиал])*($B$3=Таблица2[ФЕР/ТЕР])*(F124=Таблица2[Наименование работ])*(G124=Таблица2[ТПиР/НСиР])*Таблица2[Прочие2])</f>
        <v>0</v>
      </c>
      <c r="S124" s="43">
        <f>IF($B$4="в базовых ценах",калькулятор!J128,X124*SUMPRODUCT(($B$2=Таблица2[Филиал])*($B$3=Таблица2[ФЕР/ТЕР])*(F124=Таблица2[Наименование работ])*(G124=Таблица2[ТПиР/НСиР])/Таблица2[ПИР22]))</f>
        <v>0</v>
      </c>
      <c r="T124" s="43">
        <f>IF($B$4="в базовых ценах",калькулятор!K128,Y124*SUMPRODUCT(($B$2=Таблица2[Филиал])*($B$3=Таблица2[ФЕР/ТЕР])*(F124=Таблица2[Наименование работ])*(G124=Таблица2[ТПиР/НСиР])/Таблица2[СМР33]))</f>
        <v>0</v>
      </c>
      <c r="U124" s="43">
        <f>IF($B$4="в базовых ценах",калькулятор!L128,Z124*SUMPRODUCT(($B$2=Таблица2[Филиал])*($B$3=Таблица2[ФЕР/ТЕР])*(F124=Таблица2[Наименование работ])*(G124=Таблица2[ТПиР/НСиР])/Таблица2[ПНР44]))</f>
        <v>0</v>
      </c>
      <c r="V124" s="43">
        <f>IF($B$4="в базовых ценах",калькулятор!M128,AA124*SUMPRODUCT(($B$2=Таблица2[Филиал])*($B$3=Таблица2[ФЕР/ТЕР])*(F124=Таблица2[Наименование работ])*(G124=Таблица2[ТПиР/НСиР])/Таблица2[Оборудование55]))</f>
        <v>0</v>
      </c>
      <c r="W124" s="43">
        <f>IF($B$4="в базовых ценах",калькулятор!N128,AB124*SUMPRODUCT(($B$2=Таблица2[Филиал])*($B$3=Таблица2[ФЕР/ТЕР])*(F124=Таблица2[Наименование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43">
        <f>IF($B$4="в текущих ценах",калькулятор!J128,S124*SUMPRODUCT(($B$2=Таблица2[Филиал])*($B$3=Таблица2[ФЕР/ТЕР])*(F124=Таблица2[Наименование работ])*(G124=Таблица2[ТПиР/НСиР])*Таблица2[ПИР22]))</f>
        <v>0</v>
      </c>
      <c r="Y124" s="43">
        <f>IF($B$4="в текущих ценах",калькулятор!K128,T124*SUMPRODUCT(($B$2=Таблица2[Филиал])*($B$3=Таблица2[ФЕР/ТЕР])*(F124=Таблица2[Наименование работ])*(G124=Таблица2[ТПиР/НСиР])*Таблица2[СМР33]))</f>
        <v>0</v>
      </c>
      <c r="Z124" s="43">
        <f>IF($B$4="в текущих ценах",калькулятор!L128,U124*SUMPRODUCT(($B$2=Таблица2[Филиал])*($B$3=Таблица2[ФЕР/ТЕР])*(F124=Таблица2[Наименование работ])*(G124=Таблица2[ТПиР/НСиР])*Таблица2[ПНР44]))</f>
        <v>0</v>
      </c>
      <c r="AA124" s="43">
        <f>IF($B$4="в текущих ценах",калькулятор!M128,V124*SUMPRODUCT(($B$2=Таблица2[Филиал])*($B$3=Таблица2[ФЕР/ТЕР])*(F124=Таблица2[Наименование работ])*(G124=Таблица2[ТПиР/НСиР])*Таблица2[Оборудование55]))</f>
        <v>0</v>
      </c>
      <c r="AB124" s="44">
        <f>IF($B$4="в текущих ценах",калькулятор!N128,W124*SUMPRODUCT(($B$2=Таблица2[Филиал])*($B$3=Таблица2[ФЕР/ТЕР])*(F124=Таблица2[Наименование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43">
        <f>SUM(Таблица3[[#This Row],[ПИР]:[Прочее]])</f>
        <v>0</v>
      </c>
      <c r="AD12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4" s="48">
        <f>SUM(Таблица3[[#This Row],[ПИР7]:[Прочие]])</f>
        <v>0</v>
      </c>
      <c r="AF124" s="48">
        <f>SUM(Таблица3[[#This Row],[ПИР11]:[Прочие15]])</f>
        <v>0</v>
      </c>
    </row>
    <row r="125" spans="4:32" x14ac:dyDescent="0.25">
      <c r="D125" s="36">
        <f>калькулятор!C129</f>
        <v>0</v>
      </c>
      <c r="E125" s="6">
        <f>калькулятор!F129</f>
        <v>0</v>
      </c>
      <c r="F125" s="6">
        <f>калькулятор!G129</f>
        <v>0</v>
      </c>
      <c r="G125" s="6">
        <f>калькулятор!H129</f>
        <v>0</v>
      </c>
      <c r="H125" s="6">
        <f>калькулятор!I129</f>
        <v>0</v>
      </c>
      <c r="I125" s="43">
        <f>S125*SUMPRODUCT(($B$2=Таблица2[Филиал])*($B$3=Таблица2[ФЕР/ТЕР])*(F125=Таблица2[Наименование работ])*(G125=Таблица2[ТПиР/НСиР])*Таблица2[ПИР])</f>
        <v>0</v>
      </c>
      <c r="J125" s="43">
        <f>T125*SUMPRODUCT(($B$2=Таблица2[Филиал])*($B$3=Таблица2[ФЕР/ТЕР])*(F125=Таблица2[Наименование работ])*(G125=Таблица2[ТПиР/НСиР])*Таблица2[СМР])</f>
        <v>0</v>
      </c>
      <c r="K125" s="43">
        <f>U125*SUMPRODUCT(($B$2=Таблица2[Филиал])*($B$3=Таблица2[ФЕР/ТЕР])*(F125=Таблица2[Наименование работ])*(G125=Таблица2[ТПиР/НСиР])*Таблица2[ПНР])</f>
        <v>0</v>
      </c>
      <c r="L125" s="43">
        <f>V125*SUMPRODUCT(($B$2=Таблица2[Филиал])*($B$3=Таблица2[ФЕР/ТЕР])*(F125=Таблица2[Наименование работ])*(G125=Таблица2[ТПиР/НСиР])*Таблица2[Оборудование])</f>
        <v>0</v>
      </c>
      <c r="M125" s="43">
        <f>W125*SUMPRODUCT(($B$2=Таблица2[Филиал])*($B$3=Таблица2[ФЕР/ТЕР])*(F125=Таблица2[Наименование работ])*(G125=Таблица2[ТПиР/НСиР])*Таблица2[Прочие])</f>
        <v>0</v>
      </c>
      <c r="N125" s="43">
        <f>S125*SUMPRODUCT(($B$2=Таблица2[Филиал])*($B$3=Таблица2[ФЕР/ТЕР])*(F125=Таблица2[Наименование работ])*(G125=Таблица2[ТПиР/НСиР])*Таблица2[ПИР2])</f>
        <v>0</v>
      </c>
      <c r="O125" s="43">
        <f>T125*SUMPRODUCT(($B$2=Таблица2[Филиал])*($B$3=Таблица2[ФЕР/ТЕР])*(F125=Таблица2[Наименование работ])*(G125=Таблица2[ТПиР/НСиР])*Таблица2[СМР3])</f>
        <v>0</v>
      </c>
      <c r="P125" s="43">
        <f>U125*SUMPRODUCT(($B$2=Таблица2[Филиал])*($B$3=Таблица2[ФЕР/ТЕР])*(F125=Таблица2[Наименование работ])*(G125=Таблица2[ТПиР/НСиР])*Таблица2[ПНР4])</f>
        <v>0</v>
      </c>
      <c r="Q125" s="43">
        <f>V125*SUMPRODUCT(($B$2=Таблица2[Филиал])*($B$3=Таблица2[ФЕР/ТЕР])*(F125=Таблица2[Наименование работ])*(G125=Таблица2[ТПиР/НСиР])*Таблица2[Оборудование5])</f>
        <v>0</v>
      </c>
      <c r="R125" s="43">
        <f>W125*SUMPRODUCT(($B$2=Таблица2[Филиал])*($B$3=Таблица2[ФЕР/ТЕР])*(F125=Таблица2[Наименование работ])*(G125=Таблица2[ТПиР/НСиР])*Таблица2[Прочие2])</f>
        <v>0</v>
      </c>
      <c r="S125" s="43">
        <f>IF($B$4="в базовых ценах",калькулятор!J129,X125*SUMPRODUCT(($B$2=Таблица2[Филиал])*($B$3=Таблица2[ФЕР/ТЕР])*(F125=Таблица2[Наименование работ])*(G125=Таблица2[ТПиР/НСиР])/Таблица2[ПИР22]))</f>
        <v>0</v>
      </c>
      <c r="T125" s="43">
        <f>IF($B$4="в базовых ценах",калькулятор!K129,Y125*SUMPRODUCT(($B$2=Таблица2[Филиал])*($B$3=Таблица2[ФЕР/ТЕР])*(F125=Таблица2[Наименование работ])*(G125=Таблица2[ТПиР/НСиР])/Таблица2[СМР33]))</f>
        <v>0</v>
      </c>
      <c r="U125" s="43">
        <f>IF($B$4="в базовых ценах",калькулятор!L129,Z125*SUMPRODUCT(($B$2=Таблица2[Филиал])*($B$3=Таблица2[ФЕР/ТЕР])*(F125=Таблица2[Наименование работ])*(G125=Таблица2[ТПиР/НСиР])/Таблица2[ПНР44]))</f>
        <v>0</v>
      </c>
      <c r="V125" s="43">
        <f>IF($B$4="в базовых ценах",калькулятор!M129,AA125*SUMPRODUCT(($B$2=Таблица2[Филиал])*($B$3=Таблица2[ФЕР/ТЕР])*(F125=Таблица2[Наименование работ])*(G125=Таблица2[ТПиР/НСиР])/Таблица2[Оборудование55]))</f>
        <v>0</v>
      </c>
      <c r="W125" s="43">
        <f>IF($B$4="в базовых ценах",калькулятор!N129,AB125*SUMPRODUCT(($B$2=Таблица2[Филиал])*($B$3=Таблица2[ФЕР/ТЕР])*(F125=Таблица2[Наименование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43">
        <f>IF($B$4="в текущих ценах",калькулятор!J129,S125*SUMPRODUCT(($B$2=Таблица2[Филиал])*($B$3=Таблица2[ФЕР/ТЕР])*(F125=Таблица2[Наименование работ])*(G125=Таблица2[ТПиР/НСиР])*Таблица2[ПИР22]))</f>
        <v>0</v>
      </c>
      <c r="Y125" s="43">
        <f>IF($B$4="в текущих ценах",калькулятор!K129,T125*SUMPRODUCT(($B$2=Таблица2[Филиал])*($B$3=Таблица2[ФЕР/ТЕР])*(F125=Таблица2[Наименование работ])*(G125=Таблица2[ТПиР/НСиР])*Таблица2[СМР33]))</f>
        <v>0</v>
      </c>
      <c r="Z125" s="43">
        <f>IF($B$4="в текущих ценах",калькулятор!L129,U125*SUMPRODUCT(($B$2=Таблица2[Филиал])*($B$3=Таблица2[ФЕР/ТЕР])*(F125=Таблица2[Наименование работ])*(G125=Таблица2[ТПиР/НСиР])*Таблица2[ПНР44]))</f>
        <v>0</v>
      </c>
      <c r="AA125" s="43">
        <f>IF($B$4="в текущих ценах",калькулятор!M129,V125*SUMPRODUCT(($B$2=Таблица2[Филиал])*($B$3=Таблица2[ФЕР/ТЕР])*(F125=Таблица2[Наименование работ])*(G125=Таблица2[ТПиР/НСиР])*Таблица2[Оборудование55]))</f>
        <v>0</v>
      </c>
      <c r="AB125" s="44">
        <f>IF($B$4="в текущих ценах",калькулятор!N129,W125*SUMPRODUCT(($B$2=Таблица2[Филиал])*($B$3=Таблица2[ФЕР/ТЕР])*(F125=Таблица2[Наименование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43">
        <f>SUM(Таблица3[[#This Row],[ПИР]:[Прочее]])</f>
        <v>0</v>
      </c>
      <c r="AD12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5" s="48">
        <f>SUM(Таблица3[[#This Row],[ПИР7]:[Прочие]])</f>
        <v>0</v>
      </c>
      <c r="AF125" s="48">
        <f>SUM(Таблица3[[#This Row],[ПИР11]:[Прочие15]])</f>
        <v>0</v>
      </c>
    </row>
    <row r="126" spans="4:32" x14ac:dyDescent="0.25">
      <c r="D126" s="36">
        <f>калькулятор!C130</f>
        <v>0</v>
      </c>
      <c r="E126" s="6">
        <f>калькулятор!F130</f>
        <v>0</v>
      </c>
      <c r="F126" s="6">
        <f>калькулятор!G130</f>
        <v>0</v>
      </c>
      <c r="G126" s="6">
        <f>калькулятор!H130</f>
        <v>0</v>
      </c>
      <c r="H126" s="6">
        <f>калькулятор!I130</f>
        <v>0</v>
      </c>
      <c r="I126" s="43">
        <f>S126*SUMPRODUCT(($B$2=Таблица2[Филиал])*($B$3=Таблица2[ФЕР/ТЕР])*(F126=Таблица2[Наименование работ])*(G126=Таблица2[ТПиР/НСиР])*Таблица2[ПИР])</f>
        <v>0</v>
      </c>
      <c r="J126" s="43">
        <f>T126*SUMPRODUCT(($B$2=Таблица2[Филиал])*($B$3=Таблица2[ФЕР/ТЕР])*(F126=Таблица2[Наименование работ])*(G126=Таблица2[ТПиР/НСиР])*Таблица2[СМР])</f>
        <v>0</v>
      </c>
      <c r="K126" s="43">
        <f>U126*SUMPRODUCT(($B$2=Таблица2[Филиал])*($B$3=Таблица2[ФЕР/ТЕР])*(F126=Таблица2[Наименование работ])*(G126=Таблица2[ТПиР/НСиР])*Таблица2[ПНР])</f>
        <v>0</v>
      </c>
      <c r="L126" s="43">
        <f>V126*SUMPRODUCT(($B$2=Таблица2[Филиал])*($B$3=Таблица2[ФЕР/ТЕР])*(F126=Таблица2[Наименование работ])*(G126=Таблица2[ТПиР/НСиР])*Таблица2[Оборудование])</f>
        <v>0</v>
      </c>
      <c r="M126" s="43">
        <f>W126*SUMPRODUCT(($B$2=Таблица2[Филиал])*($B$3=Таблица2[ФЕР/ТЕР])*(F126=Таблица2[Наименование работ])*(G126=Таблица2[ТПиР/НСиР])*Таблица2[Прочие])</f>
        <v>0</v>
      </c>
      <c r="N126" s="43">
        <f>S126*SUMPRODUCT(($B$2=Таблица2[Филиал])*($B$3=Таблица2[ФЕР/ТЕР])*(F126=Таблица2[Наименование работ])*(G126=Таблица2[ТПиР/НСиР])*Таблица2[ПИР2])</f>
        <v>0</v>
      </c>
      <c r="O126" s="43">
        <f>T126*SUMPRODUCT(($B$2=Таблица2[Филиал])*($B$3=Таблица2[ФЕР/ТЕР])*(F126=Таблица2[Наименование работ])*(G126=Таблица2[ТПиР/НСиР])*Таблица2[СМР3])</f>
        <v>0</v>
      </c>
      <c r="P126" s="43">
        <f>U126*SUMPRODUCT(($B$2=Таблица2[Филиал])*($B$3=Таблица2[ФЕР/ТЕР])*(F126=Таблица2[Наименование работ])*(G126=Таблица2[ТПиР/НСиР])*Таблица2[ПНР4])</f>
        <v>0</v>
      </c>
      <c r="Q126" s="43">
        <f>V126*SUMPRODUCT(($B$2=Таблица2[Филиал])*($B$3=Таблица2[ФЕР/ТЕР])*(F126=Таблица2[Наименование работ])*(G126=Таблица2[ТПиР/НСиР])*Таблица2[Оборудование5])</f>
        <v>0</v>
      </c>
      <c r="R126" s="43">
        <f>W126*SUMPRODUCT(($B$2=Таблица2[Филиал])*($B$3=Таблица2[ФЕР/ТЕР])*(F126=Таблица2[Наименование работ])*(G126=Таблица2[ТПиР/НСиР])*Таблица2[Прочие2])</f>
        <v>0</v>
      </c>
      <c r="S126" s="43">
        <f>IF($B$4="в базовых ценах",калькулятор!J130,X126*SUMPRODUCT(($B$2=Таблица2[Филиал])*($B$3=Таблица2[ФЕР/ТЕР])*(F126=Таблица2[Наименование работ])*(G126=Таблица2[ТПиР/НСиР])/Таблица2[ПИР22]))</f>
        <v>0</v>
      </c>
      <c r="T126" s="43">
        <f>IF($B$4="в базовых ценах",калькулятор!K130,Y126*SUMPRODUCT(($B$2=Таблица2[Филиал])*($B$3=Таблица2[ФЕР/ТЕР])*(F126=Таблица2[Наименование работ])*(G126=Таблица2[ТПиР/НСиР])/Таблица2[СМР33]))</f>
        <v>0</v>
      </c>
      <c r="U126" s="43">
        <f>IF($B$4="в базовых ценах",калькулятор!L130,Z126*SUMPRODUCT(($B$2=Таблица2[Филиал])*($B$3=Таблица2[ФЕР/ТЕР])*(F126=Таблица2[Наименование работ])*(G126=Таблица2[ТПиР/НСиР])/Таблица2[ПНР44]))</f>
        <v>0</v>
      </c>
      <c r="V126" s="43">
        <f>IF($B$4="в базовых ценах",калькулятор!M130,AA126*SUMPRODUCT(($B$2=Таблица2[Филиал])*($B$3=Таблица2[ФЕР/ТЕР])*(F126=Таблица2[Наименование работ])*(G126=Таблица2[ТПиР/НСиР])/Таблица2[Оборудование55]))</f>
        <v>0</v>
      </c>
      <c r="W126" s="43">
        <f>IF($B$4="в базовых ценах",калькулятор!N130,AB126*SUMPRODUCT(($B$2=Таблица2[Филиал])*($B$3=Таблица2[ФЕР/ТЕР])*(F126=Таблица2[Наименование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43">
        <f>IF($B$4="в текущих ценах",калькулятор!J130,S126*SUMPRODUCT(($B$2=Таблица2[Филиал])*($B$3=Таблица2[ФЕР/ТЕР])*(F126=Таблица2[Наименование работ])*(G126=Таблица2[ТПиР/НСиР])*Таблица2[ПИР22]))</f>
        <v>0</v>
      </c>
      <c r="Y126" s="43">
        <f>IF($B$4="в текущих ценах",калькулятор!K130,T126*SUMPRODUCT(($B$2=Таблица2[Филиал])*($B$3=Таблица2[ФЕР/ТЕР])*(F126=Таблица2[Наименование работ])*(G126=Таблица2[ТПиР/НСиР])*Таблица2[СМР33]))</f>
        <v>0</v>
      </c>
      <c r="Z126" s="43">
        <f>IF($B$4="в текущих ценах",калькулятор!L130,U126*SUMPRODUCT(($B$2=Таблица2[Филиал])*($B$3=Таблица2[ФЕР/ТЕР])*(F126=Таблица2[Наименование работ])*(G126=Таблица2[ТПиР/НСиР])*Таблица2[ПНР44]))</f>
        <v>0</v>
      </c>
      <c r="AA126" s="43">
        <f>IF($B$4="в текущих ценах",калькулятор!M130,V126*SUMPRODUCT(($B$2=Таблица2[Филиал])*($B$3=Таблица2[ФЕР/ТЕР])*(F126=Таблица2[Наименование работ])*(G126=Таблица2[ТПиР/НСиР])*Таблица2[Оборудование55]))</f>
        <v>0</v>
      </c>
      <c r="AB126" s="44">
        <f>IF($B$4="в текущих ценах",калькулятор!N130,W126*SUMPRODUCT(($B$2=Таблица2[Филиал])*($B$3=Таблица2[ФЕР/ТЕР])*(F126=Таблица2[Наименование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43">
        <f>SUM(Таблица3[[#This Row],[ПИР]:[Прочее]])</f>
        <v>0</v>
      </c>
      <c r="AD12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6" s="48">
        <f>SUM(Таблица3[[#This Row],[ПИР7]:[Прочие]])</f>
        <v>0</v>
      </c>
      <c r="AF126" s="48">
        <f>SUM(Таблица3[[#This Row],[ПИР11]:[Прочие15]])</f>
        <v>0</v>
      </c>
    </row>
    <row r="127" spans="4:32" x14ac:dyDescent="0.25">
      <c r="D127" s="36">
        <f>калькулятор!C131</f>
        <v>0</v>
      </c>
      <c r="E127" s="6">
        <f>калькулятор!F131</f>
        <v>0</v>
      </c>
      <c r="F127" s="6">
        <f>калькулятор!G131</f>
        <v>0</v>
      </c>
      <c r="G127" s="6">
        <f>калькулятор!H131</f>
        <v>0</v>
      </c>
      <c r="H127" s="6">
        <f>калькулятор!I131</f>
        <v>0</v>
      </c>
      <c r="I127" s="43">
        <f>S127*SUMPRODUCT(($B$2=Таблица2[Филиал])*($B$3=Таблица2[ФЕР/ТЕР])*(F127=Таблица2[Наименование работ])*(G127=Таблица2[ТПиР/НСиР])*Таблица2[ПИР])</f>
        <v>0</v>
      </c>
      <c r="J127" s="43">
        <f>T127*SUMPRODUCT(($B$2=Таблица2[Филиал])*($B$3=Таблица2[ФЕР/ТЕР])*(F127=Таблица2[Наименование работ])*(G127=Таблица2[ТПиР/НСиР])*Таблица2[СМР])</f>
        <v>0</v>
      </c>
      <c r="K127" s="43">
        <f>U127*SUMPRODUCT(($B$2=Таблица2[Филиал])*($B$3=Таблица2[ФЕР/ТЕР])*(F127=Таблица2[Наименование работ])*(G127=Таблица2[ТПиР/НСиР])*Таблица2[ПНР])</f>
        <v>0</v>
      </c>
      <c r="L127" s="43">
        <f>V127*SUMPRODUCT(($B$2=Таблица2[Филиал])*($B$3=Таблица2[ФЕР/ТЕР])*(F127=Таблица2[Наименование работ])*(G127=Таблица2[ТПиР/НСиР])*Таблица2[Оборудование])</f>
        <v>0</v>
      </c>
      <c r="M127" s="43">
        <f>W127*SUMPRODUCT(($B$2=Таблица2[Филиал])*($B$3=Таблица2[ФЕР/ТЕР])*(F127=Таблица2[Наименование работ])*(G127=Таблица2[ТПиР/НСиР])*Таблица2[Прочие])</f>
        <v>0</v>
      </c>
      <c r="N127" s="43">
        <f>S127*SUMPRODUCT(($B$2=Таблица2[Филиал])*($B$3=Таблица2[ФЕР/ТЕР])*(F127=Таблица2[Наименование работ])*(G127=Таблица2[ТПиР/НСиР])*Таблица2[ПИР2])</f>
        <v>0</v>
      </c>
      <c r="O127" s="43">
        <f>T127*SUMPRODUCT(($B$2=Таблица2[Филиал])*($B$3=Таблица2[ФЕР/ТЕР])*(F127=Таблица2[Наименование работ])*(G127=Таблица2[ТПиР/НСиР])*Таблица2[СМР3])</f>
        <v>0</v>
      </c>
      <c r="P127" s="43">
        <f>U127*SUMPRODUCT(($B$2=Таблица2[Филиал])*($B$3=Таблица2[ФЕР/ТЕР])*(F127=Таблица2[Наименование работ])*(G127=Таблица2[ТПиР/НСиР])*Таблица2[ПНР4])</f>
        <v>0</v>
      </c>
      <c r="Q127" s="43">
        <f>V127*SUMPRODUCT(($B$2=Таблица2[Филиал])*($B$3=Таблица2[ФЕР/ТЕР])*(F127=Таблица2[Наименование работ])*(G127=Таблица2[ТПиР/НСиР])*Таблица2[Оборудование5])</f>
        <v>0</v>
      </c>
      <c r="R127" s="43">
        <f>W127*SUMPRODUCT(($B$2=Таблица2[Филиал])*($B$3=Таблица2[ФЕР/ТЕР])*(F127=Таблица2[Наименование работ])*(G127=Таблица2[ТПиР/НСиР])*Таблица2[Прочие2])</f>
        <v>0</v>
      </c>
      <c r="S127" s="43">
        <f>IF($B$4="в базовых ценах",калькулятор!J131,X127*SUMPRODUCT(($B$2=Таблица2[Филиал])*($B$3=Таблица2[ФЕР/ТЕР])*(F127=Таблица2[Наименование работ])*(G127=Таблица2[ТПиР/НСиР])/Таблица2[ПИР22]))</f>
        <v>0</v>
      </c>
      <c r="T127" s="43">
        <f>IF($B$4="в базовых ценах",калькулятор!K131,Y127*SUMPRODUCT(($B$2=Таблица2[Филиал])*($B$3=Таблица2[ФЕР/ТЕР])*(F127=Таблица2[Наименование работ])*(G127=Таблица2[ТПиР/НСиР])/Таблица2[СМР33]))</f>
        <v>0</v>
      </c>
      <c r="U127" s="43">
        <f>IF($B$4="в базовых ценах",калькулятор!L131,Z127*SUMPRODUCT(($B$2=Таблица2[Филиал])*($B$3=Таблица2[ФЕР/ТЕР])*(F127=Таблица2[Наименование работ])*(G127=Таблица2[ТПиР/НСиР])/Таблица2[ПНР44]))</f>
        <v>0</v>
      </c>
      <c r="V127" s="43">
        <f>IF($B$4="в базовых ценах",калькулятор!M131,AA127*SUMPRODUCT(($B$2=Таблица2[Филиал])*($B$3=Таблица2[ФЕР/ТЕР])*(F127=Таблица2[Наименование работ])*(G127=Таблица2[ТПиР/НСиР])/Таблица2[Оборудование55]))</f>
        <v>0</v>
      </c>
      <c r="W127" s="43">
        <f>IF($B$4="в базовых ценах",калькулятор!N131,AB127*SUMPRODUCT(($B$2=Таблица2[Филиал])*($B$3=Таблица2[ФЕР/ТЕР])*(F127=Таблица2[Наименование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43">
        <f>IF($B$4="в текущих ценах",калькулятор!J131,S127*SUMPRODUCT(($B$2=Таблица2[Филиал])*($B$3=Таблица2[ФЕР/ТЕР])*(F127=Таблица2[Наименование работ])*(G127=Таблица2[ТПиР/НСиР])*Таблица2[ПИР22]))</f>
        <v>0</v>
      </c>
      <c r="Y127" s="43">
        <f>IF($B$4="в текущих ценах",калькулятор!K131,T127*SUMPRODUCT(($B$2=Таблица2[Филиал])*($B$3=Таблица2[ФЕР/ТЕР])*(F127=Таблица2[Наименование работ])*(G127=Таблица2[ТПиР/НСиР])*Таблица2[СМР33]))</f>
        <v>0</v>
      </c>
      <c r="Z127" s="43">
        <f>IF($B$4="в текущих ценах",калькулятор!L131,U127*SUMPRODUCT(($B$2=Таблица2[Филиал])*($B$3=Таблица2[ФЕР/ТЕР])*(F127=Таблица2[Наименование работ])*(G127=Таблица2[ТПиР/НСиР])*Таблица2[ПНР44]))</f>
        <v>0</v>
      </c>
      <c r="AA127" s="43">
        <f>IF($B$4="в текущих ценах",калькулятор!M131,V127*SUMPRODUCT(($B$2=Таблица2[Филиал])*($B$3=Таблица2[ФЕР/ТЕР])*(F127=Таблица2[Наименование работ])*(G127=Таблица2[ТПиР/НСиР])*Таблица2[Оборудование55]))</f>
        <v>0</v>
      </c>
      <c r="AB127" s="44">
        <f>IF($B$4="в текущих ценах",калькулятор!N131,W127*SUMPRODUCT(($B$2=Таблица2[Филиал])*($B$3=Таблица2[ФЕР/ТЕР])*(F127=Таблица2[Наименование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43">
        <f>SUM(Таблица3[[#This Row],[ПИР]:[Прочее]])</f>
        <v>0</v>
      </c>
      <c r="AD12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7" s="48">
        <f>SUM(Таблица3[[#This Row],[ПИР7]:[Прочие]])</f>
        <v>0</v>
      </c>
      <c r="AF127" s="48">
        <f>SUM(Таблица3[[#This Row],[ПИР11]:[Прочие15]])</f>
        <v>0</v>
      </c>
    </row>
    <row r="128" spans="4:32" x14ac:dyDescent="0.25">
      <c r="D128" s="36">
        <f>калькулятор!C132</f>
        <v>0</v>
      </c>
      <c r="E128" s="6">
        <f>калькулятор!F132</f>
        <v>0</v>
      </c>
      <c r="F128" s="6">
        <f>калькулятор!G132</f>
        <v>0</v>
      </c>
      <c r="G128" s="6">
        <f>калькулятор!H132</f>
        <v>0</v>
      </c>
      <c r="H128" s="6">
        <f>калькулятор!I132</f>
        <v>0</v>
      </c>
      <c r="I128" s="43">
        <f>S128*SUMPRODUCT(($B$2=Таблица2[Филиал])*($B$3=Таблица2[ФЕР/ТЕР])*(F128=Таблица2[Наименование работ])*(G128=Таблица2[ТПиР/НСиР])*Таблица2[ПИР])</f>
        <v>0</v>
      </c>
      <c r="J128" s="43">
        <f>T128*SUMPRODUCT(($B$2=Таблица2[Филиал])*($B$3=Таблица2[ФЕР/ТЕР])*(F128=Таблица2[Наименование работ])*(G128=Таблица2[ТПиР/НСиР])*Таблица2[СМР])</f>
        <v>0</v>
      </c>
      <c r="K128" s="43">
        <f>U128*SUMPRODUCT(($B$2=Таблица2[Филиал])*($B$3=Таблица2[ФЕР/ТЕР])*(F128=Таблица2[Наименование работ])*(G128=Таблица2[ТПиР/НСиР])*Таблица2[ПНР])</f>
        <v>0</v>
      </c>
      <c r="L128" s="43">
        <f>V128*SUMPRODUCT(($B$2=Таблица2[Филиал])*($B$3=Таблица2[ФЕР/ТЕР])*(F128=Таблица2[Наименование работ])*(G128=Таблица2[ТПиР/НСиР])*Таблица2[Оборудование])</f>
        <v>0</v>
      </c>
      <c r="M128" s="43">
        <f>W128*SUMPRODUCT(($B$2=Таблица2[Филиал])*($B$3=Таблица2[ФЕР/ТЕР])*(F128=Таблица2[Наименование работ])*(G128=Таблица2[ТПиР/НСиР])*Таблица2[Прочие])</f>
        <v>0</v>
      </c>
      <c r="N128" s="43">
        <f>S128*SUMPRODUCT(($B$2=Таблица2[Филиал])*($B$3=Таблица2[ФЕР/ТЕР])*(F128=Таблица2[Наименование работ])*(G128=Таблица2[ТПиР/НСиР])*Таблица2[ПИР2])</f>
        <v>0</v>
      </c>
      <c r="O128" s="43">
        <f>T128*SUMPRODUCT(($B$2=Таблица2[Филиал])*($B$3=Таблица2[ФЕР/ТЕР])*(F128=Таблица2[Наименование работ])*(G128=Таблица2[ТПиР/НСиР])*Таблица2[СМР3])</f>
        <v>0</v>
      </c>
      <c r="P128" s="43">
        <f>U128*SUMPRODUCT(($B$2=Таблица2[Филиал])*($B$3=Таблица2[ФЕР/ТЕР])*(F128=Таблица2[Наименование работ])*(G128=Таблица2[ТПиР/НСиР])*Таблица2[ПНР4])</f>
        <v>0</v>
      </c>
      <c r="Q128" s="43">
        <f>V128*SUMPRODUCT(($B$2=Таблица2[Филиал])*($B$3=Таблица2[ФЕР/ТЕР])*(F128=Таблица2[Наименование работ])*(G128=Таблица2[ТПиР/НСиР])*Таблица2[Оборудование5])</f>
        <v>0</v>
      </c>
      <c r="R128" s="43">
        <f>W128*SUMPRODUCT(($B$2=Таблица2[Филиал])*($B$3=Таблица2[ФЕР/ТЕР])*(F128=Таблица2[Наименование работ])*(G128=Таблица2[ТПиР/НСиР])*Таблица2[Прочие2])</f>
        <v>0</v>
      </c>
      <c r="S128" s="43">
        <f>IF($B$4="в базовых ценах",калькулятор!J132,X128*SUMPRODUCT(($B$2=Таблица2[Филиал])*($B$3=Таблица2[ФЕР/ТЕР])*(F128=Таблица2[Наименование работ])*(G128=Таблица2[ТПиР/НСиР])/Таблица2[ПИР22]))</f>
        <v>0</v>
      </c>
      <c r="T128" s="43">
        <f>IF($B$4="в базовых ценах",калькулятор!K132,Y128*SUMPRODUCT(($B$2=Таблица2[Филиал])*($B$3=Таблица2[ФЕР/ТЕР])*(F128=Таблица2[Наименование работ])*(G128=Таблица2[ТПиР/НСиР])/Таблица2[СМР33]))</f>
        <v>0</v>
      </c>
      <c r="U128" s="43">
        <f>IF($B$4="в базовых ценах",калькулятор!L132,Z128*SUMPRODUCT(($B$2=Таблица2[Филиал])*($B$3=Таблица2[ФЕР/ТЕР])*(F128=Таблица2[Наименование работ])*(G128=Таблица2[ТПиР/НСиР])/Таблица2[ПНР44]))</f>
        <v>0</v>
      </c>
      <c r="V128" s="43">
        <f>IF($B$4="в базовых ценах",калькулятор!M132,AA128*SUMPRODUCT(($B$2=Таблица2[Филиал])*($B$3=Таблица2[ФЕР/ТЕР])*(F128=Таблица2[Наименование работ])*(G128=Таблица2[ТПиР/НСиР])/Таблица2[Оборудование55]))</f>
        <v>0</v>
      </c>
      <c r="W128" s="43">
        <f>IF($B$4="в базовых ценах",калькулятор!N132,AB128*SUMPRODUCT(($B$2=Таблица2[Филиал])*($B$3=Таблица2[ФЕР/ТЕР])*(F128=Таблица2[Наименование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43">
        <f>IF($B$4="в текущих ценах",калькулятор!J132,S128*SUMPRODUCT(($B$2=Таблица2[Филиал])*($B$3=Таблица2[ФЕР/ТЕР])*(F128=Таблица2[Наименование работ])*(G128=Таблица2[ТПиР/НСиР])*Таблица2[ПИР22]))</f>
        <v>0</v>
      </c>
      <c r="Y128" s="43">
        <f>IF($B$4="в текущих ценах",калькулятор!K132,T128*SUMPRODUCT(($B$2=Таблица2[Филиал])*($B$3=Таблица2[ФЕР/ТЕР])*(F128=Таблица2[Наименование работ])*(G128=Таблица2[ТПиР/НСиР])*Таблица2[СМР33]))</f>
        <v>0</v>
      </c>
      <c r="Z128" s="43">
        <f>IF($B$4="в текущих ценах",калькулятор!L132,U128*SUMPRODUCT(($B$2=Таблица2[Филиал])*($B$3=Таблица2[ФЕР/ТЕР])*(F128=Таблица2[Наименование работ])*(G128=Таблица2[ТПиР/НСиР])*Таблица2[ПНР44]))</f>
        <v>0</v>
      </c>
      <c r="AA128" s="43">
        <f>IF($B$4="в текущих ценах",калькулятор!M132,V128*SUMPRODUCT(($B$2=Таблица2[Филиал])*($B$3=Таблица2[ФЕР/ТЕР])*(F128=Таблица2[Наименование работ])*(G128=Таблица2[ТПиР/НСиР])*Таблица2[Оборудование55]))</f>
        <v>0</v>
      </c>
      <c r="AB128" s="44">
        <f>IF($B$4="в текущих ценах",калькулятор!N132,W128*SUMPRODUCT(($B$2=Таблица2[Филиал])*($B$3=Таблица2[ФЕР/ТЕР])*(F128=Таблица2[Наименование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43">
        <f>SUM(Таблица3[[#This Row],[ПИР]:[Прочее]])</f>
        <v>0</v>
      </c>
      <c r="AD12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8" s="48">
        <f>SUM(Таблица3[[#This Row],[ПИР7]:[Прочие]])</f>
        <v>0</v>
      </c>
      <c r="AF128" s="48">
        <f>SUM(Таблица3[[#This Row],[ПИР11]:[Прочие15]])</f>
        <v>0</v>
      </c>
    </row>
    <row r="129" spans="4:32" x14ac:dyDescent="0.25">
      <c r="D129" s="36">
        <f>калькулятор!C133</f>
        <v>0</v>
      </c>
      <c r="E129" s="6">
        <f>калькулятор!F133</f>
        <v>0</v>
      </c>
      <c r="F129" s="6">
        <f>калькулятор!G133</f>
        <v>0</v>
      </c>
      <c r="G129" s="6">
        <f>калькулятор!H133</f>
        <v>0</v>
      </c>
      <c r="H129" s="6">
        <f>калькулятор!I133</f>
        <v>0</v>
      </c>
      <c r="I129" s="43">
        <f>S129*SUMPRODUCT(($B$2=Таблица2[Филиал])*($B$3=Таблица2[ФЕР/ТЕР])*(F129=Таблица2[Наименование работ])*(G129=Таблица2[ТПиР/НСиР])*Таблица2[ПИР])</f>
        <v>0</v>
      </c>
      <c r="J129" s="43">
        <f>T129*SUMPRODUCT(($B$2=Таблица2[Филиал])*($B$3=Таблица2[ФЕР/ТЕР])*(F129=Таблица2[Наименование работ])*(G129=Таблица2[ТПиР/НСиР])*Таблица2[СМР])</f>
        <v>0</v>
      </c>
      <c r="K129" s="43">
        <f>U129*SUMPRODUCT(($B$2=Таблица2[Филиал])*($B$3=Таблица2[ФЕР/ТЕР])*(F129=Таблица2[Наименование работ])*(G129=Таблица2[ТПиР/НСиР])*Таблица2[ПНР])</f>
        <v>0</v>
      </c>
      <c r="L129" s="43">
        <f>V129*SUMPRODUCT(($B$2=Таблица2[Филиал])*($B$3=Таблица2[ФЕР/ТЕР])*(F129=Таблица2[Наименование работ])*(G129=Таблица2[ТПиР/НСиР])*Таблица2[Оборудование])</f>
        <v>0</v>
      </c>
      <c r="M129" s="43">
        <f>W129*SUMPRODUCT(($B$2=Таблица2[Филиал])*($B$3=Таблица2[ФЕР/ТЕР])*(F129=Таблица2[Наименование работ])*(G129=Таблица2[ТПиР/НСиР])*Таблица2[Прочие])</f>
        <v>0</v>
      </c>
      <c r="N129" s="43">
        <f>S129*SUMPRODUCT(($B$2=Таблица2[Филиал])*($B$3=Таблица2[ФЕР/ТЕР])*(F129=Таблица2[Наименование работ])*(G129=Таблица2[ТПиР/НСиР])*Таблица2[ПИР2])</f>
        <v>0</v>
      </c>
      <c r="O129" s="43">
        <f>T129*SUMPRODUCT(($B$2=Таблица2[Филиал])*($B$3=Таблица2[ФЕР/ТЕР])*(F129=Таблица2[Наименование работ])*(G129=Таблица2[ТПиР/НСиР])*Таблица2[СМР3])</f>
        <v>0</v>
      </c>
      <c r="P129" s="43">
        <f>U129*SUMPRODUCT(($B$2=Таблица2[Филиал])*($B$3=Таблица2[ФЕР/ТЕР])*(F129=Таблица2[Наименование работ])*(G129=Таблица2[ТПиР/НСиР])*Таблица2[ПНР4])</f>
        <v>0</v>
      </c>
      <c r="Q129" s="43">
        <f>V129*SUMPRODUCT(($B$2=Таблица2[Филиал])*($B$3=Таблица2[ФЕР/ТЕР])*(F129=Таблица2[Наименование работ])*(G129=Таблица2[ТПиР/НСиР])*Таблица2[Оборудование5])</f>
        <v>0</v>
      </c>
      <c r="R129" s="43">
        <f>W129*SUMPRODUCT(($B$2=Таблица2[Филиал])*($B$3=Таблица2[ФЕР/ТЕР])*(F129=Таблица2[Наименование работ])*(G129=Таблица2[ТПиР/НСиР])*Таблица2[Прочие2])</f>
        <v>0</v>
      </c>
      <c r="S129" s="43">
        <f>IF($B$4="в базовых ценах",калькулятор!J133,X129*SUMPRODUCT(($B$2=Таблица2[Филиал])*($B$3=Таблица2[ФЕР/ТЕР])*(F129=Таблица2[Наименование работ])*(G129=Таблица2[ТПиР/НСиР])/Таблица2[ПИР22]))</f>
        <v>0</v>
      </c>
      <c r="T129" s="43">
        <f>IF($B$4="в базовых ценах",калькулятор!K133,Y129*SUMPRODUCT(($B$2=Таблица2[Филиал])*($B$3=Таблица2[ФЕР/ТЕР])*(F129=Таблица2[Наименование работ])*(G129=Таблица2[ТПиР/НСиР])/Таблица2[СМР33]))</f>
        <v>0</v>
      </c>
      <c r="U129" s="43">
        <f>IF($B$4="в базовых ценах",калькулятор!L133,Z129*SUMPRODUCT(($B$2=Таблица2[Филиал])*($B$3=Таблица2[ФЕР/ТЕР])*(F129=Таблица2[Наименование работ])*(G129=Таблица2[ТПиР/НСиР])/Таблица2[ПНР44]))</f>
        <v>0</v>
      </c>
      <c r="V129" s="43">
        <f>IF($B$4="в базовых ценах",калькулятор!M133,AA129*SUMPRODUCT(($B$2=Таблица2[Филиал])*($B$3=Таблица2[ФЕР/ТЕР])*(F129=Таблица2[Наименование работ])*(G129=Таблица2[ТПиР/НСиР])/Таблица2[Оборудование55]))</f>
        <v>0</v>
      </c>
      <c r="W129" s="43">
        <f>IF($B$4="в базовых ценах",калькулятор!N133,AB129*SUMPRODUCT(($B$2=Таблица2[Филиал])*($B$3=Таблица2[ФЕР/ТЕР])*(F129=Таблица2[Наименование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43">
        <f>IF($B$4="в текущих ценах",калькулятор!J133,S129*SUMPRODUCT(($B$2=Таблица2[Филиал])*($B$3=Таблица2[ФЕР/ТЕР])*(F129=Таблица2[Наименование работ])*(G129=Таблица2[ТПиР/НСиР])*Таблица2[ПИР22]))</f>
        <v>0</v>
      </c>
      <c r="Y129" s="43">
        <f>IF($B$4="в текущих ценах",калькулятор!K133,T129*SUMPRODUCT(($B$2=Таблица2[Филиал])*($B$3=Таблица2[ФЕР/ТЕР])*(F129=Таблица2[Наименование работ])*(G129=Таблица2[ТПиР/НСиР])*Таблица2[СМР33]))</f>
        <v>0</v>
      </c>
      <c r="Z129" s="43">
        <f>IF($B$4="в текущих ценах",калькулятор!L133,U129*SUMPRODUCT(($B$2=Таблица2[Филиал])*($B$3=Таблица2[ФЕР/ТЕР])*(F129=Таблица2[Наименование работ])*(G129=Таблица2[ТПиР/НСиР])*Таблица2[ПНР44]))</f>
        <v>0</v>
      </c>
      <c r="AA129" s="43">
        <f>IF($B$4="в текущих ценах",калькулятор!M133,V129*SUMPRODUCT(($B$2=Таблица2[Филиал])*($B$3=Таблица2[ФЕР/ТЕР])*(F129=Таблица2[Наименование работ])*(G129=Таблица2[ТПиР/НСиР])*Таблица2[Оборудование55]))</f>
        <v>0</v>
      </c>
      <c r="AB129" s="44">
        <f>IF($B$4="в текущих ценах",калькулятор!N133,W129*SUMPRODUCT(($B$2=Таблица2[Филиал])*($B$3=Таблица2[ФЕР/ТЕР])*(F129=Таблица2[Наименование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43">
        <f>SUM(Таблица3[[#This Row],[ПИР]:[Прочее]])</f>
        <v>0</v>
      </c>
      <c r="AD12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9" s="48">
        <f>SUM(Таблица3[[#This Row],[ПИР7]:[Прочие]])</f>
        <v>0</v>
      </c>
      <c r="AF129" s="48">
        <f>SUM(Таблица3[[#This Row],[ПИР11]:[Прочие15]])</f>
        <v>0</v>
      </c>
    </row>
    <row r="130" spans="4:32" x14ac:dyDescent="0.25">
      <c r="D130" s="36">
        <f>калькулятор!C134</f>
        <v>0</v>
      </c>
      <c r="E130" s="6">
        <f>калькулятор!F134</f>
        <v>0</v>
      </c>
      <c r="F130" s="6">
        <f>калькулятор!G134</f>
        <v>0</v>
      </c>
      <c r="G130" s="6">
        <f>калькулятор!H134</f>
        <v>0</v>
      </c>
      <c r="H130" s="6">
        <f>калькулятор!I134</f>
        <v>0</v>
      </c>
      <c r="I130" s="43">
        <f>S130*SUMPRODUCT(($B$2=Таблица2[Филиал])*($B$3=Таблица2[ФЕР/ТЕР])*(F130=Таблица2[Наименование работ])*(G130=Таблица2[ТПиР/НСиР])*Таблица2[ПИР])</f>
        <v>0</v>
      </c>
      <c r="J130" s="43">
        <f>T130*SUMPRODUCT(($B$2=Таблица2[Филиал])*($B$3=Таблица2[ФЕР/ТЕР])*(F130=Таблица2[Наименование работ])*(G130=Таблица2[ТПиР/НСиР])*Таблица2[СМР])</f>
        <v>0</v>
      </c>
      <c r="K130" s="43">
        <f>U130*SUMPRODUCT(($B$2=Таблица2[Филиал])*($B$3=Таблица2[ФЕР/ТЕР])*(F130=Таблица2[Наименование работ])*(G130=Таблица2[ТПиР/НСиР])*Таблица2[ПНР])</f>
        <v>0</v>
      </c>
      <c r="L130" s="43">
        <f>V130*SUMPRODUCT(($B$2=Таблица2[Филиал])*($B$3=Таблица2[ФЕР/ТЕР])*(F130=Таблица2[Наименование работ])*(G130=Таблица2[ТПиР/НСиР])*Таблица2[Оборудование])</f>
        <v>0</v>
      </c>
      <c r="M130" s="43">
        <f>W130*SUMPRODUCT(($B$2=Таблица2[Филиал])*($B$3=Таблица2[ФЕР/ТЕР])*(F130=Таблица2[Наименование работ])*(G130=Таблица2[ТПиР/НСиР])*Таблица2[Прочие])</f>
        <v>0</v>
      </c>
      <c r="N130" s="43">
        <f>S130*SUMPRODUCT(($B$2=Таблица2[Филиал])*($B$3=Таблица2[ФЕР/ТЕР])*(F130=Таблица2[Наименование работ])*(G130=Таблица2[ТПиР/НСиР])*Таблица2[ПИР2])</f>
        <v>0</v>
      </c>
      <c r="O130" s="43">
        <f>T130*SUMPRODUCT(($B$2=Таблица2[Филиал])*($B$3=Таблица2[ФЕР/ТЕР])*(F130=Таблица2[Наименование работ])*(G130=Таблица2[ТПиР/НСиР])*Таблица2[СМР3])</f>
        <v>0</v>
      </c>
      <c r="P130" s="43">
        <f>U130*SUMPRODUCT(($B$2=Таблица2[Филиал])*($B$3=Таблица2[ФЕР/ТЕР])*(F130=Таблица2[Наименование работ])*(G130=Таблица2[ТПиР/НСиР])*Таблица2[ПНР4])</f>
        <v>0</v>
      </c>
      <c r="Q130" s="43">
        <f>V130*SUMPRODUCT(($B$2=Таблица2[Филиал])*($B$3=Таблица2[ФЕР/ТЕР])*(F130=Таблица2[Наименование работ])*(G130=Таблица2[ТПиР/НСиР])*Таблица2[Оборудование5])</f>
        <v>0</v>
      </c>
      <c r="R130" s="43">
        <f>W130*SUMPRODUCT(($B$2=Таблица2[Филиал])*($B$3=Таблица2[ФЕР/ТЕР])*(F130=Таблица2[Наименование работ])*(G130=Таблица2[ТПиР/НСиР])*Таблица2[Прочие2])</f>
        <v>0</v>
      </c>
      <c r="S130" s="43">
        <f>IF($B$4="в базовых ценах",калькулятор!J134,X130*SUMPRODUCT(($B$2=Таблица2[Филиал])*($B$3=Таблица2[ФЕР/ТЕР])*(F130=Таблица2[Наименование работ])*(G130=Таблица2[ТПиР/НСиР])/Таблица2[ПИР22]))</f>
        <v>0</v>
      </c>
      <c r="T130" s="43">
        <f>IF($B$4="в базовых ценах",калькулятор!K134,Y130*SUMPRODUCT(($B$2=Таблица2[Филиал])*($B$3=Таблица2[ФЕР/ТЕР])*(F130=Таблица2[Наименование работ])*(G130=Таблица2[ТПиР/НСиР])/Таблица2[СМР33]))</f>
        <v>0</v>
      </c>
      <c r="U130" s="43">
        <f>IF($B$4="в базовых ценах",калькулятор!L134,Z130*SUMPRODUCT(($B$2=Таблица2[Филиал])*($B$3=Таблица2[ФЕР/ТЕР])*(F130=Таблица2[Наименование работ])*(G130=Таблица2[ТПиР/НСиР])/Таблица2[ПНР44]))</f>
        <v>0</v>
      </c>
      <c r="V130" s="43">
        <f>IF($B$4="в базовых ценах",калькулятор!M134,AA130*SUMPRODUCT(($B$2=Таблица2[Филиал])*($B$3=Таблица2[ФЕР/ТЕР])*(F130=Таблица2[Наименование работ])*(G130=Таблица2[ТПиР/НСиР])/Таблица2[Оборудование55]))</f>
        <v>0</v>
      </c>
      <c r="W130" s="43">
        <f>IF($B$4="в базовых ценах",калькулятор!N134,AB130*SUMPRODUCT(($B$2=Таблица2[Филиал])*($B$3=Таблица2[ФЕР/ТЕР])*(F130=Таблица2[Наименование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43">
        <f>IF($B$4="в текущих ценах",калькулятор!J134,S130*SUMPRODUCT(($B$2=Таблица2[Филиал])*($B$3=Таблица2[ФЕР/ТЕР])*(F130=Таблица2[Наименование работ])*(G130=Таблица2[ТПиР/НСиР])*Таблица2[ПИР22]))</f>
        <v>0</v>
      </c>
      <c r="Y130" s="43">
        <f>IF($B$4="в текущих ценах",калькулятор!K134,T130*SUMPRODUCT(($B$2=Таблица2[Филиал])*($B$3=Таблица2[ФЕР/ТЕР])*(F130=Таблица2[Наименование работ])*(G130=Таблица2[ТПиР/НСиР])*Таблица2[СМР33]))</f>
        <v>0</v>
      </c>
      <c r="Z130" s="43">
        <f>IF($B$4="в текущих ценах",калькулятор!L134,U130*SUMPRODUCT(($B$2=Таблица2[Филиал])*($B$3=Таблица2[ФЕР/ТЕР])*(F130=Таблица2[Наименование работ])*(G130=Таблица2[ТПиР/НСиР])*Таблица2[ПНР44]))</f>
        <v>0</v>
      </c>
      <c r="AA130" s="43">
        <f>IF($B$4="в текущих ценах",калькулятор!M134,V130*SUMPRODUCT(($B$2=Таблица2[Филиал])*($B$3=Таблица2[ФЕР/ТЕР])*(F130=Таблица2[Наименование работ])*(G130=Таблица2[ТПиР/НСиР])*Таблица2[Оборудование55]))</f>
        <v>0</v>
      </c>
      <c r="AB130" s="44">
        <f>IF($B$4="в текущих ценах",калькулятор!N134,W130*SUMPRODUCT(($B$2=Таблица2[Филиал])*($B$3=Таблица2[ФЕР/ТЕР])*(F130=Таблица2[Наименование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43">
        <f>SUM(Таблица3[[#This Row],[ПИР]:[Прочее]])</f>
        <v>0</v>
      </c>
      <c r="AD13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0" s="48">
        <f>SUM(Таблица3[[#This Row],[ПИР7]:[Прочие]])</f>
        <v>0</v>
      </c>
      <c r="AF130" s="48">
        <f>SUM(Таблица3[[#This Row],[ПИР11]:[Прочие15]])</f>
        <v>0</v>
      </c>
    </row>
    <row r="131" spans="4:32" x14ac:dyDescent="0.25">
      <c r="D131" s="36">
        <f>калькулятор!C135</f>
        <v>0</v>
      </c>
      <c r="E131" s="6">
        <f>калькулятор!F135</f>
        <v>0</v>
      </c>
      <c r="F131" s="6">
        <f>калькулятор!G135</f>
        <v>0</v>
      </c>
      <c r="G131" s="6">
        <f>калькулятор!H135</f>
        <v>0</v>
      </c>
      <c r="H131" s="6">
        <f>калькулятор!I135</f>
        <v>0</v>
      </c>
      <c r="I131" s="43">
        <f>S131*SUMPRODUCT(($B$2=Таблица2[Филиал])*($B$3=Таблица2[ФЕР/ТЕР])*(F131=Таблица2[Наименование работ])*(G131=Таблица2[ТПиР/НСиР])*Таблица2[ПИР])</f>
        <v>0</v>
      </c>
      <c r="J131" s="43">
        <f>T131*SUMPRODUCT(($B$2=Таблица2[Филиал])*($B$3=Таблица2[ФЕР/ТЕР])*(F131=Таблица2[Наименование работ])*(G131=Таблица2[ТПиР/НСиР])*Таблица2[СМР])</f>
        <v>0</v>
      </c>
      <c r="K131" s="43">
        <f>U131*SUMPRODUCT(($B$2=Таблица2[Филиал])*($B$3=Таблица2[ФЕР/ТЕР])*(F131=Таблица2[Наименование работ])*(G131=Таблица2[ТПиР/НСиР])*Таблица2[ПНР])</f>
        <v>0</v>
      </c>
      <c r="L131" s="43">
        <f>V131*SUMPRODUCT(($B$2=Таблица2[Филиал])*($B$3=Таблица2[ФЕР/ТЕР])*(F131=Таблица2[Наименование работ])*(G131=Таблица2[ТПиР/НСиР])*Таблица2[Оборудование])</f>
        <v>0</v>
      </c>
      <c r="M131" s="43">
        <f>W131*SUMPRODUCT(($B$2=Таблица2[Филиал])*($B$3=Таблица2[ФЕР/ТЕР])*(F131=Таблица2[Наименование работ])*(G131=Таблица2[ТПиР/НСиР])*Таблица2[Прочие])</f>
        <v>0</v>
      </c>
      <c r="N131" s="43">
        <f>S131*SUMPRODUCT(($B$2=Таблица2[Филиал])*($B$3=Таблица2[ФЕР/ТЕР])*(F131=Таблица2[Наименование работ])*(G131=Таблица2[ТПиР/НСиР])*Таблица2[ПИР2])</f>
        <v>0</v>
      </c>
      <c r="O131" s="43">
        <f>T131*SUMPRODUCT(($B$2=Таблица2[Филиал])*($B$3=Таблица2[ФЕР/ТЕР])*(F131=Таблица2[Наименование работ])*(G131=Таблица2[ТПиР/НСиР])*Таблица2[СМР3])</f>
        <v>0</v>
      </c>
      <c r="P131" s="43">
        <f>U131*SUMPRODUCT(($B$2=Таблица2[Филиал])*($B$3=Таблица2[ФЕР/ТЕР])*(F131=Таблица2[Наименование работ])*(G131=Таблица2[ТПиР/НСиР])*Таблица2[ПНР4])</f>
        <v>0</v>
      </c>
      <c r="Q131" s="43">
        <f>V131*SUMPRODUCT(($B$2=Таблица2[Филиал])*($B$3=Таблица2[ФЕР/ТЕР])*(F131=Таблица2[Наименование работ])*(G131=Таблица2[ТПиР/НСиР])*Таблица2[Оборудование5])</f>
        <v>0</v>
      </c>
      <c r="R131" s="43">
        <f>W131*SUMPRODUCT(($B$2=Таблица2[Филиал])*($B$3=Таблица2[ФЕР/ТЕР])*(F131=Таблица2[Наименование работ])*(G131=Таблица2[ТПиР/НСиР])*Таблица2[Прочие2])</f>
        <v>0</v>
      </c>
      <c r="S131" s="43">
        <f>IF($B$4="в базовых ценах",калькулятор!J135,X131*SUMPRODUCT(($B$2=Таблица2[Филиал])*($B$3=Таблица2[ФЕР/ТЕР])*(F131=Таблица2[Наименование работ])*(G131=Таблица2[ТПиР/НСиР])/Таблица2[ПИР22]))</f>
        <v>0</v>
      </c>
      <c r="T131" s="43">
        <f>IF($B$4="в базовых ценах",калькулятор!K135,Y131*SUMPRODUCT(($B$2=Таблица2[Филиал])*($B$3=Таблица2[ФЕР/ТЕР])*(F131=Таблица2[Наименование работ])*(G131=Таблица2[ТПиР/НСиР])/Таблица2[СМР33]))</f>
        <v>0</v>
      </c>
      <c r="U131" s="43">
        <f>IF($B$4="в базовых ценах",калькулятор!L135,Z131*SUMPRODUCT(($B$2=Таблица2[Филиал])*($B$3=Таблица2[ФЕР/ТЕР])*(F131=Таблица2[Наименование работ])*(G131=Таблица2[ТПиР/НСиР])/Таблица2[ПНР44]))</f>
        <v>0</v>
      </c>
      <c r="V131" s="43">
        <f>IF($B$4="в базовых ценах",калькулятор!M135,AA131*SUMPRODUCT(($B$2=Таблица2[Филиал])*($B$3=Таблица2[ФЕР/ТЕР])*(F131=Таблица2[Наименование работ])*(G131=Таблица2[ТПиР/НСиР])/Таблица2[Оборудование55]))</f>
        <v>0</v>
      </c>
      <c r="W131" s="43">
        <f>IF($B$4="в базовых ценах",калькулятор!N135,AB131*SUMPRODUCT(($B$2=Таблица2[Филиал])*($B$3=Таблица2[ФЕР/ТЕР])*(F131=Таблица2[Наименование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43">
        <f>IF($B$4="в текущих ценах",калькулятор!J135,S131*SUMPRODUCT(($B$2=Таблица2[Филиал])*($B$3=Таблица2[ФЕР/ТЕР])*(F131=Таблица2[Наименование работ])*(G131=Таблица2[ТПиР/НСиР])*Таблица2[ПИР22]))</f>
        <v>0</v>
      </c>
      <c r="Y131" s="43">
        <f>IF($B$4="в текущих ценах",калькулятор!K135,T131*SUMPRODUCT(($B$2=Таблица2[Филиал])*($B$3=Таблица2[ФЕР/ТЕР])*(F131=Таблица2[Наименование работ])*(G131=Таблица2[ТПиР/НСиР])*Таблица2[СМР33]))</f>
        <v>0</v>
      </c>
      <c r="Z131" s="43">
        <f>IF($B$4="в текущих ценах",калькулятор!L135,U131*SUMPRODUCT(($B$2=Таблица2[Филиал])*($B$3=Таблица2[ФЕР/ТЕР])*(F131=Таблица2[Наименование работ])*(G131=Таблица2[ТПиР/НСиР])*Таблица2[ПНР44]))</f>
        <v>0</v>
      </c>
      <c r="AA131" s="43">
        <f>IF($B$4="в текущих ценах",калькулятор!M135,V131*SUMPRODUCT(($B$2=Таблица2[Филиал])*($B$3=Таблица2[ФЕР/ТЕР])*(F131=Таблица2[Наименование работ])*(G131=Таблица2[ТПиР/НСиР])*Таблица2[Оборудование55]))</f>
        <v>0</v>
      </c>
      <c r="AB131" s="44">
        <f>IF($B$4="в текущих ценах",калькулятор!N135,W131*SUMPRODUCT(($B$2=Таблица2[Филиал])*($B$3=Таблица2[ФЕР/ТЕР])*(F131=Таблица2[Наименование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43">
        <f>SUM(Таблица3[[#This Row],[ПИР]:[Прочее]])</f>
        <v>0</v>
      </c>
      <c r="AD13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1" s="48">
        <f>SUM(Таблица3[[#This Row],[ПИР7]:[Прочие]])</f>
        <v>0</v>
      </c>
      <c r="AF131" s="48">
        <f>SUM(Таблица3[[#This Row],[ПИР11]:[Прочие15]])</f>
        <v>0</v>
      </c>
    </row>
    <row r="132" spans="4:32" x14ac:dyDescent="0.25">
      <c r="D132" s="36">
        <f>калькулятор!C136</f>
        <v>0</v>
      </c>
      <c r="E132" s="6">
        <f>калькулятор!F136</f>
        <v>0</v>
      </c>
      <c r="F132" s="6">
        <f>калькулятор!G136</f>
        <v>0</v>
      </c>
      <c r="G132" s="6">
        <f>калькулятор!H136</f>
        <v>0</v>
      </c>
      <c r="H132" s="6">
        <f>калькулятор!I136</f>
        <v>0</v>
      </c>
      <c r="I132" s="43">
        <f>S132*SUMPRODUCT(($B$2=Таблица2[Филиал])*($B$3=Таблица2[ФЕР/ТЕР])*(F132=Таблица2[Наименование работ])*(G132=Таблица2[ТПиР/НСиР])*Таблица2[ПИР])</f>
        <v>0</v>
      </c>
      <c r="J132" s="43">
        <f>T132*SUMPRODUCT(($B$2=Таблица2[Филиал])*($B$3=Таблица2[ФЕР/ТЕР])*(F132=Таблица2[Наименование работ])*(G132=Таблица2[ТПиР/НСиР])*Таблица2[СМР])</f>
        <v>0</v>
      </c>
      <c r="K132" s="43">
        <f>U132*SUMPRODUCT(($B$2=Таблица2[Филиал])*($B$3=Таблица2[ФЕР/ТЕР])*(F132=Таблица2[Наименование работ])*(G132=Таблица2[ТПиР/НСиР])*Таблица2[ПНР])</f>
        <v>0</v>
      </c>
      <c r="L132" s="43">
        <f>V132*SUMPRODUCT(($B$2=Таблица2[Филиал])*($B$3=Таблица2[ФЕР/ТЕР])*(F132=Таблица2[Наименование работ])*(G132=Таблица2[ТПиР/НСиР])*Таблица2[Оборудование])</f>
        <v>0</v>
      </c>
      <c r="M132" s="43">
        <f>W132*SUMPRODUCT(($B$2=Таблица2[Филиал])*($B$3=Таблица2[ФЕР/ТЕР])*(F132=Таблица2[Наименование работ])*(G132=Таблица2[ТПиР/НСиР])*Таблица2[Прочие])</f>
        <v>0</v>
      </c>
      <c r="N132" s="43">
        <f>S132*SUMPRODUCT(($B$2=Таблица2[Филиал])*($B$3=Таблица2[ФЕР/ТЕР])*(F132=Таблица2[Наименование работ])*(G132=Таблица2[ТПиР/НСиР])*Таблица2[ПИР2])</f>
        <v>0</v>
      </c>
      <c r="O132" s="43">
        <f>T132*SUMPRODUCT(($B$2=Таблица2[Филиал])*($B$3=Таблица2[ФЕР/ТЕР])*(F132=Таблица2[Наименование работ])*(G132=Таблица2[ТПиР/НСиР])*Таблица2[СМР3])</f>
        <v>0</v>
      </c>
      <c r="P132" s="43">
        <f>U132*SUMPRODUCT(($B$2=Таблица2[Филиал])*($B$3=Таблица2[ФЕР/ТЕР])*(F132=Таблица2[Наименование работ])*(G132=Таблица2[ТПиР/НСиР])*Таблица2[ПНР4])</f>
        <v>0</v>
      </c>
      <c r="Q132" s="43">
        <f>V132*SUMPRODUCT(($B$2=Таблица2[Филиал])*($B$3=Таблица2[ФЕР/ТЕР])*(F132=Таблица2[Наименование работ])*(G132=Таблица2[ТПиР/НСиР])*Таблица2[Оборудование5])</f>
        <v>0</v>
      </c>
      <c r="R132" s="43">
        <f>W132*SUMPRODUCT(($B$2=Таблица2[Филиал])*($B$3=Таблица2[ФЕР/ТЕР])*(F132=Таблица2[Наименование работ])*(G132=Таблица2[ТПиР/НСиР])*Таблица2[Прочие2])</f>
        <v>0</v>
      </c>
      <c r="S132" s="43">
        <f>IF($B$4="в базовых ценах",калькулятор!J136,X132*SUMPRODUCT(($B$2=Таблица2[Филиал])*($B$3=Таблица2[ФЕР/ТЕР])*(F132=Таблица2[Наименование работ])*(G132=Таблица2[ТПиР/НСиР])/Таблица2[ПИР22]))</f>
        <v>0</v>
      </c>
      <c r="T132" s="43">
        <f>IF($B$4="в базовых ценах",калькулятор!K136,Y132*SUMPRODUCT(($B$2=Таблица2[Филиал])*($B$3=Таблица2[ФЕР/ТЕР])*(F132=Таблица2[Наименование работ])*(G132=Таблица2[ТПиР/НСиР])/Таблица2[СМР33]))</f>
        <v>0</v>
      </c>
      <c r="U132" s="43">
        <f>IF($B$4="в базовых ценах",калькулятор!L136,Z132*SUMPRODUCT(($B$2=Таблица2[Филиал])*($B$3=Таблица2[ФЕР/ТЕР])*(F132=Таблица2[Наименование работ])*(G132=Таблица2[ТПиР/НСиР])/Таблица2[ПНР44]))</f>
        <v>0</v>
      </c>
      <c r="V132" s="43">
        <f>IF($B$4="в базовых ценах",калькулятор!M136,AA132*SUMPRODUCT(($B$2=Таблица2[Филиал])*($B$3=Таблица2[ФЕР/ТЕР])*(F132=Таблица2[Наименование работ])*(G132=Таблица2[ТПиР/НСиР])/Таблица2[Оборудование55]))</f>
        <v>0</v>
      </c>
      <c r="W132" s="43">
        <f>IF($B$4="в базовых ценах",калькулятор!N136,AB132*SUMPRODUCT(($B$2=Таблица2[Филиал])*($B$3=Таблица2[ФЕР/ТЕР])*(F132=Таблица2[Наименование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43">
        <f>IF($B$4="в текущих ценах",калькулятор!J136,S132*SUMPRODUCT(($B$2=Таблица2[Филиал])*($B$3=Таблица2[ФЕР/ТЕР])*(F132=Таблица2[Наименование работ])*(G132=Таблица2[ТПиР/НСиР])*Таблица2[ПИР22]))</f>
        <v>0</v>
      </c>
      <c r="Y132" s="43">
        <f>IF($B$4="в текущих ценах",калькулятор!K136,T132*SUMPRODUCT(($B$2=Таблица2[Филиал])*($B$3=Таблица2[ФЕР/ТЕР])*(F132=Таблица2[Наименование работ])*(G132=Таблица2[ТПиР/НСиР])*Таблица2[СМР33]))</f>
        <v>0</v>
      </c>
      <c r="Z132" s="43">
        <f>IF($B$4="в текущих ценах",калькулятор!L136,U132*SUMPRODUCT(($B$2=Таблица2[Филиал])*($B$3=Таблица2[ФЕР/ТЕР])*(F132=Таблица2[Наименование работ])*(G132=Таблица2[ТПиР/НСиР])*Таблица2[ПНР44]))</f>
        <v>0</v>
      </c>
      <c r="AA132" s="43">
        <f>IF($B$4="в текущих ценах",калькулятор!M136,V132*SUMPRODUCT(($B$2=Таблица2[Филиал])*($B$3=Таблица2[ФЕР/ТЕР])*(F132=Таблица2[Наименование работ])*(G132=Таблица2[ТПиР/НСиР])*Таблица2[Оборудование55]))</f>
        <v>0</v>
      </c>
      <c r="AB132" s="44">
        <f>IF($B$4="в текущих ценах",калькулятор!N136,W132*SUMPRODUCT(($B$2=Таблица2[Филиал])*($B$3=Таблица2[ФЕР/ТЕР])*(F132=Таблица2[Наименование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43">
        <f>SUM(Таблица3[[#This Row],[ПИР]:[Прочее]])</f>
        <v>0</v>
      </c>
      <c r="AD13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2" s="48">
        <f>SUM(Таблица3[[#This Row],[ПИР7]:[Прочие]])</f>
        <v>0</v>
      </c>
      <c r="AF132" s="48">
        <f>SUM(Таблица3[[#This Row],[ПИР11]:[Прочие15]])</f>
        <v>0</v>
      </c>
    </row>
    <row r="133" spans="4:32" x14ac:dyDescent="0.25">
      <c r="D133" s="36">
        <f>калькулятор!C137</f>
        <v>0</v>
      </c>
      <c r="E133" s="6">
        <f>калькулятор!F137</f>
        <v>0</v>
      </c>
      <c r="F133" s="6">
        <f>калькулятор!G137</f>
        <v>0</v>
      </c>
      <c r="G133" s="6">
        <f>калькулятор!H137</f>
        <v>0</v>
      </c>
      <c r="H133" s="6">
        <f>калькулятор!I137</f>
        <v>0</v>
      </c>
      <c r="I133" s="43">
        <f>S133*SUMPRODUCT(($B$2=Таблица2[Филиал])*($B$3=Таблица2[ФЕР/ТЕР])*(F133=Таблица2[Наименование работ])*(G133=Таблица2[ТПиР/НСиР])*Таблица2[ПИР])</f>
        <v>0</v>
      </c>
      <c r="J133" s="43">
        <f>T133*SUMPRODUCT(($B$2=Таблица2[Филиал])*($B$3=Таблица2[ФЕР/ТЕР])*(F133=Таблица2[Наименование работ])*(G133=Таблица2[ТПиР/НСиР])*Таблица2[СМР])</f>
        <v>0</v>
      </c>
      <c r="K133" s="43">
        <f>U133*SUMPRODUCT(($B$2=Таблица2[Филиал])*($B$3=Таблица2[ФЕР/ТЕР])*(F133=Таблица2[Наименование работ])*(G133=Таблица2[ТПиР/НСиР])*Таблица2[ПНР])</f>
        <v>0</v>
      </c>
      <c r="L133" s="43">
        <f>V133*SUMPRODUCT(($B$2=Таблица2[Филиал])*($B$3=Таблица2[ФЕР/ТЕР])*(F133=Таблица2[Наименование работ])*(G133=Таблица2[ТПиР/НСиР])*Таблица2[Оборудование])</f>
        <v>0</v>
      </c>
      <c r="M133" s="43">
        <f>W133*SUMPRODUCT(($B$2=Таблица2[Филиал])*($B$3=Таблица2[ФЕР/ТЕР])*(F133=Таблица2[Наименование работ])*(G133=Таблица2[ТПиР/НСиР])*Таблица2[Прочие])</f>
        <v>0</v>
      </c>
      <c r="N133" s="43">
        <f>S133*SUMPRODUCT(($B$2=Таблица2[Филиал])*($B$3=Таблица2[ФЕР/ТЕР])*(F133=Таблица2[Наименование работ])*(G133=Таблица2[ТПиР/НСиР])*Таблица2[ПИР2])</f>
        <v>0</v>
      </c>
      <c r="O133" s="43">
        <f>T133*SUMPRODUCT(($B$2=Таблица2[Филиал])*($B$3=Таблица2[ФЕР/ТЕР])*(F133=Таблица2[Наименование работ])*(G133=Таблица2[ТПиР/НСиР])*Таблица2[СМР3])</f>
        <v>0</v>
      </c>
      <c r="P133" s="43">
        <f>U133*SUMPRODUCT(($B$2=Таблица2[Филиал])*($B$3=Таблица2[ФЕР/ТЕР])*(F133=Таблица2[Наименование работ])*(G133=Таблица2[ТПиР/НСиР])*Таблица2[ПНР4])</f>
        <v>0</v>
      </c>
      <c r="Q133" s="43">
        <f>V133*SUMPRODUCT(($B$2=Таблица2[Филиал])*($B$3=Таблица2[ФЕР/ТЕР])*(F133=Таблица2[Наименование работ])*(G133=Таблица2[ТПиР/НСиР])*Таблица2[Оборудование5])</f>
        <v>0</v>
      </c>
      <c r="R133" s="43">
        <f>W133*SUMPRODUCT(($B$2=Таблица2[Филиал])*($B$3=Таблица2[ФЕР/ТЕР])*(F133=Таблица2[Наименование работ])*(G133=Таблица2[ТПиР/НСиР])*Таблица2[Прочие2])</f>
        <v>0</v>
      </c>
      <c r="S133" s="43">
        <f>IF($B$4="в базовых ценах",калькулятор!J137,X133*SUMPRODUCT(($B$2=Таблица2[Филиал])*($B$3=Таблица2[ФЕР/ТЕР])*(F133=Таблица2[Наименование работ])*(G133=Таблица2[ТПиР/НСиР])/Таблица2[ПИР22]))</f>
        <v>0</v>
      </c>
      <c r="T133" s="43">
        <f>IF($B$4="в базовых ценах",калькулятор!K137,Y133*SUMPRODUCT(($B$2=Таблица2[Филиал])*($B$3=Таблица2[ФЕР/ТЕР])*(F133=Таблица2[Наименование работ])*(G133=Таблица2[ТПиР/НСиР])/Таблица2[СМР33]))</f>
        <v>0</v>
      </c>
      <c r="U133" s="43">
        <f>IF($B$4="в базовых ценах",калькулятор!L137,Z133*SUMPRODUCT(($B$2=Таблица2[Филиал])*($B$3=Таблица2[ФЕР/ТЕР])*(F133=Таблица2[Наименование работ])*(G133=Таблица2[ТПиР/НСиР])/Таблица2[ПНР44]))</f>
        <v>0</v>
      </c>
      <c r="V133" s="43">
        <f>IF($B$4="в базовых ценах",калькулятор!M137,AA133*SUMPRODUCT(($B$2=Таблица2[Филиал])*($B$3=Таблица2[ФЕР/ТЕР])*(F133=Таблица2[Наименование работ])*(G133=Таблица2[ТПиР/НСиР])/Таблица2[Оборудование55]))</f>
        <v>0</v>
      </c>
      <c r="W133" s="43">
        <f>IF($B$4="в базовых ценах",калькулятор!N137,AB133*SUMPRODUCT(($B$2=Таблица2[Филиал])*($B$3=Таблица2[ФЕР/ТЕР])*(F133=Таблица2[Наименование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43">
        <f>IF($B$4="в текущих ценах",калькулятор!J137,S133*SUMPRODUCT(($B$2=Таблица2[Филиал])*($B$3=Таблица2[ФЕР/ТЕР])*(F133=Таблица2[Наименование работ])*(G133=Таблица2[ТПиР/НСиР])*Таблица2[ПИР22]))</f>
        <v>0</v>
      </c>
      <c r="Y133" s="43">
        <f>IF($B$4="в текущих ценах",калькулятор!K137,T133*SUMPRODUCT(($B$2=Таблица2[Филиал])*($B$3=Таблица2[ФЕР/ТЕР])*(F133=Таблица2[Наименование работ])*(G133=Таблица2[ТПиР/НСиР])*Таблица2[СМР33]))</f>
        <v>0</v>
      </c>
      <c r="Z133" s="43">
        <f>IF($B$4="в текущих ценах",калькулятор!L137,U133*SUMPRODUCT(($B$2=Таблица2[Филиал])*($B$3=Таблица2[ФЕР/ТЕР])*(F133=Таблица2[Наименование работ])*(G133=Таблица2[ТПиР/НСиР])*Таблица2[ПНР44]))</f>
        <v>0</v>
      </c>
      <c r="AA133" s="43">
        <f>IF($B$4="в текущих ценах",калькулятор!M137,V133*SUMPRODUCT(($B$2=Таблица2[Филиал])*($B$3=Таблица2[ФЕР/ТЕР])*(F133=Таблица2[Наименование работ])*(G133=Таблица2[ТПиР/НСиР])*Таблица2[Оборудование55]))</f>
        <v>0</v>
      </c>
      <c r="AB133" s="44">
        <f>IF($B$4="в текущих ценах",калькулятор!N137,W133*SUMPRODUCT(($B$2=Таблица2[Филиал])*($B$3=Таблица2[ФЕР/ТЕР])*(F133=Таблица2[Наименование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43">
        <f>SUM(Таблица3[[#This Row],[ПИР]:[Прочее]])</f>
        <v>0</v>
      </c>
      <c r="AD13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3" s="48">
        <f>SUM(Таблица3[[#This Row],[ПИР7]:[Прочие]])</f>
        <v>0</v>
      </c>
      <c r="AF133" s="48">
        <f>SUM(Таблица3[[#This Row],[ПИР11]:[Прочие15]])</f>
        <v>0</v>
      </c>
    </row>
    <row r="134" spans="4:32" x14ac:dyDescent="0.25">
      <c r="D134" s="36">
        <f>калькулятор!C138</f>
        <v>0</v>
      </c>
      <c r="E134" s="6">
        <f>калькулятор!F138</f>
        <v>0</v>
      </c>
      <c r="F134" s="6">
        <f>калькулятор!G138</f>
        <v>0</v>
      </c>
      <c r="G134" s="6">
        <f>калькулятор!H138</f>
        <v>0</v>
      </c>
      <c r="H134" s="6">
        <f>калькулятор!I138</f>
        <v>0</v>
      </c>
      <c r="I134" s="43">
        <f>S134*SUMPRODUCT(($B$2=Таблица2[Филиал])*($B$3=Таблица2[ФЕР/ТЕР])*(F134=Таблица2[Наименование работ])*(G134=Таблица2[ТПиР/НСиР])*Таблица2[ПИР])</f>
        <v>0</v>
      </c>
      <c r="J134" s="43">
        <f>T134*SUMPRODUCT(($B$2=Таблица2[Филиал])*($B$3=Таблица2[ФЕР/ТЕР])*(F134=Таблица2[Наименование работ])*(G134=Таблица2[ТПиР/НСиР])*Таблица2[СМР])</f>
        <v>0</v>
      </c>
      <c r="K134" s="43">
        <f>U134*SUMPRODUCT(($B$2=Таблица2[Филиал])*($B$3=Таблица2[ФЕР/ТЕР])*(F134=Таблица2[Наименование работ])*(G134=Таблица2[ТПиР/НСиР])*Таблица2[ПНР])</f>
        <v>0</v>
      </c>
      <c r="L134" s="43">
        <f>V134*SUMPRODUCT(($B$2=Таблица2[Филиал])*($B$3=Таблица2[ФЕР/ТЕР])*(F134=Таблица2[Наименование работ])*(G134=Таблица2[ТПиР/НСиР])*Таблица2[Оборудование])</f>
        <v>0</v>
      </c>
      <c r="M134" s="43">
        <f>W134*SUMPRODUCT(($B$2=Таблица2[Филиал])*($B$3=Таблица2[ФЕР/ТЕР])*(F134=Таблица2[Наименование работ])*(G134=Таблица2[ТПиР/НСиР])*Таблица2[Прочие])</f>
        <v>0</v>
      </c>
      <c r="N134" s="43">
        <f>S134*SUMPRODUCT(($B$2=Таблица2[Филиал])*($B$3=Таблица2[ФЕР/ТЕР])*(F134=Таблица2[Наименование работ])*(G134=Таблица2[ТПиР/НСиР])*Таблица2[ПИР2])</f>
        <v>0</v>
      </c>
      <c r="O134" s="43">
        <f>T134*SUMPRODUCT(($B$2=Таблица2[Филиал])*($B$3=Таблица2[ФЕР/ТЕР])*(F134=Таблица2[Наименование работ])*(G134=Таблица2[ТПиР/НСиР])*Таблица2[СМР3])</f>
        <v>0</v>
      </c>
      <c r="P134" s="43">
        <f>U134*SUMPRODUCT(($B$2=Таблица2[Филиал])*($B$3=Таблица2[ФЕР/ТЕР])*(F134=Таблица2[Наименование работ])*(G134=Таблица2[ТПиР/НСиР])*Таблица2[ПНР4])</f>
        <v>0</v>
      </c>
      <c r="Q134" s="43">
        <f>V134*SUMPRODUCT(($B$2=Таблица2[Филиал])*($B$3=Таблица2[ФЕР/ТЕР])*(F134=Таблица2[Наименование работ])*(G134=Таблица2[ТПиР/НСиР])*Таблица2[Оборудование5])</f>
        <v>0</v>
      </c>
      <c r="R134" s="43">
        <f>W134*SUMPRODUCT(($B$2=Таблица2[Филиал])*($B$3=Таблица2[ФЕР/ТЕР])*(F134=Таблица2[Наименование работ])*(G134=Таблица2[ТПиР/НСиР])*Таблица2[Прочие2])</f>
        <v>0</v>
      </c>
      <c r="S134" s="43">
        <f>IF($B$4="в базовых ценах",калькулятор!J138,X134*SUMPRODUCT(($B$2=Таблица2[Филиал])*($B$3=Таблица2[ФЕР/ТЕР])*(F134=Таблица2[Наименование работ])*(G134=Таблица2[ТПиР/НСиР])/Таблица2[ПИР22]))</f>
        <v>0</v>
      </c>
      <c r="T134" s="43">
        <f>IF($B$4="в базовых ценах",калькулятор!K138,Y134*SUMPRODUCT(($B$2=Таблица2[Филиал])*($B$3=Таблица2[ФЕР/ТЕР])*(F134=Таблица2[Наименование работ])*(G134=Таблица2[ТПиР/НСиР])/Таблица2[СМР33]))</f>
        <v>0</v>
      </c>
      <c r="U134" s="43">
        <f>IF($B$4="в базовых ценах",калькулятор!L138,Z134*SUMPRODUCT(($B$2=Таблица2[Филиал])*($B$3=Таблица2[ФЕР/ТЕР])*(F134=Таблица2[Наименование работ])*(G134=Таблица2[ТПиР/НСиР])/Таблица2[ПНР44]))</f>
        <v>0</v>
      </c>
      <c r="V134" s="43">
        <f>IF($B$4="в базовых ценах",калькулятор!M138,AA134*SUMPRODUCT(($B$2=Таблица2[Филиал])*($B$3=Таблица2[ФЕР/ТЕР])*(F134=Таблица2[Наименование работ])*(G134=Таблица2[ТПиР/НСиР])/Таблица2[Оборудование55]))</f>
        <v>0</v>
      </c>
      <c r="W134" s="43">
        <f>IF($B$4="в базовых ценах",калькулятор!N138,AB134*SUMPRODUCT(($B$2=Таблица2[Филиал])*($B$3=Таблица2[ФЕР/ТЕР])*(F134=Таблица2[Наименование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43">
        <f>IF($B$4="в текущих ценах",калькулятор!J138,S134*SUMPRODUCT(($B$2=Таблица2[Филиал])*($B$3=Таблица2[ФЕР/ТЕР])*(F134=Таблица2[Наименование работ])*(G134=Таблица2[ТПиР/НСиР])*Таблица2[ПИР22]))</f>
        <v>0</v>
      </c>
      <c r="Y134" s="43">
        <f>IF($B$4="в текущих ценах",калькулятор!K138,T134*SUMPRODUCT(($B$2=Таблица2[Филиал])*($B$3=Таблица2[ФЕР/ТЕР])*(F134=Таблица2[Наименование работ])*(G134=Таблица2[ТПиР/НСиР])*Таблица2[СМР33]))</f>
        <v>0</v>
      </c>
      <c r="Z134" s="43">
        <f>IF($B$4="в текущих ценах",калькулятор!L138,U134*SUMPRODUCT(($B$2=Таблица2[Филиал])*($B$3=Таблица2[ФЕР/ТЕР])*(F134=Таблица2[Наименование работ])*(G134=Таблица2[ТПиР/НСиР])*Таблица2[ПНР44]))</f>
        <v>0</v>
      </c>
      <c r="AA134" s="43">
        <f>IF($B$4="в текущих ценах",калькулятор!M138,V134*SUMPRODUCT(($B$2=Таблица2[Филиал])*($B$3=Таблица2[ФЕР/ТЕР])*(F134=Таблица2[Наименование работ])*(G134=Таблица2[ТПиР/НСиР])*Таблица2[Оборудование55]))</f>
        <v>0</v>
      </c>
      <c r="AB134" s="44">
        <f>IF($B$4="в текущих ценах",калькулятор!N138,W134*SUMPRODUCT(($B$2=Таблица2[Филиал])*($B$3=Таблица2[ФЕР/ТЕР])*(F134=Таблица2[Наименование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43">
        <f>SUM(Таблица3[[#This Row],[ПИР]:[Прочее]])</f>
        <v>0</v>
      </c>
      <c r="AD13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4" s="48">
        <f>SUM(Таблица3[[#This Row],[ПИР7]:[Прочие]])</f>
        <v>0</v>
      </c>
      <c r="AF134" s="48">
        <f>SUM(Таблица3[[#This Row],[ПИР11]:[Прочие15]])</f>
        <v>0</v>
      </c>
    </row>
    <row r="135" spans="4:32" x14ac:dyDescent="0.25">
      <c r="D135" s="36">
        <f>калькулятор!C139</f>
        <v>0</v>
      </c>
      <c r="E135" s="6">
        <f>калькулятор!F139</f>
        <v>0</v>
      </c>
      <c r="F135" s="6">
        <f>калькулятор!G139</f>
        <v>0</v>
      </c>
      <c r="G135" s="6">
        <f>калькулятор!H139</f>
        <v>0</v>
      </c>
      <c r="H135" s="6">
        <f>калькулятор!I139</f>
        <v>0</v>
      </c>
      <c r="I135" s="43">
        <f>S135*SUMPRODUCT(($B$2=Таблица2[Филиал])*($B$3=Таблица2[ФЕР/ТЕР])*(F135=Таблица2[Наименование работ])*(G135=Таблица2[ТПиР/НСиР])*Таблица2[ПИР])</f>
        <v>0</v>
      </c>
      <c r="J135" s="43">
        <f>T135*SUMPRODUCT(($B$2=Таблица2[Филиал])*($B$3=Таблица2[ФЕР/ТЕР])*(F135=Таблица2[Наименование работ])*(G135=Таблица2[ТПиР/НСиР])*Таблица2[СМР])</f>
        <v>0</v>
      </c>
      <c r="K135" s="43">
        <f>U135*SUMPRODUCT(($B$2=Таблица2[Филиал])*($B$3=Таблица2[ФЕР/ТЕР])*(F135=Таблица2[Наименование работ])*(G135=Таблица2[ТПиР/НСиР])*Таблица2[ПНР])</f>
        <v>0</v>
      </c>
      <c r="L135" s="43">
        <f>V135*SUMPRODUCT(($B$2=Таблица2[Филиал])*($B$3=Таблица2[ФЕР/ТЕР])*(F135=Таблица2[Наименование работ])*(G135=Таблица2[ТПиР/НСиР])*Таблица2[Оборудование])</f>
        <v>0</v>
      </c>
      <c r="M135" s="43">
        <f>W135*SUMPRODUCT(($B$2=Таблица2[Филиал])*($B$3=Таблица2[ФЕР/ТЕР])*(F135=Таблица2[Наименование работ])*(G135=Таблица2[ТПиР/НСиР])*Таблица2[Прочие])</f>
        <v>0</v>
      </c>
      <c r="N135" s="43">
        <f>S135*SUMPRODUCT(($B$2=Таблица2[Филиал])*($B$3=Таблица2[ФЕР/ТЕР])*(F135=Таблица2[Наименование работ])*(G135=Таблица2[ТПиР/НСиР])*Таблица2[ПИР2])</f>
        <v>0</v>
      </c>
      <c r="O135" s="43">
        <f>T135*SUMPRODUCT(($B$2=Таблица2[Филиал])*($B$3=Таблица2[ФЕР/ТЕР])*(F135=Таблица2[Наименование работ])*(G135=Таблица2[ТПиР/НСиР])*Таблица2[СМР3])</f>
        <v>0</v>
      </c>
      <c r="P135" s="43">
        <f>U135*SUMPRODUCT(($B$2=Таблица2[Филиал])*($B$3=Таблица2[ФЕР/ТЕР])*(F135=Таблица2[Наименование работ])*(G135=Таблица2[ТПиР/НСиР])*Таблица2[ПНР4])</f>
        <v>0</v>
      </c>
      <c r="Q135" s="43">
        <f>V135*SUMPRODUCT(($B$2=Таблица2[Филиал])*($B$3=Таблица2[ФЕР/ТЕР])*(F135=Таблица2[Наименование работ])*(G135=Таблица2[ТПиР/НСиР])*Таблица2[Оборудование5])</f>
        <v>0</v>
      </c>
      <c r="R135" s="43">
        <f>W135*SUMPRODUCT(($B$2=Таблица2[Филиал])*($B$3=Таблица2[ФЕР/ТЕР])*(F135=Таблица2[Наименование работ])*(G135=Таблица2[ТПиР/НСиР])*Таблица2[Прочие2])</f>
        <v>0</v>
      </c>
      <c r="S135" s="43">
        <f>IF($B$4="в базовых ценах",калькулятор!J139,X135*SUMPRODUCT(($B$2=Таблица2[Филиал])*($B$3=Таблица2[ФЕР/ТЕР])*(F135=Таблица2[Наименование работ])*(G135=Таблица2[ТПиР/НСиР])/Таблица2[ПИР22]))</f>
        <v>0</v>
      </c>
      <c r="T135" s="43">
        <f>IF($B$4="в базовых ценах",калькулятор!K139,Y135*SUMPRODUCT(($B$2=Таблица2[Филиал])*($B$3=Таблица2[ФЕР/ТЕР])*(F135=Таблица2[Наименование работ])*(G135=Таблица2[ТПиР/НСиР])/Таблица2[СМР33]))</f>
        <v>0</v>
      </c>
      <c r="U135" s="43">
        <f>IF($B$4="в базовых ценах",калькулятор!L139,Z135*SUMPRODUCT(($B$2=Таблица2[Филиал])*($B$3=Таблица2[ФЕР/ТЕР])*(F135=Таблица2[Наименование работ])*(G135=Таблица2[ТПиР/НСиР])/Таблица2[ПНР44]))</f>
        <v>0</v>
      </c>
      <c r="V135" s="43">
        <f>IF($B$4="в базовых ценах",калькулятор!M139,AA135*SUMPRODUCT(($B$2=Таблица2[Филиал])*($B$3=Таблица2[ФЕР/ТЕР])*(F135=Таблица2[Наименование работ])*(G135=Таблица2[ТПиР/НСиР])/Таблица2[Оборудование55]))</f>
        <v>0</v>
      </c>
      <c r="W135" s="43">
        <f>IF($B$4="в базовых ценах",калькулятор!N139,AB135*SUMPRODUCT(($B$2=Таблица2[Филиал])*($B$3=Таблица2[ФЕР/ТЕР])*(F135=Таблица2[Наименование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43">
        <f>IF($B$4="в текущих ценах",калькулятор!J139,S135*SUMPRODUCT(($B$2=Таблица2[Филиал])*($B$3=Таблица2[ФЕР/ТЕР])*(F135=Таблица2[Наименование работ])*(G135=Таблица2[ТПиР/НСиР])*Таблица2[ПИР22]))</f>
        <v>0</v>
      </c>
      <c r="Y135" s="43">
        <f>IF($B$4="в текущих ценах",калькулятор!K139,T135*SUMPRODUCT(($B$2=Таблица2[Филиал])*($B$3=Таблица2[ФЕР/ТЕР])*(F135=Таблица2[Наименование работ])*(G135=Таблица2[ТПиР/НСиР])*Таблица2[СМР33]))</f>
        <v>0</v>
      </c>
      <c r="Z135" s="43">
        <f>IF($B$4="в текущих ценах",калькулятор!L139,U135*SUMPRODUCT(($B$2=Таблица2[Филиал])*($B$3=Таблица2[ФЕР/ТЕР])*(F135=Таблица2[Наименование работ])*(G135=Таблица2[ТПиР/НСиР])*Таблица2[ПНР44]))</f>
        <v>0</v>
      </c>
      <c r="AA135" s="43">
        <f>IF($B$4="в текущих ценах",калькулятор!M139,V135*SUMPRODUCT(($B$2=Таблица2[Филиал])*($B$3=Таблица2[ФЕР/ТЕР])*(F135=Таблица2[Наименование работ])*(G135=Таблица2[ТПиР/НСиР])*Таблица2[Оборудование55]))</f>
        <v>0</v>
      </c>
      <c r="AB135" s="44">
        <f>IF($B$4="в текущих ценах",калькулятор!N139,W135*SUMPRODUCT(($B$2=Таблица2[Филиал])*($B$3=Таблица2[ФЕР/ТЕР])*(F135=Таблица2[Наименование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43">
        <f>SUM(Таблица3[[#This Row],[ПИР]:[Прочее]])</f>
        <v>0</v>
      </c>
      <c r="AD13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5" s="48">
        <f>SUM(Таблица3[[#This Row],[ПИР7]:[Прочие]])</f>
        <v>0</v>
      </c>
      <c r="AF135" s="48">
        <f>SUM(Таблица3[[#This Row],[ПИР11]:[Прочие15]])</f>
        <v>0</v>
      </c>
    </row>
    <row r="136" spans="4:32" x14ac:dyDescent="0.25">
      <c r="D136" s="36">
        <f>калькулятор!C140</f>
        <v>0</v>
      </c>
      <c r="E136" s="6">
        <f>калькулятор!F140</f>
        <v>0</v>
      </c>
      <c r="F136" s="6">
        <f>калькулятор!G140</f>
        <v>0</v>
      </c>
      <c r="G136" s="6">
        <f>калькулятор!H140</f>
        <v>0</v>
      </c>
      <c r="H136" s="6">
        <f>калькулятор!I140</f>
        <v>0</v>
      </c>
      <c r="I136" s="43">
        <f>S136*SUMPRODUCT(($B$2=Таблица2[Филиал])*($B$3=Таблица2[ФЕР/ТЕР])*(F136=Таблица2[Наименование работ])*(G136=Таблица2[ТПиР/НСиР])*Таблица2[ПИР])</f>
        <v>0</v>
      </c>
      <c r="J136" s="43">
        <f>T136*SUMPRODUCT(($B$2=Таблица2[Филиал])*($B$3=Таблица2[ФЕР/ТЕР])*(F136=Таблица2[Наименование работ])*(G136=Таблица2[ТПиР/НСиР])*Таблица2[СМР])</f>
        <v>0</v>
      </c>
      <c r="K136" s="43">
        <f>U136*SUMPRODUCT(($B$2=Таблица2[Филиал])*($B$3=Таблица2[ФЕР/ТЕР])*(F136=Таблица2[Наименование работ])*(G136=Таблица2[ТПиР/НСиР])*Таблица2[ПНР])</f>
        <v>0</v>
      </c>
      <c r="L136" s="43">
        <f>V136*SUMPRODUCT(($B$2=Таблица2[Филиал])*($B$3=Таблица2[ФЕР/ТЕР])*(F136=Таблица2[Наименование работ])*(G136=Таблица2[ТПиР/НСиР])*Таблица2[Оборудование])</f>
        <v>0</v>
      </c>
      <c r="M136" s="43">
        <f>W136*SUMPRODUCT(($B$2=Таблица2[Филиал])*($B$3=Таблица2[ФЕР/ТЕР])*(F136=Таблица2[Наименование работ])*(G136=Таблица2[ТПиР/НСиР])*Таблица2[Прочие])</f>
        <v>0</v>
      </c>
      <c r="N136" s="43">
        <f>S136*SUMPRODUCT(($B$2=Таблица2[Филиал])*($B$3=Таблица2[ФЕР/ТЕР])*(F136=Таблица2[Наименование работ])*(G136=Таблица2[ТПиР/НСиР])*Таблица2[ПИР2])</f>
        <v>0</v>
      </c>
      <c r="O136" s="43">
        <f>T136*SUMPRODUCT(($B$2=Таблица2[Филиал])*($B$3=Таблица2[ФЕР/ТЕР])*(F136=Таблица2[Наименование работ])*(G136=Таблица2[ТПиР/НСиР])*Таблица2[СМР3])</f>
        <v>0</v>
      </c>
      <c r="P136" s="43">
        <f>U136*SUMPRODUCT(($B$2=Таблица2[Филиал])*($B$3=Таблица2[ФЕР/ТЕР])*(F136=Таблица2[Наименование работ])*(G136=Таблица2[ТПиР/НСиР])*Таблица2[ПНР4])</f>
        <v>0</v>
      </c>
      <c r="Q136" s="43">
        <f>V136*SUMPRODUCT(($B$2=Таблица2[Филиал])*($B$3=Таблица2[ФЕР/ТЕР])*(F136=Таблица2[Наименование работ])*(G136=Таблица2[ТПиР/НСиР])*Таблица2[Оборудование5])</f>
        <v>0</v>
      </c>
      <c r="R136" s="43">
        <f>W136*SUMPRODUCT(($B$2=Таблица2[Филиал])*($B$3=Таблица2[ФЕР/ТЕР])*(F136=Таблица2[Наименование работ])*(G136=Таблица2[ТПиР/НСиР])*Таблица2[Прочие2])</f>
        <v>0</v>
      </c>
      <c r="S136" s="43">
        <f>IF($B$4="в базовых ценах",калькулятор!J140,X136*SUMPRODUCT(($B$2=Таблица2[Филиал])*($B$3=Таблица2[ФЕР/ТЕР])*(F136=Таблица2[Наименование работ])*(G136=Таблица2[ТПиР/НСиР])/Таблица2[ПИР22]))</f>
        <v>0</v>
      </c>
      <c r="T136" s="43">
        <f>IF($B$4="в базовых ценах",калькулятор!K140,Y136*SUMPRODUCT(($B$2=Таблица2[Филиал])*($B$3=Таблица2[ФЕР/ТЕР])*(F136=Таблица2[Наименование работ])*(G136=Таблица2[ТПиР/НСиР])/Таблица2[СМР33]))</f>
        <v>0</v>
      </c>
      <c r="U136" s="43">
        <f>IF($B$4="в базовых ценах",калькулятор!L140,Z136*SUMPRODUCT(($B$2=Таблица2[Филиал])*($B$3=Таблица2[ФЕР/ТЕР])*(F136=Таблица2[Наименование работ])*(G136=Таблица2[ТПиР/НСиР])/Таблица2[ПНР44]))</f>
        <v>0</v>
      </c>
      <c r="V136" s="43">
        <f>IF($B$4="в базовых ценах",калькулятор!M140,AA136*SUMPRODUCT(($B$2=Таблица2[Филиал])*($B$3=Таблица2[ФЕР/ТЕР])*(F136=Таблица2[Наименование работ])*(G136=Таблица2[ТПиР/НСиР])/Таблица2[Оборудование55]))</f>
        <v>0</v>
      </c>
      <c r="W136" s="43">
        <f>IF($B$4="в базовых ценах",калькулятор!N140,AB136*SUMPRODUCT(($B$2=Таблица2[Филиал])*($B$3=Таблица2[ФЕР/ТЕР])*(F136=Таблица2[Наименование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43">
        <f>IF($B$4="в текущих ценах",калькулятор!J140,S136*SUMPRODUCT(($B$2=Таблица2[Филиал])*($B$3=Таблица2[ФЕР/ТЕР])*(F136=Таблица2[Наименование работ])*(G136=Таблица2[ТПиР/НСиР])*Таблица2[ПИР22]))</f>
        <v>0</v>
      </c>
      <c r="Y136" s="43">
        <f>IF($B$4="в текущих ценах",калькулятор!K140,T136*SUMPRODUCT(($B$2=Таблица2[Филиал])*($B$3=Таблица2[ФЕР/ТЕР])*(F136=Таблица2[Наименование работ])*(G136=Таблица2[ТПиР/НСиР])*Таблица2[СМР33]))</f>
        <v>0</v>
      </c>
      <c r="Z136" s="43">
        <f>IF($B$4="в текущих ценах",калькулятор!L140,U136*SUMPRODUCT(($B$2=Таблица2[Филиал])*($B$3=Таблица2[ФЕР/ТЕР])*(F136=Таблица2[Наименование работ])*(G136=Таблица2[ТПиР/НСиР])*Таблица2[ПНР44]))</f>
        <v>0</v>
      </c>
      <c r="AA136" s="43">
        <f>IF($B$4="в текущих ценах",калькулятор!M140,V136*SUMPRODUCT(($B$2=Таблица2[Филиал])*($B$3=Таблица2[ФЕР/ТЕР])*(F136=Таблица2[Наименование работ])*(G136=Таблица2[ТПиР/НСиР])*Таблица2[Оборудование55]))</f>
        <v>0</v>
      </c>
      <c r="AB136" s="44">
        <f>IF($B$4="в текущих ценах",калькулятор!N140,W136*SUMPRODUCT(($B$2=Таблица2[Филиал])*($B$3=Таблица2[ФЕР/ТЕР])*(F136=Таблица2[Наименование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43">
        <f>SUM(Таблица3[[#This Row],[ПИР]:[Прочее]])</f>
        <v>0</v>
      </c>
      <c r="AD13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6" s="48">
        <f>SUM(Таблица3[[#This Row],[ПИР7]:[Прочие]])</f>
        <v>0</v>
      </c>
      <c r="AF136" s="48">
        <f>SUM(Таблица3[[#This Row],[ПИР11]:[Прочие15]])</f>
        <v>0</v>
      </c>
    </row>
    <row r="137" spans="4:32" x14ac:dyDescent="0.25">
      <c r="D137" s="36">
        <f>калькулятор!C141</f>
        <v>0</v>
      </c>
      <c r="E137" s="6">
        <f>калькулятор!F141</f>
        <v>0</v>
      </c>
      <c r="F137" s="6">
        <f>калькулятор!G141</f>
        <v>0</v>
      </c>
      <c r="G137" s="6">
        <f>калькулятор!H141</f>
        <v>0</v>
      </c>
      <c r="H137" s="6">
        <f>калькулятор!I141</f>
        <v>0</v>
      </c>
      <c r="I137" s="43">
        <f>S137*SUMPRODUCT(($B$2=Таблица2[Филиал])*($B$3=Таблица2[ФЕР/ТЕР])*(F137=Таблица2[Наименование работ])*(G137=Таблица2[ТПиР/НСиР])*Таблица2[ПИР])</f>
        <v>0</v>
      </c>
      <c r="J137" s="43">
        <f>T137*SUMPRODUCT(($B$2=Таблица2[Филиал])*($B$3=Таблица2[ФЕР/ТЕР])*(F137=Таблица2[Наименование работ])*(G137=Таблица2[ТПиР/НСиР])*Таблица2[СМР])</f>
        <v>0</v>
      </c>
      <c r="K137" s="43">
        <f>U137*SUMPRODUCT(($B$2=Таблица2[Филиал])*($B$3=Таблица2[ФЕР/ТЕР])*(F137=Таблица2[Наименование работ])*(G137=Таблица2[ТПиР/НСиР])*Таблица2[ПНР])</f>
        <v>0</v>
      </c>
      <c r="L137" s="43">
        <f>V137*SUMPRODUCT(($B$2=Таблица2[Филиал])*($B$3=Таблица2[ФЕР/ТЕР])*(F137=Таблица2[Наименование работ])*(G137=Таблица2[ТПиР/НСиР])*Таблица2[Оборудование])</f>
        <v>0</v>
      </c>
      <c r="M137" s="43">
        <f>W137*SUMPRODUCT(($B$2=Таблица2[Филиал])*($B$3=Таблица2[ФЕР/ТЕР])*(F137=Таблица2[Наименование работ])*(G137=Таблица2[ТПиР/НСиР])*Таблица2[Прочие])</f>
        <v>0</v>
      </c>
      <c r="N137" s="43">
        <f>S137*SUMPRODUCT(($B$2=Таблица2[Филиал])*($B$3=Таблица2[ФЕР/ТЕР])*(F137=Таблица2[Наименование работ])*(G137=Таблица2[ТПиР/НСиР])*Таблица2[ПИР2])</f>
        <v>0</v>
      </c>
      <c r="O137" s="43">
        <f>T137*SUMPRODUCT(($B$2=Таблица2[Филиал])*($B$3=Таблица2[ФЕР/ТЕР])*(F137=Таблица2[Наименование работ])*(G137=Таблица2[ТПиР/НСиР])*Таблица2[СМР3])</f>
        <v>0</v>
      </c>
      <c r="P137" s="43">
        <f>U137*SUMPRODUCT(($B$2=Таблица2[Филиал])*($B$3=Таблица2[ФЕР/ТЕР])*(F137=Таблица2[Наименование работ])*(G137=Таблица2[ТПиР/НСиР])*Таблица2[ПНР4])</f>
        <v>0</v>
      </c>
      <c r="Q137" s="43">
        <f>V137*SUMPRODUCT(($B$2=Таблица2[Филиал])*($B$3=Таблица2[ФЕР/ТЕР])*(F137=Таблица2[Наименование работ])*(G137=Таблица2[ТПиР/НСиР])*Таблица2[Оборудование5])</f>
        <v>0</v>
      </c>
      <c r="R137" s="43">
        <f>W137*SUMPRODUCT(($B$2=Таблица2[Филиал])*($B$3=Таблица2[ФЕР/ТЕР])*(F137=Таблица2[Наименование работ])*(G137=Таблица2[ТПиР/НСиР])*Таблица2[Прочие2])</f>
        <v>0</v>
      </c>
      <c r="S137" s="43">
        <f>IF($B$4="в базовых ценах",калькулятор!J141,X137*SUMPRODUCT(($B$2=Таблица2[Филиал])*($B$3=Таблица2[ФЕР/ТЕР])*(F137=Таблица2[Наименование работ])*(G137=Таблица2[ТПиР/НСиР])/Таблица2[ПИР22]))</f>
        <v>0</v>
      </c>
      <c r="T137" s="43">
        <f>IF($B$4="в базовых ценах",калькулятор!K141,Y137*SUMPRODUCT(($B$2=Таблица2[Филиал])*($B$3=Таблица2[ФЕР/ТЕР])*(F137=Таблица2[Наименование работ])*(G137=Таблица2[ТПиР/НСиР])/Таблица2[СМР33]))</f>
        <v>0</v>
      </c>
      <c r="U137" s="43">
        <f>IF($B$4="в базовых ценах",калькулятор!L141,Z137*SUMPRODUCT(($B$2=Таблица2[Филиал])*($B$3=Таблица2[ФЕР/ТЕР])*(F137=Таблица2[Наименование работ])*(G137=Таблица2[ТПиР/НСиР])/Таблица2[ПНР44]))</f>
        <v>0</v>
      </c>
      <c r="V137" s="43">
        <f>IF($B$4="в базовых ценах",калькулятор!M141,AA137*SUMPRODUCT(($B$2=Таблица2[Филиал])*($B$3=Таблица2[ФЕР/ТЕР])*(F137=Таблица2[Наименование работ])*(G137=Таблица2[ТПиР/НСиР])/Таблица2[Оборудование55]))</f>
        <v>0</v>
      </c>
      <c r="W137" s="43">
        <f>IF($B$4="в базовых ценах",калькулятор!N141,AB137*SUMPRODUCT(($B$2=Таблица2[Филиал])*($B$3=Таблица2[ФЕР/ТЕР])*(F137=Таблица2[Наименование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43">
        <f>IF($B$4="в текущих ценах",калькулятор!J141,S137*SUMPRODUCT(($B$2=Таблица2[Филиал])*($B$3=Таблица2[ФЕР/ТЕР])*(F137=Таблица2[Наименование работ])*(G137=Таблица2[ТПиР/НСиР])*Таблица2[ПИР22]))</f>
        <v>0</v>
      </c>
      <c r="Y137" s="43">
        <f>IF($B$4="в текущих ценах",калькулятор!K141,T137*SUMPRODUCT(($B$2=Таблица2[Филиал])*($B$3=Таблица2[ФЕР/ТЕР])*(F137=Таблица2[Наименование работ])*(G137=Таблица2[ТПиР/НСиР])*Таблица2[СМР33]))</f>
        <v>0</v>
      </c>
      <c r="Z137" s="43">
        <f>IF($B$4="в текущих ценах",калькулятор!L141,U137*SUMPRODUCT(($B$2=Таблица2[Филиал])*($B$3=Таблица2[ФЕР/ТЕР])*(F137=Таблица2[Наименование работ])*(G137=Таблица2[ТПиР/НСиР])*Таблица2[ПНР44]))</f>
        <v>0</v>
      </c>
      <c r="AA137" s="43">
        <f>IF($B$4="в текущих ценах",калькулятор!M141,V137*SUMPRODUCT(($B$2=Таблица2[Филиал])*($B$3=Таблица2[ФЕР/ТЕР])*(F137=Таблица2[Наименование работ])*(G137=Таблица2[ТПиР/НСиР])*Таблица2[Оборудование55]))</f>
        <v>0</v>
      </c>
      <c r="AB137" s="44">
        <f>IF($B$4="в текущих ценах",калькулятор!N141,W137*SUMPRODUCT(($B$2=Таблица2[Филиал])*($B$3=Таблица2[ФЕР/ТЕР])*(F137=Таблица2[Наименование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43">
        <f>SUM(Таблица3[[#This Row],[ПИР]:[Прочее]])</f>
        <v>0</v>
      </c>
      <c r="AD13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7" s="48">
        <f>SUM(Таблица3[[#This Row],[ПИР7]:[Прочие]])</f>
        <v>0</v>
      </c>
      <c r="AF137" s="48">
        <f>SUM(Таблица3[[#This Row],[ПИР11]:[Прочие15]])</f>
        <v>0</v>
      </c>
    </row>
    <row r="138" spans="4:32" x14ac:dyDescent="0.25">
      <c r="D138" s="36">
        <f>калькулятор!C142</f>
        <v>0</v>
      </c>
      <c r="E138" s="6">
        <f>калькулятор!F142</f>
        <v>0</v>
      </c>
      <c r="F138" s="6">
        <f>калькулятор!G142</f>
        <v>0</v>
      </c>
      <c r="G138" s="6">
        <f>калькулятор!H142</f>
        <v>0</v>
      </c>
      <c r="H138" s="6">
        <f>калькулятор!I142</f>
        <v>0</v>
      </c>
      <c r="I138" s="43">
        <f>S138*SUMPRODUCT(($B$2=Таблица2[Филиал])*($B$3=Таблица2[ФЕР/ТЕР])*(F138=Таблица2[Наименование работ])*(G138=Таблица2[ТПиР/НСиР])*Таблица2[ПИР])</f>
        <v>0</v>
      </c>
      <c r="J138" s="43">
        <f>T138*SUMPRODUCT(($B$2=Таблица2[Филиал])*($B$3=Таблица2[ФЕР/ТЕР])*(F138=Таблица2[Наименование работ])*(G138=Таблица2[ТПиР/НСиР])*Таблица2[СМР])</f>
        <v>0</v>
      </c>
      <c r="K138" s="43">
        <f>U138*SUMPRODUCT(($B$2=Таблица2[Филиал])*($B$3=Таблица2[ФЕР/ТЕР])*(F138=Таблица2[Наименование работ])*(G138=Таблица2[ТПиР/НСиР])*Таблица2[ПНР])</f>
        <v>0</v>
      </c>
      <c r="L138" s="43">
        <f>V138*SUMPRODUCT(($B$2=Таблица2[Филиал])*($B$3=Таблица2[ФЕР/ТЕР])*(F138=Таблица2[Наименование работ])*(G138=Таблица2[ТПиР/НСиР])*Таблица2[Оборудование])</f>
        <v>0</v>
      </c>
      <c r="M138" s="43">
        <f>W138*SUMPRODUCT(($B$2=Таблица2[Филиал])*($B$3=Таблица2[ФЕР/ТЕР])*(F138=Таблица2[Наименование работ])*(G138=Таблица2[ТПиР/НСиР])*Таблица2[Прочие])</f>
        <v>0</v>
      </c>
      <c r="N138" s="43">
        <f>S138*SUMPRODUCT(($B$2=Таблица2[Филиал])*($B$3=Таблица2[ФЕР/ТЕР])*(F138=Таблица2[Наименование работ])*(G138=Таблица2[ТПиР/НСиР])*Таблица2[ПИР2])</f>
        <v>0</v>
      </c>
      <c r="O138" s="43">
        <f>T138*SUMPRODUCT(($B$2=Таблица2[Филиал])*($B$3=Таблица2[ФЕР/ТЕР])*(F138=Таблица2[Наименование работ])*(G138=Таблица2[ТПиР/НСиР])*Таблица2[СМР3])</f>
        <v>0</v>
      </c>
      <c r="P138" s="43">
        <f>U138*SUMPRODUCT(($B$2=Таблица2[Филиал])*($B$3=Таблица2[ФЕР/ТЕР])*(F138=Таблица2[Наименование работ])*(G138=Таблица2[ТПиР/НСиР])*Таблица2[ПНР4])</f>
        <v>0</v>
      </c>
      <c r="Q138" s="43">
        <f>V138*SUMPRODUCT(($B$2=Таблица2[Филиал])*($B$3=Таблица2[ФЕР/ТЕР])*(F138=Таблица2[Наименование работ])*(G138=Таблица2[ТПиР/НСиР])*Таблица2[Оборудование5])</f>
        <v>0</v>
      </c>
      <c r="R138" s="43">
        <f>W138*SUMPRODUCT(($B$2=Таблица2[Филиал])*($B$3=Таблица2[ФЕР/ТЕР])*(F138=Таблица2[Наименование работ])*(G138=Таблица2[ТПиР/НСиР])*Таблица2[Прочие2])</f>
        <v>0</v>
      </c>
      <c r="S138" s="43">
        <f>IF($B$4="в базовых ценах",калькулятор!J142,X138*SUMPRODUCT(($B$2=Таблица2[Филиал])*($B$3=Таблица2[ФЕР/ТЕР])*(F138=Таблица2[Наименование работ])*(G138=Таблица2[ТПиР/НСиР])/Таблица2[ПИР22]))</f>
        <v>0</v>
      </c>
      <c r="T138" s="43">
        <f>IF($B$4="в базовых ценах",калькулятор!K142,Y138*SUMPRODUCT(($B$2=Таблица2[Филиал])*($B$3=Таблица2[ФЕР/ТЕР])*(F138=Таблица2[Наименование работ])*(G138=Таблица2[ТПиР/НСиР])/Таблица2[СМР33]))</f>
        <v>0</v>
      </c>
      <c r="U138" s="43">
        <f>IF($B$4="в базовых ценах",калькулятор!L142,Z138*SUMPRODUCT(($B$2=Таблица2[Филиал])*($B$3=Таблица2[ФЕР/ТЕР])*(F138=Таблица2[Наименование работ])*(G138=Таблица2[ТПиР/НСиР])/Таблица2[ПНР44]))</f>
        <v>0</v>
      </c>
      <c r="V138" s="43">
        <f>IF($B$4="в базовых ценах",калькулятор!M142,AA138*SUMPRODUCT(($B$2=Таблица2[Филиал])*($B$3=Таблица2[ФЕР/ТЕР])*(F138=Таблица2[Наименование работ])*(G138=Таблица2[ТПиР/НСиР])/Таблица2[Оборудование55]))</f>
        <v>0</v>
      </c>
      <c r="W138" s="43">
        <f>IF($B$4="в базовых ценах",калькулятор!N142,AB138*SUMPRODUCT(($B$2=Таблица2[Филиал])*($B$3=Таблица2[ФЕР/ТЕР])*(F138=Таблица2[Наименование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43">
        <f>IF($B$4="в текущих ценах",калькулятор!J142,S138*SUMPRODUCT(($B$2=Таблица2[Филиал])*($B$3=Таблица2[ФЕР/ТЕР])*(F138=Таблица2[Наименование работ])*(G138=Таблица2[ТПиР/НСиР])*Таблица2[ПИР22]))</f>
        <v>0</v>
      </c>
      <c r="Y138" s="43">
        <f>IF($B$4="в текущих ценах",калькулятор!K142,T138*SUMPRODUCT(($B$2=Таблица2[Филиал])*($B$3=Таблица2[ФЕР/ТЕР])*(F138=Таблица2[Наименование работ])*(G138=Таблица2[ТПиР/НСиР])*Таблица2[СМР33]))</f>
        <v>0</v>
      </c>
      <c r="Z138" s="43">
        <f>IF($B$4="в текущих ценах",калькулятор!L142,U138*SUMPRODUCT(($B$2=Таблица2[Филиал])*($B$3=Таблица2[ФЕР/ТЕР])*(F138=Таблица2[Наименование работ])*(G138=Таблица2[ТПиР/НСиР])*Таблица2[ПНР44]))</f>
        <v>0</v>
      </c>
      <c r="AA138" s="43">
        <f>IF($B$4="в текущих ценах",калькулятор!M142,V138*SUMPRODUCT(($B$2=Таблица2[Филиал])*($B$3=Таблица2[ФЕР/ТЕР])*(F138=Таблица2[Наименование работ])*(G138=Таблица2[ТПиР/НСиР])*Таблица2[Оборудование55]))</f>
        <v>0</v>
      </c>
      <c r="AB138" s="44">
        <f>IF($B$4="в текущих ценах",калькулятор!N142,W138*SUMPRODUCT(($B$2=Таблица2[Филиал])*($B$3=Таблица2[ФЕР/ТЕР])*(F138=Таблица2[Наименование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43">
        <f>SUM(Таблица3[[#This Row],[ПИР]:[Прочее]])</f>
        <v>0</v>
      </c>
      <c r="AD13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8" s="48">
        <f>SUM(Таблица3[[#This Row],[ПИР7]:[Прочие]])</f>
        <v>0</v>
      </c>
      <c r="AF138" s="48">
        <f>SUM(Таблица3[[#This Row],[ПИР11]:[Прочие15]])</f>
        <v>0</v>
      </c>
    </row>
    <row r="139" spans="4:32" x14ac:dyDescent="0.25">
      <c r="D139" s="36">
        <f>калькулятор!C143</f>
        <v>0</v>
      </c>
      <c r="E139" s="6">
        <f>калькулятор!F143</f>
        <v>0</v>
      </c>
      <c r="F139" s="6">
        <f>калькулятор!G143</f>
        <v>0</v>
      </c>
      <c r="G139" s="6">
        <f>калькулятор!H143</f>
        <v>0</v>
      </c>
      <c r="H139" s="6">
        <f>калькулятор!I143</f>
        <v>0</v>
      </c>
      <c r="I139" s="43">
        <f>S139*SUMPRODUCT(($B$2=Таблица2[Филиал])*($B$3=Таблица2[ФЕР/ТЕР])*(F139=Таблица2[Наименование работ])*(G139=Таблица2[ТПиР/НСиР])*Таблица2[ПИР])</f>
        <v>0</v>
      </c>
      <c r="J139" s="43">
        <f>T139*SUMPRODUCT(($B$2=Таблица2[Филиал])*($B$3=Таблица2[ФЕР/ТЕР])*(F139=Таблица2[Наименование работ])*(G139=Таблица2[ТПиР/НСиР])*Таблица2[СМР])</f>
        <v>0</v>
      </c>
      <c r="K139" s="43">
        <f>U139*SUMPRODUCT(($B$2=Таблица2[Филиал])*($B$3=Таблица2[ФЕР/ТЕР])*(F139=Таблица2[Наименование работ])*(G139=Таблица2[ТПиР/НСиР])*Таблица2[ПНР])</f>
        <v>0</v>
      </c>
      <c r="L139" s="43">
        <f>V139*SUMPRODUCT(($B$2=Таблица2[Филиал])*($B$3=Таблица2[ФЕР/ТЕР])*(F139=Таблица2[Наименование работ])*(G139=Таблица2[ТПиР/НСиР])*Таблица2[Оборудование])</f>
        <v>0</v>
      </c>
      <c r="M139" s="43">
        <f>W139*SUMPRODUCT(($B$2=Таблица2[Филиал])*($B$3=Таблица2[ФЕР/ТЕР])*(F139=Таблица2[Наименование работ])*(G139=Таблица2[ТПиР/НСиР])*Таблица2[Прочие])</f>
        <v>0</v>
      </c>
      <c r="N139" s="43">
        <f>S139*SUMPRODUCT(($B$2=Таблица2[Филиал])*($B$3=Таблица2[ФЕР/ТЕР])*(F139=Таблица2[Наименование работ])*(G139=Таблица2[ТПиР/НСиР])*Таблица2[ПИР2])</f>
        <v>0</v>
      </c>
      <c r="O139" s="43">
        <f>T139*SUMPRODUCT(($B$2=Таблица2[Филиал])*($B$3=Таблица2[ФЕР/ТЕР])*(F139=Таблица2[Наименование работ])*(G139=Таблица2[ТПиР/НСиР])*Таблица2[СМР3])</f>
        <v>0</v>
      </c>
      <c r="P139" s="43">
        <f>U139*SUMPRODUCT(($B$2=Таблица2[Филиал])*($B$3=Таблица2[ФЕР/ТЕР])*(F139=Таблица2[Наименование работ])*(G139=Таблица2[ТПиР/НСиР])*Таблица2[ПНР4])</f>
        <v>0</v>
      </c>
      <c r="Q139" s="43">
        <f>V139*SUMPRODUCT(($B$2=Таблица2[Филиал])*($B$3=Таблица2[ФЕР/ТЕР])*(F139=Таблица2[Наименование работ])*(G139=Таблица2[ТПиР/НСиР])*Таблица2[Оборудование5])</f>
        <v>0</v>
      </c>
      <c r="R139" s="43">
        <f>W139*SUMPRODUCT(($B$2=Таблица2[Филиал])*($B$3=Таблица2[ФЕР/ТЕР])*(F139=Таблица2[Наименование работ])*(G139=Таблица2[ТПиР/НСиР])*Таблица2[Прочие2])</f>
        <v>0</v>
      </c>
      <c r="S139" s="43">
        <f>IF($B$4="в базовых ценах",калькулятор!J143,X139*SUMPRODUCT(($B$2=Таблица2[Филиал])*($B$3=Таблица2[ФЕР/ТЕР])*(F139=Таблица2[Наименование работ])*(G139=Таблица2[ТПиР/НСиР])/Таблица2[ПИР22]))</f>
        <v>0</v>
      </c>
      <c r="T139" s="43">
        <f>IF($B$4="в базовых ценах",калькулятор!K143,Y139*SUMPRODUCT(($B$2=Таблица2[Филиал])*($B$3=Таблица2[ФЕР/ТЕР])*(F139=Таблица2[Наименование работ])*(G139=Таблица2[ТПиР/НСиР])/Таблица2[СМР33]))</f>
        <v>0</v>
      </c>
      <c r="U139" s="43">
        <f>IF($B$4="в базовых ценах",калькулятор!L143,Z139*SUMPRODUCT(($B$2=Таблица2[Филиал])*($B$3=Таблица2[ФЕР/ТЕР])*(F139=Таблица2[Наименование работ])*(G139=Таблица2[ТПиР/НСиР])/Таблица2[ПНР44]))</f>
        <v>0</v>
      </c>
      <c r="V139" s="43">
        <f>IF($B$4="в базовых ценах",калькулятор!M143,AA139*SUMPRODUCT(($B$2=Таблица2[Филиал])*($B$3=Таблица2[ФЕР/ТЕР])*(F139=Таблица2[Наименование работ])*(G139=Таблица2[ТПиР/НСиР])/Таблица2[Оборудование55]))</f>
        <v>0</v>
      </c>
      <c r="W139" s="43">
        <f>IF($B$4="в базовых ценах",калькулятор!N143,AB139*SUMPRODUCT(($B$2=Таблица2[Филиал])*($B$3=Таблица2[ФЕР/ТЕР])*(F139=Таблица2[Наименование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43">
        <f>IF($B$4="в текущих ценах",калькулятор!J143,S139*SUMPRODUCT(($B$2=Таблица2[Филиал])*($B$3=Таблица2[ФЕР/ТЕР])*(F139=Таблица2[Наименование работ])*(G139=Таблица2[ТПиР/НСиР])*Таблица2[ПИР22]))</f>
        <v>0</v>
      </c>
      <c r="Y139" s="43">
        <f>IF($B$4="в текущих ценах",калькулятор!K143,T139*SUMPRODUCT(($B$2=Таблица2[Филиал])*($B$3=Таблица2[ФЕР/ТЕР])*(F139=Таблица2[Наименование работ])*(G139=Таблица2[ТПиР/НСиР])*Таблица2[СМР33]))</f>
        <v>0</v>
      </c>
      <c r="Z139" s="43">
        <f>IF($B$4="в текущих ценах",калькулятор!L143,U139*SUMPRODUCT(($B$2=Таблица2[Филиал])*($B$3=Таблица2[ФЕР/ТЕР])*(F139=Таблица2[Наименование работ])*(G139=Таблица2[ТПиР/НСиР])*Таблица2[ПНР44]))</f>
        <v>0</v>
      </c>
      <c r="AA139" s="43">
        <f>IF($B$4="в текущих ценах",калькулятор!M143,V139*SUMPRODUCT(($B$2=Таблица2[Филиал])*($B$3=Таблица2[ФЕР/ТЕР])*(F139=Таблица2[Наименование работ])*(G139=Таблица2[ТПиР/НСиР])*Таблица2[Оборудование55]))</f>
        <v>0</v>
      </c>
      <c r="AB139" s="44">
        <f>IF($B$4="в текущих ценах",калькулятор!N143,W139*SUMPRODUCT(($B$2=Таблица2[Филиал])*($B$3=Таблица2[ФЕР/ТЕР])*(F139=Таблица2[Наименование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43">
        <f>SUM(Таблица3[[#This Row],[ПИР]:[Прочее]])</f>
        <v>0</v>
      </c>
      <c r="AD13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9" s="48">
        <f>SUM(Таблица3[[#This Row],[ПИР7]:[Прочие]])</f>
        <v>0</v>
      </c>
      <c r="AF139" s="48">
        <f>SUM(Таблица3[[#This Row],[ПИР11]:[Прочие15]])</f>
        <v>0</v>
      </c>
    </row>
    <row r="140" spans="4:32" x14ac:dyDescent="0.25">
      <c r="D140" s="36">
        <f>калькулятор!C144</f>
        <v>0</v>
      </c>
      <c r="E140" s="6">
        <f>калькулятор!F144</f>
        <v>0</v>
      </c>
      <c r="F140" s="6">
        <f>калькулятор!G144</f>
        <v>0</v>
      </c>
      <c r="G140" s="6">
        <f>калькулятор!H144</f>
        <v>0</v>
      </c>
      <c r="H140" s="6">
        <f>калькулятор!I144</f>
        <v>0</v>
      </c>
      <c r="I140" s="43">
        <f>S140*SUMPRODUCT(($B$2=Таблица2[Филиал])*($B$3=Таблица2[ФЕР/ТЕР])*(F140=Таблица2[Наименование работ])*(G140=Таблица2[ТПиР/НСиР])*Таблица2[ПИР])</f>
        <v>0</v>
      </c>
      <c r="J140" s="43">
        <f>T140*SUMPRODUCT(($B$2=Таблица2[Филиал])*($B$3=Таблица2[ФЕР/ТЕР])*(F140=Таблица2[Наименование работ])*(G140=Таблица2[ТПиР/НСиР])*Таблица2[СМР])</f>
        <v>0</v>
      </c>
      <c r="K140" s="43">
        <f>U140*SUMPRODUCT(($B$2=Таблица2[Филиал])*($B$3=Таблица2[ФЕР/ТЕР])*(F140=Таблица2[Наименование работ])*(G140=Таблица2[ТПиР/НСиР])*Таблица2[ПНР])</f>
        <v>0</v>
      </c>
      <c r="L140" s="43">
        <f>V140*SUMPRODUCT(($B$2=Таблица2[Филиал])*($B$3=Таблица2[ФЕР/ТЕР])*(F140=Таблица2[Наименование работ])*(G140=Таблица2[ТПиР/НСиР])*Таблица2[Оборудование])</f>
        <v>0</v>
      </c>
      <c r="M140" s="43">
        <f>W140*SUMPRODUCT(($B$2=Таблица2[Филиал])*($B$3=Таблица2[ФЕР/ТЕР])*(F140=Таблица2[Наименование работ])*(G140=Таблица2[ТПиР/НСиР])*Таблица2[Прочие])</f>
        <v>0</v>
      </c>
      <c r="N140" s="43">
        <f>S140*SUMPRODUCT(($B$2=Таблица2[Филиал])*($B$3=Таблица2[ФЕР/ТЕР])*(F140=Таблица2[Наименование работ])*(G140=Таблица2[ТПиР/НСиР])*Таблица2[ПИР2])</f>
        <v>0</v>
      </c>
      <c r="O140" s="43">
        <f>T140*SUMPRODUCT(($B$2=Таблица2[Филиал])*($B$3=Таблица2[ФЕР/ТЕР])*(F140=Таблица2[Наименование работ])*(G140=Таблица2[ТПиР/НСиР])*Таблица2[СМР3])</f>
        <v>0</v>
      </c>
      <c r="P140" s="43">
        <f>U140*SUMPRODUCT(($B$2=Таблица2[Филиал])*($B$3=Таблица2[ФЕР/ТЕР])*(F140=Таблица2[Наименование работ])*(G140=Таблица2[ТПиР/НСиР])*Таблица2[ПНР4])</f>
        <v>0</v>
      </c>
      <c r="Q140" s="43">
        <f>V140*SUMPRODUCT(($B$2=Таблица2[Филиал])*($B$3=Таблица2[ФЕР/ТЕР])*(F140=Таблица2[Наименование работ])*(G140=Таблица2[ТПиР/НСиР])*Таблица2[Оборудование5])</f>
        <v>0</v>
      </c>
      <c r="R140" s="43">
        <f>W140*SUMPRODUCT(($B$2=Таблица2[Филиал])*($B$3=Таблица2[ФЕР/ТЕР])*(F140=Таблица2[Наименование работ])*(G140=Таблица2[ТПиР/НСиР])*Таблица2[Прочие2])</f>
        <v>0</v>
      </c>
      <c r="S140" s="43">
        <f>IF($B$4="в базовых ценах",калькулятор!J144,X140*SUMPRODUCT(($B$2=Таблица2[Филиал])*($B$3=Таблица2[ФЕР/ТЕР])*(F140=Таблица2[Наименование работ])*(G140=Таблица2[ТПиР/НСиР])/Таблица2[ПИР22]))</f>
        <v>0</v>
      </c>
      <c r="T140" s="43">
        <f>IF($B$4="в базовых ценах",калькулятор!K144,Y140*SUMPRODUCT(($B$2=Таблица2[Филиал])*($B$3=Таблица2[ФЕР/ТЕР])*(F140=Таблица2[Наименование работ])*(G140=Таблица2[ТПиР/НСиР])/Таблица2[СМР33]))</f>
        <v>0</v>
      </c>
      <c r="U140" s="43">
        <f>IF($B$4="в базовых ценах",калькулятор!L144,Z140*SUMPRODUCT(($B$2=Таблица2[Филиал])*($B$3=Таблица2[ФЕР/ТЕР])*(F140=Таблица2[Наименование работ])*(G140=Таблица2[ТПиР/НСиР])/Таблица2[ПНР44]))</f>
        <v>0</v>
      </c>
      <c r="V140" s="43">
        <f>IF($B$4="в базовых ценах",калькулятор!M144,AA140*SUMPRODUCT(($B$2=Таблица2[Филиал])*($B$3=Таблица2[ФЕР/ТЕР])*(F140=Таблица2[Наименование работ])*(G140=Таблица2[ТПиР/НСиР])/Таблица2[Оборудование55]))</f>
        <v>0</v>
      </c>
      <c r="W140" s="43">
        <f>IF($B$4="в базовых ценах",калькулятор!N144,AB140*SUMPRODUCT(($B$2=Таблица2[Филиал])*($B$3=Таблица2[ФЕР/ТЕР])*(F140=Таблица2[Наименование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43">
        <f>IF($B$4="в текущих ценах",калькулятор!J144,S140*SUMPRODUCT(($B$2=Таблица2[Филиал])*($B$3=Таблица2[ФЕР/ТЕР])*(F140=Таблица2[Наименование работ])*(G140=Таблица2[ТПиР/НСиР])*Таблица2[ПИР22]))</f>
        <v>0</v>
      </c>
      <c r="Y140" s="43">
        <f>IF($B$4="в текущих ценах",калькулятор!K144,T140*SUMPRODUCT(($B$2=Таблица2[Филиал])*($B$3=Таблица2[ФЕР/ТЕР])*(F140=Таблица2[Наименование работ])*(G140=Таблица2[ТПиР/НСиР])*Таблица2[СМР33]))</f>
        <v>0</v>
      </c>
      <c r="Z140" s="43">
        <f>IF($B$4="в текущих ценах",калькулятор!L144,U140*SUMPRODUCT(($B$2=Таблица2[Филиал])*($B$3=Таблица2[ФЕР/ТЕР])*(F140=Таблица2[Наименование работ])*(G140=Таблица2[ТПиР/НСиР])*Таблица2[ПНР44]))</f>
        <v>0</v>
      </c>
      <c r="AA140" s="43">
        <f>IF($B$4="в текущих ценах",калькулятор!M144,V140*SUMPRODUCT(($B$2=Таблица2[Филиал])*($B$3=Таблица2[ФЕР/ТЕР])*(F140=Таблица2[Наименование работ])*(G140=Таблица2[ТПиР/НСиР])*Таблица2[Оборудование55]))</f>
        <v>0</v>
      </c>
      <c r="AB140" s="44">
        <f>IF($B$4="в текущих ценах",калькулятор!N144,W140*SUMPRODUCT(($B$2=Таблица2[Филиал])*($B$3=Таблица2[ФЕР/ТЕР])*(F140=Таблица2[Наименование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43">
        <f>SUM(Таблица3[[#This Row],[ПИР]:[Прочее]])</f>
        <v>0</v>
      </c>
      <c r="AD14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0" s="48">
        <f>SUM(Таблица3[[#This Row],[ПИР7]:[Прочие]])</f>
        <v>0</v>
      </c>
      <c r="AF140" s="48">
        <f>SUM(Таблица3[[#This Row],[ПИР11]:[Прочие15]])</f>
        <v>0</v>
      </c>
    </row>
    <row r="141" spans="4:32" x14ac:dyDescent="0.25">
      <c r="D141" s="36">
        <f>калькулятор!C145</f>
        <v>0</v>
      </c>
      <c r="E141" s="6">
        <f>калькулятор!F145</f>
        <v>0</v>
      </c>
      <c r="F141" s="6">
        <f>калькулятор!G145</f>
        <v>0</v>
      </c>
      <c r="G141" s="6">
        <f>калькулятор!H145</f>
        <v>0</v>
      </c>
      <c r="H141" s="6">
        <f>калькулятор!I145</f>
        <v>0</v>
      </c>
      <c r="I141" s="43">
        <f>S141*SUMPRODUCT(($B$2=Таблица2[Филиал])*($B$3=Таблица2[ФЕР/ТЕР])*(F141=Таблица2[Наименование работ])*(G141=Таблица2[ТПиР/НСиР])*Таблица2[ПИР])</f>
        <v>0</v>
      </c>
      <c r="J141" s="43">
        <f>T141*SUMPRODUCT(($B$2=Таблица2[Филиал])*($B$3=Таблица2[ФЕР/ТЕР])*(F141=Таблица2[Наименование работ])*(G141=Таблица2[ТПиР/НСиР])*Таблица2[СМР])</f>
        <v>0</v>
      </c>
      <c r="K141" s="43">
        <f>U141*SUMPRODUCT(($B$2=Таблица2[Филиал])*($B$3=Таблица2[ФЕР/ТЕР])*(F141=Таблица2[Наименование работ])*(G141=Таблица2[ТПиР/НСиР])*Таблица2[ПНР])</f>
        <v>0</v>
      </c>
      <c r="L141" s="43">
        <f>V141*SUMPRODUCT(($B$2=Таблица2[Филиал])*($B$3=Таблица2[ФЕР/ТЕР])*(F141=Таблица2[Наименование работ])*(G141=Таблица2[ТПиР/НСиР])*Таблица2[Оборудование])</f>
        <v>0</v>
      </c>
      <c r="M141" s="43">
        <f>W141*SUMPRODUCT(($B$2=Таблица2[Филиал])*($B$3=Таблица2[ФЕР/ТЕР])*(F141=Таблица2[Наименование работ])*(G141=Таблица2[ТПиР/НСиР])*Таблица2[Прочие])</f>
        <v>0</v>
      </c>
      <c r="N141" s="43">
        <f>S141*SUMPRODUCT(($B$2=Таблица2[Филиал])*($B$3=Таблица2[ФЕР/ТЕР])*(F141=Таблица2[Наименование работ])*(G141=Таблица2[ТПиР/НСиР])*Таблица2[ПИР2])</f>
        <v>0</v>
      </c>
      <c r="O141" s="43">
        <f>T141*SUMPRODUCT(($B$2=Таблица2[Филиал])*($B$3=Таблица2[ФЕР/ТЕР])*(F141=Таблица2[Наименование работ])*(G141=Таблица2[ТПиР/НСиР])*Таблица2[СМР3])</f>
        <v>0</v>
      </c>
      <c r="P141" s="43">
        <f>U141*SUMPRODUCT(($B$2=Таблица2[Филиал])*($B$3=Таблица2[ФЕР/ТЕР])*(F141=Таблица2[Наименование работ])*(G141=Таблица2[ТПиР/НСиР])*Таблица2[ПНР4])</f>
        <v>0</v>
      </c>
      <c r="Q141" s="43">
        <f>V141*SUMPRODUCT(($B$2=Таблица2[Филиал])*($B$3=Таблица2[ФЕР/ТЕР])*(F141=Таблица2[Наименование работ])*(G141=Таблица2[ТПиР/НСиР])*Таблица2[Оборудование5])</f>
        <v>0</v>
      </c>
      <c r="R141" s="43">
        <f>W141*SUMPRODUCT(($B$2=Таблица2[Филиал])*($B$3=Таблица2[ФЕР/ТЕР])*(F141=Таблица2[Наименование работ])*(G141=Таблица2[ТПиР/НСиР])*Таблица2[Прочие2])</f>
        <v>0</v>
      </c>
      <c r="S141" s="43">
        <f>IF($B$4="в базовых ценах",калькулятор!J145,X141*SUMPRODUCT(($B$2=Таблица2[Филиал])*($B$3=Таблица2[ФЕР/ТЕР])*(F141=Таблица2[Наименование работ])*(G141=Таблица2[ТПиР/НСиР])/Таблица2[ПИР22]))</f>
        <v>0</v>
      </c>
      <c r="T141" s="43">
        <f>IF($B$4="в базовых ценах",калькулятор!K145,Y141*SUMPRODUCT(($B$2=Таблица2[Филиал])*($B$3=Таблица2[ФЕР/ТЕР])*(F141=Таблица2[Наименование работ])*(G141=Таблица2[ТПиР/НСиР])/Таблица2[СМР33]))</f>
        <v>0</v>
      </c>
      <c r="U141" s="43">
        <f>IF($B$4="в базовых ценах",калькулятор!L145,Z141*SUMPRODUCT(($B$2=Таблица2[Филиал])*($B$3=Таблица2[ФЕР/ТЕР])*(F141=Таблица2[Наименование работ])*(G141=Таблица2[ТПиР/НСиР])/Таблица2[ПНР44]))</f>
        <v>0</v>
      </c>
      <c r="V141" s="43">
        <f>IF($B$4="в базовых ценах",калькулятор!M145,AA141*SUMPRODUCT(($B$2=Таблица2[Филиал])*($B$3=Таблица2[ФЕР/ТЕР])*(F141=Таблица2[Наименование работ])*(G141=Таблица2[ТПиР/НСиР])/Таблица2[Оборудование55]))</f>
        <v>0</v>
      </c>
      <c r="W141" s="43">
        <f>IF($B$4="в базовых ценах",калькулятор!N145,AB141*SUMPRODUCT(($B$2=Таблица2[Филиал])*($B$3=Таблица2[ФЕР/ТЕР])*(F141=Таблица2[Наименование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43">
        <f>IF($B$4="в текущих ценах",калькулятор!J145,S141*SUMPRODUCT(($B$2=Таблица2[Филиал])*($B$3=Таблица2[ФЕР/ТЕР])*(F141=Таблица2[Наименование работ])*(G141=Таблица2[ТПиР/НСиР])*Таблица2[ПИР22]))</f>
        <v>0</v>
      </c>
      <c r="Y141" s="43">
        <f>IF($B$4="в текущих ценах",калькулятор!K145,T141*SUMPRODUCT(($B$2=Таблица2[Филиал])*($B$3=Таблица2[ФЕР/ТЕР])*(F141=Таблица2[Наименование работ])*(G141=Таблица2[ТПиР/НСиР])*Таблица2[СМР33]))</f>
        <v>0</v>
      </c>
      <c r="Z141" s="43">
        <f>IF($B$4="в текущих ценах",калькулятор!L145,U141*SUMPRODUCT(($B$2=Таблица2[Филиал])*($B$3=Таблица2[ФЕР/ТЕР])*(F141=Таблица2[Наименование работ])*(G141=Таблица2[ТПиР/НСиР])*Таблица2[ПНР44]))</f>
        <v>0</v>
      </c>
      <c r="AA141" s="43">
        <f>IF($B$4="в текущих ценах",калькулятор!M145,V141*SUMPRODUCT(($B$2=Таблица2[Филиал])*($B$3=Таблица2[ФЕР/ТЕР])*(F141=Таблица2[Наименование работ])*(G141=Таблица2[ТПиР/НСиР])*Таблица2[Оборудование55]))</f>
        <v>0</v>
      </c>
      <c r="AB141" s="44">
        <f>IF($B$4="в текущих ценах",калькулятор!N145,W141*SUMPRODUCT(($B$2=Таблица2[Филиал])*($B$3=Таблица2[ФЕР/ТЕР])*(F141=Таблица2[Наименование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43">
        <f>SUM(Таблица3[[#This Row],[ПИР]:[Прочее]])</f>
        <v>0</v>
      </c>
      <c r="AD14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1" s="48">
        <f>SUM(Таблица3[[#This Row],[ПИР7]:[Прочие]])</f>
        <v>0</v>
      </c>
      <c r="AF141" s="48">
        <f>SUM(Таблица3[[#This Row],[ПИР11]:[Прочие15]])</f>
        <v>0</v>
      </c>
    </row>
    <row r="142" spans="4:32" x14ac:dyDescent="0.25">
      <c r="D142" s="36">
        <f>калькулятор!C146</f>
        <v>0</v>
      </c>
      <c r="E142" s="6">
        <f>калькулятор!F146</f>
        <v>0</v>
      </c>
      <c r="F142" s="6">
        <f>калькулятор!G146</f>
        <v>0</v>
      </c>
      <c r="G142" s="6">
        <f>калькулятор!H146</f>
        <v>0</v>
      </c>
      <c r="H142" s="6">
        <f>калькулятор!I146</f>
        <v>0</v>
      </c>
      <c r="I142" s="43">
        <f>S142*SUMPRODUCT(($B$2=Таблица2[Филиал])*($B$3=Таблица2[ФЕР/ТЕР])*(F142=Таблица2[Наименование работ])*(G142=Таблица2[ТПиР/НСиР])*Таблица2[ПИР])</f>
        <v>0</v>
      </c>
      <c r="J142" s="43">
        <f>T142*SUMPRODUCT(($B$2=Таблица2[Филиал])*($B$3=Таблица2[ФЕР/ТЕР])*(F142=Таблица2[Наименование работ])*(G142=Таблица2[ТПиР/НСиР])*Таблица2[СМР])</f>
        <v>0</v>
      </c>
      <c r="K142" s="43">
        <f>U142*SUMPRODUCT(($B$2=Таблица2[Филиал])*($B$3=Таблица2[ФЕР/ТЕР])*(F142=Таблица2[Наименование работ])*(G142=Таблица2[ТПиР/НСиР])*Таблица2[ПНР])</f>
        <v>0</v>
      </c>
      <c r="L142" s="43">
        <f>V142*SUMPRODUCT(($B$2=Таблица2[Филиал])*($B$3=Таблица2[ФЕР/ТЕР])*(F142=Таблица2[Наименование работ])*(G142=Таблица2[ТПиР/НСиР])*Таблица2[Оборудование])</f>
        <v>0</v>
      </c>
      <c r="M142" s="43">
        <f>W142*SUMPRODUCT(($B$2=Таблица2[Филиал])*($B$3=Таблица2[ФЕР/ТЕР])*(F142=Таблица2[Наименование работ])*(G142=Таблица2[ТПиР/НСиР])*Таблица2[Прочие])</f>
        <v>0</v>
      </c>
      <c r="N142" s="43">
        <f>S142*SUMPRODUCT(($B$2=Таблица2[Филиал])*($B$3=Таблица2[ФЕР/ТЕР])*(F142=Таблица2[Наименование работ])*(G142=Таблица2[ТПиР/НСиР])*Таблица2[ПИР2])</f>
        <v>0</v>
      </c>
      <c r="O142" s="43">
        <f>T142*SUMPRODUCT(($B$2=Таблица2[Филиал])*($B$3=Таблица2[ФЕР/ТЕР])*(F142=Таблица2[Наименование работ])*(G142=Таблица2[ТПиР/НСиР])*Таблица2[СМР3])</f>
        <v>0</v>
      </c>
      <c r="P142" s="43">
        <f>U142*SUMPRODUCT(($B$2=Таблица2[Филиал])*($B$3=Таблица2[ФЕР/ТЕР])*(F142=Таблица2[Наименование работ])*(G142=Таблица2[ТПиР/НСиР])*Таблица2[ПНР4])</f>
        <v>0</v>
      </c>
      <c r="Q142" s="43">
        <f>V142*SUMPRODUCT(($B$2=Таблица2[Филиал])*($B$3=Таблица2[ФЕР/ТЕР])*(F142=Таблица2[Наименование работ])*(G142=Таблица2[ТПиР/НСиР])*Таблица2[Оборудование5])</f>
        <v>0</v>
      </c>
      <c r="R142" s="43">
        <f>W142*SUMPRODUCT(($B$2=Таблица2[Филиал])*($B$3=Таблица2[ФЕР/ТЕР])*(F142=Таблица2[Наименование работ])*(G142=Таблица2[ТПиР/НСиР])*Таблица2[Прочие2])</f>
        <v>0</v>
      </c>
      <c r="S142" s="43">
        <f>IF($B$4="в базовых ценах",калькулятор!J146,X142*SUMPRODUCT(($B$2=Таблица2[Филиал])*($B$3=Таблица2[ФЕР/ТЕР])*(F142=Таблица2[Наименование работ])*(G142=Таблица2[ТПиР/НСиР])/Таблица2[ПИР22]))</f>
        <v>0</v>
      </c>
      <c r="T142" s="43">
        <f>IF($B$4="в базовых ценах",калькулятор!K146,Y142*SUMPRODUCT(($B$2=Таблица2[Филиал])*($B$3=Таблица2[ФЕР/ТЕР])*(F142=Таблица2[Наименование работ])*(G142=Таблица2[ТПиР/НСиР])/Таблица2[СМР33]))</f>
        <v>0</v>
      </c>
      <c r="U142" s="43">
        <f>IF($B$4="в базовых ценах",калькулятор!L146,Z142*SUMPRODUCT(($B$2=Таблица2[Филиал])*($B$3=Таблица2[ФЕР/ТЕР])*(F142=Таблица2[Наименование работ])*(G142=Таблица2[ТПиР/НСиР])/Таблица2[ПНР44]))</f>
        <v>0</v>
      </c>
      <c r="V142" s="43">
        <f>IF($B$4="в базовых ценах",калькулятор!M146,AA142*SUMPRODUCT(($B$2=Таблица2[Филиал])*($B$3=Таблица2[ФЕР/ТЕР])*(F142=Таблица2[Наименование работ])*(G142=Таблица2[ТПиР/НСиР])/Таблица2[Оборудование55]))</f>
        <v>0</v>
      </c>
      <c r="W142" s="43">
        <f>IF($B$4="в базовых ценах",калькулятор!N146,AB142*SUMPRODUCT(($B$2=Таблица2[Филиал])*($B$3=Таблица2[ФЕР/ТЕР])*(F142=Таблица2[Наименование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43">
        <f>IF($B$4="в текущих ценах",калькулятор!J146,S142*SUMPRODUCT(($B$2=Таблица2[Филиал])*($B$3=Таблица2[ФЕР/ТЕР])*(F142=Таблица2[Наименование работ])*(G142=Таблица2[ТПиР/НСиР])*Таблица2[ПИР22]))</f>
        <v>0</v>
      </c>
      <c r="Y142" s="43">
        <f>IF($B$4="в текущих ценах",калькулятор!K146,T142*SUMPRODUCT(($B$2=Таблица2[Филиал])*($B$3=Таблица2[ФЕР/ТЕР])*(F142=Таблица2[Наименование работ])*(G142=Таблица2[ТПиР/НСиР])*Таблица2[СМР33]))</f>
        <v>0</v>
      </c>
      <c r="Z142" s="43">
        <f>IF($B$4="в текущих ценах",калькулятор!L146,U142*SUMPRODUCT(($B$2=Таблица2[Филиал])*($B$3=Таблица2[ФЕР/ТЕР])*(F142=Таблица2[Наименование работ])*(G142=Таблица2[ТПиР/НСиР])*Таблица2[ПНР44]))</f>
        <v>0</v>
      </c>
      <c r="AA142" s="43">
        <f>IF($B$4="в текущих ценах",калькулятор!M146,V142*SUMPRODUCT(($B$2=Таблица2[Филиал])*($B$3=Таблица2[ФЕР/ТЕР])*(F142=Таблица2[Наименование работ])*(G142=Таблица2[ТПиР/НСиР])*Таблица2[Оборудование55]))</f>
        <v>0</v>
      </c>
      <c r="AB142" s="44">
        <f>IF($B$4="в текущих ценах",калькулятор!N146,W142*SUMPRODUCT(($B$2=Таблица2[Филиал])*($B$3=Таблица2[ФЕР/ТЕР])*(F142=Таблица2[Наименование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43">
        <f>SUM(Таблица3[[#This Row],[ПИР]:[Прочее]])</f>
        <v>0</v>
      </c>
      <c r="AD14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2" s="48">
        <f>SUM(Таблица3[[#This Row],[ПИР7]:[Прочие]])</f>
        <v>0</v>
      </c>
      <c r="AF142" s="48">
        <f>SUM(Таблица3[[#This Row],[ПИР11]:[Прочие15]])</f>
        <v>0</v>
      </c>
    </row>
    <row r="143" spans="4:32" x14ac:dyDescent="0.25">
      <c r="D143" s="36">
        <f>калькулятор!C147</f>
        <v>0</v>
      </c>
      <c r="E143" s="6">
        <f>калькулятор!F147</f>
        <v>0</v>
      </c>
      <c r="F143" s="6">
        <f>калькулятор!G147</f>
        <v>0</v>
      </c>
      <c r="G143" s="6">
        <f>калькулятор!H147</f>
        <v>0</v>
      </c>
      <c r="H143" s="6">
        <f>калькулятор!I147</f>
        <v>0</v>
      </c>
      <c r="I143" s="43">
        <f>S143*SUMPRODUCT(($B$2=Таблица2[Филиал])*($B$3=Таблица2[ФЕР/ТЕР])*(F143=Таблица2[Наименование работ])*(G143=Таблица2[ТПиР/НСиР])*Таблица2[ПИР])</f>
        <v>0</v>
      </c>
      <c r="J143" s="43">
        <f>T143*SUMPRODUCT(($B$2=Таблица2[Филиал])*($B$3=Таблица2[ФЕР/ТЕР])*(F143=Таблица2[Наименование работ])*(G143=Таблица2[ТПиР/НСиР])*Таблица2[СМР])</f>
        <v>0</v>
      </c>
      <c r="K143" s="43">
        <f>U143*SUMPRODUCT(($B$2=Таблица2[Филиал])*($B$3=Таблица2[ФЕР/ТЕР])*(F143=Таблица2[Наименование работ])*(G143=Таблица2[ТПиР/НСиР])*Таблица2[ПНР])</f>
        <v>0</v>
      </c>
      <c r="L143" s="43">
        <f>V143*SUMPRODUCT(($B$2=Таблица2[Филиал])*($B$3=Таблица2[ФЕР/ТЕР])*(F143=Таблица2[Наименование работ])*(G143=Таблица2[ТПиР/НСиР])*Таблица2[Оборудование])</f>
        <v>0</v>
      </c>
      <c r="M143" s="43">
        <f>W143*SUMPRODUCT(($B$2=Таблица2[Филиал])*($B$3=Таблица2[ФЕР/ТЕР])*(F143=Таблица2[Наименование работ])*(G143=Таблица2[ТПиР/НСиР])*Таблица2[Прочие])</f>
        <v>0</v>
      </c>
      <c r="N143" s="43">
        <f>S143*SUMPRODUCT(($B$2=Таблица2[Филиал])*($B$3=Таблица2[ФЕР/ТЕР])*(F143=Таблица2[Наименование работ])*(G143=Таблица2[ТПиР/НСиР])*Таблица2[ПИР2])</f>
        <v>0</v>
      </c>
      <c r="O143" s="43">
        <f>T143*SUMPRODUCT(($B$2=Таблица2[Филиал])*($B$3=Таблица2[ФЕР/ТЕР])*(F143=Таблица2[Наименование работ])*(G143=Таблица2[ТПиР/НСиР])*Таблица2[СМР3])</f>
        <v>0</v>
      </c>
      <c r="P143" s="43">
        <f>U143*SUMPRODUCT(($B$2=Таблица2[Филиал])*($B$3=Таблица2[ФЕР/ТЕР])*(F143=Таблица2[Наименование работ])*(G143=Таблица2[ТПиР/НСиР])*Таблица2[ПНР4])</f>
        <v>0</v>
      </c>
      <c r="Q143" s="43">
        <f>V143*SUMPRODUCT(($B$2=Таблица2[Филиал])*($B$3=Таблица2[ФЕР/ТЕР])*(F143=Таблица2[Наименование работ])*(G143=Таблица2[ТПиР/НСиР])*Таблица2[Оборудование5])</f>
        <v>0</v>
      </c>
      <c r="R143" s="43">
        <f>W143*SUMPRODUCT(($B$2=Таблица2[Филиал])*($B$3=Таблица2[ФЕР/ТЕР])*(F143=Таблица2[Наименование работ])*(G143=Таблица2[ТПиР/НСиР])*Таблица2[Прочие2])</f>
        <v>0</v>
      </c>
      <c r="S143" s="43">
        <f>IF($B$4="в базовых ценах",калькулятор!J147,X143*SUMPRODUCT(($B$2=Таблица2[Филиал])*($B$3=Таблица2[ФЕР/ТЕР])*(F143=Таблица2[Наименование работ])*(G143=Таблица2[ТПиР/НСиР])/Таблица2[ПИР22]))</f>
        <v>0</v>
      </c>
      <c r="T143" s="43">
        <f>IF($B$4="в базовых ценах",калькулятор!K147,Y143*SUMPRODUCT(($B$2=Таблица2[Филиал])*($B$3=Таблица2[ФЕР/ТЕР])*(F143=Таблица2[Наименование работ])*(G143=Таблица2[ТПиР/НСиР])/Таблица2[СМР33]))</f>
        <v>0</v>
      </c>
      <c r="U143" s="43">
        <f>IF($B$4="в базовых ценах",калькулятор!L147,Z143*SUMPRODUCT(($B$2=Таблица2[Филиал])*($B$3=Таблица2[ФЕР/ТЕР])*(F143=Таблица2[Наименование работ])*(G143=Таблица2[ТПиР/НСиР])/Таблица2[ПНР44]))</f>
        <v>0</v>
      </c>
      <c r="V143" s="43">
        <f>IF($B$4="в базовых ценах",калькулятор!M147,AA143*SUMPRODUCT(($B$2=Таблица2[Филиал])*($B$3=Таблица2[ФЕР/ТЕР])*(F143=Таблица2[Наименование работ])*(G143=Таблица2[ТПиР/НСиР])/Таблица2[Оборудование55]))</f>
        <v>0</v>
      </c>
      <c r="W143" s="43">
        <f>IF($B$4="в базовых ценах",калькулятор!N147,AB143*SUMPRODUCT(($B$2=Таблица2[Филиал])*($B$3=Таблица2[ФЕР/ТЕР])*(F143=Таблица2[Наименование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43">
        <f>IF($B$4="в текущих ценах",калькулятор!J147,S143*SUMPRODUCT(($B$2=Таблица2[Филиал])*($B$3=Таблица2[ФЕР/ТЕР])*(F143=Таблица2[Наименование работ])*(G143=Таблица2[ТПиР/НСиР])*Таблица2[ПИР22]))</f>
        <v>0</v>
      </c>
      <c r="Y143" s="43">
        <f>IF($B$4="в текущих ценах",калькулятор!K147,T143*SUMPRODUCT(($B$2=Таблица2[Филиал])*($B$3=Таблица2[ФЕР/ТЕР])*(F143=Таблица2[Наименование работ])*(G143=Таблица2[ТПиР/НСиР])*Таблица2[СМР33]))</f>
        <v>0</v>
      </c>
      <c r="Z143" s="43">
        <f>IF($B$4="в текущих ценах",калькулятор!L147,U143*SUMPRODUCT(($B$2=Таблица2[Филиал])*($B$3=Таблица2[ФЕР/ТЕР])*(F143=Таблица2[Наименование работ])*(G143=Таблица2[ТПиР/НСиР])*Таблица2[ПНР44]))</f>
        <v>0</v>
      </c>
      <c r="AA143" s="43">
        <f>IF($B$4="в текущих ценах",калькулятор!M147,V143*SUMPRODUCT(($B$2=Таблица2[Филиал])*($B$3=Таблица2[ФЕР/ТЕР])*(F143=Таблица2[Наименование работ])*(G143=Таблица2[ТПиР/НСиР])*Таблица2[Оборудование55]))</f>
        <v>0</v>
      </c>
      <c r="AB143" s="44">
        <f>IF($B$4="в текущих ценах",калькулятор!N147,W143*SUMPRODUCT(($B$2=Таблица2[Филиал])*($B$3=Таблица2[ФЕР/ТЕР])*(F143=Таблица2[Наименование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43">
        <f>SUM(Таблица3[[#This Row],[ПИР]:[Прочее]])</f>
        <v>0</v>
      </c>
      <c r="AD14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3" s="48">
        <f>SUM(Таблица3[[#This Row],[ПИР7]:[Прочие]])</f>
        <v>0</v>
      </c>
      <c r="AF143" s="48">
        <f>SUM(Таблица3[[#This Row],[ПИР11]:[Прочие15]])</f>
        <v>0</v>
      </c>
    </row>
    <row r="144" spans="4:32" x14ac:dyDescent="0.25">
      <c r="D144" s="36">
        <f>калькулятор!C148</f>
        <v>0</v>
      </c>
      <c r="E144" s="6">
        <f>калькулятор!F148</f>
        <v>0</v>
      </c>
      <c r="F144" s="6">
        <f>калькулятор!G148</f>
        <v>0</v>
      </c>
      <c r="G144" s="6">
        <f>калькулятор!H148</f>
        <v>0</v>
      </c>
      <c r="H144" s="6">
        <f>калькулятор!I148</f>
        <v>0</v>
      </c>
      <c r="I144" s="43">
        <f>S144*SUMPRODUCT(($B$2=Таблица2[Филиал])*($B$3=Таблица2[ФЕР/ТЕР])*(F144=Таблица2[Наименование работ])*(G144=Таблица2[ТПиР/НСиР])*Таблица2[ПИР])</f>
        <v>0</v>
      </c>
      <c r="J144" s="43">
        <f>T144*SUMPRODUCT(($B$2=Таблица2[Филиал])*($B$3=Таблица2[ФЕР/ТЕР])*(F144=Таблица2[Наименование работ])*(G144=Таблица2[ТПиР/НСиР])*Таблица2[СМР])</f>
        <v>0</v>
      </c>
      <c r="K144" s="43">
        <f>U144*SUMPRODUCT(($B$2=Таблица2[Филиал])*($B$3=Таблица2[ФЕР/ТЕР])*(F144=Таблица2[Наименование работ])*(G144=Таблица2[ТПиР/НСиР])*Таблица2[ПНР])</f>
        <v>0</v>
      </c>
      <c r="L144" s="43">
        <f>V144*SUMPRODUCT(($B$2=Таблица2[Филиал])*($B$3=Таблица2[ФЕР/ТЕР])*(F144=Таблица2[Наименование работ])*(G144=Таблица2[ТПиР/НСиР])*Таблица2[Оборудование])</f>
        <v>0</v>
      </c>
      <c r="M144" s="43">
        <f>W144*SUMPRODUCT(($B$2=Таблица2[Филиал])*($B$3=Таблица2[ФЕР/ТЕР])*(F144=Таблица2[Наименование работ])*(G144=Таблица2[ТПиР/НСиР])*Таблица2[Прочие])</f>
        <v>0</v>
      </c>
      <c r="N144" s="43">
        <f>S144*SUMPRODUCT(($B$2=Таблица2[Филиал])*($B$3=Таблица2[ФЕР/ТЕР])*(F144=Таблица2[Наименование работ])*(G144=Таблица2[ТПиР/НСиР])*Таблица2[ПИР2])</f>
        <v>0</v>
      </c>
      <c r="O144" s="43">
        <f>T144*SUMPRODUCT(($B$2=Таблица2[Филиал])*($B$3=Таблица2[ФЕР/ТЕР])*(F144=Таблица2[Наименование работ])*(G144=Таблица2[ТПиР/НСиР])*Таблица2[СМР3])</f>
        <v>0</v>
      </c>
      <c r="P144" s="43">
        <f>U144*SUMPRODUCT(($B$2=Таблица2[Филиал])*($B$3=Таблица2[ФЕР/ТЕР])*(F144=Таблица2[Наименование работ])*(G144=Таблица2[ТПиР/НСиР])*Таблица2[ПНР4])</f>
        <v>0</v>
      </c>
      <c r="Q144" s="43">
        <f>V144*SUMPRODUCT(($B$2=Таблица2[Филиал])*($B$3=Таблица2[ФЕР/ТЕР])*(F144=Таблица2[Наименование работ])*(G144=Таблица2[ТПиР/НСиР])*Таблица2[Оборудование5])</f>
        <v>0</v>
      </c>
      <c r="R144" s="43">
        <f>W144*SUMPRODUCT(($B$2=Таблица2[Филиал])*($B$3=Таблица2[ФЕР/ТЕР])*(F144=Таблица2[Наименование работ])*(G144=Таблица2[ТПиР/НСиР])*Таблица2[Прочие2])</f>
        <v>0</v>
      </c>
      <c r="S144" s="43">
        <f>IF($B$4="в базовых ценах",калькулятор!J148,X144*SUMPRODUCT(($B$2=Таблица2[Филиал])*($B$3=Таблица2[ФЕР/ТЕР])*(F144=Таблица2[Наименование работ])*(G144=Таблица2[ТПиР/НСиР])/Таблица2[ПИР22]))</f>
        <v>0</v>
      </c>
      <c r="T144" s="43">
        <f>IF($B$4="в базовых ценах",калькулятор!K148,Y144*SUMPRODUCT(($B$2=Таблица2[Филиал])*($B$3=Таблица2[ФЕР/ТЕР])*(F144=Таблица2[Наименование работ])*(G144=Таблица2[ТПиР/НСиР])/Таблица2[СМР33]))</f>
        <v>0</v>
      </c>
      <c r="U144" s="43">
        <f>IF($B$4="в базовых ценах",калькулятор!L148,Z144*SUMPRODUCT(($B$2=Таблица2[Филиал])*($B$3=Таблица2[ФЕР/ТЕР])*(F144=Таблица2[Наименование работ])*(G144=Таблица2[ТПиР/НСиР])/Таблица2[ПНР44]))</f>
        <v>0</v>
      </c>
      <c r="V144" s="43">
        <f>IF($B$4="в базовых ценах",калькулятор!M148,AA144*SUMPRODUCT(($B$2=Таблица2[Филиал])*($B$3=Таблица2[ФЕР/ТЕР])*(F144=Таблица2[Наименование работ])*(G144=Таблица2[ТПиР/НСиР])/Таблица2[Оборудование55]))</f>
        <v>0</v>
      </c>
      <c r="W144" s="43">
        <f>IF($B$4="в базовых ценах",калькулятор!N148,AB144*SUMPRODUCT(($B$2=Таблица2[Филиал])*($B$3=Таблица2[ФЕР/ТЕР])*(F144=Таблица2[Наименование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43">
        <f>IF($B$4="в текущих ценах",калькулятор!J148,S144*SUMPRODUCT(($B$2=Таблица2[Филиал])*($B$3=Таблица2[ФЕР/ТЕР])*(F144=Таблица2[Наименование работ])*(G144=Таблица2[ТПиР/НСиР])*Таблица2[ПИР22]))</f>
        <v>0</v>
      </c>
      <c r="Y144" s="43">
        <f>IF($B$4="в текущих ценах",калькулятор!K148,T144*SUMPRODUCT(($B$2=Таблица2[Филиал])*($B$3=Таблица2[ФЕР/ТЕР])*(F144=Таблица2[Наименование работ])*(G144=Таблица2[ТПиР/НСиР])*Таблица2[СМР33]))</f>
        <v>0</v>
      </c>
      <c r="Z144" s="43">
        <f>IF($B$4="в текущих ценах",калькулятор!L148,U144*SUMPRODUCT(($B$2=Таблица2[Филиал])*($B$3=Таблица2[ФЕР/ТЕР])*(F144=Таблица2[Наименование работ])*(G144=Таблица2[ТПиР/НСиР])*Таблица2[ПНР44]))</f>
        <v>0</v>
      </c>
      <c r="AA144" s="43">
        <f>IF($B$4="в текущих ценах",калькулятор!M148,V144*SUMPRODUCT(($B$2=Таблица2[Филиал])*($B$3=Таблица2[ФЕР/ТЕР])*(F144=Таблица2[Наименование работ])*(G144=Таблица2[ТПиР/НСиР])*Таблица2[Оборудование55]))</f>
        <v>0</v>
      </c>
      <c r="AB144" s="44">
        <f>IF($B$4="в текущих ценах",калькулятор!N148,W144*SUMPRODUCT(($B$2=Таблица2[Филиал])*($B$3=Таблица2[ФЕР/ТЕР])*(F144=Таблица2[Наименование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43">
        <f>SUM(Таблица3[[#This Row],[ПИР]:[Прочее]])</f>
        <v>0</v>
      </c>
      <c r="AD14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4" s="48">
        <f>SUM(Таблица3[[#This Row],[ПИР7]:[Прочие]])</f>
        <v>0</v>
      </c>
      <c r="AF144" s="48">
        <f>SUM(Таблица3[[#This Row],[ПИР11]:[Прочие15]])</f>
        <v>0</v>
      </c>
    </row>
    <row r="145" spans="4:32" x14ac:dyDescent="0.25">
      <c r="D145" s="36">
        <f>калькулятор!C149</f>
        <v>0</v>
      </c>
      <c r="E145" s="6">
        <f>калькулятор!F149</f>
        <v>0</v>
      </c>
      <c r="F145" s="6">
        <f>калькулятор!G149</f>
        <v>0</v>
      </c>
      <c r="G145" s="6">
        <f>калькулятор!H149</f>
        <v>0</v>
      </c>
      <c r="H145" s="6">
        <f>калькулятор!I149</f>
        <v>0</v>
      </c>
      <c r="I145" s="43">
        <f>S145*SUMPRODUCT(($B$2=Таблица2[Филиал])*($B$3=Таблица2[ФЕР/ТЕР])*(F145=Таблица2[Наименование работ])*(G145=Таблица2[ТПиР/НСиР])*Таблица2[ПИР])</f>
        <v>0</v>
      </c>
      <c r="J145" s="43">
        <f>T145*SUMPRODUCT(($B$2=Таблица2[Филиал])*($B$3=Таблица2[ФЕР/ТЕР])*(F145=Таблица2[Наименование работ])*(G145=Таблица2[ТПиР/НСиР])*Таблица2[СМР])</f>
        <v>0</v>
      </c>
      <c r="K145" s="43">
        <f>U145*SUMPRODUCT(($B$2=Таблица2[Филиал])*($B$3=Таблица2[ФЕР/ТЕР])*(F145=Таблица2[Наименование работ])*(G145=Таблица2[ТПиР/НСиР])*Таблица2[ПНР])</f>
        <v>0</v>
      </c>
      <c r="L145" s="43">
        <f>V145*SUMPRODUCT(($B$2=Таблица2[Филиал])*($B$3=Таблица2[ФЕР/ТЕР])*(F145=Таблица2[Наименование работ])*(G145=Таблица2[ТПиР/НСиР])*Таблица2[Оборудование])</f>
        <v>0</v>
      </c>
      <c r="M145" s="43">
        <f>W145*SUMPRODUCT(($B$2=Таблица2[Филиал])*($B$3=Таблица2[ФЕР/ТЕР])*(F145=Таблица2[Наименование работ])*(G145=Таблица2[ТПиР/НСиР])*Таблица2[Прочие])</f>
        <v>0</v>
      </c>
      <c r="N145" s="43">
        <f>S145*SUMPRODUCT(($B$2=Таблица2[Филиал])*($B$3=Таблица2[ФЕР/ТЕР])*(F145=Таблица2[Наименование работ])*(G145=Таблица2[ТПиР/НСиР])*Таблица2[ПИР2])</f>
        <v>0</v>
      </c>
      <c r="O145" s="43">
        <f>T145*SUMPRODUCT(($B$2=Таблица2[Филиал])*($B$3=Таблица2[ФЕР/ТЕР])*(F145=Таблица2[Наименование работ])*(G145=Таблица2[ТПиР/НСиР])*Таблица2[СМР3])</f>
        <v>0</v>
      </c>
      <c r="P145" s="43">
        <f>U145*SUMPRODUCT(($B$2=Таблица2[Филиал])*($B$3=Таблица2[ФЕР/ТЕР])*(F145=Таблица2[Наименование работ])*(G145=Таблица2[ТПиР/НСиР])*Таблица2[ПНР4])</f>
        <v>0</v>
      </c>
      <c r="Q145" s="43">
        <f>V145*SUMPRODUCT(($B$2=Таблица2[Филиал])*($B$3=Таблица2[ФЕР/ТЕР])*(F145=Таблица2[Наименование работ])*(G145=Таблица2[ТПиР/НСиР])*Таблица2[Оборудование5])</f>
        <v>0</v>
      </c>
      <c r="R145" s="43">
        <f>W145*SUMPRODUCT(($B$2=Таблица2[Филиал])*($B$3=Таблица2[ФЕР/ТЕР])*(F145=Таблица2[Наименование работ])*(G145=Таблица2[ТПиР/НСиР])*Таблица2[Прочие2])</f>
        <v>0</v>
      </c>
      <c r="S145" s="43">
        <f>IF($B$4="в базовых ценах",калькулятор!J149,X145*SUMPRODUCT(($B$2=Таблица2[Филиал])*($B$3=Таблица2[ФЕР/ТЕР])*(F145=Таблица2[Наименование работ])*(G145=Таблица2[ТПиР/НСиР])/Таблица2[ПИР22]))</f>
        <v>0</v>
      </c>
      <c r="T145" s="43">
        <f>IF($B$4="в базовых ценах",калькулятор!K149,Y145*SUMPRODUCT(($B$2=Таблица2[Филиал])*($B$3=Таблица2[ФЕР/ТЕР])*(F145=Таблица2[Наименование работ])*(G145=Таблица2[ТПиР/НСиР])/Таблица2[СМР33]))</f>
        <v>0</v>
      </c>
      <c r="U145" s="43">
        <f>IF($B$4="в базовых ценах",калькулятор!L149,Z145*SUMPRODUCT(($B$2=Таблица2[Филиал])*($B$3=Таблица2[ФЕР/ТЕР])*(F145=Таблица2[Наименование работ])*(G145=Таблица2[ТПиР/НСиР])/Таблица2[ПНР44]))</f>
        <v>0</v>
      </c>
      <c r="V145" s="43">
        <f>IF($B$4="в базовых ценах",калькулятор!M149,AA145*SUMPRODUCT(($B$2=Таблица2[Филиал])*($B$3=Таблица2[ФЕР/ТЕР])*(F145=Таблица2[Наименование работ])*(G145=Таблица2[ТПиР/НСиР])/Таблица2[Оборудование55]))</f>
        <v>0</v>
      </c>
      <c r="W145" s="43">
        <f>IF($B$4="в базовых ценах",калькулятор!N149,AB145*SUMPRODUCT(($B$2=Таблица2[Филиал])*($B$3=Таблица2[ФЕР/ТЕР])*(F145=Таблица2[Наименование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43">
        <f>IF($B$4="в текущих ценах",калькулятор!J149,S145*SUMPRODUCT(($B$2=Таблица2[Филиал])*($B$3=Таблица2[ФЕР/ТЕР])*(F145=Таблица2[Наименование работ])*(G145=Таблица2[ТПиР/НСиР])*Таблица2[ПИР22]))</f>
        <v>0</v>
      </c>
      <c r="Y145" s="43">
        <f>IF($B$4="в текущих ценах",калькулятор!K149,T145*SUMPRODUCT(($B$2=Таблица2[Филиал])*($B$3=Таблица2[ФЕР/ТЕР])*(F145=Таблица2[Наименование работ])*(G145=Таблица2[ТПиР/НСиР])*Таблица2[СМР33]))</f>
        <v>0</v>
      </c>
      <c r="Z145" s="43">
        <f>IF($B$4="в текущих ценах",калькулятор!L149,U145*SUMPRODUCT(($B$2=Таблица2[Филиал])*($B$3=Таблица2[ФЕР/ТЕР])*(F145=Таблица2[Наименование работ])*(G145=Таблица2[ТПиР/НСиР])*Таблица2[ПНР44]))</f>
        <v>0</v>
      </c>
      <c r="AA145" s="43">
        <f>IF($B$4="в текущих ценах",калькулятор!M149,V145*SUMPRODUCT(($B$2=Таблица2[Филиал])*($B$3=Таблица2[ФЕР/ТЕР])*(F145=Таблица2[Наименование работ])*(G145=Таблица2[ТПиР/НСиР])*Таблица2[Оборудование55]))</f>
        <v>0</v>
      </c>
      <c r="AB145" s="44">
        <f>IF($B$4="в текущих ценах",калькулятор!N149,W145*SUMPRODUCT(($B$2=Таблица2[Филиал])*($B$3=Таблица2[ФЕР/ТЕР])*(F145=Таблица2[Наименование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43">
        <f>SUM(Таблица3[[#This Row],[ПИР]:[Прочее]])</f>
        <v>0</v>
      </c>
      <c r="AD14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5" s="48">
        <f>SUM(Таблица3[[#This Row],[ПИР7]:[Прочие]])</f>
        <v>0</v>
      </c>
      <c r="AF145" s="48">
        <f>SUM(Таблица3[[#This Row],[ПИР11]:[Прочие15]])</f>
        <v>0</v>
      </c>
    </row>
    <row r="146" spans="4:32" x14ac:dyDescent="0.25">
      <c r="D146" s="36">
        <f>калькулятор!C150</f>
        <v>0</v>
      </c>
      <c r="E146" s="6">
        <f>калькулятор!F150</f>
        <v>0</v>
      </c>
      <c r="F146" s="6">
        <f>калькулятор!G150</f>
        <v>0</v>
      </c>
      <c r="G146" s="6">
        <f>калькулятор!H150</f>
        <v>0</v>
      </c>
      <c r="H146" s="6">
        <f>калькулятор!I150</f>
        <v>0</v>
      </c>
      <c r="I146" s="43">
        <f>S146*SUMPRODUCT(($B$2=Таблица2[Филиал])*($B$3=Таблица2[ФЕР/ТЕР])*(F146=Таблица2[Наименование работ])*(G146=Таблица2[ТПиР/НСиР])*Таблица2[ПИР])</f>
        <v>0</v>
      </c>
      <c r="J146" s="43">
        <f>T146*SUMPRODUCT(($B$2=Таблица2[Филиал])*($B$3=Таблица2[ФЕР/ТЕР])*(F146=Таблица2[Наименование работ])*(G146=Таблица2[ТПиР/НСиР])*Таблица2[СМР])</f>
        <v>0</v>
      </c>
      <c r="K146" s="43">
        <f>U146*SUMPRODUCT(($B$2=Таблица2[Филиал])*($B$3=Таблица2[ФЕР/ТЕР])*(F146=Таблица2[Наименование работ])*(G146=Таблица2[ТПиР/НСиР])*Таблица2[ПНР])</f>
        <v>0</v>
      </c>
      <c r="L146" s="43">
        <f>V146*SUMPRODUCT(($B$2=Таблица2[Филиал])*($B$3=Таблица2[ФЕР/ТЕР])*(F146=Таблица2[Наименование работ])*(G146=Таблица2[ТПиР/НСиР])*Таблица2[Оборудование])</f>
        <v>0</v>
      </c>
      <c r="M146" s="43">
        <f>W146*SUMPRODUCT(($B$2=Таблица2[Филиал])*($B$3=Таблица2[ФЕР/ТЕР])*(F146=Таблица2[Наименование работ])*(G146=Таблица2[ТПиР/НСиР])*Таблица2[Прочие])</f>
        <v>0</v>
      </c>
      <c r="N146" s="43">
        <f>S146*SUMPRODUCT(($B$2=Таблица2[Филиал])*($B$3=Таблица2[ФЕР/ТЕР])*(F146=Таблица2[Наименование работ])*(G146=Таблица2[ТПиР/НСиР])*Таблица2[ПИР2])</f>
        <v>0</v>
      </c>
      <c r="O146" s="43">
        <f>T146*SUMPRODUCT(($B$2=Таблица2[Филиал])*($B$3=Таблица2[ФЕР/ТЕР])*(F146=Таблица2[Наименование работ])*(G146=Таблица2[ТПиР/НСиР])*Таблица2[СМР3])</f>
        <v>0</v>
      </c>
      <c r="P146" s="43">
        <f>U146*SUMPRODUCT(($B$2=Таблица2[Филиал])*($B$3=Таблица2[ФЕР/ТЕР])*(F146=Таблица2[Наименование работ])*(G146=Таблица2[ТПиР/НСиР])*Таблица2[ПНР4])</f>
        <v>0</v>
      </c>
      <c r="Q146" s="43">
        <f>V146*SUMPRODUCT(($B$2=Таблица2[Филиал])*($B$3=Таблица2[ФЕР/ТЕР])*(F146=Таблица2[Наименование работ])*(G146=Таблица2[ТПиР/НСиР])*Таблица2[Оборудование5])</f>
        <v>0</v>
      </c>
      <c r="R146" s="43">
        <f>W146*SUMPRODUCT(($B$2=Таблица2[Филиал])*($B$3=Таблица2[ФЕР/ТЕР])*(F146=Таблица2[Наименование работ])*(G146=Таблица2[ТПиР/НСиР])*Таблица2[Прочие2])</f>
        <v>0</v>
      </c>
      <c r="S146" s="43">
        <f>IF($B$4="в базовых ценах",калькулятор!J150,X146*SUMPRODUCT(($B$2=Таблица2[Филиал])*($B$3=Таблица2[ФЕР/ТЕР])*(F146=Таблица2[Наименование работ])*(G146=Таблица2[ТПиР/НСиР])/Таблица2[ПИР22]))</f>
        <v>0</v>
      </c>
      <c r="T146" s="43">
        <f>IF($B$4="в базовых ценах",калькулятор!K150,Y146*SUMPRODUCT(($B$2=Таблица2[Филиал])*($B$3=Таблица2[ФЕР/ТЕР])*(F146=Таблица2[Наименование работ])*(G146=Таблица2[ТПиР/НСиР])/Таблица2[СМР33]))</f>
        <v>0</v>
      </c>
      <c r="U146" s="43">
        <f>IF($B$4="в базовых ценах",калькулятор!L150,Z146*SUMPRODUCT(($B$2=Таблица2[Филиал])*($B$3=Таблица2[ФЕР/ТЕР])*(F146=Таблица2[Наименование работ])*(G146=Таблица2[ТПиР/НСиР])/Таблица2[ПНР44]))</f>
        <v>0</v>
      </c>
      <c r="V146" s="43">
        <f>IF($B$4="в базовых ценах",калькулятор!M150,AA146*SUMPRODUCT(($B$2=Таблица2[Филиал])*($B$3=Таблица2[ФЕР/ТЕР])*(F146=Таблица2[Наименование работ])*(G146=Таблица2[ТПиР/НСиР])/Таблица2[Оборудование55]))</f>
        <v>0</v>
      </c>
      <c r="W146" s="43">
        <f>IF($B$4="в базовых ценах",калькулятор!N150,AB146*SUMPRODUCT(($B$2=Таблица2[Филиал])*($B$3=Таблица2[ФЕР/ТЕР])*(F146=Таблица2[Наименование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43">
        <f>IF($B$4="в текущих ценах",калькулятор!J150,S146*SUMPRODUCT(($B$2=Таблица2[Филиал])*($B$3=Таблица2[ФЕР/ТЕР])*(F146=Таблица2[Наименование работ])*(G146=Таблица2[ТПиР/НСиР])*Таблица2[ПИР22]))</f>
        <v>0</v>
      </c>
      <c r="Y146" s="43">
        <f>IF($B$4="в текущих ценах",калькулятор!K150,T146*SUMPRODUCT(($B$2=Таблица2[Филиал])*($B$3=Таблица2[ФЕР/ТЕР])*(F146=Таблица2[Наименование работ])*(G146=Таблица2[ТПиР/НСиР])*Таблица2[СМР33]))</f>
        <v>0</v>
      </c>
      <c r="Z146" s="43">
        <f>IF($B$4="в текущих ценах",калькулятор!L150,U146*SUMPRODUCT(($B$2=Таблица2[Филиал])*($B$3=Таблица2[ФЕР/ТЕР])*(F146=Таблица2[Наименование работ])*(G146=Таблица2[ТПиР/НСиР])*Таблица2[ПНР44]))</f>
        <v>0</v>
      </c>
      <c r="AA146" s="43">
        <f>IF($B$4="в текущих ценах",калькулятор!M150,V146*SUMPRODUCT(($B$2=Таблица2[Филиал])*($B$3=Таблица2[ФЕР/ТЕР])*(F146=Таблица2[Наименование работ])*(G146=Таблица2[ТПиР/НСиР])*Таблица2[Оборудование55]))</f>
        <v>0</v>
      </c>
      <c r="AB146" s="44">
        <f>IF($B$4="в текущих ценах",калькулятор!N150,W146*SUMPRODUCT(($B$2=Таблица2[Филиал])*($B$3=Таблица2[ФЕР/ТЕР])*(F146=Таблица2[Наименование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43">
        <f>SUM(Таблица3[[#This Row],[ПИР]:[Прочее]])</f>
        <v>0</v>
      </c>
      <c r="AD14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6" s="48">
        <f>SUM(Таблица3[[#This Row],[ПИР7]:[Прочие]])</f>
        <v>0</v>
      </c>
      <c r="AF146" s="48">
        <f>SUM(Таблица3[[#This Row],[ПИР11]:[Прочие15]])</f>
        <v>0</v>
      </c>
    </row>
    <row r="147" spans="4:32" x14ac:dyDescent="0.25">
      <c r="D147" s="36">
        <f>калькулятор!C151</f>
        <v>0</v>
      </c>
      <c r="E147" s="6">
        <f>калькулятор!F151</f>
        <v>0</v>
      </c>
      <c r="F147" s="6">
        <f>калькулятор!G151</f>
        <v>0</v>
      </c>
      <c r="G147" s="6">
        <f>калькулятор!H151</f>
        <v>0</v>
      </c>
      <c r="H147" s="6">
        <f>калькулятор!I151</f>
        <v>0</v>
      </c>
      <c r="I147" s="43">
        <f>S147*SUMPRODUCT(($B$2=Таблица2[Филиал])*($B$3=Таблица2[ФЕР/ТЕР])*(F147=Таблица2[Наименование работ])*(G147=Таблица2[ТПиР/НСиР])*Таблица2[ПИР])</f>
        <v>0</v>
      </c>
      <c r="J147" s="43">
        <f>T147*SUMPRODUCT(($B$2=Таблица2[Филиал])*($B$3=Таблица2[ФЕР/ТЕР])*(F147=Таблица2[Наименование работ])*(G147=Таблица2[ТПиР/НСиР])*Таблица2[СМР])</f>
        <v>0</v>
      </c>
      <c r="K147" s="43">
        <f>U147*SUMPRODUCT(($B$2=Таблица2[Филиал])*($B$3=Таблица2[ФЕР/ТЕР])*(F147=Таблица2[Наименование работ])*(G147=Таблица2[ТПиР/НСиР])*Таблица2[ПНР])</f>
        <v>0</v>
      </c>
      <c r="L147" s="43">
        <f>V147*SUMPRODUCT(($B$2=Таблица2[Филиал])*($B$3=Таблица2[ФЕР/ТЕР])*(F147=Таблица2[Наименование работ])*(G147=Таблица2[ТПиР/НСиР])*Таблица2[Оборудование])</f>
        <v>0</v>
      </c>
      <c r="M147" s="43">
        <f>W147*SUMPRODUCT(($B$2=Таблица2[Филиал])*($B$3=Таблица2[ФЕР/ТЕР])*(F147=Таблица2[Наименование работ])*(G147=Таблица2[ТПиР/НСиР])*Таблица2[Прочие])</f>
        <v>0</v>
      </c>
      <c r="N147" s="43">
        <f>S147*SUMPRODUCT(($B$2=Таблица2[Филиал])*($B$3=Таблица2[ФЕР/ТЕР])*(F147=Таблица2[Наименование работ])*(G147=Таблица2[ТПиР/НСиР])*Таблица2[ПИР2])</f>
        <v>0</v>
      </c>
      <c r="O147" s="43">
        <f>T147*SUMPRODUCT(($B$2=Таблица2[Филиал])*($B$3=Таблица2[ФЕР/ТЕР])*(F147=Таблица2[Наименование работ])*(G147=Таблица2[ТПиР/НСиР])*Таблица2[СМР3])</f>
        <v>0</v>
      </c>
      <c r="P147" s="43">
        <f>U147*SUMPRODUCT(($B$2=Таблица2[Филиал])*($B$3=Таблица2[ФЕР/ТЕР])*(F147=Таблица2[Наименование работ])*(G147=Таблица2[ТПиР/НСиР])*Таблица2[ПНР4])</f>
        <v>0</v>
      </c>
      <c r="Q147" s="43">
        <f>V147*SUMPRODUCT(($B$2=Таблица2[Филиал])*($B$3=Таблица2[ФЕР/ТЕР])*(F147=Таблица2[Наименование работ])*(G147=Таблица2[ТПиР/НСиР])*Таблица2[Оборудование5])</f>
        <v>0</v>
      </c>
      <c r="R147" s="43">
        <f>W147*SUMPRODUCT(($B$2=Таблица2[Филиал])*($B$3=Таблица2[ФЕР/ТЕР])*(F147=Таблица2[Наименование работ])*(G147=Таблица2[ТПиР/НСиР])*Таблица2[Прочие2])</f>
        <v>0</v>
      </c>
      <c r="S147" s="43">
        <f>IF($B$4="в базовых ценах",калькулятор!J151,X147*SUMPRODUCT(($B$2=Таблица2[Филиал])*($B$3=Таблица2[ФЕР/ТЕР])*(F147=Таблица2[Наименование работ])*(G147=Таблица2[ТПиР/НСиР])/Таблица2[ПИР22]))</f>
        <v>0</v>
      </c>
      <c r="T147" s="43">
        <f>IF($B$4="в базовых ценах",калькулятор!K151,Y147*SUMPRODUCT(($B$2=Таблица2[Филиал])*($B$3=Таблица2[ФЕР/ТЕР])*(F147=Таблица2[Наименование работ])*(G147=Таблица2[ТПиР/НСиР])/Таблица2[СМР33]))</f>
        <v>0</v>
      </c>
      <c r="U147" s="43">
        <f>IF($B$4="в базовых ценах",калькулятор!L151,Z147*SUMPRODUCT(($B$2=Таблица2[Филиал])*($B$3=Таблица2[ФЕР/ТЕР])*(F147=Таблица2[Наименование работ])*(G147=Таблица2[ТПиР/НСиР])/Таблица2[ПНР44]))</f>
        <v>0</v>
      </c>
      <c r="V147" s="43">
        <f>IF($B$4="в базовых ценах",калькулятор!M151,AA147*SUMPRODUCT(($B$2=Таблица2[Филиал])*($B$3=Таблица2[ФЕР/ТЕР])*(F147=Таблица2[Наименование работ])*(G147=Таблица2[ТПиР/НСиР])/Таблица2[Оборудование55]))</f>
        <v>0</v>
      </c>
      <c r="W147" s="43">
        <f>IF($B$4="в базовых ценах",калькулятор!N151,AB147*SUMPRODUCT(($B$2=Таблица2[Филиал])*($B$3=Таблица2[ФЕР/ТЕР])*(F147=Таблица2[Наименование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43">
        <f>IF($B$4="в текущих ценах",калькулятор!J151,S147*SUMPRODUCT(($B$2=Таблица2[Филиал])*($B$3=Таблица2[ФЕР/ТЕР])*(F147=Таблица2[Наименование работ])*(G147=Таблица2[ТПиР/НСиР])*Таблица2[ПИР22]))</f>
        <v>0</v>
      </c>
      <c r="Y147" s="43">
        <f>IF($B$4="в текущих ценах",калькулятор!K151,T147*SUMPRODUCT(($B$2=Таблица2[Филиал])*($B$3=Таблица2[ФЕР/ТЕР])*(F147=Таблица2[Наименование работ])*(G147=Таблица2[ТПиР/НСиР])*Таблица2[СМР33]))</f>
        <v>0</v>
      </c>
      <c r="Z147" s="43">
        <f>IF($B$4="в текущих ценах",калькулятор!L151,U147*SUMPRODUCT(($B$2=Таблица2[Филиал])*($B$3=Таблица2[ФЕР/ТЕР])*(F147=Таблица2[Наименование работ])*(G147=Таблица2[ТПиР/НСиР])*Таблица2[ПНР44]))</f>
        <v>0</v>
      </c>
      <c r="AA147" s="43">
        <f>IF($B$4="в текущих ценах",калькулятор!M151,V147*SUMPRODUCT(($B$2=Таблица2[Филиал])*($B$3=Таблица2[ФЕР/ТЕР])*(F147=Таблица2[Наименование работ])*(G147=Таблица2[ТПиР/НСиР])*Таблица2[Оборудование55]))</f>
        <v>0</v>
      </c>
      <c r="AB147" s="44">
        <f>IF($B$4="в текущих ценах",калькулятор!N151,W147*SUMPRODUCT(($B$2=Таблица2[Филиал])*($B$3=Таблица2[ФЕР/ТЕР])*(F147=Таблица2[Наименование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43">
        <f>SUM(Таблица3[[#This Row],[ПИР]:[Прочее]])</f>
        <v>0</v>
      </c>
      <c r="AD14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7" s="48">
        <f>SUM(Таблица3[[#This Row],[ПИР7]:[Прочие]])</f>
        <v>0</v>
      </c>
      <c r="AF147" s="48">
        <f>SUM(Таблица3[[#This Row],[ПИР11]:[Прочие15]])</f>
        <v>0</v>
      </c>
    </row>
    <row r="148" spans="4:32" x14ac:dyDescent="0.25">
      <c r="D148" s="36">
        <f>калькулятор!C152</f>
        <v>0</v>
      </c>
      <c r="E148" s="6">
        <f>калькулятор!F152</f>
        <v>0</v>
      </c>
      <c r="F148" s="6">
        <f>калькулятор!G152</f>
        <v>0</v>
      </c>
      <c r="G148" s="6">
        <f>калькулятор!H152</f>
        <v>0</v>
      </c>
      <c r="H148" s="6">
        <f>калькулятор!I152</f>
        <v>0</v>
      </c>
      <c r="I148" s="43">
        <f>S148*SUMPRODUCT(($B$2=Таблица2[Филиал])*($B$3=Таблица2[ФЕР/ТЕР])*(F148=Таблица2[Наименование работ])*(G148=Таблица2[ТПиР/НСиР])*Таблица2[ПИР])</f>
        <v>0</v>
      </c>
      <c r="J148" s="43">
        <f>T148*SUMPRODUCT(($B$2=Таблица2[Филиал])*($B$3=Таблица2[ФЕР/ТЕР])*(F148=Таблица2[Наименование работ])*(G148=Таблица2[ТПиР/НСиР])*Таблица2[СМР])</f>
        <v>0</v>
      </c>
      <c r="K148" s="43">
        <f>U148*SUMPRODUCT(($B$2=Таблица2[Филиал])*($B$3=Таблица2[ФЕР/ТЕР])*(F148=Таблица2[Наименование работ])*(G148=Таблица2[ТПиР/НСиР])*Таблица2[ПНР])</f>
        <v>0</v>
      </c>
      <c r="L148" s="43">
        <f>V148*SUMPRODUCT(($B$2=Таблица2[Филиал])*($B$3=Таблица2[ФЕР/ТЕР])*(F148=Таблица2[Наименование работ])*(G148=Таблица2[ТПиР/НСиР])*Таблица2[Оборудование])</f>
        <v>0</v>
      </c>
      <c r="M148" s="43">
        <f>W148*SUMPRODUCT(($B$2=Таблица2[Филиал])*($B$3=Таблица2[ФЕР/ТЕР])*(F148=Таблица2[Наименование работ])*(G148=Таблица2[ТПиР/НСиР])*Таблица2[Прочие])</f>
        <v>0</v>
      </c>
      <c r="N148" s="43">
        <f>S148*SUMPRODUCT(($B$2=Таблица2[Филиал])*($B$3=Таблица2[ФЕР/ТЕР])*(F148=Таблица2[Наименование работ])*(G148=Таблица2[ТПиР/НСиР])*Таблица2[ПИР2])</f>
        <v>0</v>
      </c>
      <c r="O148" s="43">
        <f>T148*SUMPRODUCT(($B$2=Таблица2[Филиал])*($B$3=Таблица2[ФЕР/ТЕР])*(F148=Таблица2[Наименование работ])*(G148=Таблица2[ТПиР/НСиР])*Таблица2[СМР3])</f>
        <v>0</v>
      </c>
      <c r="P148" s="43">
        <f>U148*SUMPRODUCT(($B$2=Таблица2[Филиал])*($B$3=Таблица2[ФЕР/ТЕР])*(F148=Таблица2[Наименование работ])*(G148=Таблица2[ТПиР/НСиР])*Таблица2[ПНР4])</f>
        <v>0</v>
      </c>
      <c r="Q148" s="43">
        <f>V148*SUMPRODUCT(($B$2=Таблица2[Филиал])*($B$3=Таблица2[ФЕР/ТЕР])*(F148=Таблица2[Наименование работ])*(G148=Таблица2[ТПиР/НСиР])*Таблица2[Оборудование5])</f>
        <v>0</v>
      </c>
      <c r="R148" s="43">
        <f>W148*SUMPRODUCT(($B$2=Таблица2[Филиал])*($B$3=Таблица2[ФЕР/ТЕР])*(F148=Таблица2[Наименование работ])*(G148=Таблица2[ТПиР/НСиР])*Таблица2[Прочие2])</f>
        <v>0</v>
      </c>
      <c r="S148" s="43">
        <f>IF($B$4="в базовых ценах",калькулятор!J152,X148*SUMPRODUCT(($B$2=Таблица2[Филиал])*($B$3=Таблица2[ФЕР/ТЕР])*(F148=Таблица2[Наименование работ])*(G148=Таблица2[ТПиР/НСиР])/Таблица2[ПИР22]))</f>
        <v>0</v>
      </c>
      <c r="T148" s="43">
        <f>IF($B$4="в базовых ценах",калькулятор!K152,Y148*SUMPRODUCT(($B$2=Таблица2[Филиал])*($B$3=Таблица2[ФЕР/ТЕР])*(F148=Таблица2[Наименование работ])*(G148=Таблица2[ТПиР/НСиР])/Таблица2[СМР33]))</f>
        <v>0</v>
      </c>
      <c r="U148" s="43">
        <f>IF($B$4="в базовых ценах",калькулятор!L152,Z148*SUMPRODUCT(($B$2=Таблица2[Филиал])*($B$3=Таблица2[ФЕР/ТЕР])*(F148=Таблица2[Наименование работ])*(G148=Таблица2[ТПиР/НСиР])/Таблица2[ПНР44]))</f>
        <v>0</v>
      </c>
      <c r="V148" s="43">
        <f>IF($B$4="в базовых ценах",калькулятор!M152,AA148*SUMPRODUCT(($B$2=Таблица2[Филиал])*($B$3=Таблица2[ФЕР/ТЕР])*(F148=Таблица2[Наименование работ])*(G148=Таблица2[ТПиР/НСиР])/Таблица2[Оборудование55]))</f>
        <v>0</v>
      </c>
      <c r="W148" s="43">
        <f>IF($B$4="в базовых ценах",калькулятор!N152,AB148*SUMPRODUCT(($B$2=Таблица2[Филиал])*($B$3=Таблица2[ФЕР/ТЕР])*(F148=Таблица2[Наименование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43">
        <f>IF($B$4="в текущих ценах",калькулятор!J152,S148*SUMPRODUCT(($B$2=Таблица2[Филиал])*($B$3=Таблица2[ФЕР/ТЕР])*(F148=Таблица2[Наименование работ])*(G148=Таблица2[ТПиР/НСиР])*Таблица2[ПИР22]))</f>
        <v>0</v>
      </c>
      <c r="Y148" s="43">
        <f>IF($B$4="в текущих ценах",калькулятор!K152,T148*SUMPRODUCT(($B$2=Таблица2[Филиал])*($B$3=Таблица2[ФЕР/ТЕР])*(F148=Таблица2[Наименование работ])*(G148=Таблица2[ТПиР/НСиР])*Таблица2[СМР33]))</f>
        <v>0</v>
      </c>
      <c r="Z148" s="43">
        <f>IF($B$4="в текущих ценах",калькулятор!L152,U148*SUMPRODUCT(($B$2=Таблица2[Филиал])*($B$3=Таблица2[ФЕР/ТЕР])*(F148=Таблица2[Наименование работ])*(G148=Таблица2[ТПиР/НСиР])*Таблица2[ПНР44]))</f>
        <v>0</v>
      </c>
      <c r="AA148" s="43">
        <f>IF($B$4="в текущих ценах",калькулятор!M152,V148*SUMPRODUCT(($B$2=Таблица2[Филиал])*($B$3=Таблица2[ФЕР/ТЕР])*(F148=Таблица2[Наименование работ])*(G148=Таблица2[ТПиР/НСиР])*Таблица2[Оборудование55]))</f>
        <v>0</v>
      </c>
      <c r="AB148" s="44">
        <f>IF($B$4="в текущих ценах",калькулятор!N152,W148*SUMPRODUCT(($B$2=Таблица2[Филиал])*($B$3=Таблица2[ФЕР/ТЕР])*(F148=Таблица2[Наименование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43">
        <f>SUM(Таблица3[[#This Row],[ПИР]:[Прочее]])</f>
        <v>0</v>
      </c>
      <c r="AD14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8" s="48">
        <f>SUM(Таблица3[[#This Row],[ПИР7]:[Прочие]])</f>
        <v>0</v>
      </c>
      <c r="AF148" s="48">
        <f>SUM(Таблица3[[#This Row],[ПИР11]:[Прочие15]])</f>
        <v>0</v>
      </c>
    </row>
    <row r="149" spans="4:32" x14ac:dyDescent="0.25">
      <c r="D149" s="36">
        <f>калькулятор!C153</f>
        <v>0</v>
      </c>
      <c r="E149" s="6">
        <f>калькулятор!F153</f>
        <v>0</v>
      </c>
      <c r="F149" s="6">
        <f>калькулятор!G153</f>
        <v>0</v>
      </c>
      <c r="G149" s="6">
        <f>калькулятор!H153</f>
        <v>0</v>
      </c>
      <c r="H149" s="6">
        <f>калькулятор!I153</f>
        <v>0</v>
      </c>
      <c r="I149" s="43">
        <f>S149*SUMPRODUCT(($B$2=Таблица2[Филиал])*($B$3=Таблица2[ФЕР/ТЕР])*(F149=Таблица2[Наименование работ])*(G149=Таблица2[ТПиР/НСиР])*Таблица2[ПИР])</f>
        <v>0</v>
      </c>
      <c r="J149" s="43">
        <f>T149*SUMPRODUCT(($B$2=Таблица2[Филиал])*($B$3=Таблица2[ФЕР/ТЕР])*(F149=Таблица2[Наименование работ])*(G149=Таблица2[ТПиР/НСиР])*Таблица2[СМР])</f>
        <v>0</v>
      </c>
      <c r="K149" s="43">
        <f>U149*SUMPRODUCT(($B$2=Таблица2[Филиал])*($B$3=Таблица2[ФЕР/ТЕР])*(F149=Таблица2[Наименование работ])*(G149=Таблица2[ТПиР/НСиР])*Таблица2[ПНР])</f>
        <v>0</v>
      </c>
      <c r="L149" s="43">
        <f>V149*SUMPRODUCT(($B$2=Таблица2[Филиал])*($B$3=Таблица2[ФЕР/ТЕР])*(F149=Таблица2[Наименование работ])*(G149=Таблица2[ТПиР/НСиР])*Таблица2[Оборудование])</f>
        <v>0</v>
      </c>
      <c r="M149" s="43">
        <f>W149*SUMPRODUCT(($B$2=Таблица2[Филиал])*($B$3=Таблица2[ФЕР/ТЕР])*(F149=Таблица2[Наименование работ])*(G149=Таблица2[ТПиР/НСиР])*Таблица2[Прочие])</f>
        <v>0</v>
      </c>
      <c r="N149" s="43">
        <f>S149*SUMPRODUCT(($B$2=Таблица2[Филиал])*($B$3=Таблица2[ФЕР/ТЕР])*(F149=Таблица2[Наименование работ])*(G149=Таблица2[ТПиР/НСиР])*Таблица2[ПИР2])</f>
        <v>0</v>
      </c>
      <c r="O149" s="43">
        <f>T149*SUMPRODUCT(($B$2=Таблица2[Филиал])*($B$3=Таблица2[ФЕР/ТЕР])*(F149=Таблица2[Наименование работ])*(G149=Таблица2[ТПиР/НСиР])*Таблица2[СМР3])</f>
        <v>0</v>
      </c>
      <c r="P149" s="43">
        <f>U149*SUMPRODUCT(($B$2=Таблица2[Филиал])*($B$3=Таблица2[ФЕР/ТЕР])*(F149=Таблица2[Наименование работ])*(G149=Таблица2[ТПиР/НСиР])*Таблица2[ПНР4])</f>
        <v>0</v>
      </c>
      <c r="Q149" s="43">
        <f>V149*SUMPRODUCT(($B$2=Таблица2[Филиал])*($B$3=Таблица2[ФЕР/ТЕР])*(F149=Таблица2[Наименование работ])*(G149=Таблица2[ТПиР/НСиР])*Таблица2[Оборудование5])</f>
        <v>0</v>
      </c>
      <c r="R149" s="43">
        <f>W149*SUMPRODUCT(($B$2=Таблица2[Филиал])*($B$3=Таблица2[ФЕР/ТЕР])*(F149=Таблица2[Наименование работ])*(G149=Таблица2[ТПиР/НСиР])*Таблица2[Прочие2])</f>
        <v>0</v>
      </c>
      <c r="S149" s="43">
        <f>IF($B$4="в базовых ценах",калькулятор!J153,X149*SUMPRODUCT(($B$2=Таблица2[Филиал])*($B$3=Таблица2[ФЕР/ТЕР])*(F149=Таблица2[Наименование работ])*(G149=Таблица2[ТПиР/НСиР])/Таблица2[ПИР22]))</f>
        <v>0</v>
      </c>
      <c r="T149" s="43">
        <f>IF($B$4="в базовых ценах",калькулятор!K153,Y149*SUMPRODUCT(($B$2=Таблица2[Филиал])*($B$3=Таблица2[ФЕР/ТЕР])*(F149=Таблица2[Наименование работ])*(G149=Таблица2[ТПиР/НСиР])/Таблица2[СМР33]))</f>
        <v>0</v>
      </c>
      <c r="U149" s="43">
        <f>IF($B$4="в базовых ценах",калькулятор!L153,Z149*SUMPRODUCT(($B$2=Таблица2[Филиал])*($B$3=Таблица2[ФЕР/ТЕР])*(F149=Таблица2[Наименование работ])*(G149=Таблица2[ТПиР/НСиР])/Таблица2[ПНР44]))</f>
        <v>0</v>
      </c>
      <c r="V149" s="43">
        <f>IF($B$4="в базовых ценах",калькулятор!M153,AA149*SUMPRODUCT(($B$2=Таблица2[Филиал])*($B$3=Таблица2[ФЕР/ТЕР])*(F149=Таблица2[Наименование работ])*(G149=Таблица2[ТПиР/НСиР])/Таблица2[Оборудование55]))</f>
        <v>0</v>
      </c>
      <c r="W149" s="43">
        <f>IF($B$4="в базовых ценах",калькулятор!N153,AB149*SUMPRODUCT(($B$2=Таблица2[Филиал])*($B$3=Таблица2[ФЕР/ТЕР])*(F149=Таблица2[Наименование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43">
        <f>IF($B$4="в текущих ценах",калькулятор!J153,S149*SUMPRODUCT(($B$2=Таблица2[Филиал])*($B$3=Таблица2[ФЕР/ТЕР])*(F149=Таблица2[Наименование работ])*(G149=Таблица2[ТПиР/НСиР])*Таблица2[ПИР22]))</f>
        <v>0</v>
      </c>
      <c r="Y149" s="43">
        <f>IF($B$4="в текущих ценах",калькулятор!K153,T149*SUMPRODUCT(($B$2=Таблица2[Филиал])*($B$3=Таблица2[ФЕР/ТЕР])*(F149=Таблица2[Наименование работ])*(G149=Таблица2[ТПиР/НСиР])*Таблица2[СМР33]))</f>
        <v>0</v>
      </c>
      <c r="Z149" s="43">
        <f>IF($B$4="в текущих ценах",калькулятор!L153,U149*SUMPRODUCT(($B$2=Таблица2[Филиал])*($B$3=Таблица2[ФЕР/ТЕР])*(F149=Таблица2[Наименование работ])*(G149=Таблица2[ТПиР/НСиР])*Таблица2[ПНР44]))</f>
        <v>0</v>
      </c>
      <c r="AA149" s="43">
        <f>IF($B$4="в текущих ценах",калькулятор!M153,V149*SUMPRODUCT(($B$2=Таблица2[Филиал])*($B$3=Таблица2[ФЕР/ТЕР])*(F149=Таблица2[Наименование работ])*(G149=Таблица2[ТПиР/НСиР])*Таблица2[Оборудование55]))</f>
        <v>0</v>
      </c>
      <c r="AB149" s="44">
        <f>IF($B$4="в текущих ценах",калькулятор!N153,W149*SUMPRODUCT(($B$2=Таблица2[Филиал])*($B$3=Таблица2[ФЕР/ТЕР])*(F149=Таблица2[Наименование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43">
        <f>SUM(Таблица3[[#This Row],[ПИР]:[Прочее]])</f>
        <v>0</v>
      </c>
      <c r="AD14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9" s="48">
        <f>SUM(Таблица3[[#This Row],[ПИР7]:[Прочие]])</f>
        <v>0</v>
      </c>
      <c r="AF149" s="48">
        <f>SUM(Таблица3[[#This Row],[ПИР11]:[Прочие15]])</f>
        <v>0</v>
      </c>
    </row>
    <row r="150" spans="4:32" x14ac:dyDescent="0.25">
      <c r="D150" s="36">
        <f>калькулятор!C154</f>
        <v>0</v>
      </c>
      <c r="E150" s="6">
        <f>калькулятор!F154</f>
        <v>0</v>
      </c>
      <c r="F150" s="6">
        <f>калькулятор!G154</f>
        <v>0</v>
      </c>
      <c r="G150" s="6">
        <f>калькулятор!H154</f>
        <v>0</v>
      </c>
      <c r="H150" s="6">
        <f>калькулятор!I154</f>
        <v>0</v>
      </c>
      <c r="I150" s="43">
        <f>S150*SUMPRODUCT(($B$2=Таблица2[Филиал])*($B$3=Таблица2[ФЕР/ТЕР])*(F150=Таблица2[Наименование работ])*(G150=Таблица2[ТПиР/НСиР])*Таблица2[ПИР])</f>
        <v>0</v>
      </c>
      <c r="J150" s="43">
        <f>T150*SUMPRODUCT(($B$2=Таблица2[Филиал])*($B$3=Таблица2[ФЕР/ТЕР])*(F150=Таблица2[Наименование работ])*(G150=Таблица2[ТПиР/НСиР])*Таблица2[СМР])</f>
        <v>0</v>
      </c>
      <c r="K150" s="43">
        <f>U150*SUMPRODUCT(($B$2=Таблица2[Филиал])*($B$3=Таблица2[ФЕР/ТЕР])*(F150=Таблица2[Наименование работ])*(G150=Таблица2[ТПиР/НСиР])*Таблица2[ПНР])</f>
        <v>0</v>
      </c>
      <c r="L150" s="43">
        <f>V150*SUMPRODUCT(($B$2=Таблица2[Филиал])*($B$3=Таблица2[ФЕР/ТЕР])*(F150=Таблица2[Наименование работ])*(G150=Таблица2[ТПиР/НСиР])*Таблица2[Оборудование])</f>
        <v>0</v>
      </c>
      <c r="M150" s="43">
        <f>W150*SUMPRODUCT(($B$2=Таблица2[Филиал])*($B$3=Таблица2[ФЕР/ТЕР])*(F150=Таблица2[Наименование работ])*(G150=Таблица2[ТПиР/НСиР])*Таблица2[Прочие])</f>
        <v>0</v>
      </c>
      <c r="N150" s="43">
        <f>S150*SUMPRODUCT(($B$2=Таблица2[Филиал])*($B$3=Таблица2[ФЕР/ТЕР])*(F150=Таблица2[Наименование работ])*(G150=Таблица2[ТПиР/НСиР])*Таблица2[ПИР2])</f>
        <v>0</v>
      </c>
      <c r="O150" s="43">
        <f>T150*SUMPRODUCT(($B$2=Таблица2[Филиал])*($B$3=Таблица2[ФЕР/ТЕР])*(F150=Таблица2[Наименование работ])*(G150=Таблица2[ТПиР/НСиР])*Таблица2[СМР3])</f>
        <v>0</v>
      </c>
      <c r="P150" s="43">
        <f>U150*SUMPRODUCT(($B$2=Таблица2[Филиал])*($B$3=Таблица2[ФЕР/ТЕР])*(F150=Таблица2[Наименование работ])*(G150=Таблица2[ТПиР/НСиР])*Таблица2[ПНР4])</f>
        <v>0</v>
      </c>
      <c r="Q150" s="43">
        <f>V150*SUMPRODUCT(($B$2=Таблица2[Филиал])*($B$3=Таблица2[ФЕР/ТЕР])*(F150=Таблица2[Наименование работ])*(G150=Таблица2[ТПиР/НСиР])*Таблица2[Оборудование5])</f>
        <v>0</v>
      </c>
      <c r="R150" s="43">
        <f>W150*SUMPRODUCT(($B$2=Таблица2[Филиал])*($B$3=Таблица2[ФЕР/ТЕР])*(F150=Таблица2[Наименование работ])*(G150=Таблица2[ТПиР/НСиР])*Таблица2[Прочие2])</f>
        <v>0</v>
      </c>
      <c r="S150" s="43">
        <f>IF($B$4="в базовых ценах",калькулятор!J154,X150*SUMPRODUCT(($B$2=Таблица2[Филиал])*($B$3=Таблица2[ФЕР/ТЕР])*(F150=Таблица2[Наименование работ])*(G150=Таблица2[ТПиР/НСиР])/Таблица2[ПИР22]))</f>
        <v>0</v>
      </c>
      <c r="T150" s="43">
        <f>IF($B$4="в базовых ценах",калькулятор!K154,Y150*SUMPRODUCT(($B$2=Таблица2[Филиал])*($B$3=Таблица2[ФЕР/ТЕР])*(F150=Таблица2[Наименование работ])*(G150=Таблица2[ТПиР/НСиР])/Таблица2[СМР33]))</f>
        <v>0</v>
      </c>
      <c r="U150" s="43">
        <f>IF($B$4="в базовых ценах",калькулятор!L154,Z150*SUMPRODUCT(($B$2=Таблица2[Филиал])*($B$3=Таблица2[ФЕР/ТЕР])*(F150=Таблица2[Наименование работ])*(G150=Таблица2[ТПиР/НСиР])/Таблица2[ПНР44]))</f>
        <v>0</v>
      </c>
      <c r="V150" s="43">
        <f>IF($B$4="в базовых ценах",калькулятор!M154,AA150*SUMPRODUCT(($B$2=Таблица2[Филиал])*($B$3=Таблица2[ФЕР/ТЕР])*(F150=Таблица2[Наименование работ])*(G150=Таблица2[ТПиР/НСиР])/Таблица2[Оборудование55]))</f>
        <v>0</v>
      </c>
      <c r="W150" s="43">
        <f>IF($B$4="в базовых ценах",калькулятор!N154,AB150*SUMPRODUCT(($B$2=Таблица2[Филиал])*($B$3=Таблица2[ФЕР/ТЕР])*(F150=Таблица2[Наименование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43">
        <f>IF($B$4="в текущих ценах",калькулятор!J154,S150*SUMPRODUCT(($B$2=Таблица2[Филиал])*($B$3=Таблица2[ФЕР/ТЕР])*(F150=Таблица2[Наименование работ])*(G150=Таблица2[ТПиР/НСиР])*Таблица2[ПИР22]))</f>
        <v>0</v>
      </c>
      <c r="Y150" s="43">
        <f>IF($B$4="в текущих ценах",калькулятор!K154,T150*SUMPRODUCT(($B$2=Таблица2[Филиал])*($B$3=Таблица2[ФЕР/ТЕР])*(F150=Таблица2[Наименование работ])*(G150=Таблица2[ТПиР/НСиР])*Таблица2[СМР33]))</f>
        <v>0</v>
      </c>
      <c r="Z150" s="43">
        <f>IF($B$4="в текущих ценах",калькулятор!L154,U150*SUMPRODUCT(($B$2=Таблица2[Филиал])*($B$3=Таблица2[ФЕР/ТЕР])*(F150=Таблица2[Наименование работ])*(G150=Таблица2[ТПиР/НСиР])*Таблица2[ПНР44]))</f>
        <v>0</v>
      </c>
      <c r="AA150" s="43">
        <f>IF($B$4="в текущих ценах",калькулятор!M154,V150*SUMPRODUCT(($B$2=Таблица2[Филиал])*($B$3=Таблица2[ФЕР/ТЕР])*(F150=Таблица2[Наименование работ])*(G150=Таблица2[ТПиР/НСиР])*Таблица2[Оборудование55]))</f>
        <v>0</v>
      </c>
      <c r="AB150" s="44">
        <f>IF($B$4="в текущих ценах",калькулятор!N154,W150*SUMPRODUCT(($B$2=Таблица2[Филиал])*($B$3=Таблица2[ФЕР/ТЕР])*(F150=Таблица2[Наименование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43">
        <f>SUM(Таблица3[[#This Row],[ПИР]:[Прочее]])</f>
        <v>0</v>
      </c>
      <c r="AD15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0" s="48">
        <f>SUM(Таблица3[[#This Row],[ПИР7]:[Прочие]])</f>
        <v>0</v>
      </c>
      <c r="AF150" s="48">
        <f>SUM(Таблица3[[#This Row],[ПИР11]:[Прочие15]])</f>
        <v>0</v>
      </c>
    </row>
    <row r="151" spans="4:32" x14ac:dyDescent="0.25">
      <c r="D151" s="36">
        <f>калькулятор!C155</f>
        <v>0</v>
      </c>
      <c r="E151" s="6">
        <f>калькулятор!F155</f>
        <v>0</v>
      </c>
      <c r="F151" s="6">
        <f>калькулятор!G155</f>
        <v>0</v>
      </c>
      <c r="G151" s="6">
        <f>калькулятор!H155</f>
        <v>0</v>
      </c>
      <c r="H151" s="6">
        <f>калькулятор!I155</f>
        <v>0</v>
      </c>
      <c r="I151" s="43">
        <f>S151*SUMPRODUCT(($B$2=Таблица2[Филиал])*($B$3=Таблица2[ФЕР/ТЕР])*(F151=Таблица2[Наименование работ])*(G151=Таблица2[ТПиР/НСиР])*Таблица2[ПИР])</f>
        <v>0</v>
      </c>
      <c r="J151" s="43">
        <f>T151*SUMPRODUCT(($B$2=Таблица2[Филиал])*($B$3=Таблица2[ФЕР/ТЕР])*(F151=Таблица2[Наименование работ])*(G151=Таблица2[ТПиР/НСиР])*Таблица2[СМР])</f>
        <v>0</v>
      </c>
      <c r="K151" s="43">
        <f>U151*SUMPRODUCT(($B$2=Таблица2[Филиал])*($B$3=Таблица2[ФЕР/ТЕР])*(F151=Таблица2[Наименование работ])*(G151=Таблица2[ТПиР/НСиР])*Таблица2[ПНР])</f>
        <v>0</v>
      </c>
      <c r="L151" s="43">
        <f>V151*SUMPRODUCT(($B$2=Таблица2[Филиал])*($B$3=Таблица2[ФЕР/ТЕР])*(F151=Таблица2[Наименование работ])*(G151=Таблица2[ТПиР/НСиР])*Таблица2[Оборудование])</f>
        <v>0</v>
      </c>
      <c r="M151" s="43">
        <f>W151*SUMPRODUCT(($B$2=Таблица2[Филиал])*($B$3=Таблица2[ФЕР/ТЕР])*(F151=Таблица2[Наименование работ])*(G151=Таблица2[ТПиР/НСиР])*Таблица2[Прочие])</f>
        <v>0</v>
      </c>
      <c r="N151" s="43">
        <f>S151*SUMPRODUCT(($B$2=Таблица2[Филиал])*($B$3=Таблица2[ФЕР/ТЕР])*(F151=Таблица2[Наименование работ])*(G151=Таблица2[ТПиР/НСиР])*Таблица2[ПИР2])</f>
        <v>0</v>
      </c>
      <c r="O151" s="43">
        <f>T151*SUMPRODUCT(($B$2=Таблица2[Филиал])*($B$3=Таблица2[ФЕР/ТЕР])*(F151=Таблица2[Наименование работ])*(G151=Таблица2[ТПиР/НСиР])*Таблица2[СМР3])</f>
        <v>0</v>
      </c>
      <c r="P151" s="43">
        <f>U151*SUMPRODUCT(($B$2=Таблица2[Филиал])*($B$3=Таблица2[ФЕР/ТЕР])*(F151=Таблица2[Наименование работ])*(G151=Таблица2[ТПиР/НСиР])*Таблица2[ПНР4])</f>
        <v>0</v>
      </c>
      <c r="Q151" s="43">
        <f>V151*SUMPRODUCT(($B$2=Таблица2[Филиал])*($B$3=Таблица2[ФЕР/ТЕР])*(F151=Таблица2[Наименование работ])*(G151=Таблица2[ТПиР/НСиР])*Таблица2[Оборудование5])</f>
        <v>0</v>
      </c>
      <c r="R151" s="43">
        <f>W151*SUMPRODUCT(($B$2=Таблица2[Филиал])*($B$3=Таблица2[ФЕР/ТЕР])*(F151=Таблица2[Наименование работ])*(G151=Таблица2[ТПиР/НСиР])*Таблица2[Прочие2])</f>
        <v>0</v>
      </c>
      <c r="S151" s="43">
        <f>IF($B$4="в базовых ценах",калькулятор!J155,X151*SUMPRODUCT(($B$2=Таблица2[Филиал])*($B$3=Таблица2[ФЕР/ТЕР])*(F151=Таблица2[Наименование работ])*(G151=Таблица2[ТПиР/НСиР])/Таблица2[ПИР22]))</f>
        <v>0</v>
      </c>
      <c r="T151" s="43">
        <f>IF($B$4="в базовых ценах",калькулятор!K155,Y151*SUMPRODUCT(($B$2=Таблица2[Филиал])*($B$3=Таблица2[ФЕР/ТЕР])*(F151=Таблица2[Наименование работ])*(G151=Таблица2[ТПиР/НСиР])/Таблица2[СМР33]))</f>
        <v>0</v>
      </c>
      <c r="U151" s="43">
        <f>IF($B$4="в базовых ценах",калькулятор!L155,Z151*SUMPRODUCT(($B$2=Таблица2[Филиал])*($B$3=Таблица2[ФЕР/ТЕР])*(F151=Таблица2[Наименование работ])*(G151=Таблица2[ТПиР/НСиР])/Таблица2[ПНР44]))</f>
        <v>0</v>
      </c>
      <c r="V151" s="43">
        <f>IF($B$4="в базовых ценах",калькулятор!M155,AA151*SUMPRODUCT(($B$2=Таблица2[Филиал])*($B$3=Таблица2[ФЕР/ТЕР])*(F151=Таблица2[Наименование работ])*(G151=Таблица2[ТПиР/НСиР])/Таблица2[Оборудование55]))</f>
        <v>0</v>
      </c>
      <c r="W151" s="43">
        <f>IF($B$4="в базовых ценах",калькулятор!N155,AB151*SUMPRODUCT(($B$2=Таблица2[Филиал])*($B$3=Таблица2[ФЕР/ТЕР])*(F151=Таблица2[Наименование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43">
        <f>IF($B$4="в текущих ценах",калькулятор!J155,S151*SUMPRODUCT(($B$2=Таблица2[Филиал])*($B$3=Таблица2[ФЕР/ТЕР])*(F151=Таблица2[Наименование работ])*(G151=Таблица2[ТПиР/НСиР])*Таблица2[ПИР22]))</f>
        <v>0</v>
      </c>
      <c r="Y151" s="43">
        <f>IF($B$4="в текущих ценах",калькулятор!K155,T151*SUMPRODUCT(($B$2=Таблица2[Филиал])*($B$3=Таблица2[ФЕР/ТЕР])*(F151=Таблица2[Наименование работ])*(G151=Таблица2[ТПиР/НСиР])*Таблица2[СМР33]))</f>
        <v>0</v>
      </c>
      <c r="Z151" s="43">
        <f>IF($B$4="в текущих ценах",калькулятор!L155,U151*SUMPRODUCT(($B$2=Таблица2[Филиал])*($B$3=Таблица2[ФЕР/ТЕР])*(F151=Таблица2[Наименование работ])*(G151=Таблица2[ТПиР/НСиР])*Таблица2[ПНР44]))</f>
        <v>0</v>
      </c>
      <c r="AA151" s="43">
        <f>IF($B$4="в текущих ценах",калькулятор!M155,V151*SUMPRODUCT(($B$2=Таблица2[Филиал])*($B$3=Таблица2[ФЕР/ТЕР])*(F151=Таблица2[Наименование работ])*(G151=Таблица2[ТПиР/НСиР])*Таблица2[Оборудование55]))</f>
        <v>0</v>
      </c>
      <c r="AB151" s="44">
        <f>IF($B$4="в текущих ценах",калькулятор!N155,W151*SUMPRODUCT(($B$2=Таблица2[Филиал])*($B$3=Таблица2[ФЕР/ТЕР])*(F151=Таблица2[Наименование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43">
        <f>SUM(Таблица3[[#This Row],[ПИР]:[Прочее]])</f>
        <v>0</v>
      </c>
      <c r="AD15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1" s="48">
        <f>SUM(Таблица3[[#This Row],[ПИР7]:[Прочие]])</f>
        <v>0</v>
      </c>
      <c r="AF151" s="48">
        <f>SUM(Таблица3[[#This Row],[ПИР11]:[Прочие15]])</f>
        <v>0</v>
      </c>
    </row>
    <row r="152" spans="4:32" x14ac:dyDescent="0.25">
      <c r="D152" s="36">
        <f>калькулятор!C156</f>
        <v>0</v>
      </c>
      <c r="E152" s="6">
        <f>калькулятор!F156</f>
        <v>0</v>
      </c>
      <c r="F152" s="6">
        <f>калькулятор!G156</f>
        <v>0</v>
      </c>
      <c r="G152" s="6">
        <f>калькулятор!H156</f>
        <v>0</v>
      </c>
      <c r="H152" s="6">
        <f>калькулятор!I156</f>
        <v>0</v>
      </c>
      <c r="I152" s="43">
        <f>S152*SUMPRODUCT(($B$2=Таблица2[Филиал])*($B$3=Таблица2[ФЕР/ТЕР])*(F152=Таблица2[Наименование работ])*(G152=Таблица2[ТПиР/НСиР])*Таблица2[ПИР])</f>
        <v>0</v>
      </c>
      <c r="J152" s="43">
        <f>T152*SUMPRODUCT(($B$2=Таблица2[Филиал])*($B$3=Таблица2[ФЕР/ТЕР])*(F152=Таблица2[Наименование работ])*(G152=Таблица2[ТПиР/НСиР])*Таблица2[СМР])</f>
        <v>0</v>
      </c>
      <c r="K152" s="43">
        <f>U152*SUMPRODUCT(($B$2=Таблица2[Филиал])*($B$3=Таблица2[ФЕР/ТЕР])*(F152=Таблица2[Наименование работ])*(G152=Таблица2[ТПиР/НСиР])*Таблица2[ПНР])</f>
        <v>0</v>
      </c>
      <c r="L152" s="43">
        <f>V152*SUMPRODUCT(($B$2=Таблица2[Филиал])*($B$3=Таблица2[ФЕР/ТЕР])*(F152=Таблица2[Наименование работ])*(G152=Таблица2[ТПиР/НСиР])*Таблица2[Оборудование])</f>
        <v>0</v>
      </c>
      <c r="M152" s="43">
        <f>W152*SUMPRODUCT(($B$2=Таблица2[Филиал])*($B$3=Таблица2[ФЕР/ТЕР])*(F152=Таблица2[Наименование работ])*(G152=Таблица2[ТПиР/НСиР])*Таблица2[Прочие])</f>
        <v>0</v>
      </c>
      <c r="N152" s="43">
        <f>S152*SUMPRODUCT(($B$2=Таблица2[Филиал])*($B$3=Таблица2[ФЕР/ТЕР])*(F152=Таблица2[Наименование работ])*(G152=Таблица2[ТПиР/НСиР])*Таблица2[ПИР2])</f>
        <v>0</v>
      </c>
      <c r="O152" s="43">
        <f>T152*SUMPRODUCT(($B$2=Таблица2[Филиал])*($B$3=Таблица2[ФЕР/ТЕР])*(F152=Таблица2[Наименование работ])*(G152=Таблица2[ТПиР/НСиР])*Таблица2[СМР3])</f>
        <v>0</v>
      </c>
      <c r="P152" s="43">
        <f>U152*SUMPRODUCT(($B$2=Таблица2[Филиал])*($B$3=Таблица2[ФЕР/ТЕР])*(F152=Таблица2[Наименование работ])*(G152=Таблица2[ТПиР/НСиР])*Таблица2[ПНР4])</f>
        <v>0</v>
      </c>
      <c r="Q152" s="43">
        <f>V152*SUMPRODUCT(($B$2=Таблица2[Филиал])*($B$3=Таблица2[ФЕР/ТЕР])*(F152=Таблица2[Наименование работ])*(G152=Таблица2[ТПиР/НСиР])*Таблица2[Оборудование5])</f>
        <v>0</v>
      </c>
      <c r="R152" s="43">
        <f>W152*SUMPRODUCT(($B$2=Таблица2[Филиал])*($B$3=Таблица2[ФЕР/ТЕР])*(F152=Таблица2[Наименование работ])*(G152=Таблица2[ТПиР/НСиР])*Таблица2[Прочие2])</f>
        <v>0</v>
      </c>
      <c r="S152" s="43">
        <f>IF($B$4="в базовых ценах",калькулятор!J156,X152*SUMPRODUCT(($B$2=Таблица2[Филиал])*($B$3=Таблица2[ФЕР/ТЕР])*(F152=Таблица2[Наименование работ])*(G152=Таблица2[ТПиР/НСиР])/Таблица2[ПИР22]))</f>
        <v>0</v>
      </c>
      <c r="T152" s="43">
        <f>IF($B$4="в базовых ценах",калькулятор!K156,Y152*SUMPRODUCT(($B$2=Таблица2[Филиал])*($B$3=Таблица2[ФЕР/ТЕР])*(F152=Таблица2[Наименование работ])*(G152=Таблица2[ТПиР/НСиР])/Таблица2[СМР33]))</f>
        <v>0</v>
      </c>
      <c r="U152" s="43">
        <f>IF($B$4="в базовых ценах",калькулятор!L156,Z152*SUMPRODUCT(($B$2=Таблица2[Филиал])*($B$3=Таблица2[ФЕР/ТЕР])*(F152=Таблица2[Наименование работ])*(G152=Таблица2[ТПиР/НСиР])/Таблица2[ПНР44]))</f>
        <v>0</v>
      </c>
      <c r="V152" s="43">
        <f>IF($B$4="в базовых ценах",калькулятор!M156,AA152*SUMPRODUCT(($B$2=Таблица2[Филиал])*($B$3=Таблица2[ФЕР/ТЕР])*(F152=Таблица2[Наименование работ])*(G152=Таблица2[ТПиР/НСиР])/Таблица2[Оборудование55]))</f>
        <v>0</v>
      </c>
      <c r="W152" s="43">
        <f>IF($B$4="в базовых ценах",калькулятор!N156,AB152*SUMPRODUCT(($B$2=Таблица2[Филиал])*($B$3=Таблица2[ФЕР/ТЕР])*(F152=Таблица2[Наименование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43">
        <f>IF($B$4="в текущих ценах",калькулятор!J156,S152*SUMPRODUCT(($B$2=Таблица2[Филиал])*($B$3=Таблица2[ФЕР/ТЕР])*(F152=Таблица2[Наименование работ])*(G152=Таблица2[ТПиР/НСиР])*Таблица2[ПИР22]))</f>
        <v>0</v>
      </c>
      <c r="Y152" s="43">
        <f>IF($B$4="в текущих ценах",калькулятор!K156,T152*SUMPRODUCT(($B$2=Таблица2[Филиал])*($B$3=Таблица2[ФЕР/ТЕР])*(F152=Таблица2[Наименование работ])*(G152=Таблица2[ТПиР/НСиР])*Таблица2[СМР33]))</f>
        <v>0</v>
      </c>
      <c r="Z152" s="43">
        <f>IF($B$4="в текущих ценах",калькулятор!L156,U152*SUMPRODUCT(($B$2=Таблица2[Филиал])*($B$3=Таблица2[ФЕР/ТЕР])*(F152=Таблица2[Наименование работ])*(G152=Таблица2[ТПиР/НСиР])*Таблица2[ПНР44]))</f>
        <v>0</v>
      </c>
      <c r="AA152" s="43">
        <f>IF($B$4="в текущих ценах",калькулятор!M156,V152*SUMPRODUCT(($B$2=Таблица2[Филиал])*($B$3=Таблица2[ФЕР/ТЕР])*(F152=Таблица2[Наименование работ])*(G152=Таблица2[ТПиР/НСиР])*Таблица2[Оборудование55]))</f>
        <v>0</v>
      </c>
      <c r="AB152" s="44">
        <f>IF($B$4="в текущих ценах",калькулятор!N156,W152*SUMPRODUCT(($B$2=Таблица2[Филиал])*($B$3=Таблица2[ФЕР/ТЕР])*(F152=Таблица2[Наименование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43">
        <f>SUM(Таблица3[[#This Row],[ПИР]:[Прочее]])</f>
        <v>0</v>
      </c>
      <c r="AD15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2" s="48">
        <f>SUM(Таблица3[[#This Row],[ПИР7]:[Прочие]])</f>
        <v>0</v>
      </c>
      <c r="AF152" s="48">
        <f>SUM(Таблица3[[#This Row],[ПИР11]:[Прочие15]])</f>
        <v>0</v>
      </c>
    </row>
    <row r="153" spans="4:32" x14ac:dyDescent="0.25">
      <c r="D153" s="36">
        <f>калькулятор!C157</f>
        <v>0</v>
      </c>
      <c r="E153" s="6">
        <f>калькулятор!F157</f>
        <v>0</v>
      </c>
      <c r="F153" s="6">
        <f>калькулятор!G157</f>
        <v>0</v>
      </c>
      <c r="G153" s="6">
        <f>калькулятор!H157</f>
        <v>0</v>
      </c>
      <c r="H153" s="6">
        <f>калькулятор!I157</f>
        <v>0</v>
      </c>
      <c r="I153" s="43">
        <f>S153*SUMPRODUCT(($B$2=Таблица2[Филиал])*($B$3=Таблица2[ФЕР/ТЕР])*(F153=Таблица2[Наименование работ])*(G153=Таблица2[ТПиР/НСиР])*Таблица2[ПИР])</f>
        <v>0</v>
      </c>
      <c r="J153" s="43">
        <f>T153*SUMPRODUCT(($B$2=Таблица2[Филиал])*($B$3=Таблица2[ФЕР/ТЕР])*(F153=Таблица2[Наименование работ])*(G153=Таблица2[ТПиР/НСиР])*Таблица2[СМР])</f>
        <v>0</v>
      </c>
      <c r="K153" s="43">
        <f>U153*SUMPRODUCT(($B$2=Таблица2[Филиал])*($B$3=Таблица2[ФЕР/ТЕР])*(F153=Таблица2[Наименование работ])*(G153=Таблица2[ТПиР/НСиР])*Таблица2[ПНР])</f>
        <v>0</v>
      </c>
      <c r="L153" s="43">
        <f>V153*SUMPRODUCT(($B$2=Таблица2[Филиал])*($B$3=Таблица2[ФЕР/ТЕР])*(F153=Таблица2[Наименование работ])*(G153=Таблица2[ТПиР/НСиР])*Таблица2[Оборудование])</f>
        <v>0</v>
      </c>
      <c r="M153" s="43">
        <f>W153*SUMPRODUCT(($B$2=Таблица2[Филиал])*($B$3=Таблица2[ФЕР/ТЕР])*(F153=Таблица2[Наименование работ])*(G153=Таблица2[ТПиР/НСиР])*Таблица2[Прочие])</f>
        <v>0</v>
      </c>
      <c r="N153" s="43">
        <f>S153*SUMPRODUCT(($B$2=Таблица2[Филиал])*($B$3=Таблица2[ФЕР/ТЕР])*(F153=Таблица2[Наименование работ])*(G153=Таблица2[ТПиР/НСиР])*Таблица2[ПИР2])</f>
        <v>0</v>
      </c>
      <c r="O153" s="43">
        <f>T153*SUMPRODUCT(($B$2=Таблица2[Филиал])*($B$3=Таблица2[ФЕР/ТЕР])*(F153=Таблица2[Наименование работ])*(G153=Таблица2[ТПиР/НСиР])*Таблица2[СМР3])</f>
        <v>0</v>
      </c>
      <c r="P153" s="43">
        <f>U153*SUMPRODUCT(($B$2=Таблица2[Филиал])*($B$3=Таблица2[ФЕР/ТЕР])*(F153=Таблица2[Наименование работ])*(G153=Таблица2[ТПиР/НСиР])*Таблица2[ПНР4])</f>
        <v>0</v>
      </c>
      <c r="Q153" s="43">
        <f>V153*SUMPRODUCT(($B$2=Таблица2[Филиал])*($B$3=Таблица2[ФЕР/ТЕР])*(F153=Таблица2[Наименование работ])*(G153=Таблица2[ТПиР/НСиР])*Таблица2[Оборудование5])</f>
        <v>0</v>
      </c>
      <c r="R153" s="43">
        <f>W153*SUMPRODUCT(($B$2=Таблица2[Филиал])*($B$3=Таблица2[ФЕР/ТЕР])*(F153=Таблица2[Наименование работ])*(G153=Таблица2[ТПиР/НСиР])*Таблица2[Прочие2])</f>
        <v>0</v>
      </c>
      <c r="S153" s="43">
        <f>IF($B$4="в базовых ценах",калькулятор!J157,X153*SUMPRODUCT(($B$2=Таблица2[Филиал])*($B$3=Таблица2[ФЕР/ТЕР])*(F153=Таблица2[Наименование работ])*(G153=Таблица2[ТПиР/НСиР])/Таблица2[ПИР22]))</f>
        <v>0</v>
      </c>
      <c r="T153" s="43">
        <f>IF($B$4="в базовых ценах",калькулятор!K157,Y153*SUMPRODUCT(($B$2=Таблица2[Филиал])*($B$3=Таблица2[ФЕР/ТЕР])*(F153=Таблица2[Наименование работ])*(G153=Таблица2[ТПиР/НСиР])/Таблица2[СМР33]))</f>
        <v>0</v>
      </c>
      <c r="U153" s="43">
        <f>IF($B$4="в базовых ценах",калькулятор!L157,Z153*SUMPRODUCT(($B$2=Таблица2[Филиал])*($B$3=Таблица2[ФЕР/ТЕР])*(F153=Таблица2[Наименование работ])*(G153=Таблица2[ТПиР/НСиР])/Таблица2[ПНР44]))</f>
        <v>0</v>
      </c>
      <c r="V153" s="43">
        <f>IF($B$4="в базовых ценах",калькулятор!M157,AA153*SUMPRODUCT(($B$2=Таблица2[Филиал])*($B$3=Таблица2[ФЕР/ТЕР])*(F153=Таблица2[Наименование работ])*(G153=Таблица2[ТПиР/НСиР])/Таблица2[Оборудование55]))</f>
        <v>0</v>
      </c>
      <c r="W153" s="43">
        <f>IF($B$4="в базовых ценах",калькулятор!N157,AB153*SUMPRODUCT(($B$2=Таблица2[Филиал])*($B$3=Таблица2[ФЕР/ТЕР])*(F153=Таблица2[Наименование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43">
        <f>IF($B$4="в текущих ценах",калькулятор!J157,S153*SUMPRODUCT(($B$2=Таблица2[Филиал])*($B$3=Таблица2[ФЕР/ТЕР])*(F153=Таблица2[Наименование работ])*(G153=Таблица2[ТПиР/НСиР])*Таблица2[ПИР22]))</f>
        <v>0</v>
      </c>
      <c r="Y153" s="43">
        <f>IF($B$4="в текущих ценах",калькулятор!K157,T153*SUMPRODUCT(($B$2=Таблица2[Филиал])*($B$3=Таблица2[ФЕР/ТЕР])*(F153=Таблица2[Наименование работ])*(G153=Таблица2[ТПиР/НСиР])*Таблица2[СМР33]))</f>
        <v>0</v>
      </c>
      <c r="Z153" s="43">
        <f>IF($B$4="в текущих ценах",калькулятор!L157,U153*SUMPRODUCT(($B$2=Таблица2[Филиал])*($B$3=Таблица2[ФЕР/ТЕР])*(F153=Таблица2[Наименование работ])*(G153=Таблица2[ТПиР/НСиР])*Таблица2[ПНР44]))</f>
        <v>0</v>
      </c>
      <c r="AA153" s="43">
        <f>IF($B$4="в текущих ценах",калькулятор!M157,V153*SUMPRODUCT(($B$2=Таблица2[Филиал])*($B$3=Таблица2[ФЕР/ТЕР])*(F153=Таблица2[Наименование работ])*(G153=Таблица2[ТПиР/НСиР])*Таблица2[Оборудование55]))</f>
        <v>0</v>
      </c>
      <c r="AB153" s="44">
        <f>IF($B$4="в текущих ценах",калькулятор!N157,W153*SUMPRODUCT(($B$2=Таблица2[Филиал])*($B$3=Таблица2[ФЕР/ТЕР])*(F153=Таблица2[Наименование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43">
        <f>SUM(Таблица3[[#This Row],[ПИР]:[Прочее]])</f>
        <v>0</v>
      </c>
      <c r="AD15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3" s="48">
        <f>SUM(Таблица3[[#This Row],[ПИР7]:[Прочие]])</f>
        <v>0</v>
      </c>
      <c r="AF153" s="48">
        <f>SUM(Таблица3[[#This Row],[ПИР11]:[Прочие15]])</f>
        <v>0</v>
      </c>
    </row>
    <row r="154" spans="4:32" x14ac:dyDescent="0.25">
      <c r="D154" s="36">
        <f>калькулятор!C158</f>
        <v>0</v>
      </c>
      <c r="E154" s="6">
        <f>калькулятор!F158</f>
        <v>0</v>
      </c>
      <c r="F154" s="6">
        <f>калькулятор!G158</f>
        <v>0</v>
      </c>
      <c r="G154" s="6">
        <f>калькулятор!H158</f>
        <v>0</v>
      </c>
      <c r="H154" s="6">
        <f>калькулятор!I158</f>
        <v>0</v>
      </c>
      <c r="I154" s="43">
        <f>S154*SUMPRODUCT(($B$2=Таблица2[Филиал])*($B$3=Таблица2[ФЕР/ТЕР])*(F154=Таблица2[Наименование работ])*(G154=Таблица2[ТПиР/НСиР])*Таблица2[ПИР])</f>
        <v>0</v>
      </c>
      <c r="J154" s="43">
        <f>T154*SUMPRODUCT(($B$2=Таблица2[Филиал])*($B$3=Таблица2[ФЕР/ТЕР])*(F154=Таблица2[Наименование работ])*(G154=Таблица2[ТПиР/НСиР])*Таблица2[СМР])</f>
        <v>0</v>
      </c>
      <c r="K154" s="43">
        <f>U154*SUMPRODUCT(($B$2=Таблица2[Филиал])*($B$3=Таблица2[ФЕР/ТЕР])*(F154=Таблица2[Наименование работ])*(G154=Таблица2[ТПиР/НСиР])*Таблица2[ПНР])</f>
        <v>0</v>
      </c>
      <c r="L154" s="43">
        <f>V154*SUMPRODUCT(($B$2=Таблица2[Филиал])*($B$3=Таблица2[ФЕР/ТЕР])*(F154=Таблица2[Наименование работ])*(G154=Таблица2[ТПиР/НСиР])*Таблица2[Оборудование])</f>
        <v>0</v>
      </c>
      <c r="M154" s="43">
        <f>W154*SUMPRODUCT(($B$2=Таблица2[Филиал])*($B$3=Таблица2[ФЕР/ТЕР])*(F154=Таблица2[Наименование работ])*(G154=Таблица2[ТПиР/НСиР])*Таблица2[Прочие])</f>
        <v>0</v>
      </c>
      <c r="N154" s="43">
        <f>S154*SUMPRODUCT(($B$2=Таблица2[Филиал])*($B$3=Таблица2[ФЕР/ТЕР])*(F154=Таблица2[Наименование работ])*(G154=Таблица2[ТПиР/НСиР])*Таблица2[ПИР2])</f>
        <v>0</v>
      </c>
      <c r="O154" s="43">
        <f>T154*SUMPRODUCT(($B$2=Таблица2[Филиал])*($B$3=Таблица2[ФЕР/ТЕР])*(F154=Таблица2[Наименование работ])*(G154=Таблица2[ТПиР/НСиР])*Таблица2[СМР3])</f>
        <v>0</v>
      </c>
      <c r="P154" s="43">
        <f>U154*SUMPRODUCT(($B$2=Таблица2[Филиал])*($B$3=Таблица2[ФЕР/ТЕР])*(F154=Таблица2[Наименование работ])*(G154=Таблица2[ТПиР/НСиР])*Таблица2[ПНР4])</f>
        <v>0</v>
      </c>
      <c r="Q154" s="43">
        <f>V154*SUMPRODUCT(($B$2=Таблица2[Филиал])*($B$3=Таблица2[ФЕР/ТЕР])*(F154=Таблица2[Наименование работ])*(G154=Таблица2[ТПиР/НСиР])*Таблица2[Оборудование5])</f>
        <v>0</v>
      </c>
      <c r="R154" s="43">
        <f>W154*SUMPRODUCT(($B$2=Таблица2[Филиал])*($B$3=Таблица2[ФЕР/ТЕР])*(F154=Таблица2[Наименование работ])*(G154=Таблица2[ТПиР/НСиР])*Таблица2[Прочие2])</f>
        <v>0</v>
      </c>
      <c r="S154" s="43">
        <f>IF($B$4="в базовых ценах",калькулятор!J158,X154*SUMPRODUCT(($B$2=Таблица2[Филиал])*($B$3=Таблица2[ФЕР/ТЕР])*(F154=Таблица2[Наименование работ])*(G154=Таблица2[ТПиР/НСиР])/Таблица2[ПИР22]))</f>
        <v>0</v>
      </c>
      <c r="T154" s="43">
        <f>IF($B$4="в базовых ценах",калькулятор!K158,Y154*SUMPRODUCT(($B$2=Таблица2[Филиал])*($B$3=Таблица2[ФЕР/ТЕР])*(F154=Таблица2[Наименование работ])*(G154=Таблица2[ТПиР/НСиР])/Таблица2[СМР33]))</f>
        <v>0</v>
      </c>
      <c r="U154" s="43">
        <f>IF($B$4="в базовых ценах",калькулятор!L158,Z154*SUMPRODUCT(($B$2=Таблица2[Филиал])*($B$3=Таблица2[ФЕР/ТЕР])*(F154=Таблица2[Наименование работ])*(G154=Таблица2[ТПиР/НСиР])/Таблица2[ПНР44]))</f>
        <v>0</v>
      </c>
      <c r="V154" s="43">
        <f>IF($B$4="в базовых ценах",калькулятор!M158,AA154*SUMPRODUCT(($B$2=Таблица2[Филиал])*($B$3=Таблица2[ФЕР/ТЕР])*(F154=Таблица2[Наименование работ])*(G154=Таблица2[ТПиР/НСиР])/Таблица2[Оборудование55]))</f>
        <v>0</v>
      </c>
      <c r="W154" s="43">
        <f>IF($B$4="в базовых ценах",калькулятор!N158,AB154*SUMPRODUCT(($B$2=Таблица2[Филиал])*($B$3=Таблица2[ФЕР/ТЕР])*(F154=Таблица2[Наименование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43">
        <f>IF($B$4="в текущих ценах",калькулятор!J158,S154*SUMPRODUCT(($B$2=Таблица2[Филиал])*($B$3=Таблица2[ФЕР/ТЕР])*(F154=Таблица2[Наименование работ])*(G154=Таблица2[ТПиР/НСиР])*Таблица2[ПИР22]))</f>
        <v>0</v>
      </c>
      <c r="Y154" s="43">
        <f>IF($B$4="в текущих ценах",калькулятор!K158,T154*SUMPRODUCT(($B$2=Таблица2[Филиал])*($B$3=Таблица2[ФЕР/ТЕР])*(F154=Таблица2[Наименование работ])*(G154=Таблица2[ТПиР/НСиР])*Таблица2[СМР33]))</f>
        <v>0</v>
      </c>
      <c r="Z154" s="43">
        <f>IF($B$4="в текущих ценах",калькулятор!L158,U154*SUMPRODUCT(($B$2=Таблица2[Филиал])*($B$3=Таблица2[ФЕР/ТЕР])*(F154=Таблица2[Наименование работ])*(G154=Таблица2[ТПиР/НСиР])*Таблица2[ПНР44]))</f>
        <v>0</v>
      </c>
      <c r="AA154" s="43">
        <f>IF($B$4="в текущих ценах",калькулятор!M158,V154*SUMPRODUCT(($B$2=Таблица2[Филиал])*($B$3=Таблица2[ФЕР/ТЕР])*(F154=Таблица2[Наименование работ])*(G154=Таблица2[ТПиР/НСиР])*Таблица2[Оборудование55]))</f>
        <v>0</v>
      </c>
      <c r="AB154" s="44">
        <f>IF($B$4="в текущих ценах",калькулятор!N158,W154*SUMPRODUCT(($B$2=Таблица2[Филиал])*($B$3=Таблица2[ФЕР/ТЕР])*(F154=Таблица2[Наименование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43">
        <f>SUM(Таблица3[[#This Row],[ПИР]:[Прочее]])</f>
        <v>0</v>
      </c>
      <c r="AD15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4" s="48">
        <f>SUM(Таблица3[[#This Row],[ПИР7]:[Прочие]])</f>
        <v>0</v>
      </c>
      <c r="AF154" s="48">
        <f>SUM(Таблица3[[#This Row],[ПИР11]:[Прочие15]])</f>
        <v>0</v>
      </c>
    </row>
    <row r="155" spans="4:32" x14ac:dyDescent="0.25">
      <c r="D155" s="36">
        <f>калькулятор!C159</f>
        <v>0</v>
      </c>
      <c r="E155" s="6">
        <f>калькулятор!F159</f>
        <v>0</v>
      </c>
      <c r="F155" s="6">
        <f>калькулятор!G159</f>
        <v>0</v>
      </c>
      <c r="G155" s="6">
        <f>калькулятор!H159</f>
        <v>0</v>
      </c>
      <c r="H155" s="6">
        <f>калькулятор!I159</f>
        <v>0</v>
      </c>
      <c r="I155" s="43">
        <f>S155*SUMPRODUCT(($B$2=Таблица2[Филиал])*($B$3=Таблица2[ФЕР/ТЕР])*(F155=Таблица2[Наименование работ])*(G155=Таблица2[ТПиР/НСиР])*Таблица2[ПИР])</f>
        <v>0</v>
      </c>
      <c r="J155" s="43">
        <f>T155*SUMPRODUCT(($B$2=Таблица2[Филиал])*($B$3=Таблица2[ФЕР/ТЕР])*(F155=Таблица2[Наименование работ])*(G155=Таблица2[ТПиР/НСиР])*Таблица2[СМР])</f>
        <v>0</v>
      </c>
      <c r="K155" s="43">
        <f>U155*SUMPRODUCT(($B$2=Таблица2[Филиал])*($B$3=Таблица2[ФЕР/ТЕР])*(F155=Таблица2[Наименование работ])*(G155=Таблица2[ТПиР/НСиР])*Таблица2[ПНР])</f>
        <v>0</v>
      </c>
      <c r="L155" s="43">
        <f>V155*SUMPRODUCT(($B$2=Таблица2[Филиал])*($B$3=Таблица2[ФЕР/ТЕР])*(F155=Таблица2[Наименование работ])*(G155=Таблица2[ТПиР/НСиР])*Таблица2[Оборудование])</f>
        <v>0</v>
      </c>
      <c r="M155" s="43">
        <f>W155*SUMPRODUCT(($B$2=Таблица2[Филиал])*($B$3=Таблица2[ФЕР/ТЕР])*(F155=Таблица2[Наименование работ])*(G155=Таблица2[ТПиР/НСиР])*Таблица2[Прочие])</f>
        <v>0</v>
      </c>
      <c r="N155" s="43">
        <f>S155*SUMPRODUCT(($B$2=Таблица2[Филиал])*($B$3=Таблица2[ФЕР/ТЕР])*(F155=Таблица2[Наименование работ])*(G155=Таблица2[ТПиР/НСиР])*Таблица2[ПИР2])</f>
        <v>0</v>
      </c>
      <c r="O155" s="43">
        <f>T155*SUMPRODUCT(($B$2=Таблица2[Филиал])*($B$3=Таблица2[ФЕР/ТЕР])*(F155=Таблица2[Наименование работ])*(G155=Таблица2[ТПиР/НСиР])*Таблица2[СМР3])</f>
        <v>0</v>
      </c>
      <c r="P155" s="43">
        <f>U155*SUMPRODUCT(($B$2=Таблица2[Филиал])*($B$3=Таблица2[ФЕР/ТЕР])*(F155=Таблица2[Наименование работ])*(G155=Таблица2[ТПиР/НСиР])*Таблица2[ПНР4])</f>
        <v>0</v>
      </c>
      <c r="Q155" s="43">
        <f>V155*SUMPRODUCT(($B$2=Таблица2[Филиал])*($B$3=Таблица2[ФЕР/ТЕР])*(F155=Таблица2[Наименование работ])*(G155=Таблица2[ТПиР/НСиР])*Таблица2[Оборудование5])</f>
        <v>0</v>
      </c>
      <c r="R155" s="43">
        <f>W155*SUMPRODUCT(($B$2=Таблица2[Филиал])*($B$3=Таблица2[ФЕР/ТЕР])*(F155=Таблица2[Наименование работ])*(G155=Таблица2[ТПиР/НСиР])*Таблица2[Прочие2])</f>
        <v>0</v>
      </c>
      <c r="S155" s="43">
        <f>IF($B$4="в базовых ценах",калькулятор!J159,X155*SUMPRODUCT(($B$2=Таблица2[Филиал])*($B$3=Таблица2[ФЕР/ТЕР])*(F155=Таблица2[Наименование работ])*(G155=Таблица2[ТПиР/НСиР])/Таблица2[ПИР22]))</f>
        <v>0</v>
      </c>
      <c r="T155" s="43">
        <f>IF($B$4="в базовых ценах",калькулятор!K159,Y155*SUMPRODUCT(($B$2=Таблица2[Филиал])*($B$3=Таблица2[ФЕР/ТЕР])*(F155=Таблица2[Наименование работ])*(G155=Таблица2[ТПиР/НСиР])/Таблица2[СМР33]))</f>
        <v>0</v>
      </c>
      <c r="U155" s="43">
        <f>IF($B$4="в базовых ценах",калькулятор!L159,Z155*SUMPRODUCT(($B$2=Таблица2[Филиал])*($B$3=Таблица2[ФЕР/ТЕР])*(F155=Таблица2[Наименование работ])*(G155=Таблица2[ТПиР/НСиР])/Таблица2[ПНР44]))</f>
        <v>0</v>
      </c>
      <c r="V155" s="43">
        <f>IF($B$4="в базовых ценах",калькулятор!M159,AA155*SUMPRODUCT(($B$2=Таблица2[Филиал])*($B$3=Таблица2[ФЕР/ТЕР])*(F155=Таблица2[Наименование работ])*(G155=Таблица2[ТПиР/НСиР])/Таблица2[Оборудование55]))</f>
        <v>0</v>
      </c>
      <c r="W155" s="43">
        <f>IF($B$4="в базовых ценах",калькулятор!N159,AB155*SUMPRODUCT(($B$2=Таблица2[Филиал])*($B$3=Таблица2[ФЕР/ТЕР])*(F155=Таблица2[Наименование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43">
        <f>IF($B$4="в текущих ценах",калькулятор!J159,S155*SUMPRODUCT(($B$2=Таблица2[Филиал])*($B$3=Таблица2[ФЕР/ТЕР])*(F155=Таблица2[Наименование работ])*(G155=Таблица2[ТПиР/НСиР])*Таблица2[ПИР22]))</f>
        <v>0</v>
      </c>
      <c r="Y155" s="43">
        <f>IF($B$4="в текущих ценах",калькулятор!K159,T155*SUMPRODUCT(($B$2=Таблица2[Филиал])*($B$3=Таблица2[ФЕР/ТЕР])*(F155=Таблица2[Наименование работ])*(G155=Таблица2[ТПиР/НСиР])*Таблица2[СМР33]))</f>
        <v>0</v>
      </c>
      <c r="Z155" s="43">
        <f>IF($B$4="в текущих ценах",калькулятор!L159,U155*SUMPRODUCT(($B$2=Таблица2[Филиал])*($B$3=Таблица2[ФЕР/ТЕР])*(F155=Таблица2[Наименование работ])*(G155=Таблица2[ТПиР/НСиР])*Таблица2[ПНР44]))</f>
        <v>0</v>
      </c>
      <c r="AA155" s="43">
        <f>IF($B$4="в текущих ценах",калькулятор!M159,V155*SUMPRODUCT(($B$2=Таблица2[Филиал])*($B$3=Таблица2[ФЕР/ТЕР])*(F155=Таблица2[Наименование работ])*(G155=Таблица2[ТПиР/НСиР])*Таблица2[Оборудование55]))</f>
        <v>0</v>
      </c>
      <c r="AB155" s="44">
        <f>IF($B$4="в текущих ценах",калькулятор!N159,W155*SUMPRODUCT(($B$2=Таблица2[Филиал])*($B$3=Таблица2[ФЕР/ТЕР])*(F155=Таблица2[Наименование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43">
        <f>SUM(Таблица3[[#This Row],[ПИР]:[Прочее]])</f>
        <v>0</v>
      </c>
      <c r="AD15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5" s="48">
        <f>SUM(Таблица3[[#This Row],[ПИР7]:[Прочие]])</f>
        <v>0</v>
      </c>
      <c r="AF155" s="48">
        <f>SUM(Таблица3[[#This Row],[ПИР11]:[Прочие15]])</f>
        <v>0</v>
      </c>
    </row>
    <row r="156" spans="4:32" x14ac:dyDescent="0.25">
      <c r="D156" s="36">
        <f>калькулятор!C160</f>
        <v>0</v>
      </c>
      <c r="E156" s="6">
        <f>калькулятор!F160</f>
        <v>0</v>
      </c>
      <c r="F156" s="6">
        <f>калькулятор!G160</f>
        <v>0</v>
      </c>
      <c r="G156" s="6">
        <f>калькулятор!H160</f>
        <v>0</v>
      </c>
      <c r="H156" s="6">
        <f>калькулятор!I160</f>
        <v>0</v>
      </c>
      <c r="I156" s="43">
        <f>S156*SUMPRODUCT(($B$2=Таблица2[Филиал])*($B$3=Таблица2[ФЕР/ТЕР])*(F156=Таблица2[Наименование работ])*(G156=Таблица2[ТПиР/НСиР])*Таблица2[ПИР])</f>
        <v>0</v>
      </c>
      <c r="J156" s="43">
        <f>T156*SUMPRODUCT(($B$2=Таблица2[Филиал])*($B$3=Таблица2[ФЕР/ТЕР])*(F156=Таблица2[Наименование работ])*(G156=Таблица2[ТПиР/НСиР])*Таблица2[СМР])</f>
        <v>0</v>
      </c>
      <c r="K156" s="43">
        <f>U156*SUMPRODUCT(($B$2=Таблица2[Филиал])*($B$3=Таблица2[ФЕР/ТЕР])*(F156=Таблица2[Наименование работ])*(G156=Таблица2[ТПиР/НСиР])*Таблица2[ПНР])</f>
        <v>0</v>
      </c>
      <c r="L156" s="43">
        <f>V156*SUMPRODUCT(($B$2=Таблица2[Филиал])*($B$3=Таблица2[ФЕР/ТЕР])*(F156=Таблица2[Наименование работ])*(G156=Таблица2[ТПиР/НСиР])*Таблица2[Оборудование])</f>
        <v>0</v>
      </c>
      <c r="M156" s="43">
        <f>W156*SUMPRODUCT(($B$2=Таблица2[Филиал])*($B$3=Таблица2[ФЕР/ТЕР])*(F156=Таблица2[Наименование работ])*(G156=Таблица2[ТПиР/НСиР])*Таблица2[Прочие])</f>
        <v>0</v>
      </c>
      <c r="N156" s="43">
        <f>S156*SUMPRODUCT(($B$2=Таблица2[Филиал])*($B$3=Таблица2[ФЕР/ТЕР])*(F156=Таблица2[Наименование работ])*(G156=Таблица2[ТПиР/НСиР])*Таблица2[ПИР2])</f>
        <v>0</v>
      </c>
      <c r="O156" s="43">
        <f>T156*SUMPRODUCT(($B$2=Таблица2[Филиал])*($B$3=Таблица2[ФЕР/ТЕР])*(F156=Таблица2[Наименование работ])*(G156=Таблица2[ТПиР/НСиР])*Таблица2[СМР3])</f>
        <v>0</v>
      </c>
      <c r="P156" s="43">
        <f>U156*SUMPRODUCT(($B$2=Таблица2[Филиал])*($B$3=Таблица2[ФЕР/ТЕР])*(F156=Таблица2[Наименование работ])*(G156=Таблица2[ТПиР/НСиР])*Таблица2[ПНР4])</f>
        <v>0</v>
      </c>
      <c r="Q156" s="43">
        <f>V156*SUMPRODUCT(($B$2=Таблица2[Филиал])*($B$3=Таблица2[ФЕР/ТЕР])*(F156=Таблица2[Наименование работ])*(G156=Таблица2[ТПиР/НСиР])*Таблица2[Оборудование5])</f>
        <v>0</v>
      </c>
      <c r="R156" s="43">
        <f>W156*SUMPRODUCT(($B$2=Таблица2[Филиал])*($B$3=Таблица2[ФЕР/ТЕР])*(F156=Таблица2[Наименование работ])*(G156=Таблица2[ТПиР/НСиР])*Таблица2[Прочие2])</f>
        <v>0</v>
      </c>
      <c r="S156" s="43">
        <f>IF($B$4="в базовых ценах",калькулятор!J160,X156*SUMPRODUCT(($B$2=Таблица2[Филиал])*($B$3=Таблица2[ФЕР/ТЕР])*(F156=Таблица2[Наименование работ])*(G156=Таблица2[ТПиР/НСиР])/Таблица2[ПИР22]))</f>
        <v>0</v>
      </c>
      <c r="T156" s="43">
        <f>IF($B$4="в базовых ценах",калькулятор!K160,Y156*SUMPRODUCT(($B$2=Таблица2[Филиал])*($B$3=Таблица2[ФЕР/ТЕР])*(F156=Таблица2[Наименование работ])*(G156=Таблица2[ТПиР/НСиР])/Таблица2[СМР33]))</f>
        <v>0</v>
      </c>
      <c r="U156" s="43">
        <f>IF($B$4="в базовых ценах",калькулятор!L160,Z156*SUMPRODUCT(($B$2=Таблица2[Филиал])*($B$3=Таблица2[ФЕР/ТЕР])*(F156=Таблица2[Наименование работ])*(G156=Таблица2[ТПиР/НСиР])/Таблица2[ПНР44]))</f>
        <v>0</v>
      </c>
      <c r="V156" s="43">
        <f>IF($B$4="в базовых ценах",калькулятор!M160,AA156*SUMPRODUCT(($B$2=Таблица2[Филиал])*($B$3=Таблица2[ФЕР/ТЕР])*(F156=Таблица2[Наименование работ])*(G156=Таблица2[ТПиР/НСиР])/Таблица2[Оборудование55]))</f>
        <v>0</v>
      </c>
      <c r="W156" s="43">
        <f>IF($B$4="в базовых ценах",калькулятор!N160,AB156*SUMPRODUCT(($B$2=Таблица2[Филиал])*($B$3=Таблица2[ФЕР/ТЕР])*(F156=Таблица2[Наименование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43">
        <f>IF($B$4="в текущих ценах",калькулятор!J160,S156*SUMPRODUCT(($B$2=Таблица2[Филиал])*($B$3=Таблица2[ФЕР/ТЕР])*(F156=Таблица2[Наименование работ])*(G156=Таблица2[ТПиР/НСиР])*Таблица2[ПИР22]))</f>
        <v>0</v>
      </c>
      <c r="Y156" s="43">
        <f>IF($B$4="в текущих ценах",калькулятор!K160,T156*SUMPRODUCT(($B$2=Таблица2[Филиал])*($B$3=Таблица2[ФЕР/ТЕР])*(F156=Таблица2[Наименование работ])*(G156=Таблица2[ТПиР/НСиР])*Таблица2[СМР33]))</f>
        <v>0</v>
      </c>
      <c r="Z156" s="43">
        <f>IF($B$4="в текущих ценах",калькулятор!L160,U156*SUMPRODUCT(($B$2=Таблица2[Филиал])*($B$3=Таблица2[ФЕР/ТЕР])*(F156=Таблица2[Наименование работ])*(G156=Таблица2[ТПиР/НСиР])*Таблица2[ПНР44]))</f>
        <v>0</v>
      </c>
      <c r="AA156" s="43">
        <f>IF($B$4="в текущих ценах",калькулятор!M160,V156*SUMPRODUCT(($B$2=Таблица2[Филиал])*($B$3=Таблица2[ФЕР/ТЕР])*(F156=Таблица2[Наименование работ])*(G156=Таблица2[ТПиР/НСиР])*Таблица2[Оборудование55]))</f>
        <v>0</v>
      </c>
      <c r="AB156" s="44">
        <f>IF($B$4="в текущих ценах",калькулятор!N160,W156*SUMPRODUCT(($B$2=Таблица2[Филиал])*($B$3=Таблица2[ФЕР/ТЕР])*(F156=Таблица2[Наименование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43">
        <f>SUM(Таблица3[[#This Row],[ПИР]:[Прочее]])</f>
        <v>0</v>
      </c>
      <c r="AD15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6" s="48">
        <f>SUM(Таблица3[[#This Row],[ПИР7]:[Прочие]])</f>
        <v>0</v>
      </c>
      <c r="AF156" s="48">
        <f>SUM(Таблица3[[#This Row],[ПИР11]:[Прочие15]])</f>
        <v>0</v>
      </c>
    </row>
    <row r="157" spans="4:32" x14ac:dyDescent="0.25">
      <c r="D157" s="36">
        <f>калькулятор!C161</f>
        <v>0</v>
      </c>
      <c r="E157" s="6">
        <f>калькулятор!F161</f>
        <v>0</v>
      </c>
      <c r="F157" s="6">
        <f>калькулятор!G161</f>
        <v>0</v>
      </c>
      <c r="G157" s="6">
        <f>калькулятор!H161</f>
        <v>0</v>
      </c>
      <c r="H157" s="6">
        <f>калькулятор!I161</f>
        <v>0</v>
      </c>
      <c r="I157" s="43">
        <f>S157*SUMPRODUCT(($B$2=Таблица2[Филиал])*($B$3=Таблица2[ФЕР/ТЕР])*(F157=Таблица2[Наименование работ])*(G157=Таблица2[ТПиР/НСиР])*Таблица2[ПИР])</f>
        <v>0</v>
      </c>
      <c r="J157" s="43">
        <f>T157*SUMPRODUCT(($B$2=Таблица2[Филиал])*($B$3=Таблица2[ФЕР/ТЕР])*(F157=Таблица2[Наименование работ])*(G157=Таблица2[ТПиР/НСиР])*Таблица2[СМР])</f>
        <v>0</v>
      </c>
      <c r="K157" s="43">
        <f>U157*SUMPRODUCT(($B$2=Таблица2[Филиал])*($B$3=Таблица2[ФЕР/ТЕР])*(F157=Таблица2[Наименование работ])*(G157=Таблица2[ТПиР/НСиР])*Таблица2[ПНР])</f>
        <v>0</v>
      </c>
      <c r="L157" s="43">
        <f>V157*SUMPRODUCT(($B$2=Таблица2[Филиал])*($B$3=Таблица2[ФЕР/ТЕР])*(F157=Таблица2[Наименование работ])*(G157=Таблица2[ТПиР/НСиР])*Таблица2[Оборудование])</f>
        <v>0</v>
      </c>
      <c r="M157" s="43">
        <f>W157*SUMPRODUCT(($B$2=Таблица2[Филиал])*($B$3=Таблица2[ФЕР/ТЕР])*(F157=Таблица2[Наименование работ])*(G157=Таблица2[ТПиР/НСиР])*Таблица2[Прочие])</f>
        <v>0</v>
      </c>
      <c r="N157" s="43">
        <f>S157*SUMPRODUCT(($B$2=Таблица2[Филиал])*($B$3=Таблица2[ФЕР/ТЕР])*(F157=Таблица2[Наименование работ])*(G157=Таблица2[ТПиР/НСиР])*Таблица2[ПИР2])</f>
        <v>0</v>
      </c>
      <c r="O157" s="43">
        <f>T157*SUMPRODUCT(($B$2=Таблица2[Филиал])*($B$3=Таблица2[ФЕР/ТЕР])*(F157=Таблица2[Наименование работ])*(G157=Таблица2[ТПиР/НСиР])*Таблица2[СМР3])</f>
        <v>0</v>
      </c>
      <c r="P157" s="43">
        <f>U157*SUMPRODUCT(($B$2=Таблица2[Филиал])*($B$3=Таблица2[ФЕР/ТЕР])*(F157=Таблица2[Наименование работ])*(G157=Таблица2[ТПиР/НСиР])*Таблица2[ПНР4])</f>
        <v>0</v>
      </c>
      <c r="Q157" s="43">
        <f>V157*SUMPRODUCT(($B$2=Таблица2[Филиал])*($B$3=Таблица2[ФЕР/ТЕР])*(F157=Таблица2[Наименование работ])*(G157=Таблица2[ТПиР/НСиР])*Таблица2[Оборудование5])</f>
        <v>0</v>
      </c>
      <c r="R157" s="43">
        <f>W157*SUMPRODUCT(($B$2=Таблица2[Филиал])*($B$3=Таблица2[ФЕР/ТЕР])*(F157=Таблица2[Наименование работ])*(G157=Таблица2[ТПиР/НСиР])*Таблица2[Прочие2])</f>
        <v>0</v>
      </c>
      <c r="S157" s="43">
        <f>IF($B$4="в базовых ценах",калькулятор!J161,X157*SUMPRODUCT(($B$2=Таблица2[Филиал])*($B$3=Таблица2[ФЕР/ТЕР])*(F157=Таблица2[Наименование работ])*(G157=Таблица2[ТПиР/НСиР])/Таблица2[ПИР22]))</f>
        <v>0</v>
      </c>
      <c r="T157" s="43">
        <f>IF($B$4="в базовых ценах",калькулятор!K161,Y157*SUMPRODUCT(($B$2=Таблица2[Филиал])*($B$3=Таблица2[ФЕР/ТЕР])*(F157=Таблица2[Наименование работ])*(G157=Таблица2[ТПиР/НСиР])/Таблица2[СМР33]))</f>
        <v>0</v>
      </c>
      <c r="U157" s="43">
        <f>IF($B$4="в базовых ценах",калькулятор!L161,Z157*SUMPRODUCT(($B$2=Таблица2[Филиал])*($B$3=Таблица2[ФЕР/ТЕР])*(F157=Таблица2[Наименование работ])*(G157=Таблица2[ТПиР/НСиР])/Таблица2[ПНР44]))</f>
        <v>0</v>
      </c>
      <c r="V157" s="43">
        <f>IF($B$4="в базовых ценах",калькулятор!M161,AA157*SUMPRODUCT(($B$2=Таблица2[Филиал])*($B$3=Таблица2[ФЕР/ТЕР])*(F157=Таблица2[Наименование работ])*(G157=Таблица2[ТПиР/НСиР])/Таблица2[Оборудование55]))</f>
        <v>0</v>
      </c>
      <c r="W157" s="43">
        <f>IF($B$4="в базовых ценах",калькулятор!N161,AB157*SUMPRODUCT(($B$2=Таблица2[Филиал])*($B$3=Таблица2[ФЕР/ТЕР])*(F157=Таблица2[Наименование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43">
        <f>IF($B$4="в текущих ценах",калькулятор!J161,S157*SUMPRODUCT(($B$2=Таблица2[Филиал])*($B$3=Таблица2[ФЕР/ТЕР])*(F157=Таблица2[Наименование работ])*(G157=Таблица2[ТПиР/НСиР])*Таблица2[ПИР22]))</f>
        <v>0</v>
      </c>
      <c r="Y157" s="43">
        <f>IF($B$4="в текущих ценах",калькулятор!K161,T157*SUMPRODUCT(($B$2=Таблица2[Филиал])*($B$3=Таблица2[ФЕР/ТЕР])*(F157=Таблица2[Наименование работ])*(G157=Таблица2[ТПиР/НСиР])*Таблица2[СМР33]))</f>
        <v>0</v>
      </c>
      <c r="Z157" s="43">
        <f>IF($B$4="в текущих ценах",калькулятор!L161,U157*SUMPRODUCT(($B$2=Таблица2[Филиал])*($B$3=Таблица2[ФЕР/ТЕР])*(F157=Таблица2[Наименование работ])*(G157=Таблица2[ТПиР/НСиР])*Таблица2[ПНР44]))</f>
        <v>0</v>
      </c>
      <c r="AA157" s="43">
        <f>IF($B$4="в текущих ценах",калькулятор!M161,V157*SUMPRODUCT(($B$2=Таблица2[Филиал])*($B$3=Таблица2[ФЕР/ТЕР])*(F157=Таблица2[Наименование работ])*(G157=Таблица2[ТПиР/НСиР])*Таблица2[Оборудование55]))</f>
        <v>0</v>
      </c>
      <c r="AB157" s="44">
        <f>IF($B$4="в текущих ценах",калькулятор!N161,W157*SUMPRODUCT(($B$2=Таблица2[Филиал])*($B$3=Таблица2[ФЕР/ТЕР])*(F157=Таблица2[Наименование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43">
        <f>SUM(Таблица3[[#This Row],[ПИР]:[Прочее]])</f>
        <v>0</v>
      </c>
      <c r="AD15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7" s="48">
        <f>SUM(Таблица3[[#This Row],[ПИР7]:[Прочие]])</f>
        <v>0</v>
      </c>
      <c r="AF157" s="48">
        <f>SUM(Таблица3[[#This Row],[ПИР11]:[Прочие15]])</f>
        <v>0</v>
      </c>
    </row>
    <row r="158" spans="4:32" x14ac:dyDescent="0.25">
      <c r="D158" s="36">
        <f>калькулятор!C162</f>
        <v>0</v>
      </c>
      <c r="E158" s="6">
        <f>калькулятор!F162</f>
        <v>0</v>
      </c>
      <c r="F158" s="6">
        <f>калькулятор!G162</f>
        <v>0</v>
      </c>
      <c r="G158" s="6">
        <f>калькулятор!H162</f>
        <v>0</v>
      </c>
      <c r="H158" s="6">
        <f>калькулятор!I162</f>
        <v>0</v>
      </c>
      <c r="I158" s="43">
        <f>S158*SUMPRODUCT(($B$2=Таблица2[Филиал])*($B$3=Таблица2[ФЕР/ТЕР])*(F158=Таблица2[Наименование работ])*(G158=Таблица2[ТПиР/НСиР])*Таблица2[ПИР])</f>
        <v>0</v>
      </c>
      <c r="J158" s="43">
        <f>T158*SUMPRODUCT(($B$2=Таблица2[Филиал])*($B$3=Таблица2[ФЕР/ТЕР])*(F158=Таблица2[Наименование работ])*(G158=Таблица2[ТПиР/НСиР])*Таблица2[СМР])</f>
        <v>0</v>
      </c>
      <c r="K158" s="43">
        <f>U158*SUMPRODUCT(($B$2=Таблица2[Филиал])*($B$3=Таблица2[ФЕР/ТЕР])*(F158=Таблица2[Наименование работ])*(G158=Таблица2[ТПиР/НСиР])*Таблица2[ПНР])</f>
        <v>0</v>
      </c>
      <c r="L158" s="43">
        <f>V158*SUMPRODUCT(($B$2=Таблица2[Филиал])*($B$3=Таблица2[ФЕР/ТЕР])*(F158=Таблица2[Наименование работ])*(G158=Таблица2[ТПиР/НСиР])*Таблица2[Оборудование])</f>
        <v>0</v>
      </c>
      <c r="M158" s="43">
        <f>W158*SUMPRODUCT(($B$2=Таблица2[Филиал])*($B$3=Таблица2[ФЕР/ТЕР])*(F158=Таблица2[Наименование работ])*(G158=Таблица2[ТПиР/НСиР])*Таблица2[Прочие])</f>
        <v>0</v>
      </c>
      <c r="N158" s="43">
        <f>S158*SUMPRODUCT(($B$2=Таблица2[Филиал])*($B$3=Таблица2[ФЕР/ТЕР])*(F158=Таблица2[Наименование работ])*(G158=Таблица2[ТПиР/НСиР])*Таблица2[ПИР2])</f>
        <v>0</v>
      </c>
      <c r="O158" s="43">
        <f>T158*SUMPRODUCT(($B$2=Таблица2[Филиал])*($B$3=Таблица2[ФЕР/ТЕР])*(F158=Таблица2[Наименование работ])*(G158=Таблица2[ТПиР/НСиР])*Таблица2[СМР3])</f>
        <v>0</v>
      </c>
      <c r="P158" s="43">
        <f>U158*SUMPRODUCT(($B$2=Таблица2[Филиал])*($B$3=Таблица2[ФЕР/ТЕР])*(F158=Таблица2[Наименование работ])*(G158=Таблица2[ТПиР/НСиР])*Таблица2[ПНР4])</f>
        <v>0</v>
      </c>
      <c r="Q158" s="43">
        <f>V158*SUMPRODUCT(($B$2=Таблица2[Филиал])*($B$3=Таблица2[ФЕР/ТЕР])*(F158=Таблица2[Наименование работ])*(G158=Таблица2[ТПиР/НСиР])*Таблица2[Оборудование5])</f>
        <v>0</v>
      </c>
      <c r="R158" s="43">
        <f>W158*SUMPRODUCT(($B$2=Таблица2[Филиал])*($B$3=Таблица2[ФЕР/ТЕР])*(F158=Таблица2[Наименование работ])*(G158=Таблица2[ТПиР/НСиР])*Таблица2[Прочие2])</f>
        <v>0</v>
      </c>
      <c r="S158" s="43">
        <f>IF($B$4="в базовых ценах",калькулятор!J162,X158*SUMPRODUCT(($B$2=Таблица2[Филиал])*($B$3=Таблица2[ФЕР/ТЕР])*(F158=Таблица2[Наименование работ])*(G158=Таблица2[ТПиР/НСиР])/Таблица2[ПИР22]))</f>
        <v>0</v>
      </c>
      <c r="T158" s="43">
        <f>IF($B$4="в базовых ценах",калькулятор!K162,Y158*SUMPRODUCT(($B$2=Таблица2[Филиал])*($B$3=Таблица2[ФЕР/ТЕР])*(F158=Таблица2[Наименование работ])*(G158=Таблица2[ТПиР/НСиР])/Таблица2[СМР33]))</f>
        <v>0</v>
      </c>
      <c r="U158" s="43">
        <f>IF($B$4="в базовых ценах",калькулятор!L162,Z158*SUMPRODUCT(($B$2=Таблица2[Филиал])*($B$3=Таблица2[ФЕР/ТЕР])*(F158=Таблица2[Наименование работ])*(G158=Таблица2[ТПиР/НСиР])/Таблица2[ПНР44]))</f>
        <v>0</v>
      </c>
      <c r="V158" s="43">
        <f>IF($B$4="в базовых ценах",калькулятор!M162,AA158*SUMPRODUCT(($B$2=Таблица2[Филиал])*($B$3=Таблица2[ФЕР/ТЕР])*(F158=Таблица2[Наименование работ])*(G158=Таблица2[ТПиР/НСиР])/Таблица2[Оборудование55]))</f>
        <v>0</v>
      </c>
      <c r="W158" s="43">
        <f>IF($B$4="в базовых ценах",калькулятор!N162,AB158*SUMPRODUCT(($B$2=Таблица2[Филиал])*($B$3=Таблица2[ФЕР/ТЕР])*(F158=Таблица2[Наименование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43">
        <f>IF($B$4="в текущих ценах",калькулятор!J162,S158*SUMPRODUCT(($B$2=Таблица2[Филиал])*($B$3=Таблица2[ФЕР/ТЕР])*(F158=Таблица2[Наименование работ])*(G158=Таблица2[ТПиР/НСиР])*Таблица2[ПИР22]))</f>
        <v>0</v>
      </c>
      <c r="Y158" s="43">
        <f>IF($B$4="в текущих ценах",калькулятор!K162,T158*SUMPRODUCT(($B$2=Таблица2[Филиал])*($B$3=Таблица2[ФЕР/ТЕР])*(F158=Таблица2[Наименование работ])*(G158=Таблица2[ТПиР/НСиР])*Таблица2[СМР33]))</f>
        <v>0</v>
      </c>
      <c r="Z158" s="43">
        <f>IF($B$4="в текущих ценах",калькулятор!L162,U158*SUMPRODUCT(($B$2=Таблица2[Филиал])*($B$3=Таблица2[ФЕР/ТЕР])*(F158=Таблица2[Наименование работ])*(G158=Таблица2[ТПиР/НСиР])*Таблица2[ПНР44]))</f>
        <v>0</v>
      </c>
      <c r="AA158" s="43">
        <f>IF($B$4="в текущих ценах",калькулятор!M162,V158*SUMPRODUCT(($B$2=Таблица2[Филиал])*($B$3=Таблица2[ФЕР/ТЕР])*(F158=Таблица2[Наименование работ])*(G158=Таблица2[ТПиР/НСиР])*Таблица2[Оборудование55]))</f>
        <v>0</v>
      </c>
      <c r="AB158" s="44">
        <f>IF($B$4="в текущих ценах",калькулятор!N162,W158*SUMPRODUCT(($B$2=Таблица2[Филиал])*($B$3=Таблица2[ФЕР/ТЕР])*(F158=Таблица2[Наименование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43">
        <f>SUM(Таблица3[[#This Row],[ПИР]:[Прочее]])</f>
        <v>0</v>
      </c>
      <c r="AD15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8" s="48">
        <f>SUM(Таблица3[[#This Row],[ПИР7]:[Прочие]])</f>
        <v>0</v>
      </c>
      <c r="AF158" s="48">
        <f>SUM(Таблица3[[#This Row],[ПИР11]:[Прочие15]])</f>
        <v>0</v>
      </c>
    </row>
    <row r="159" spans="4:32" x14ac:dyDescent="0.25">
      <c r="D159" s="36">
        <f>калькулятор!C163</f>
        <v>0</v>
      </c>
      <c r="E159" s="6">
        <f>калькулятор!F163</f>
        <v>0</v>
      </c>
      <c r="F159" s="6">
        <f>калькулятор!G163</f>
        <v>0</v>
      </c>
      <c r="G159" s="6">
        <f>калькулятор!H163</f>
        <v>0</v>
      </c>
      <c r="H159" s="6">
        <f>калькулятор!I163</f>
        <v>0</v>
      </c>
      <c r="I159" s="43">
        <f>S159*SUMPRODUCT(($B$2=Таблица2[Филиал])*($B$3=Таблица2[ФЕР/ТЕР])*(F159=Таблица2[Наименование работ])*(G159=Таблица2[ТПиР/НСиР])*Таблица2[ПИР])</f>
        <v>0</v>
      </c>
      <c r="J159" s="43">
        <f>T159*SUMPRODUCT(($B$2=Таблица2[Филиал])*($B$3=Таблица2[ФЕР/ТЕР])*(F159=Таблица2[Наименование работ])*(G159=Таблица2[ТПиР/НСиР])*Таблица2[СМР])</f>
        <v>0</v>
      </c>
      <c r="K159" s="43">
        <f>U159*SUMPRODUCT(($B$2=Таблица2[Филиал])*($B$3=Таблица2[ФЕР/ТЕР])*(F159=Таблица2[Наименование работ])*(G159=Таблица2[ТПиР/НСиР])*Таблица2[ПНР])</f>
        <v>0</v>
      </c>
      <c r="L159" s="43">
        <f>V159*SUMPRODUCT(($B$2=Таблица2[Филиал])*($B$3=Таблица2[ФЕР/ТЕР])*(F159=Таблица2[Наименование работ])*(G159=Таблица2[ТПиР/НСиР])*Таблица2[Оборудование])</f>
        <v>0</v>
      </c>
      <c r="M159" s="43">
        <f>W159*SUMPRODUCT(($B$2=Таблица2[Филиал])*($B$3=Таблица2[ФЕР/ТЕР])*(F159=Таблица2[Наименование работ])*(G159=Таблица2[ТПиР/НСиР])*Таблица2[Прочие])</f>
        <v>0</v>
      </c>
      <c r="N159" s="43">
        <f>S159*SUMPRODUCT(($B$2=Таблица2[Филиал])*($B$3=Таблица2[ФЕР/ТЕР])*(F159=Таблица2[Наименование работ])*(G159=Таблица2[ТПиР/НСиР])*Таблица2[ПИР2])</f>
        <v>0</v>
      </c>
      <c r="O159" s="43">
        <f>T159*SUMPRODUCT(($B$2=Таблица2[Филиал])*($B$3=Таблица2[ФЕР/ТЕР])*(F159=Таблица2[Наименование работ])*(G159=Таблица2[ТПиР/НСиР])*Таблица2[СМР3])</f>
        <v>0</v>
      </c>
      <c r="P159" s="43">
        <f>U159*SUMPRODUCT(($B$2=Таблица2[Филиал])*($B$3=Таблица2[ФЕР/ТЕР])*(F159=Таблица2[Наименование работ])*(G159=Таблица2[ТПиР/НСиР])*Таблица2[ПНР4])</f>
        <v>0</v>
      </c>
      <c r="Q159" s="43">
        <f>V159*SUMPRODUCT(($B$2=Таблица2[Филиал])*($B$3=Таблица2[ФЕР/ТЕР])*(F159=Таблица2[Наименование работ])*(G159=Таблица2[ТПиР/НСиР])*Таблица2[Оборудование5])</f>
        <v>0</v>
      </c>
      <c r="R159" s="43">
        <f>W159*SUMPRODUCT(($B$2=Таблица2[Филиал])*($B$3=Таблица2[ФЕР/ТЕР])*(F159=Таблица2[Наименование работ])*(G159=Таблица2[ТПиР/НСиР])*Таблица2[Прочие2])</f>
        <v>0</v>
      </c>
      <c r="S159" s="43">
        <f>IF($B$4="в базовых ценах",калькулятор!J163,X159*SUMPRODUCT(($B$2=Таблица2[Филиал])*($B$3=Таблица2[ФЕР/ТЕР])*(F159=Таблица2[Наименование работ])*(G159=Таблица2[ТПиР/НСиР])/Таблица2[ПИР22]))</f>
        <v>0</v>
      </c>
      <c r="T159" s="43">
        <f>IF($B$4="в базовых ценах",калькулятор!K163,Y159*SUMPRODUCT(($B$2=Таблица2[Филиал])*($B$3=Таблица2[ФЕР/ТЕР])*(F159=Таблица2[Наименование работ])*(G159=Таблица2[ТПиР/НСиР])/Таблица2[СМР33]))</f>
        <v>0</v>
      </c>
      <c r="U159" s="43">
        <f>IF($B$4="в базовых ценах",калькулятор!L163,Z159*SUMPRODUCT(($B$2=Таблица2[Филиал])*($B$3=Таблица2[ФЕР/ТЕР])*(F159=Таблица2[Наименование работ])*(G159=Таблица2[ТПиР/НСиР])/Таблица2[ПНР44]))</f>
        <v>0</v>
      </c>
      <c r="V159" s="43">
        <f>IF($B$4="в базовых ценах",калькулятор!M163,AA159*SUMPRODUCT(($B$2=Таблица2[Филиал])*($B$3=Таблица2[ФЕР/ТЕР])*(F159=Таблица2[Наименование работ])*(G159=Таблица2[ТПиР/НСиР])/Таблица2[Оборудование55]))</f>
        <v>0</v>
      </c>
      <c r="W159" s="43">
        <f>IF($B$4="в базовых ценах",калькулятор!N163,AB159*SUMPRODUCT(($B$2=Таблица2[Филиал])*($B$3=Таблица2[ФЕР/ТЕР])*(F159=Таблица2[Наименование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43">
        <f>IF($B$4="в текущих ценах",калькулятор!J163,S159*SUMPRODUCT(($B$2=Таблица2[Филиал])*($B$3=Таблица2[ФЕР/ТЕР])*(F159=Таблица2[Наименование работ])*(G159=Таблица2[ТПиР/НСиР])*Таблица2[ПИР22]))</f>
        <v>0</v>
      </c>
      <c r="Y159" s="43">
        <f>IF($B$4="в текущих ценах",калькулятор!K163,T159*SUMPRODUCT(($B$2=Таблица2[Филиал])*($B$3=Таблица2[ФЕР/ТЕР])*(F159=Таблица2[Наименование работ])*(G159=Таблица2[ТПиР/НСиР])*Таблица2[СМР33]))</f>
        <v>0</v>
      </c>
      <c r="Z159" s="43">
        <f>IF($B$4="в текущих ценах",калькулятор!L163,U159*SUMPRODUCT(($B$2=Таблица2[Филиал])*($B$3=Таблица2[ФЕР/ТЕР])*(F159=Таблица2[Наименование работ])*(G159=Таблица2[ТПиР/НСиР])*Таблица2[ПНР44]))</f>
        <v>0</v>
      </c>
      <c r="AA159" s="43">
        <f>IF($B$4="в текущих ценах",калькулятор!M163,V159*SUMPRODUCT(($B$2=Таблица2[Филиал])*($B$3=Таблица2[ФЕР/ТЕР])*(F159=Таблица2[Наименование работ])*(G159=Таблица2[ТПиР/НСиР])*Таблица2[Оборудование55]))</f>
        <v>0</v>
      </c>
      <c r="AB159" s="44">
        <f>IF($B$4="в текущих ценах",калькулятор!N163,W159*SUMPRODUCT(($B$2=Таблица2[Филиал])*($B$3=Таблица2[ФЕР/ТЕР])*(F159=Таблица2[Наименование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43">
        <f>SUM(Таблица3[[#This Row],[ПИР]:[Прочее]])</f>
        <v>0</v>
      </c>
      <c r="AD15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9" s="48">
        <f>SUM(Таблица3[[#This Row],[ПИР7]:[Прочие]])</f>
        <v>0</v>
      </c>
      <c r="AF159" s="48">
        <f>SUM(Таблица3[[#This Row],[ПИР11]:[Прочие15]])</f>
        <v>0</v>
      </c>
    </row>
    <row r="160" spans="4:32" x14ac:dyDescent="0.25">
      <c r="D160" s="36">
        <f>калькулятор!C164</f>
        <v>0</v>
      </c>
      <c r="E160" s="6">
        <f>калькулятор!F164</f>
        <v>0</v>
      </c>
      <c r="F160" s="6">
        <f>калькулятор!G164</f>
        <v>0</v>
      </c>
      <c r="G160" s="6">
        <f>калькулятор!H164</f>
        <v>0</v>
      </c>
      <c r="H160" s="6">
        <f>калькулятор!I164</f>
        <v>0</v>
      </c>
      <c r="I160" s="43">
        <f>S160*SUMPRODUCT(($B$2=Таблица2[Филиал])*($B$3=Таблица2[ФЕР/ТЕР])*(F160=Таблица2[Наименование работ])*(G160=Таблица2[ТПиР/НСиР])*Таблица2[ПИР])</f>
        <v>0</v>
      </c>
      <c r="J160" s="43">
        <f>T160*SUMPRODUCT(($B$2=Таблица2[Филиал])*($B$3=Таблица2[ФЕР/ТЕР])*(F160=Таблица2[Наименование работ])*(G160=Таблица2[ТПиР/НСиР])*Таблица2[СМР])</f>
        <v>0</v>
      </c>
      <c r="K160" s="43">
        <f>U160*SUMPRODUCT(($B$2=Таблица2[Филиал])*($B$3=Таблица2[ФЕР/ТЕР])*(F160=Таблица2[Наименование работ])*(G160=Таблица2[ТПиР/НСиР])*Таблица2[ПНР])</f>
        <v>0</v>
      </c>
      <c r="L160" s="43">
        <f>V160*SUMPRODUCT(($B$2=Таблица2[Филиал])*($B$3=Таблица2[ФЕР/ТЕР])*(F160=Таблица2[Наименование работ])*(G160=Таблица2[ТПиР/НСиР])*Таблица2[Оборудование])</f>
        <v>0</v>
      </c>
      <c r="M160" s="43">
        <f>W160*SUMPRODUCT(($B$2=Таблица2[Филиал])*($B$3=Таблица2[ФЕР/ТЕР])*(F160=Таблица2[Наименование работ])*(G160=Таблица2[ТПиР/НСиР])*Таблица2[Прочие])</f>
        <v>0</v>
      </c>
      <c r="N160" s="43">
        <f>S160*SUMPRODUCT(($B$2=Таблица2[Филиал])*($B$3=Таблица2[ФЕР/ТЕР])*(F160=Таблица2[Наименование работ])*(G160=Таблица2[ТПиР/НСиР])*Таблица2[ПИР2])</f>
        <v>0</v>
      </c>
      <c r="O160" s="43">
        <f>T160*SUMPRODUCT(($B$2=Таблица2[Филиал])*($B$3=Таблица2[ФЕР/ТЕР])*(F160=Таблица2[Наименование работ])*(G160=Таблица2[ТПиР/НСиР])*Таблица2[СМР3])</f>
        <v>0</v>
      </c>
      <c r="P160" s="43">
        <f>U160*SUMPRODUCT(($B$2=Таблица2[Филиал])*($B$3=Таблица2[ФЕР/ТЕР])*(F160=Таблица2[Наименование работ])*(G160=Таблица2[ТПиР/НСиР])*Таблица2[ПНР4])</f>
        <v>0</v>
      </c>
      <c r="Q160" s="43">
        <f>V160*SUMPRODUCT(($B$2=Таблица2[Филиал])*($B$3=Таблица2[ФЕР/ТЕР])*(F160=Таблица2[Наименование работ])*(G160=Таблица2[ТПиР/НСиР])*Таблица2[Оборудование5])</f>
        <v>0</v>
      </c>
      <c r="R160" s="43">
        <f>W160*SUMPRODUCT(($B$2=Таблица2[Филиал])*($B$3=Таблица2[ФЕР/ТЕР])*(F160=Таблица2[Наименование работ])*(G160=Таблица2[ТПиР/НСиР])*Таблица2[Прочие2])</f>
        <v>0</v>
      </c>
      <c r="S160" s="43">
        <f>IF($B$4="в базовых ценах",калькулятор!J164,X160*SUMPRODUCT(($B$2=Таблица2[Филиал])*($B$3=Таблица2[ФЕР/ТЕР])*(F160=Таблица2[Наименование работ])*(G160=Таблица2[ТПиР/НСиР])/Таблица2[ПИР22]))</f>
        <v>0</v>
      </c>
      <c r="T160" s="43">
        <f>IF($B$4="в базовых ценах",калькулятор!K164,Y160*SUMPRODUCT(($B$2=Таблица2[Филиал])*($B$3=Таблица2[ФЕР/ТЕР])*(F160=Таблица2[Наименование работ])*(G160=Таблица2[ТПиР/НСиР])/Таблица2[СМР33]))</f>
        <v>0</v>
      </c>
      <c r="U160" s="43">
        <f>IF($B$4="в базовых ценах",калькулятор!L164,Z160*SUMPRODUCT(($B$2=Таблица2[Филиал])*($B$3=Таблица2[ФЕР/ТЕР])*(F160=Таблица2[Наименование работ])*(G160=Таблица2[ТПиР/НСиР])/Таблица2[ПНР44]))</f>
        <v>0</v>
      </c>
      <c r="V160" s="43">
        <f>IF($B$4="в базовых ценах",калькулятор!M164,AA160*SUMPRODUCT(($B$2=Таблица2[Филиал])*($B$3=Таблица2[ФЕР/ТЕР])*(F160=Таблица2[Наименование работ])*(G160=Таблица2[ТПиР/НСиР])/Таблица2[Оборудование55]))</f>
        <v>0</v>
      </c>
      <c r="W160" s="43">
        <f>IF($B$4="в базовых ценах",калькулятор!N164,AB160*SUMPRODUCT(($B$2=Таблица2[Филиал])*($B$3=Таблица2[ФЕР/ТЕР])*(F160=Таблица2[Наименование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43">
        <f>IF($B$4="в текущих ценах",калькулятор!J164,S160*SUMPRODUCT(($B$2=Таблица2[Филиал])*($B$3=Таблица2[ФЕР/ТЕР])*(F160=Таблица2[Наименование работ])*(G160=Таблица2[ТПиР/НСиР])*Таблица2[ПИР22]))</f>
        <v>0</v>
      </c>
      <c r="Y160" s="43">
        <f>IF($B$4="в текущих ценах",калькулятор!K164,T160*SUMPRODUCT(($B$2=Таблица2[Филиал])*($B$3=Таблица2[ФЕР/ТЕР])*(F160=Таблица2[Наименование работ])*(G160=Таблица2[ТПиР/НСиР])*Таблица2[СМР33]))</f>
        <v>0</v>
      </c>
      <c r="Z160" s="43">
        <f>IF($B$4="в текущих ценах",калькулятор!L164,U160*SUMPRODUCT(($B$2=Таблица2[Филиал])*($B$3=Таблица2[ФЕР/ТЕР])*(F160=Таблица2[Наименование работ])*(G160=Таблица2[ТПиР/НСиР])*Таблица2[ПНР44]))</f>
        <v>0</v>
      </c>
      <c r="AA160" s="43">
        <f>IF($B$4="в текущих ценах",калькулятор!M164,V160*SUMPRODUCT(($B$2=Таблица2[Филиал])*($B$3=Таблица2[ФЕР/ТЕР])*(F160=Таблица2[Наименование работ])*(G160=Таблица2[ТПиР/НСиР])*Таблица2[Оборудование55]))</f>
        <v>0</v>
      </c>
      <c r="AB160" s="44">
        <f>IF($B$4="в текущих ценах",калькулятор!N164,W160*SUMPRODUCT(($B$2=Таблица2[Филиал])*($B$3=Таблица2[ФЕР/ТЕР])*(F160=Таблица2[Наименование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43">
        <f>SUM(Таблица3[[#This Row],[ПИР]:[Прочее]])</f>
        <v>0</v>
      </c>
      <c r="AD16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0" s="48">
        <f>SUM(Таблица3[[#This Row],[ПИР7]:[Прочие]])</f>
        <v>0</v>
      </c>
      <c r="AF160" s="48">
        <f>SUM(Таблица3[[#This Row],[ПИР11]:[Прочие15]])</f>
        <v>0</v>
      </c>
    </row>
    <row r="161" spans="4:32" x14ac:dyDescent="0.25">
      <c r="D161" s="36">
        <f>калькулятор!C165</f>
        <v>0</v>
      </c>
      <c r="E161" s="6">
        <f>калькулятор!F165</f>
        <v>0</v>
      </c>
      <c r="F161" s="6">
        <f>калькулятор!G165</f>
        <v>0</v>
      </c>
      <c r="G161" s="6">
        <f>калькулятор!H165</f>
        <v>0</v>
      </c>
      <c r="H161" s="6">
        <f>калькулятор!I165</f>
        <v>0</v>
      </c>
      <c r="I161" s="43">
        <f>S161*SUMPRODUCT(($B$2=Таблица2[Филиал])*($B$3=Таблица2[ФЕР/ТЕР])*(F161=Таблица2[Наименование работ])*(G161=Таблица2[ТПиР/НСиР])*Таблица2[ПИР])</f>
        <v>0</v>
      </c>
      <c r="J161" s="43">
        <f>T161*SUMPRODUCT(($B$2=Таблица2[Филиал])*($B$3=Таблица2[ФЕР/ТЕР])*(F161=Таблица2[Наименование работ])*(G161=Таблица2[ТПиР/НСиР])*Таблица2[СМР])</f>
        <v>0</v>
      </c>
      <c r="K161" s="43">
        <f>U161*SUMPRODUCT(($B$2=Таблица2[Филиал])*($B$3=Таблица2[ФЕР/ТЕР])*(F161=Таблица2[Наименование работ])*(G161=Таблица2[ТПиР/НСиР])*Таблица2[ПНР])</f>
        <v>0</v>
      </c>
      <c r="L161" s="43">
        <f>V161*SUMPRODUCT(($B$2=Таблица2[Филиал])*($B$3=Таблица2[ФЕР/ТЕР])*(F161=Таблица2[Наименование работ])*(G161=Таблица2[ТПиР/НСиР])*Таблица2[Оборудование])</f>
        <v>0</v>
      </c>
      <c r="M161" s="43">
        <f>W161*SUMPRODUCT(($B$2=Таблица2[Филиал])*($B$3=Таблица2[ФЕР/ТЕР])*(F161=Таблица2[Наименование работ])*(G161=Таблица2[ТПиР/НСиР])*Таблица2[Прочие])</f>
        <v>0</v>
      </c>
      <c r="N161" s="43">
        <f>S161*SUMPRODUCT(($B$2=Таблица2[Филиал])*($B$3=Таблица2[ФЕР/ТЕР])*(F161=Таблица2[Наименование работ])*(G161=Таблица2[ТПиР/НСиР])*Таблица2[ПИР2])</f>
        <v>0</v>
      </c>
      <c r="O161" s="43">
        <f>T161*SUMPRODUCT(($B$2=Таблица2[Филиал])*($B$3=Таблица2[ФЕР/ТЕР])*(F161=Таблица2[Наименование работ])*(G161=Таблица2[ТПиР/НСиР])*Таблица2[СМР3])</f>
        <v>0</v>
      </c>
      <c r="P161" s="43">
        <f>U161*SUMPRODUCT(($B$2=Таблица2[Филиал])*($B$3=Таблица2[ФЕР/ТЕР])*(F161=Таблица2[Наименование работ])*(G161=Таблица2[ТПиР/НСиР])*Таблица2[ПНР4])</f>
        <v>0</v>
      </c>
      <c r="Q161" s="43">
        <f>V161*SUMPRODUCT(($B$2=Таблица2[Филиал])*($B$3=Таблица2[ФЕР/ТЕР])*(F161=Таблица2[Наименование работ])*(G161=Таблица2[ТПиР/НСиР])*Таблица2[Оборудование5])</f>
        <v>0</v>
      </c>
      <c r="R161" s="43">
        <f>W161*SUMPRODUCT(($B$2=Таблица2[Филиал])*($B$3=Таблица2[ФЕР/ТЕР])*(F161=Таблица2[Наименование работ])*(G161=Таблица2[ТПиР/НСиР])*Таблица2[Прочие2])</f>
        <v>0</v>
      </c>
      <c r="S161" s="43">
        <f>IF($B$4="в базовых ценах",калькулятор!J165,X161*SUMPRODUCT(($B$2=Таблица2[Филиал])*($B$3=Таблица2[ФЕР/ТЕР])*(F161=Таблица2[Наименование работ])*(G161=Таблица2[ТПиР/НСиР])/Таблица2[ПИР22]))</f>
        <v>0</v>
      </c>
      <c r="T161" s="43">
        <f>IF($B$4="в базовых ценах",калькулятор!K165,Y161*SUMPRODUCT(($B$2=Таблица2[Филиал])*($B$3=Таблица2[ФЕР/ТЕР])*(F161=Таблица2[Наименование работ])*(G161=Таблица2[ТПиР/НСиР])/Таблица2[СМР33]))</f>
        <v>0</v>
      </c>
      <c r="U161" s="43">
        <f>IF($B$4="в базовых ценах",калькулятор!L165,Z161*SUMPRODUCT(($B$2=Таблица2[Филиал])*($B$3=Таблица2[ФЕР/ТЕР])*(F161=Таблица2[Наименование работ])*(G161=Таблица2[ТПиР/НСиР])/Таблица2[ПНР44]))</f>
        <v>0</v>
      </c>
      <c r="V161" s="43">
        <f>IF($B$4="в базовых ценах",калькулятор!M165,AA161*SUMPRODUCT(($B$2=Таблица2[Филиал])*($B$3=Таблица2[ФЕР/ТЕР])*(F161=Таблица2[Наименование работ])*(G161=Таблица2[ТПиР/НСиР])/Таблица2[Оборудование55]))</f>
        <v>0</v>
      </c>
      <c r="W161" s="43">
        <f>IF($B$4="в базовых ценах",калькулятор!N165,AB161*SUMPRODUCT(($B$2=Таблица2[Филиал])*($B$3=Таблица2[ФЕР/ТЕР])*(F161=Таблица2[Наименование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43">
        <f>IF($B$4="в текущих ценах",калькулятор!J165,S161*SUMPRODUCT(($B$2=Таблица2[Филиал])*($B$3=Таблица2[ФЕР/ТЕР])*(F161=Таблица2[Наименование работ])*(G161=Таблица2[ТПиР/НСиР])*Таблица2[ПИР22]))</f>
        <v>0</v>
      </c>
      <c r="Y161" s="43">
        <f>IF($B$4="в текущих ценах",калькулятор!K165,T161*SUMPRODUCT(($B$2=Таблица2[Филиал])*($B$3=Таблица2[ФЕР/ТЕР])*(F161=Таблица2[Наименование работ])*(G161=Таблица2[ТПиР/НСиР])*Таблица2[СМР33]))</f>
        <v>0</v>
      </c>
      <c r="Z161" s="43">
        <f>IF($B$4="в текущих ценах",калькулятор!L165,U161*SUMPRODUCT(($B$2=Таблица2[Филиал])*($B$3=Таблица2[ФЕР/ТЕР])*(F161=Таблица2[Наименование работ])*(G161=Таблица2[ТПиР/НСиР])*Таблица2[ПНР44]))</f>
        <v>0</v>
      </c>
      <c r="AA161" s="43">
        <f>IF($B$4="в текущих ценах",калькулятор!M165,V161*SUMPRODUCT(($B$2=Таблица2[Филиал])*($B$3=Таблица2[ФЕР/ТЕР])*(F161=Таблица2[Наименование работ])*(G161=Таблица2[ТПиР/НСиР])*Таблица2[Оборудование55]))</f>
        <v>0</v>
      </c>
      <c r="AB161" s="44">
        <f>IF($B$4="в текущих ценах",калькулятор!N165,W161*SUMPRODUCT(($B$2=Таблица2[Филиал])*($B$3=Таблица2[ФЕР/ТЕР])*(F161=Таблица2[Наименование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43">
        <f>SUM(Таблица3[[#This Row],[ПИР]:[Прочее]])</f>
        <v>0</v>
      </c>
      <c r="AD16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1" s="48">
        <f>SUM(Таблица3[[#This Row],[ПИР7]:[Прочие]])</f>
        <v>0</v>
      </c>
      <c r="AF161" s="48">
        <f>SUM(Таблица3[[#This Row],[ПИР11]:[Прочие15]])</f>
        <v>0</v>
      </c>
    </row>
    <row r="162" spans="4:32" x14ac:dyDescent="0.25">
      <c r="D162" s="36">
        <f>калькулятор!C166</f>
        <v>0</v>
      </c>
      <c r="E162" s="6">
        <f>калькулятор!F166</f>
        <v>0</v>
      </c>
      <c r="F162" s="6">
        <f>калькулятор!G166</f>
        <v>0</v>
      </c>
      <c r="G162" s="6">
        <f>калькулятор!H166</f>
        <v>0</v>
      </c>
      <c r="H162" s="6">
        <f>калькулятор!I166</f>
        <v>0</v>
      </c>
      <c r="I162" s="43">
        <f>S162*SUMPRODUCT(($B$2=Таблица2[Филиал])*($B$3=Таблица2[ФЕР/ТЕР])*(F162=Таблица2[Наименование работ])*(G162=Таблица2[ТПиР/НСиР])*Таблица2[ПИР])</f>
        <v>0</v>
      </c>
      <c r="J162" s="43">
        <f>T162*SUMPRODUCT(($B$2=Таблица2[Филиал])*($B$3=Таблица2[ФЕР/ТЕР])*(F162=Таблица2[Наименование работ])*(G162=Таблица2[ТПиР/НСиР])*Таблица2[СМР])</f>
        <v>0</v>
      </c>
      <c r="K162" s="43">
        <f>U162*SUMPRODUCT(($B$2=Таблица2[Филиал])*($B$3=Таблица2[ФЕР/ТЕР])*(F162=Таблица2[Наименование работ])*(G162=Таблица2[ТПиР/НСиР])*Таблица2[ПНР])</f>
        <v>0</v>
      </c>
      <c r="L162" s="43">
        <f>V162*SUMPRODUCT(($B$2=Таблица2[Филиал])*($B$3=Таблица2[ФЕР/ТЕР])*(F162=Таблица2[Наименование работ])*(G162=Таблица2[ТПиР/НСиР])*Таблица2[Оборудование])</f>
        <v>0</v>
      </c>
      <c r="M162" s="43">
        <f>W162*SUMPRODUCT(($B$2=Таблица2[Филиал])*($B$3=Таблица2[ФЕР/ТЕР])*(F162=Таблица2[Наименование работ])*(G162=Таблица2[ТПиР/НСиР])*Таблица2[Прочие])</f>
        <v>0</v>
      </c>
      <c r="N162" s="43">
        <f>S162*SUMPRODUCT(($B$2=Таблица2[Филиал])*($B$3=Таблица2[ФЕР/ТЕР])*(F162=Таблица2[Наименование работ])*(G162=Таблица2[ТПиР/НСиР])*Таблица2[ПИР2])</f>
        <v>0</v>
      </c>
      <c r="O162" s="43">
        <f>T162*SUMPRODUCT(($B$2=Таблица2[Филиал])*($B$3=Таблица2[ФЕР/ТЕР])*(F162=Таблица2[Наименование работ])*(G162=Таблица2[ТПиР/НСиР])*Таблица2[СМР3])</f>
        <v>0</v>
      </c>
      <c r="P162" s="43">
        <f>U162*SUMPRODUCT(($B$2=Таблица2[Филиал])*($B$3=Таблица2[ФЕР/ТЕР])*(F162=Таблица2[Наименование работ])*(G162=Таблица2[ТПиР/НСиР])*Таблица2[ПНР4])</f>
        <v>0</v>
      </c>
      <c r="Q162" s="43">
        <f>V162*SUMPRODUCT(($B$2=Таблица2[Филиал])*($B$3=Таблица2[ФЕР/ТЕР])*(F162=Таблица2[Наименование работ])*(G162=Таблица2[ТПиР/НСиР])*Таблица2[Оборудование5])</f>
        <v>0</v>
      </c>
      <c r="R162" s="43">
        <f>W162*SUMPRODUCT(($B$2=Таблица2[Филиал])*($B$3=Таблица2[ФЕР/ТЕР])*(F162=Таблица2[Наименование работ])*(G162=Таблица2[ТПиР/НСиР])*Таблица2[Прочие2])</f>
        <v>0</v>
      </c>
      <c r="S162" s="43">
        <f>IF($B$4="в базовых ценах",калькулятор!J166,X162*SUMPRODUCT(($B$2=Таблица2[Филиал])*($B$3=Таблица2[ФЕР/ТЕР])*(F162=Таблица2[Наименование работ])*(G162=Таблица2[ТПиР/НСиР])/Таблица2[ПИР22]))</f>
        <v>0</v>
      </c>
      <c r="T162" s="43">
        <f>IF($B$4="в базовых ценах",калькулятор!K166,Y162*SUMPRODUCT(($B$2=Таблица2[Филиал])*($B$3=Таблица2[ФЕР/ТЕР])*(F162=Таблица2[Наименование работ])*(G162=Таблица2[ТПиР/НСиР])/Таблица2[СМР33]))</f>
        <v>0</v>
      </c>
      <c r="U162" s="43">
        <f>IF($B$4="в базовых ценах",калькулятор!L166,Z162*SUMPRODUCT(($B$2=Таблица2[Филиал])*($B$3=Таблица2[ФЕР/ТЕР])*(F162=Таблица2[Наименование работ])*(G162=Таблица2[ТПиР/НСиР])/Таблица2[ПНР44]))</f>
        <v>0</v>
      </c>
      <c r="V162" s="43">
        <f>IF($B$4="в базовых ценах",калькулятор!M166,AA162*SUMPRODUCT(($B$2=Таблица2[Филиал])*($B$3=Таблица2[ФЕР/ТЕР])*(F162=Таблица2[Наименование работ])*(G162=Таблица2[ТПиР/НСиР])/Таблица2[Оборудование55]))</f>
        <v>0</v>
      </c>
      <c r="W162" s="43">
        <f>IF($B$4="в базовых ценах",калькулятор!N166,AB162*SUMPRODUCT(($B$2=Таблица2[Филиал])*($B$3=Таблица2[ФЕР/ТЕР])*(F162=Таблица2[Наименование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43">
        <f>IF($B$4="в текущих ценах",калькулятор!J166,S162*SUMPRODUCT(($B$2=Таблица2[Филиал])*($B$3=Таблица2[ФЕР/ТЕР])*(F162=Таблица2[Наименование работ])*(G162=Таблица2[ТПиР/НСиР])*Таблица2[ПИР22]))</f>
        <v>0</v>
      </c>
      <c r="Y162" s="43">
        <f>IF($B$4="в текущих ценах",калькулятор!K166,T162*SUMPRODUCT(($B$2=Таблица2[Филиал])*($B$3=Таблица2[ФЕР/ТЕР])*(F162=Таблица2[Наименование работ])*(G162=Таблица2[ТПиР/НСиР])*Таблица2[СМР33]))</f>
        <v>0</v>
      </c>
      <c r="Z162" s="43">
        <f>IF($B$4="в текущих ценах",калькулятор!L166,U162*SUMPRODUCT(($B$2=Таблица2[Филиал])*($B$3=Таблица2[ФЕР/ТЕР])*(F162=Таблица2[Наименование работ])*(G162=Таблица2[ТПиР/НСиР])*Таблица2[ПНР44]))</f>
        <v>0</v>
      </c>
      <c r="AA162" s="43">
        <f>IF($B$4="в текущих ценах",калькулятор!M166,V162*SUMPRODUCT(($B$2=Таблица2[Филиал])*($B$3=Таблица2[ФЕР/ТЕР])*(F162=Таблица2[Наименование работ])*(G162=Таблица2[ТПиР/НСиР])*Таблица2[Оборудование55]))</f>
        <v>0</v>
      </c>
      <c r="AB162" s="44">
        <f>IF($B$4="в текущих ценах",калькулятор!N166,W162*SUMPRODUCT(($B$2=Таблица2[Филиал])*($B$3=Таблица2[ФЕР/ТЕР])*(F162=Таблица2[Наименование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43">
        <f>SUM(Таблица3[[#This Row],[ПИР]:[Прочее]])</f>
        <v>0</v>
      </c>
      <c r="AD16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2" s="48">
        <f>SUM(Таблица3[[#This Row],[ПИР7]:[Прочие]])</f>
        <v>0</v>
      </c>
      <c r="AF162" s="48">
        <f>SUM(Таблица3[[#This Row],[ПИР11]:[Прочие15]])</f>
        <v>0</v>
      </c>
    </row>
    <row r="163" spans="4:32" x14ac:dyDescent="0.25">
      <c r="D163" s="36">
        <f>калькулятор!C167</f>
        <v>0</v>
      </c>
      <c r="E163" s="6">
        <f>калькулятор!F167</f>
        <v>0</v>
      </c>
      <c r="F163" s="6">
        <f>калькулятор!G167</f>
        <v>0</v>
      </c>
      <c r="G163" s="6">
        <f>калькулятор!H167</f>
        <v>0</v>
      </c>
      <c r="H163" s="6">
        <f>калькулятор!I167</f>
        <v>0</v>
      </c>
      <c r="I163" s="43">
        <f>S163*SUMPRODUCT(($B$2=Таблица2[Филиал])*($B$3=Таблица2[ФЕР/ТЕР])*(F163=Таблица2[Наименование работ])*(G163=Таблица2[ТПиР/НСиР])*Таблица2[ПИР])</f>
        <v>0</v>
      </c>
      <c r="J163" s="43">
        <f>T163*SUMPRODUCT(($B$2=Таблица2[Филиал])*($B$3=Таблица2[ФЕР/ТЕР])*(F163=Таблица2[Наименование работ])*(G163=Таблица2[ТПиР/НСиР])*Таблица2[СМР])</f>
        <v>0</v>
      </c>
      <c r="K163" s="43">
        <f>U163*SUMPRODUCT(($B$2=Таблица2[Филиал])*($B$3=Таблица2[ФЕР/ТЕР])*(F163=Таблица2[Наименование работ])*(G163=Таблица2[ТПиР/НСиР])*Таблица2[ПНР])</f>
        <v>0</v>
      </c>
      <c r="L163" s="43">
        <f>V163*SUMPRODUCT(($B$2=Таблица2[Филиал])*($B$3=Таблица2[ФЕР/ТЕР])*(F163=Таблица2[Наименование работ])*(G163=Таблица2[ТПиР/НСиР])*Таблица2[Оборудование])</f>
        <v>0</v>
      </c>
      <c r="M163" s="43">
        <f>W163*SUMPRODUCT(($B$2=Таблица2[Филиал])*($B$3=Таблица2[ФЕР/ТЕР])*(F163=Таблица2[Наименование работ])*(G163=Таблица2[ТПиР/НСиР])*Таблица2[Прочие])</f>
        <v>0</v>
      </c>
      <c r="N163" s="43">
        <f>S163*SUMPRODUCT(($B$2=Таблица2[Филиал])*($B$3=Таблица2[ФЕР/ТЕР])*(F163=Таблица2[Наименование работ])*(G163=Таблица2[ТПиР/НСиР])*Таблица2[ПИР2])</f>
        <v>0</v>
      </c>
      <c r="O163" s="43">
        <f>T163*SUMPRODUCT(($B$2=Таблица2[Филиал])*($B$3=Таблица2[ФЕР/ТЕР])*(F163=Таблица2[Наименование работ])*(G163=Таблица2[ТПиР/НСиР])*Таблица2[СМР3])</f>
        <v>0</v>
      </c>
      <c r="P163" s="43">
        <f>U163*SUMPRODUCT(($B$2=Таблица2[Филиал])*($B$3=Таблица2[ФЕР/ТЕР])*(F163=Таблица2[Наименование работ])*(G163=Таблица2[ТПиР/НСиР])*Таблица2[ПНР4])</f>
        <v>0</v>
      </c>
      <c r="Q163" s="43">
        <f>V163*SUMPRODUCT(($B$2=Таблица2[Филиал])*($B$3=Таблица2[ФЕР/ТЕР])*(F163=Таблица2[Наименование работ])*(G163=Таблица2[ТПиР/НСиР])*Таблица2[Оборудование5])</f>
        <v>0</v>
      </c>
      <c r="R163" s="43">
        <f>W163*SUMPRODUCT(($B$2=Таблица2[Филиал])*($B$3=Таблица2[ФЕР/ТЕР])*(F163=Таблица2[Наименование работ])*(G163=Таблица2[ТПиР/НСиР])*Таблица2[Прочие2])</f>
        <v>0</v>
      </c>
      <c r="S163" s="43">
        <f>IF($B$4="в базовых ценах",калькулятор!J167,X163*SUMPRODUCT(($B$2=Таблица2[Филиал])*($B$3=Таблица2[ФЕР/ТЕР])*(F163=Таблица2[Наименование работ])*(G163=Таблица2[ТПиР/НСиР])/Таблица2[ПИР22]))</f>
        <v>0</v>
      </c>
      <c r="T163" s="43">
        <f>IF($B$4="в базовых ценах",калькулятор!K167,Y163*SUMPRODUCT(($B$2=Таблица2[Филиал])*($B$3=Таблица2[ФЕР/ТЕР])*(F163=Таблица2[Наименование работ])*(G163=Таблица2[ТПиР/НСиР])/Таблица2[СМР33]))</f>
        <v>0</v>
      </c>
      <c r="U163" s="43">
        <f>IF($B$4="в базовых ценах",калькулятор!L167,Z163*SUMPRODUCT(($B$2=Таблица2[Филиал])*($B$3=Таблица2[ФЕР/ТЕР])*(F163=Таблица2[Наименование работ])*(G163=Таблица2[ТПиР/НСиР])/Таблица2[ПНР44]))</f>
        <v>0</v>
      </c>
      <c r="V163" s="43">
        <f>IF($B$4="в базовых ценах",калькулятор!M167,AA163*SUMPRODUCT(($B$2=Таблица2[Филиал])*($B$3=Таблица2[ФЕР/ТЕР])*(F163=Таблица2[Наименование работ])*(G163=Таблица2[ТПиР/НСиР])/Таблица2[Оборудование55]))</f>
        <v>0</v>
      </c>
      <c r="W163" s="43">
        <f>IF($B$4="в базовых ценах",калькулятор!N167,AB163*SUMPRODUCT(($B$2=Таблица2[Филиал])*($B$3=Таблица2[ФЕР/ТЕР])*(F163=Таблица2[Наименование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43">
        <f>IF($B$4="в текущих ценах",калькулятор!J167,S163*SUMPRODUCT(($B$2=Таблица2[Филиал])*($B$3=Таблица2[ФЕР/ТЕР])*(F163=Таблица2[Наименование работ])*(G163=Таблица2[ТПиР/НСиР])*Таблица2[ПИР22]))</f>
        <v>0</v>
      </c>
      <c r="Y163" s="43">
        <f>IF($B$4="в текущих ценах",калькулятор!K167,T163*SUMPRODUCT(($B$2=Таблица2[Филиал])*($B$3=Таблица2[ФЕР/ТЕР])*(F163=Таблица2[Наименование работ])*(G163=Таблица2[ТПиР/НСиР])*Таблица2[СМР33]))</f>
        <v>0</v>
      </c>
      <c r="Z163" s="43">
        <f>IF($B$4="в текущих ценах",калькулятор!L167,U163*SUMPRODUCT(($B$2=Таблица2[Филиал])*($B$3=Таблица2[ФЕР/ТЕР])*(F163=Таблица2[Наименование работ])*(G163=Таблица2[ТПиР/НСиР])*Таблица2[ПНР44]))</f>
        <v>0</v>
      </c>
      <c r="AA163" s="43">
        <f>IF($B$4="в текущих ценах",калькулятор!M167,V163*SUMPRODUCT(($B$2=Таблица2[Филиал])*($B$3=Таблица2[ФЕР/ТЕР])*(F163=Таблица2[Наименование работ])*(G163=Таблица2[ТПиР/НСиР])*Таблица2[Оборудование55]))</f>
        <v>0</v>
      </c>
      <c r="AB163" s="44">
        <f>IF($B$4="в текущих ценах",калькулятор!N167,W163*SUMPRODUCT(($B$2=Таблица2[Филиал])*($B$3=Таблица2[ФЕР/ТЕР])*(F163=Таблица2[Наименование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43">
        <f>SUM(Таблица3[[#This Row],[ПИР]:[Прочее]])</f>
        <v>0</v>
      </c>
      <c r="AD16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3" s="48">
        <f>SUM(Таблица3[[#This Row],[ПИР7]:[Прочие]])</f>
        <v>0</v>
      </c>
      <c r="AF163" s="48">
        <f>SUM(Таблица3[[#This Row],[ПИР11]:[Прочие15]])</f>
        <v>0</v>
      </c>
    </row>
    <row r="164" spans="4:32" x14ac:dyDescent="0.25">
      <c r="D164" s="36">
        <f>калькулятор!C168</f>
        <v>0</v>
      </c>
      <c r="E164" s="6">
        <f>калькулятор!F168</f>
        <v>0</v>
      </c>
      <c r="F164" s="6">
        <f>калькулятор!G168</f>
        <v>0</v>
      </c>
      <c r="G164" s="6">
        <f>калькулятор!H168</f>
        <v>0</v>
      </c>
      <c r="H164" s="6">
        <f>калькулятор!I168</f>
        <v>0</v>
      </c>
      <c r="I164" s="43">
        <f>S164*SUMPRODUCT(($B$2=Таблица2[Филиал])*($B$3=Таблица2[ФЕР/ТЕР])*(F164=Таблица2[Наименование работ])*(G164=Таблица2[ТПиР/НСиР])*Таблица2[ПИР])</f>
        <v>0</v>
      </c>
      <c r="J164" s="43">
        <f>T164*SUMPRODUCT(($B$2=Таблица2[Филиал])*($B$3=Таблица2[ФЕР/ТЕР])*(F164=Таблица2[Наименование работ])*(G164=Таблица2[ТПиР/НСиР])*Таблица2[СМР])</f>
        <v>0</v>
      </c>
      <c r="K164" s="43">
        <f>U164*SUMPRODUCT(($B$2=Таблица2[Филиал])*($B$3=Таблица2[ФЕР/ТЕР])*(F164=Таблица2[Наименование работ])*(G164=Таблица2[ТПиР/НСиР])*Таблица2[ПНР])</f>
        <v>0</v>
      </c>
      <c r="L164" s="43">
        <f>V164*SUMPRODUCT(($B$2=Таблица2[Филиал])*($B$3=Таблица2[ФЕР/ТЕР])*(F164=Таблица2[Наименование работ])*(G164=Таблица2[ТПиР/НСиР])*Таблица2[Оборудование])</f>
        <v>0</v>
      </c>
      <c r="M164" s="43">
        <f>W164*SUMPRODUCT(($B$2=Таблица2[Филиал])*($B$3=Таблица2[ФЕР/ТЕР])*(F164=Таблица2[Наименование работ])*(G164=Таблица2[ТПиР/НСиР])*Таблица2[Прочие])</f>
        <v>0</v>
      </c>
      <c r="N164" s="43">
        <f>S164*SUMPRODUCT(($B$2=Таблица2[Филиал])*($B$3=Таблица2[ФЕР/ТЕР])*(F164=Таблица2[Наименование работ])*(G164=Таблица2[ТПиР/НСиР])*Таблица2[ПИР2])</f>
        <v>0</v>
      </c>
      <c r="O164" s="43">
        <f>T164*SUMPRODUCT(($B$2=Таблица2[Филиал])*($B$3=Таблица2[ФЕР/ТЕР])*(F164=Таблица2[Наименование работ])*(G164=Таблица2[ТПиР/НСиР])*Таблица2[СМР3])</f>
        <v>0</v>
      </c>
      <c r="P164" s="43">
        <f>U164*SUMPRODUCT(($B$2=Таблица2[Филиал])*($B$3=Таблица2[ФЕР/ТЕР])*(F164=Таблица2[Наименование работ])*(G164=Таблица2[ТПиР/НСиР])*Таблица2[ПНР4])</f>
        <v>0</v>
      </c>
      <c r="Q164" s="43">
        <f>V164*SUMPRODUCT(($B$2=Таблица2[Филиал])*($B$3=Таблица2[ФЕР/ТЕР])*(F164=Таблица2[Наименование работ])*(G164=Таблица2[ТПиР/НСиР])*Таблица2[Оборудование5])</f>
        <v>0</v>
      </c>
      <c r="R164" s="43">
        <f>W164*SUMPRODUCT(($B$2=Таблица2[Филиал])*($B$3=Таблица2[ФЕР/ТЕР])*(F164=Таблица2[Наименование работ])*(G164=Таблица2[ТПиР/НСиР])*Таблица2[Прочие2])</f>
        <v>0</v>
      </c>
      <c r="S164" s="43">
        <f>IF($B$4="в базовых ценах",калькулятор!J168,X164*SUMPRODUCT(($B$2=Таблица2[Филиал])*($B$3=Таблица2[ФЕР/ТЕР])*(F164=Таблица2[Наименование работ])*(G164=Таблица2[ТПиР/НСиР])/Таблица2[ПИР22]))</f>
        <v>0</v>
      </c>
      <c r="T164" s="43">
        <f>IF($B$4="в базовых ценах",калькулятор!K168,Y164*SUMPRODUCT(($B$2=Таблица2[Филиал])*($B$3=Таблица2[ФЕР/ТЕР])*(F164=Таблица2[Наименование работ])*(G164=Таблица2[ТПиР/НСиР])/Таблица2[СМР33]))</f>
        <v>0</v>
      </c>
      <c r="U164" s="43">
        <f>IF($B$4="в базовых ценах",калькулятор!L168,Z164*SUMPRODUCT(($B$2=Таблица2[Филиал])*($B$3=Таблица2[ФЕР/ТЕР])*(F164=Таблица2[Наименование работ])*(G164=Таблица2[ТПиР/НСиР])/Таблица2[ПНР44]))</f>
        <v>0</v>
      </c>
      <c r="V164" s="43">
        <f>IF($B$4="в базовых ценах",калькулятор!M168,AA164*SUMPRODUCT(($B$2=Таблица2[Филиал])*($B$3=Таблица2[ФЕР/ТЕР])*(F164=Таблица2[Наименование работ])*(G164=Таблица2[ТПиР/НСиР])/Таблица2[Оборудование55]))</f>
        <v>0</v>
      </c>
      <c r="W164" s="43">
        <f>IF($B$4="в базовых ценах",калькулятор!N168,AB164*SUMPRODUCT(($B$2=Таблица2[Филиал])*($B$3=Таблица2[ФЕР/ТЕР])*(F164=Таблица2[Наименование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43">
        <f>IF($B$4="в текущих ценах",калькулятор!J168,S164*SUMPRODUCT(($B$2=Таблица2[Филиал])*($B$3=Таблица2[ФЕР/ТЕР])*(F164=Таблица2[Наименование работ])*(G164=Таблица2[ТПиР/НСиР])*Таблица2[ПИР22]))</f>
        <v>0</v>
      </c>
      <c r="Y164" s="43">
        <f>IF($B$4="в текущих ценах",калькулятор!K168,T164*SUMPRODUCT(($B$2=Таблица2[Филиал])*($B$3=Таблица2[ФЕР/ТЕР])*(F164=Таблица2[Наименование работ])*(G164=Таблица2[ТПиР/НСиР])*Таблица2[СМР33]))</f>
        <v>0</v>
      </c>
      <c r="Z164" s="43">
        <f>IF($B$4="в текущих ценах",калькулятор!L168,U164*SUMPRODUCT(($B$2=Таблица2[Филиал])*($B$3=Таблица2[ФЕР/ТЕР])*(F164=Таблица2[Наименование работ])*(G164=Таблица2[ТПиР/НСиР])*Таблица2[ПНР44]))</f>
        <v>0</v>
      </c>
      <c r="AA164" s="43">
        <f>IF($B$4="в текущих ценах",калькулятор!M168,V164*SUMPRODUCT(($B$2=Таблица2[Филиал])*($B$3=Таблица2[ФЕР/ТЕР])*(F164=Таблица2[Наименование работ])*(G164=Таблица2[ТПиР/НСиР])*Таблица2[Оборудование55]))</f>
        <v>0</v>
      </c>
      <c r="AB164" s="44">
        <f>IF($B$4="в текущих ценах",калькулятор!N168,W164*SUMPRODUCT(($B$2=Таблица2[Филиал])*($B$3=Таблица2[ФЕР/ТЕР])*(F164=Таблица2[Наименование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43">
        <f>SUM(Таблица3[[#This Row],[ПИР]:[Прочее]])</f>
        <v>0</v>
      </c>
      <c r="AD16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4" s="48">
        <f>SUM(Таблица3[[#This Row],[ПИР7]:[Прочие]])</f>
        <v>0</v>
      </c>
      <c r="AF164" s="48">
        <f>SUM(Таблица3[[#This Row],[ПИР11]:[Прочие15]])</f>
        <v>0</v>
      </c>
    </row>
    <row r="165" spans="4:32" x14ac:dyDescent="0.25">
      <c r="D165" s="36">
        <f>калькулятор!C169</f>
        <v>0</v>
      </c>
      <c r="E165" s="6">
        <f>калькулятор!F169</f>
        <v>0</v>
      </c>
      <c r="F165" s="6">
        <f>калькулятор!G169</f>
        <v>0</v>
      </c>
      <c r="G165" s="6">
        <f>калькулятор!H169</f>
        <v>0</v>
      </c>
      <c r="H165" s="6">
        <f>калькулятор!I169</f>
        <v>0</v>
      </c>
      <c r="I165" s="43">
        <f>S165*SUMPRODUCT(($B$2=Таблица2[Филиал])*($B$3=Таблица2[ФЕР/ТЕР])*(F165=Таблица2[Наименование работ])*(G165=Таблица2[ТПиР/НСиР])*Таблица2[ПИР])</f>
        <v>0</v>
      </c>
      <c r="J165" s="43">
        <f>T165*SUMPRODUCT(($B$2=Таблица2[Филиал])*($B$3=Таблица2[ФЕР/ТЕР])*(F165=Таблица2[Наименование работ])*(G165=Таблица2[ТПиР/НСиР])*Таблица2[СМР])</f>
        <v>0</v>
      </c>
      <c r="K165" s="43">
        <f>U165*SUMPRODUCT(($B$2=Таблица2[Филиал])*($B$3=Таблица2[ФЕР/ТЕР])*(F165=Таблица2[Наименование работ])*(G165=Таблица2[ТПиР/НСиР])*Таблица2[ПНР])</f>
        <v>0</v>
      </c>
      <c r="L165" s="43">
        <f>V165*SUMPRODUCT(($B$2=Таблица2[Филиал])*($B$3=Таблица2[ФЕР/ТЕР])*(F165=Таблица2[Наименование работ])*(G165=Таблица2[ТПиР/НСиР])*Таблица2[Оборудование])</f>
        <v>0</v>
      </c>
      <c r="M165" s="43">
        <f>W165*SUMPRODUCT(($B$2=Таблица2[Филиал])*($B$3=Таблица2[ФЕР/ТЕР])*(F165=Таблица2[Наименование работ])*(G165=Таблица2[ТПиР/НСиР])*Таблица2[Прочие])</f>
        <v>0</v>
      </c>
      <c r="N165" s="43">
        <f>S165*SUMPRODUCT(($B$2=Таблица2[Филиал])*($B$3=Таблица2[ФЕР/ТЕР])*(F165=Таблица2[Наименование работ])*(G165=Таблица2[ТПиР/НСиР])*Таблица2[ПИР2])</f>
        <v>0</v>
      </c>
      <c r="O165" s="43">
        <f>T165*SUMPRODUCT(($B$2=Таблица2[Филиал])*($B$3=Таблица2[ФЕР/ТЕР])*(F165=Таблица2[Наименование работ])*(G165=Таблица2[ТПиР/НСиР])*Таблица2[СМР3])</f>
        <v>0</v>
      </c>
      <c r="P165" s="43">
        <f>U165*SUMPRODUCT(($B$2=Таблица2[Филиал])*($B$3=Таблица2[ФЕР/ТЕР])*(F165=Таблица2[Наименование работ])*(G165=Таблица2[ТПиР/НСиР])*Таблица2[ПНР4])</f>
        <v>0</v>
      </c>
      <c r="Q165" s="43">
        <f>V165*SUMPRODUCT(($B$2=Таблица2[Филиал])*($B$3=Таблица2[ФЕР/ТЕР])*(F165=Таблица2[Наименование работ])*(G165=Таблица2[ТПиР/НСиР])*Таблица2[Оборудование5])</f>
        <v>0</v>
      </c>
      <c r="R165" s="43">
        <f>W165*SUMPRODUCT(($B$2=Таблица2[Филиал])*($B$3=Таблица2[ФЕР/ТЕР])*(F165=Таблица2[Наименование работ])*(G165=Таблица2[ТПиР/НСиР])*Таблица2[Прочие2])</f>
        <v>0</v>
      </c>
      <c r="S165" s="43">
        <f>IF($B$4="в базовых ценах",калькулятор!J169,X165*SUMPRODUCT(($B$2=Таблица2[Филиал])*($B$3=Таблица2[ФЕР/ТЕР])*(F165=Таблица2[Наименование работ])*(G165=Таблица2[ТПиР/НСиР])/Таблица2[ПИР22]))</f>
        <v>0</v>
      </c>
      <c r="T165" s="43">
        <f>IF($B$4="в базовых ценах",калькулятор!K169,Y165*SUMPRODUCT(($B$2=Таблица2[Филиал])*($B$3=Таблица2[ФЕР/ТЕР])*(F165=Таблица2[Наименование работ])*(G165=Таблица2[ТПиР/НСиР])/Таблица2[СМР33]))</f>
        <v>0</v>
      </c>
      <c r="U165" s="43">
        <f>IF($B$4="в базовых ценах",калькулятор!L169,Z165*SUMPRODUCT(($B$2=Таблица2[Филиал])*($B$3=Таблица2[ФЕР/ТЕР])*(F165=Таблица2[Наименование работ])*(G165=Таблица2[ТПиР/НСиР])/Таблица2[ПНР44]))</f>
        <v>0</v>
      </c>
      <c r="V165" s="43">
        <f>IF($B$4="в базовых ценах",калькулятор!M169,AA165*SUMPRODUCT(($B$2=Таблица2[Филиал])*($B$3=Таблица2[ФЕР/ТЕР])*(F165=Таблица2[Наименование работ])*(G165=Таблица2[ТПиР/НСиР])/Таблица2[Оборудование55]))</f>
        <v>0</v>
      </c>
      <c r="W165" s="43">
        <f>IF($B$4="в базовых ценах",калькулятор!N169,AB165*SUMPRODUCT(($B$2=Таблица2[Филиал])*($B$3=Таблица2[ФЕР/ТЕР])*(F165=Таблица2[Наименование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43">
        <f>IF($B$4="в текущих ценах",калькулятор!J169,S165*SUMPRODUCT(($B$2=Таблица2[Филиал])*($B$3=Таблица2[ФЕР/ТЕР])*(F165=Таблица2[Наименование работ])*(G165=Таблица2[ТПиР/НСиР])*Таблица2[ПИР22]))</f>
        <v>0</v>
      </c>
      <c r="Y165" s="43">
        <f>IF($B$4="в текущих ценах",калькулятор!K169,T165*SUMPRODUCT(($B$2=Таблица2[Филиал])*($B$3=Таблица2[ФЕР/ТЕР])*(F165=Таблица2[Наименование работ])*(G165=Таблица2[ТПиР/НСиР])*Таблица2[СМР33]))</f>
        <v>0</v>
      </c>
      <c r="Z165" s="43">
        <f>IF($B$4="в текущих ценах",калькулятор!L169,U165*SUMPRODUCT(($B$2=Таблица2[Филиал])*($B$3=Таблица2[ФЕР/ТЕР])*(F165=Таблица2[Наименование работ])*(G165=Таблица2[ТПиР/НСиР])*Таблица2[ПНР44]))</f>
        <v>0</v>
      </c>
      <c r="AA165" s="43">
        <f>IF($B$4="в текущих ценах",калькулятор!M169,V165*SUMPRODUCT(($B$2=Таблица2[Филиал])*($B$3=Таблица2[ФЕР/ТЕР])*(F165=Таблица2[Наименование работ])*(G165=Таблица2[ТПиР/НСиР])*Таблица2[Оборудование55]))</f>
        <v>0</v>
      </c>
      <c r="AB165" s="44">
        <f>IF($B$4="в текущих ценах",калькулятор!N169,W165*SUMPRODUCT(($B$2=Таблица2[Филиал])*($B$3=Таблица2[ФЕР/ТЕР])*(F165=Таблица2[Наименование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43">
        <f>SUM(Таблица3[[#This Row],[ПИР]:[Прочее]])</f>
        <v>0</v>
      </c>
      <c r="AD16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5" s="48">
        <f>SUM(Таблица3[[#This Row],[ПИР7]:[Прочие]])</f>
        <v>0</v>
      </c>
      <c r="AF165" s="48">
        <f>SUM(Таблица3[[#This Row],[ПИР11]:[Прочие15]])</f>
        <v>0</v>
      </c>
    </row>
    <row r="166" spans="4:32" x14ac:dyDescent="0.25">
      <c r="D166" s="36">
        <f>калькулятор!C170</f>
        <v>0</v>
      </c>
      <c r="E166" s="6">
        <f>калькулятор!F170</f>
        <v>0</v>
      </c>
      <c r="F166" s="6">
        <f>калькулятор!G170</f>
        <v>0</v>
      </c>
      <c r="G166" s="6">
        <f>калькулятор!H170</f>
        <v>0</v>
      </c>
      <c r="H166" s="6">
        <f>калькулятор!I170</f>
        <v>0</v>
      </c>
      <c r="I166" s="43">
        <f>S166*SUMPRODUCT(($B$2=Таблица2[Филиал])*($B$3=Таблица2[ФЕР/ТЕР])*(F166=Таблица2[Наименование работ])*(G166=Таблица2[ТПиР/НСиР])*Таблица2[ПИР])</f>
        <v>0</v>
      </c>
      <c r="J166" s="43">
        <f>T166*SUMPRODUCT(($B$2=Таблица2[Филиал])*($B$3=Таблица2[ФЕР/ТЕР])*(F166=Таблица2[Наименование работ])*(G166=Таблица2[ТПиР/НСиР])*Таблица2[СМР])</f>
        <v>0</v>
      </c>
      <c r="K166" s="43">
        <f>U166*SUMPRODUCT(($B$2=Таблица2[Филиал])*($B$3=Таблица2[ФЕР/ТЕР])*(F166=Таблица2[Наименование работ])*(G166=Таблица2[ТПиР/НСиР])*Таблица2[ПНР])</f>
        <v>0</v>
      </c>
      <c r="L166" s="43">
        <f>V166*SUMPRODUCT(($B$2=Таблица2[Филиал])*($B$3=Таблица2[ФЕР/ТЕР])*(F166=Таблица2[Наименование работ])*(G166=Таблица2[ТПиР/НСиР])*Таблица2[Оборудование])</f>
        <v>0</v>
      </c>
      <c r="M166" s="43">
        <f>W166*SUMPRODUCT(($B$2=Таблица2[Филиал])*($B$3=Таблица2[ФЕР/ТЕР])*(F166=Таблица2[Наименование работ])*(G166=Таблица2[ТПиР/НСиР])*Таблица2[Прочие])</f>
        <v>0</v>
      </c>
      <c r="N166" s="43">
        <f>S166*SUMPRODUCT(($B$2=Таблица2[Филиал])*($B$3=Таблица2[ФЕР/ТЕР])*(F166=Таблица2[Наименование работ])*(G166=Таблица2[ТПиР/НСиР])*Таблица2[ПИР2])</f>
        <v>0</v>
      </c>
      <c r="O166" s="43">
        <f>T166*SUMPRODUCT(($B$2=Таблица2[Филиал])*($B$3=Таблица2[ФЕР/ТЕР])*(F166=Таблица2[Наименование работ])*(G166=Таблица2[ТПиР/НСиР])*Таблица2[СМР3])</f>
        <v>0</v>
      </c>
      <c r="P166" s="43">
        <f>U166*SUMPRODUCT(($B$2=Таблица2[Филиал])*($B$3=Таблица2[ФЕР/ТЕР])*(F166=Таблица2[Наименование работ])*(G166=Таблица2[ТПиР/НСиР])*Таблица2[ПНР4])</f>
        <v>0</v>
      </c>
      <c r="Q166" s="43">
        <f>V166*SUMPRODUCT(($B$2=Таблица2[Филиал])*($B$3=Таблица2[ФЕР/ТЕР])*(F166=Таблица2[Наименование работ])*(G166=Таблица2[ТПиР/НСиР])*Таблица2[Оборудование5])</f>
        <v>0</v>
      </c>
      <c r="R166" s="43">
        <f>W166*SUMPRODUCT(($B$2=Таблица2[Филиал])*($B$3=Таблица2[ФЕР/ТЕР])*(F166=Таблица2[Наименование работ])*(G166=Таблица2[ТПиР/НСиР])*Таблица2[Прочие2])</f>
        <v>0</v>
      </c>
      <c r="S166" s="43">
        <f>IF($B$4="в базовых ценах",калькулятор!J170,X166*SUMPRODUCT(($B$2=Таблица2[Филиал])*($B$3=Таблица2[ФЕР/ТЕР])*(F166=Таблица2[Наименование работ])*(G166=Таблица2[ТПиР/НСиР])/Таблица2[ПИР22]))</f>
        <v>0</v>
      </c>
      <c r="T166" s="43">
        <f>IF($B$4="в базовых ценах",калькулятор!K170,Y166*SUMPRODUCT(($B$2=Таблица2[Филиал])*($B$3=Таблица2[ФЕР/ТЕР])*(F166=Таблица2[Наименование работ])*(G166=Таблица2[ТПиР/НСиР])/Таблица2[СМР33]))</f>
        <v>0</v>
      </c>
      <c r="U166" s="43">
        <f>IF($B$4="в базовых ценах",калькулятор!L170,Z166*SUMPRODUCT(($B$2=Таблица2[Филиал])*($B$3=Таблица2[ФЕР/ТЕР])*(F166=Таблица2[Наименование работ])*(G166=Таблица2[ТПиР/НСиР])/Таблица2[ПНР44]))</f>
        <v>0</v>
      </c>
      <c r="V166" s="43">
        <f>IF($B$4="в базовых ценах",калькулятор!M170,AA166*SUMPRODUCT(($B$2=Таблица2[Филиал])*($B$3=Таблица2[ФЕР/ТЕР])*(F166=Таблица2[Наименование работ])*(G166=Таблица2[ТПиР/НСиР])/Таблица2[Оборудование55]))</f>
        <v>0</v>
      </c>
      <c r="W166" s="43">
        <f>IF($B$4="в базовых ценах",калькулятор!N170,AB166*SUMPRODUCT(($B$2=Таблица2[Филиал])*($B$3=Таблица2[ФЕР/ТЕР])*(F166=Таблица2[Наименование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43">
        <f>IF($B$4="в текущих ценах",калькулятор!J170,S166*SUMPRODUCT(($B$2=Таблица2[Филиал])*($B$3=Таблица2[ФЕР/ТЕР])*(F166=Таблица2[Наименование работ])*(G166=Таблица2[ТПиР/НСиР])*Таблица2[ПИР22]))</f>
        <v>0</v>
      </c>
      <c r="Y166" s="43">
        <f>IF($B$4="в текущих ценах",калькулятор!K170,T166*SUMPRODUCT(($B$2=Таблица2[Филиал])*($B$3=Таблица2[ФЕР/ТЕР])*(F166=Таблица2[Наименование работ])*(G166=Таблица2[ТПиР/НСиР])*Таблица2[СМР33]))</f>
        <v>0</v>
      </c>
      <c r="Z166" s="43">
        <f>IF($B$4="в текущих ценах",калькулятор!L170,U166*SUMPRODUCT(($B$2=Таблица2[Филиал])*($B$3=Таблица2[ФЕР/ТЕР])*(F166=Таблица2[Наименование работ])*(G166=Таблица2[ТПиР/НСиР])*Таблица2[ПНР44]))</f>
        <v>0</v>
      </c>
      <c r="AA166" s="43">
        <f>IF($B$4="в текущих ценах",калькулятор!M170,V166*SUMPRODUCT(($B$2=Таблица2[Филиал])*($B$3=Таблица2[ФЕР/ТЕР])*(F166=Таблица2[Наименование работ])*(G166=Таблица2[ТПиР/НСиР])*Таблица2[Оборудование55]))</f>
        <v>0</v>
      </c>
      <c r="AB166" s="44">
        <f>IF($B$4="в текущих ценах",калькулятор!N170,W166*SUMPRODUCT(($B$2=Таблица2[Филиал])*($B$3=Таблица2[ФЕР/ТЕР])*(F166=Таблица2[Наименование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43">
        <f>SUM(Таблица3[[#This Row],[ПИР]:[Прочее]])</f>
        <v>0</v>
      </c>
      <c r="AD16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6" s="48">
        <f>SUM(Таблица3[[#This Row],[ПИР7]:[Прочие]])</f>
        <v>0</v>
      </c>
      <c r="AF166" s="48">
        <f>SUM(Таблица3[[#This Row],[ПИР11]:[Прочие15]])</f>
        <v>0</v>
      </c>
    </row>
    <row r="167" spans="4:32" x14ac:dyDescent="0.25">
      <c r="D167" s="36">
        <f>калькулятор!C171</f>
        <v>0</v>
      </c>
      <c r="E167" s="6">
        <f>калькулятор!F171</f>
        <v>0</v>
      </c>
      <c r="F167" s="6">
        <f>калькулятор!G171</f>
        <v>0</v>
      </c>
      <c r="G167" s="6">
        <f>калькулятор!H171</f>
        <v>0</v>
      </c>
      <c r="H167" s="6">
        <f>калькулятор!I171</f>
        <v>0</v>
      </c>
      <c r="I167" s="43">
        <f>S167*SUMPRODUCT(($B$2=Таблица2[Филиал])*($B$3=Таблица2[ФЕР/ТЕР])*(F167=Таблица2[Наименование работ])*(G167=Таблица2[ТПиР/НСиР])*Таблица2[ПИР])</f>
        <v>0</v>
      </c>
      <c r="J167" s="43">
        <f>T167*SUMPRODUCT(($B$2=Таблица2[Филиал])*($B$3=Таблица2[ФЕР/ТЕР])*(F167=Таблица2[Наименование работ])*(G167=Таблица2[ТПиР/НСиР])*Таблица2[СМР])</f>
        <v>0</v>
      </c>
      <c r="K167" s="43">
        <f>U167*SUMPRODUCT(($B$2=Таблица2[Филиал])*($B$3=Таблица2[ФЕР/ТЕР])*(F167=Таблица2[Наименование работ])*(G167=Таблица2[ТПиР/НСиР])*Таблица2[ПНР])</f>
        <v>0</v>
      </c>
      <c r="L167" s="43">
        <f>V167*SUMPRODUCT(($B$2=Таблица2[Филиал])*($B$3=Таблица2[ФЕР/ТЕР])*(F167=Таблица2[Наименование работ])*(G167=Таблица2[ТПиР/НСиР])*Таблица2[Оборудование])</f>
        <v>0</v>
      </c>
      <c r="M167" s="43">
        <f>W167*SUMPRODUCT(($B$2=Таблица2[Филиал])*($B$3=Таблица2[ФЕР/ТЕР])*(F167=Таблица2[Наименование работ])*(G167=Таблица2[ТПиР/НСиР])*Таблица2[Прочие])</f>
        <v>0</v>
      </c>
      <c r="N167" s="43">
        <f>S167*SUMPRODUCT(($B$2=Таблица2[Филиал])*($B$3=Таблица2[ФЕР/ТЕР])*(F167=Таблица2[Наименование работ])*(G167=Таблица2[ТПиР/НСиР])*Таблица2[ПИР2])</f>
        <v>0</v>
      </c>
      <c r="O167" s="43">
        <f>T167*SUMPRODUCT(($B$2=Таблица2[Филиал])*($B$3=Таблица2[ФЕР/ТЕР])*(F167=Таблица2[Наименование работ])*(G167=Таблица2[ТПиР/НСиР])*Таблица2[СМР3])</f>
        <v>0</v>
      </c>
      <c r="P167" s="43">
        <f>U167*SUMPRODUCT(($B$2=Таблица2[Филиал])*($B$3=Таблица2[ФЕР/ТЕР])*(F167=Таблица2[Наименование работ])*(G167=Таблица2[ТПиР/НСиР])*Таблица2[ПНР4])</f>
        <v>0</v>
      </c>
      <c r="Q167" s="43">
        <f>V167*SUMPRODUCT(($B$2=Таблица2[Филиал])*($B$3=Таблица2[ФЕР/ТЕР])*(F167=Таблица2[Наименование работ])*(G167=Таблица2[ТПиР/НСиР])*Таблица2[Оборудование5])</f>
        <v>0</v>
      </c>
      <c r="R167" s="43">
        <f>W167*SUMPRODUCT(($B$2=Таблица2[Филиал])*($B$3=Таблица2[ФЕР/ТЕР])*(F167=Таблица2[Наименование работ])*(G167=Таблица2[ТПиР/НСиР])*Таблица2[Прочие2])</f>
        <v>0</v>
      </c>
      <c r="S167" s="43">
        <f>IF($B$4="в базовых ценах",калькулятор!J171,X167*SUMPRODUCT(($B$2=Таблица2[Филиал])*($B$3=Таблица2[ФЕР/ТЕР])*(F167=Таблица2[Наименование работ])*(G167=Таблица2[ТПиР/НСиР])/Таблица2[ПИР22]))</f>
        <v>0</v>
      </c>
      <c r="T167" s="43">
        <f>IF($B$4="в базовых ценах",калькулятор!K171,Y167*SUMPRODUCT(($B$2=Таблица2[Филиал])*($B$3=Таблица2[ФЕР/ТЕР])*(F167=Таблица2[Наименование работ])*(G167=Таблица2[ТПиР/НСиР])/Таблица2[СМР33]))</f>
        <v>0</v>
      </c>
      <c r="U167" s="43">
        <f>IF($B$4="в базовых ценах",калькулятор!L171,Z167*SUMPRODUCT(($B$2=Таблица2[Филиал])*($B$3=Таблица2[ФЕР/ТЕР])*(F167=Таблица2[Наименование работ])*(G167=Таблица2[ТПиР/НСиР])/Таблица2[ПНР44]))</f>
        <v>0</v>
      </c>
      <c r="V167" s="43">
        <f>IF($B$4="в базовых ценах",калькулятор!M171,AA167*SUMPRODUCT(($B$2=Таблица2[Филиал])*($B$3=Таблица2[ФЕР/ТЕР])*(F167=Таблица2[Наименование работ])*(G167=Таблица2[ТПиР/НСиР])/Таблица2[Оборудование55]))</f>
        <v>0</v>
      </c>
      <c r="W167" s="43">
        <f>IF($B$4="в базовых ценах",калькулятор!N171,AB167*SUMPRODUCT(($B$2=Таблица2[Филиал])*($B$3=Таблица2[ФЕР/ТЕР])*(F167=Таблица2[Наименование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43">
        <f>IF($B$4="в текущих ценах",калькулятор!J171,S167*SUMPRODUCT(($B$2=Таблица2[Филиал])*($B$3=Таблица2[ФЕР/ТЕР])*(F167=Таблица2[Наименование работ])*(G167=Таблица2[ТПиР/НСиР])*Таблица2[ПИР22]))</f>
        <v>0</v>
      </c>
      <c r="Y167" s="43">
        <f>IF($B$4="в текущих ценах",калькулятор!K171,T167*SUMPRODUCT(($B$2=Таблица2[Филиал])*($B$3=Таблица2[ФЕР/ТЕР])*(F167=Таблица2[Наименование работ])*(G167=Таблица2[ТПиР/НСиР])*Таблица2[СМР33]))</f>
        <v>0</v>
      </c>
      <c r="Z167" s="43">
        <f>IF($B$4="в текущих ценах",калькулятор!L171,U167*SUMPRODUCT(($B$2=Таблица2[Филиал])*($B$3=Таблица2[ФЕР/ТЕР])*(F167=Таблица2[Наименование работ])*(G167=Таблица2[ТПиР/НСиР])*Таблица2[ПНР44]))</f>
        <v>0</v>
      </c>
      <c r="AA167" s="43">
        <f>IF($B$4="в текущих ценах",калькулятор!M171,V167*SUMPRODUCT(($B$2=Таблица2[Филиал])*($B$3=Таблица2[ФЕР/ТЕР])*(F167=Таблица2[Наименование работ])*(G167=Таблица2[ТПиР/НСиР])*Таблица2[Оборудование55]))</f>
        <v>0</v>
      </c>
      <c r="AB167" s="44">
        <f>IF($B$4="в текущих ценах",калькулятор!N171,W167*SUMPRODUCT(($B$2=Таблица2[Филиал])*($B$3=Таблица2[ФЕР/ТЕР])*(F167=Таблица2[Наименование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43">
        <f>SUM(Таблица3[[#This Row],[ПИР]:[Прочее]])</f>
        <v>0</v>
      </c>
      <c r="AD16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7" s="48">
        <f>SUM(Таблица3[[#This Row],[ПИР7]:[Прочие]])</f>
        <v>0</v>
      </c>
      <c r="AF167" s="48">
        <f>SUM(Таблица3[[#This Row],[ПИР11]:[Прочие15]])</f>
        <v>0</v>
      </c>
    </row>
    <row r="168" spans="4:32" x14ac:dyDescent="0.25">
      <c r="D168" s="36">
        <f>калькулятор!C172</f>
        <v>0</v>
      </c>
      <c r="E168" s="6">
        <f>калькулятор!F172</f>
        <v>0</v>
      </c>
      <c r="F168" s="6">
        <f>калькулятор!G172</f>
        <v>0</v>
      </c>
      <c r="G168" s="6">
        <f>калькулятор!H172</f>
        <v>0</v>
      </c>
      <c r="H168" s="6">
        <f>калькулятор!I172</f>
        <v>0</v>
      </c>
      <c r="I168" s="43">
        <f>S168*SUMPRODUCT(($B$2=Таблица2[Филиал])*($B$3=Таблица2[ФЕР/ТЕР])*(F168=Таблица2[Наименование работ])*(G168=Таблица2[ТПиР/НСиР])*Таблица2[ПИР])</f>
        <v>0</v>
      </c>
      <c r="J168" s="43">
        <f>T168*SUMPRODUCT(($B$2=Таблица2[Филиал])*($B$3=Таблица2[ФЕР/ТЕР])*(F168=Таблица2[Наименование работ])*(G168=Таблица2[ТПиР/НСиР])*Таблица2[СМР])</f>
        <v>0</v>
      </c>
      <c r="K168" s="43">
        <f>U168*SUMPRODUCT(($B$2=Таблица2[Филиал])*($B$3=Таблица2[ФЕР/ТЕР])*(F168=Таблица2[Наименование работ])*(G168=Таблица2[ТПиР/НСиР])*Таблица2[ПНР])</f>
        <v>0</v>
      </c>
      <c r="L168" s="43">
        <f>V168*SUMPRODUCT(($B$2=Таблица2[Филиал])*($B$3=Таблица2[ФЕР/ТЕР])*(F168=Таблица2[Наименование работ])*(G168=Таблица2[ТПиР/НСиР])*Таблица2[Оборудование])</f>
        <v>0</v>
      </c>
      <c r="M168" s="43">
        <f>W168*SUMPRODUCT(($B$2=Таблица2[Филиал])*($B$3=Таблица2[ФЕР/ТЕР])*(F168=Таблица2[Наименование работ])*(G168=Таблица2[ТПиР/НСиР])*Таблица2[Прочие])</f>
        <v>0</v>
      </c>
      <c r="N168" s="43">
        <f>S168*SUMPRODUCT(($B$2=Таблица2[Филиал])*($B$3=Таблица2[ФЕР/ТЕР])*(F168=Таблица2[Наименование работ])*(G168=Таблица2[ТПиР/НСиР])*Таблица2[ПИР2])</f>
        <v>0</v>
      </c>
      <c r="O168" s="43">
        <f>T168*SUMPRODUCT(($B$2=Таблица2[Филиал])*($B$3=Таблица2[ФЕР/ТЕР])*(F168=Таблица2[Наименование работ])*(G168=Таблица2[ТПиР/НСиР])*Таблица2[СМР3])</f>
        <v>0</v>
      </c>
      <c r="P168" s="43">
        <f>U168*SUMPRODUCT(($B$2=Таблица2[Филиал])*($B$3=Таблица2[ФЕР/ТЕР])*(F168=Таблица2[Наименование работ])*(G168=Таблица2[ТПиР/НСиР])*Таблица2[ПНР4])</f>
        <v>0</v>
      </c>
      <c r="Q168" s="43">
        <f>V168*SUMPRODUCT(($B$2=Таблица2[Филиал])*($B$3=Таблица2[ФЕР/ТЕР])*(F168=Таблица2[Наименование работ])*(G168=Таблица2[ТПиР/НСиР])*Таблица2[Оборудование5])</f>
        <v>0</v>
      </c>
      <c r="R168" s="43">
        <f>W168*SUMPRODUCT(($B$2=Таблица2[Филиал])*($B$3=Таблица2[ФЕР/ТЕР])*(F168=Таблица2[Наименование работ])*(G168=Таблица2[ТПиР/НСиР])*Таблица2[Прочие2])</f>
        <v>0</v>
      </c>
      <c r="S168" s="43">
        <f>IF($B$4="в базовых ценах",калькулятор!J172,X168*SUMPRODUCT(($B$2=Таблица2[Филиал])*($B$3=Таблица2[ФЕР/ТЕР])*(F168=Таблица2[Наименование работ])*(G168=Таблица2[ТПиР/НСиР])/Таблица2[ПИР22]))</f>
        <v>0</v>
      </c>
      <c r="T168" s="43">
        <f>IF($B$4="в базовых ценах",калькулятор!K172,Y168*SUMPRODUCT(($B$2=Таблица2[Филиал])*($B$3=Таблица2[ФЕР/ТЕР])*(F168=Таблица2[Наименование работ])*(G168=Таблица2[ТПиР/НСиР])/Таблица2[СМР33]))</f>
        <v>0</v>
      </c>
      <c r="U168" s="43">
        <f>IF($B$4="в базовых ценах",калькулятор!L172,Z168*SUMPRODUCT(($B$2=Таблица2[Филиал])*($B$3=Таблица2[ФЕР/ТЕР])*(F168=Таблица2[Наименование работ])*(G168=Таблица2[ТПиР/НСиР])/Таблица2[ПНР44]))</f>
        <v>0</v>
      </c>
      <c r="V168" s="43">
        <f>IF($B$4="в базовых ценах",калькулятор!M172,AA168*SUMPRODUCT(($B$2=Таблица2[Филиал])*($B$3=Таблица2[ФЕР/ТЕР])*(F168=Таблица2[Наименование работ])*(G168=Таблица2[ТПиР/НСиР])/Таблица2[Оборудование55]))</f>
        <v>0</v>
      </c>
      <c r="W168" s="43">
        <f>IF($B$4="в базовых ценах",калькулятор!N172,AB168*SUMPRODUCT(($B$2=Таблица2[Филиал])*($B$3=Таблица2[ФЕР/ТЕР])*(F168=Таблица2[Наименование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43">
        <f>IF($B$4="в текущих ценах",калькулятор!J172,S168*SUMPRODUCT(($B$2=Таблица2[Филиал])*($B$3=Таблица2[ФЕР/ТЕР])*(F168=Таблица2[Наименование работ])*(G168=Таблица2[ТПиР/НСиР])*Таблица2[ПИР22]))</f>
        <v>0</v>
      </c>
      <c r="Y168" s="43">
        <f>IF($B$4="в текущих ценах",калькулятор!K172,T168*SUMPRODUCT(($B$2=Таблица2[Филиал])*($B$3=Таблица2[ФЕР/ТЕР])*(F168=Таблица2[Наименование работ])*(G168=Таблица2[ТПиР/НСиР])*Таблица2[СМР33]))</f>
        <v>0</v>
      </c>
      <c r="Z168" s="43">
        <f>IF($B$4="в текущих ценах",калькулятор!L172,U168*SUMPRODUCT(($B$2=Таблица2[Филиал])*($B$3=Таблица2[ФЕР/ТЕР])*(F168=Таблица2[Наименование работ])*(G168=Таблица2[ТПиР/НСиР])*Таблица2[ПНР44]))</f>
        <v>0</v>
      </c>
      <c r="AA168" s="43">
        <f>IF($B$4="в текущих ценах",калькулятор!M172,V168*SUMPRODUCT(($B$2=Таблица2[Филиал])*($B$3=Таблица2[ФЕР/ТЕР])*(F168=Таблица2[Наименование работ])*(G168=Таблица2[ТПиР/НСиР])*Таблица2[Оборудование55]))</f>
        <v>0</v>
      </c>
      <c r="AB168" s="44">
        <f>IF($B$4="в текущих ценах",калькулятор!N172,W168*SUMPRODUCT(($B$2=Таблица2[Филиал])*($B$3=Таблица2[ФЕР/ТЕР])*(F168=Таблица2[Наименование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43">
        <f>SUM(Таблица3[[#This Row],[ПИР]:[Прочее]])</f>
        <v>0</v>
      </c>
      <c r="AD16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8" s="48">
        <f>SUM(Таблица3[[#This Row],[ПИР7]:[Прочие]])</f>
        <v>0</v>
      </c>
      <c r="AF168" s="48">
        <f>SUM(Таблица3[[#This Row],[ПИР11]:[Прочие15]])</f>
        <v>0</v>
      </c>
    </row>
    <row r="169" spans="4:32" x14ac:dyDescent="0.25">
      <c r="D169" s="36">
        <f>калькулятор!C173</f>
        <v>0</v>
      </c>
      <c r="E169" s="6">
        <f>калькулятор!F173</f>
        <v>0</v>
      </c>
      <c r="F169" s="6">
        <f>калькулятор!G173</f>
        <v>0</v>
      </c>
      <c r="G169" s="6">
        <f>калькулятор!H173</f>
        <v>0</v>
      </c>
      <c r="H169" s="6">
        <f>калькулятор!I173</f>
        <v>0</v>
      </c>
      <c r="I169" s="43">
        <f>S169*SUMPRODUCT(($B$2=Таблица2[Филиал])*($B$3=Таблица2[ФЕР/ТЕР])*(F169=Таблица2[Наименование работ])*(G169=Таблица2[ТПиР/НСиР])*Таблица2[ПИР])</f>
        <v>0</v>
      </c>
      <c r="J169" s="43">
        <f>T169*SUMPRODUCT(($B$2=Таблица2[Филиал])*($B$3=Таблица2[ФЕР/ТЕР])*(F169=Таблица2[Наименование работ])*(G169=Таблица2[ТПиР/НСиР])*Таблица2[СМР])</f>
        <v>0</v>
      </c>
      <c r="K169" s="43">
        <f>U169*SUMPRODUCT(($B$2=Таблица2[Филиал])*($B$3=Таблица2[ФЕР/ТЕР])*(F169=Таблица2[Наименование работ])*(G169=Таблица2[ТПиР/НСиР])*Таблица2[ПНР])</f>
        <v>0</v>
      </c>
      <c r="L169" s="43">
        <f>V169*SUMPRODUCT(($B$2=Таблица2[Филиал])*($B$3=Таблица2[ФЕР/ТЕР])*(F169=Таблица2[Наименование работ])*(G169=Таблица2[ТПиР/НСиР])*Таблица2[Оборудование])</f>
        <v>0</v>
      </c>
      <c r="M169" s="43">
        <f>W169*SUMPRODUCT(($B$2=Таблица2[Филиал])*($B$3=Таблица2[ФЕР/ТЕР])*(F169=Таблица2[Наименование работ])*(G169=Таблица2[ТПиР/НСиР])*Таблица2[Прочие])</f>
        <v>0</v>
      </c>
      <c r="N169" s="43">
        <f>S169*SUMPRODUCT(($B$2=Таблица2[Филиал])*($B$3=Таблица2[ФЕР/ТЕР])*(F169=Таблица2[Наименование работ])*(G169=Таблица2[ТПиР/НСиР])*Таблица2[ПИР2])</f>
        <v>0</v>
      </c>
      <c r="O169" s="43">
        <f>T169*SUMPRODUCT(($B$2=Таблица2[Филиал])*($B$3=Таблица2[ФЕР/ТЕР])*(F169=Таблица2[Наименование работ])*(G169=Таблица2[ТПиР/НСиР])*Таблица2[СМР3])</f>
        <v>0</v>
      </c>
      <c r="P169" s="43">
        <f>U169*SUMPRODUCT(($B$2=Таблица2[Филиал])*($B$3=Таблица2[ФЕР/ТЕР])*(F169=Таблица2[Наименование работ])*(G169=Таблица2[ТПиР/НСиР])*Таблица2[ПНР4])</f>
        <v>0</v>
      </c>
      <c r="Q169" s="43">
        <f>V169*SUMPRODUCT(($B$2=Таблица2[Филиал])*($B$3=Таблица2[ФЕР/ТЕР])*(F169=Таблица2[Наименование работ])*(G169=Таблица2[ТПиР/НСиР])*Таблица2[Оборудование5])</f>
        <v>0</v>
      </c>
      <c r="R169" s="43">
        <f>W169*SUMPRODUCT(($B$2=Таблица2[Филиал])*($B$3=Таблица2[ФЕР/ТЕР])*(F169=Таблица2[Наименование работ])*(G169=Таблица2[ТПиР/НСиР])*Таблица2[Прочие2])</f>
        <v>0</v>
      </c>
      <c r="S169" s="43">
        <f>IF($B$4="в базовых ценах",калькулятор!J173,X169*SUMPRODUCT(($B$2=Таблица2[Филиал])*($B$3=Таблица2[ФЕР/ТЕР])*(F169=Таблица2[Наименование работ])*(G169=Таблица2[ТПиР/НСиР])/Таблица2[ПИР22]))</f>
        <v>0</v>
      </c>
      <c r="T169" s="43">
        <f>IF($B$4="в базовых ценах",калькулятор!K173,Y169*SUMPRODUCT(($B$2=Таблица2[Филиал])*($B$3=Таблица2[ФЕР/ТЕР])*(F169=Таблица2[Наименование работ])*(G169=Таблица2[ТПиР/НСиР])/Таблица2[СМР33]))</f>
        <v>0</v>
      </c>
      <c r="U169" s="43">
        <f>IF($B$4="в базовых ценах",калькулятор!L173,Z169*SUMPRODUCT(($B$2=Таблица2[Филиал])*($B$3=Таблица2[ФЕР/ТЕР])*(F169=Таблица2[Наименование работ])*(G169=Таблица2[ТПиР/НСиР])/Таблица2[ПНР44]))</f>
        <v>0</v>
      </c>
      <c r="V169" s="43">
        <f>IF($B$4="в базовых ценах",калькулятор!M173,AA169*SUMPRODUCT(($B$2=Таблица2[Филиал])*($B$3=Таблица2[ФЕР/ТЕР])*(F169=Таблица2[Наименование работ])*(G169=Таблица2[ТПиР/НСиР])/Таблица2[Оборудование55]))</f>
        <v>0</v>
      </c>
      <c r="W169" s="43">
        <f>IF($B$4="в базовых ценах",калькулятор!N173,AB169*SUMPRODUCT(($B$2=Таблица2[Филиал])*($B$3=Таблица2[ФЕР/ТЕР])*(F169=Таблица2[Наименование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43">
        <f>IF($B$4="в текущих ценах",калькулятор!J173,S169*SUMPRODUCT(($B$2=Таблица2[Филиал])*($B$3=Таблица2[ФЕР/ТЕР])*(F169=Таблица2[Наименование работ])*(G169=Таблица2[ТПиР/НСиР])*Таблица2[ПИР22]))</f>
        <v>0</v>
      </c>
      <c r="Y169" s="43">
        <f>IF($B$4="в текущих ценах",калькулятор!K173,T169*SUMPRODUCT(($B$2=Таблица2[Филиал])*($B$3=Таблица2[ФЕР/ТЕР])*(F169=Таблица2[Наименование работ])*(G169=Таблица2[ТПиР/НСиР])*Таблица2[СМР33]))</f>
        <v>0</v>
      </c>
      <c r="Z169" s="43">
        <f>IF($B$4="в текущих ценах",калькулятор!L173,U169*SUMPRODUCT(($B$2=Таблица2[Филиал])*($B$3=Таблица2[ФЕР/ТЕР])*(F169=Таблица2[Наименование работ])*(G169=Таблица2[ТПиР/НСиР])*Таблица2[ПНР44]))</f>
        <v>0</v>
      </c>
      <c r="AA169" s="43">
        <f>IF($B$4="в текущих ценах",калькулятор!M173,V169*SUMPRODUCT(($B$2=Таблица2[Филиал])*($B$3=Таблица2[ФЕР/ТЕР])*(F169=Таблица2[Наименование работ])*(G169=Таблица2[ТПиР/НСиР])*Таблица2[Оборудование55]))</f>
        <v>0</v>
      </c>
      <c r="AB169" s="44">
        <f>IF($B$4="в текущих ценах",калькулятор!N173,W169*SUMPRODUCT(($B$2=Таблица2[Филиал])*($B$3=Таблица2[ФЕР/ТЕР])*(F169=Таблица2[Наименование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43">
        <f>SUM(Таблица3[[#This Row],[ПИР]:[Прочее]])</f>
        <v>0</v>
      </c>
      <c r="AD16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9" s="48">
        <f>SUM(Таблица3[[#This Row],[ПИР7]:[Прочие]])</f>
        <v>0</v>
      </c>
      <c r="AF169" s="48">
        <f>SUM(Таблица3[[#This Row],[ПИР11]:[Прочие15]])</f>
        <v>0</v>
      </c>
    </row>
    <row r="170" spans="4:32" x14ac:dyDescent="0.25">
      <c r="D170" s="36">
        <f>калькулятор!C174</f>
        <v>0</v>
      </c>
      <c r="E170" s="6">
        <f>калькулятор!F174</f>
        <v>0</v>
      </c>
      <c r="F170" s="6">
        <f>калькулятор!G174</f>
        <v>0</v>
      </c>
      <c r="G170" s="6">
        <f>калькулятор!H174</f>
        <v>0</v>
      </c>
      <c r="H170" s="6">
        <f>калькулятор!I174</f>
        <v>0</v>
      </c>
      <c r="I170" s="43">
        <f>S170*SUMPRODUCT(($B$2=Таблица2[Филиал])*($B$3=Таблица2[ФЕР/ТЕР])*(F170=Таблица2[Наименование работ])*(G170=Таблица2[ТПиР/НСиР])*Таблица2[ПИР])</f>
        <v>0</v>
      </c>
      <c r="J170" s="43">
        <f>T170*SUMPRODUCT(($B$2=Таблица2[Филиал])*($B$3=Таблица2[ФЕР/ТЕР])*(F170=Таблица2[Наименование работ])*(G170=Таблица2[ТПиР/НСиР])*Таблица2[СМР])</f>
        <v>0</v>
      </c>
      <c r="K170" s="43">
        <f>U170*SUMPRODUCT(($B$2=Таблица2[Филиал])*($B$3=Таблица2[ФЕР/ТЕР])*(F170=Таблица2[Наименование работ])*(G170=Таблица2[ТПиР/НСиР])*Таблица2[ПНР])</f>
        <v>0</v>
      </c>
      <c r="L170" s="43">
        <f>V170*SUMPRODUCT(($B$2=Таблица2[Филиал])*($B$3=Таблица2[ФЕР/ТЕР])*(F170=Таблица2[Наименование работ])*(G170=Таблица2[ТПиР/НСиР])*Таблица2[Оборудование])</f>
        <v>0</v>
      </c>
      <c r="M170" s="43">
        <f>W170*SUMPRODUCT(($B$2=Таблица2[Филиал])*($B$3=Таблица2[ФЕР/ТЕР])*(F170=Таблица2[Наименование работ])*(G170=Таблица2[ТПиР/НСиР])*Таблица2[Прочие])</f>
        <v>0</v>
      </c>
      <c r="N170" s="43">
        <f>S170*SUMPRODUCT(($B$2=Таблица2[Филиал])*($B$3=Таблица2[ФЕР/ТЕР])*(F170=Таблица2[Наименование работ])*(G170=Таблица2[ТПиР/НСиР])*Таблица2[ПИР2])</f>
        <v>0</v>
      </c>
      <c r="O170" s="43">
        <f>T170*SUMPRODUCT(($B$2=Таблица2[Филиал])*($B$3=Таблица2[ФЕР/ТЕР])*(F170=Таблица2[Наименование работ])*(G170=Таблица2[ТПиР/НСиР])*Таблица2[СМР3])</f>
        <v>0</v>
      </c>
      <c r="P170" s="43">
        <f>U170*SUMPRODUCT(($B$2=Таблица2[Филиал])*($B$3=Таблица2[ФЕР/ТЕР])*(F170=Таблица2[Наименование работ])*(G170=Таблица2[ТПиР/НСиР])*Таблица2[ПНР4])</f>
        <v>0</v>
      </c>
      <c r="Q170" s="43">
        <f>V170*SUMPRODUCT(($B$2=Таблица2[Филиал])*($B$3=Таблица2[ФЕР/ТЕР])*(F170=Таблица2[Наименование работ])*(G170=Таблица2[ТПиР/НСиР])*Таблица2[Оборудование5])</f>
        <v>0</v>
      </c>
      <c r="R170" s="43">
        <f>W170*SUMPRODUCT(($B$2=Таблица2[Филиал])*($B$3=Таблица2[ФЕР/ТЕР])*(F170=Таблица2[Наименование работ])*(G170=Таблица2[ТПиР/НСиР])*Таблица2[Прочие2])</f>
        <v>0</v>
      </c>
      <c r="S170" s="43">
        <f>IF($B$4="в базовых ценах",калькулятор!J174,X170*SUMPRODUCT(($B$2=Таблица2[Филиал])*($B$3=Таблица2[ФЕР/ТЕР])*(F170=Таблица2[Наименование работ])*(G170=Таблица2[ТПиР/НСиР])/Таблица2[ПИР22]))</f>
        <v>0</v>
      </c>
      <c r="T170" s="43">
        <f>IF($B$4="в базовых ценах",калькулятор!K174,Y170*SUMPRODUCT(($B$2=Таблица2[Филиал])*($B$3=Таблица2[ФЕР/ТЕР])*(F170=Таблица2[Наименование работ])*(G170=Таблица2[ТПиР/НСиР])/Таблица2[СМР33]))</f>
        <v>0</v>
      </c>
      <c r="U170" s="43">
        <f>IF($B$4="в базовых ценах",калькулятор!L174,Z170*SUMPRODUCT(($B$2=Таблица2[Филиал])*($B$3=Таблица2[ФЕР/ТЕР])*(F170=Таблица2[Наименование работ])*(G170=Таблица2[ТПиР/НСиР])/Таблица2[ПНР44]))</f>
        <v>0</v>
      </c>
      <c r="V170" s="43">
        <f>IF($B$4="в базовых ценах",калькулятор!M174,AA170*SUMPRODUCT(($B$2=Таблица2[Филиал])*($B$3=Таблица2[ФЕР/ТЕР])*(F170=Таблица2[Наименование работ])*(G170=Таблица2[ТПиР/НСиР])/Таблица2[Оборудование55]))</f>
        <v>0</v>
      </c>
      <c r="W170" s="43">
        <f>IF($B$4="в базовых ценах",калькулятор!N174,AB170*SUMPRODUCT(($B$2=Таблица2[Филиал])*($B$3=Таблица2[ФЕР/ТЕР])*(F170=Таблица2[Наименование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43">
        <f>IF($B$4="в текущих ценах",калькулятор!J174,S170*SUMPRODUCT(($B$2=Таблица2[Филиал])*($B$3=Таблица2[ФЕР/ТЕР])*(F170=Таблица2[Наименование работ])*(G170=Таблица2[ТПиР/НСиР])*Таблица2[ПИР22]))</f>
        <v>0</v>
      </c>
      <c r="Y170" s="43">
        <f>IF($B$4="в текущих ценах",калькулятор!K174,T170*SUMPRODUCT(($B$2=Таблица2[Филиал])*($B$3=Таблица2[ФЕР/ТЕР])*(F170=Таблица2[Наименование работ])*(G170=Таблица2[ТПиР/НСиР])*Таблица2[СМР33]))</f>
        <v>0</v>
      </c>
      <c r="Z170" s="43">
        <f>IF($B$4="в текущих ценах",калькулятор!L174,U170*SUMPRODUCT(($B$2=Таблица2[Филиал])*($B$3=Таблица2[ФЕР/ТЕР])*(F170=Таблица2[Наименование работ])*(G170=Таблица2[ТПиР/НСиР])*Таблица2[ПНР44]))</f>
        <v>0</v>
      </c>
      <c r="AA170" s="43">
        <f>IF($B$4="в текущих ценах",калькулятор!M174,V170*SUMPRODUCT(($B$2=Таблица2[Филиал])*($B$3=Таблица2[ФЕР/ТЕР])*(F170=Таблица2[Наименование работ])*(G170=Таблица2[ТПиР/НСиР])*Таблица2[Оборудование55]))</f>
        <v>0</v>
      </c>
      <c r="AB170" s="44">
        <f>IF($B$4="в текущих ценах",калькулятор!N174,W170*SUMPRODUCT(($B$2=Таблица2[Филиал])*($B$3=Таблица2[ФЕР/ТЕР])*(F170=Таблица2[Наименование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43">
        <f>SUM(Таблица3[[#This Row],[ПИР]:[Прочее]])</f>
        <v>0</v>
      </c>
      <c r="AD17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0" s="48">
        <f>SUM(Таблица3[[#This Row],[ПИР7]:[Прочие]])</f>
        <v>0</v>
      </c>
      <c r="AF170" s="48">
        <f>SUM(Таблица3[[#This Row],[ПИР11]:[Прочие15]])</f>
        <v>0</v>
      </c>
    </row>
    <row r="171" spans="4:32" x14ac:dyDescent="0.25">
      <c r="D171" s="36">
        <f>калькулятор!C175</f>
        <v>0</v>
      </c>
      <c r="E171" s="6">
        <f>калькулятор!F175</f>
        <v>0</v>
      </c>
      <c r="F171" s="6">
        <f>калькулятор!G175</f>
        <v>0</v>
      </c>
      <c r="G171" s="6">
        <f>калькулятор!H175</f>
        <v>0</v>
      </c>
      <c r="H171" s="6">
        <f>калькулятор!I175</f>
        <v>0</v>
      </c>
      <c r="I171" s="43">
        <f>S171*SUMPRODUCT(($B$2=Таблица2[Филиал])*($B$3=Таблица2[ФЕР/ТЕР])*(F171=Таблица2[Наименование работ])*(G171=Таблица2[ТПиР/НСиР])*Таблица2[ПИР])</f>
        <v>0</v>
      </c>
      <c r="J171" s="43">
        <f>T171*SUMPRODUCT(($B$2=Таблица2[Филиал])*($B$3=Таблица2[ФЕР/ТЕР])*(F171=Таблица2[Наименование работ])*(G171=Таблица2[ТПиР/НСиР])*Таблица2[СМР])</f>
        <v>0</v>
      </c>
      <c r="K171" s="43">
        <f>U171*SUMPRODUCT(($B$2=Таблица2[Филиал])*($B$3=Таблица2[ФЕР/ТЕР])*(F171=Таблица2[Наименование работ])*(G171=Таблица2[ТПиР/НСиР])*Таблица2[ПНР])</f>
        <v>0</v>
      </c>
      <c r="L171" s="43">
        <f>V171*SUMPRODUCT(($B$2=Таблица2[Филиал])*($B$3=Таблица2[ФЕР/ТЕР])*(F171=Таблица2[Наименование работ])*(G171=Таблица2[ТПиР/НСиР])*Таблица2[Оборудование])</f>
        <v>0</v>
      </c>
      <c r="M171" s="43">
        <f>W171*SUMPRODUCT(($B$2=Таблица2[Филиал])*($B$3=Таблица2[ФЕР/ТЕР])*(F171=Таблица2[Наименование работ])*(G171=Таблица2[ТПиР/НСиР])*Таблица2[Прочие])</f>
        <v>0</v>
      </c>
      <c r="N171" s="43">
        <f>S171*SUMPRODUCT(($B$2=Таблица2[Филиал])*($B$3=Таблица2[ФЕР/ТЕР])*(F171=Таблица2[Наименование работ])*(G171=Таблица2[ТПиР/НСиР])*Таблица2[ПИР2])</f>
        <v>0</v>
      </c>
      <c r="O171" s="43">
        <f>T171*SUMPRODUCT(($B$2=Таблица2[Филиал])*($B$3=Таблица2[ФЕР/ТЕР])*(F171=Таблица2[Наименование работ])*(G171=Таблица2[ТПиР/НСиР])*Таблица2[СМР3])</f>
        <v>0</v>
      </c>
      <c r="P171" s="43">
        <f>U171*SUMPRODUCT(($B$2=Таблица2[Филиал])*($B$3=Таблица2[ФЕР/ТЕР])*(F171=Таблица2[Наименование работ])*(G171=Таблица2[ТПиР/НСиР])*Таблица2[ПНР4])</f>
        <v>0</v>
      </c>
      <c r="Q171" s="43">
        <f>V171*SUMPRODUCT(($B$2=Таблица2[Филиал])*($B$3=Таблица2[ФЕР/ТЕР])*(F171=Таблица2[Наименование работ])*(G171=Таблица2[ТПиР/НСиР])*Таблица2[Оборудование5])</f>
        <v>0</v>
      </c>
      <c r="R171" s="43">
        <f>W171*SUMPRODUCT(($B$2=Таблица2[Филиал])*($B$3=Таблица2[ФЕР/ТЕР])*(F171=Таблица2[Наименование работ])*(G171=Таблица2[ТПиР/НСиР])*Таблица2[Прочие2])</f>
        <v>0</v>
      </c>
      <c r="S171" s="43">
        <f>IF($B$4="в базовых ценах",калькулятор!J175,X171*SUMPRODUCT(($B$2=Таблица2[Филиал])*($B$3=Таблица2[ФЕР/ТЕР])*(F171=Таблица2[Наименование работ])*(G171=Таблица2[ТПиР/НСиР])/Таблица2[ПИР22]))</f>
        <v>0</v>
      </c>
      <c r="T171" s="43">
        <f>IF($B$4="в базовых ценах",калькулятор!K175,Y171*SUMPRODUCT(($B$2=Таблица2[Филиал])*($B$3=Таблица2[ФЕР/ТЕР])*(F171=Таблица2[Наименование работ])*(G171=Таблица2[ТПиР/НСиР])/Таблица2[СМР33]))</f>
        <v>0</v>
      </c>
      <c r="U171" s="43">
        <f>IF($B$4="в базовых ценах",калькулятор!L175,Z171*SUMPRODUCT(($B$2=Таблица2[Филиал])*($B$3=Таблица2[ФЕР/ТЕР])*(F171=Таблица2[Наименование работ])*(G171=Таблица2[ТПиР/НСиР])/Таблица2[ПНР44]))</f>
        <v>0</v>
      </c>
      <c r="V171" s="43">
        <f>IF($B$4="в базовых ценах",калькулятор!M175,AA171*SUMPRODUCT(($B$2=Таблица2[Филиал])*($B$3=Таблица2[ФЕР/ТЕР])*(F171=Таблица2[Наименование работ])*(G171=Таблица2[ТПиР/НСиР])/Таблица2[Оборудование55]))</f>
        <v>0</v>
      </c>
      <c r="W171" s="43">
        <f>IF($B$4="в базовых ценах",калькулятор!N175,AB171*SUMPRODUCT(($B$2=Таблица2[Филиал])*($B$3=Таблица2[ФЕР/ТЕР])*(F171=Таблица2[Наименование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43">
        <f>IF($B$4="в текущих ценах",калькулятор!J175,S171*SUMPRODUCT(($B$2=Таблица2[Филиал])*($B$3=Таблица2[ФЕР/ТЕР])*(F171=Таблица2[Наименование работ])*(G171=Таблица2[ТПиР/НСиР])*Таблица2[ПИР22]))</f>
        <v>0</v>
      </c>
      <c r="Y171" s="43">
        <f>IF($B$4="в текущих ценах",калькулятор!K175,T171*SUMPRODUCT(($B$2=Таблица2[Филиал])*($B$3=Таблица2[ФЕР/ТЕР])*(F171=Таблица2[Наименование работ])*(G171=Таблица2[ТПиР/НСиР])*Таблица2[СМР33]))</f>
        <v>0</v>
      </c>
      <c r="Z171" s="43">
        <f>IF($B$4="в текущих ценах",калькулятор!L175,U171*SUMPRODUCT(($B$2=Таблица2[Филиал])*($B$3=Таблица2[ФЕР/ТЕР])*(F171=Таблица2[Наименование работ])*(G171=Таблица2[ТПиР/НСиР])*Таблица2[ПНР44]))</f>
        <v>0</v>
      </c>
      <c r="AA171" s="43">
        <f>IF($B$4="в текущих ценах",калькулятор!M175,V171*SUMPRODUCT(($B$2=Таблица2[Филиал])*($B$3=Таблица2[ФЕР/ТЕР])*(F171=Таблица2[Наименование работ])*(G171=Таблица2[ТПиР/НСиР])*Таблица2[Оборудование55]))</f>
        <v>0</v>
      </c>
      <c r="AB171" s="44">
        <f>IF($B$4="в текущих ценах",калькулятор!N175,W171*SUMPRODUCT(($B$2=Таблица2[Филиал])*($B$3=Таблица2[ФЕР/ТЕР])*(F171=Таблица2[Наименование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43">
        <f>SUM(Таблица3[[#This Row],[ПИР]:[Прочее]])</f>
        <v>0</v>
      </c>
      <c r="AD17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1" s="48">
        <f>SUM(Таблица3[[#This Row],[ПИР7]:[Прочие]])</f>
        <v>0</v>
      </c>
      <c r="AF171" s="48">
        <f>SUM(Таблица3[[#This Row],[ПИР11]:[Прочие15]])</f>
        <v>0</v>
      </c>
    </row>
    <row r="172" spans="4:32" x14ac:dyDescent="0.25">
      <c r="D172" s="36">
        <f>калькулятор!C176</f>
        <v>0</v>
      </c>
      <c r="E172" s="6">
        <f>калькулятор!F176</f>
        <v>0</v>
      </c>
      <c r="F172" s="6">
        <f>калькулятор!G176</f>
        <v>0</v>
      </c>
      <c r="G172" s="6">
        <f>калькулятор!H176</f>
        <v>0</v>
      </c>
      <c r="H172" s="6">
        <f>калькулятор!I176</f>
        <v>0</v>
      </c>
      <c r="I172" s="43">
        <f>S172*SUMPRODUCT(($B$2=Таблица2[Филиал])*($B$3=Таблица2[ФЕР/ТЕР])*(F172=Таблица2[Наименование работ])*(G172=Таблица2[ТПиР/НСиР])*Таблица2[ПИР])</f>
        <v>0</v>
      </c>
      <c r="J172" s="43">
        <f>T172*SUMPRODUCT(($B$2=Таблица2[Филиал])*($B$3=Таблица2[ФЕР/ТЕР])*(F172=Таблица2[Наименование работ])*(G172=Таблица2[ТПиР/НСиР])*Таблица2[СМР])</f>
        <v>0</v>
      </c>
      <c r="K172" s="43">
        <f>U172*SUMPRODUCT(($B$2=Таблица2[Филиал])*($B$3=Таблица2[ФЕР/ТЕР])*(F172=Таблица2[Наименование работ])*(G172=Таблица2[ТПиР/НСиР])*Таблица2[ПНР])</f>
        <v>0</v>
      </c>
      <c r="L172" s="43">
        <f>V172*SUMPRODUCT(($B$2=Таблица2[Филиал])*($B$3=Таблица2[ФЕР/ТЕР])*(F172=Таблица2[Наименование работ])*(G172=Таблица2[ТПиР/НСиР])*Таблица2[Оборудование])</f>
        <v>0</v>
      </c>
      <c r="M172" s="43">
        <f>W172*SUMPRODUCT(($B$2=Таблица2[Филиал])*($B$3=Таблица2[ФЕР/ТЕР])*(F172=Таблица2[Наименование работ])*(G172=Таблица2[ТПиР/НСиР])*Таблица2[Прочие])</f>
        <v>0</v>
      </c>
      <c r="N172" s="43">
        <f>S172*SUMPRODUCT(($B$2=Таблица2[Филиал])*($B$3=Таблица2[ФЕР/ТЕР])*(F172=Таблица2[Наименование работ])*(G172=Таблица2[ТПиР/НСиР])*Таблица2[ПИР2])</f>
        <v>0</v>
      </c>
      <c r="O172" s="43">
        <f>T172*SUMPRODUCT(($B$2=Таблица2[Филиал])*($B$3=Таблица2[ФЕР/ТЕР])*(F172=Таблица2[Наименование работ])*(G172=Таблица2[ТПиР/НСиР])*Таблица2[СМР3])</f>
        <v>0</v>
      </c>
      <c r="P172" s="43">
        <f>U172*SUMPRODUCT(($B$2=Таблица2[Филиал])*($B$3=Таблица2[ФЕР/ТЕР])*(F172=Таблица2[Наименование работ])*(G172=Таблица2[ТПиР/НСиР])*Таблица2[ПНР4])</f>
        <v>0</v>
      </c>
      <c r="Q172" s="43">
        <f>V172*SUMPRODUCT(($B$2=Таблица2[Филиал])*($B$3=Таблица2[ФЕР/ТЕР])*(F172=Таблица2[Наименование работ])*(G172=Таблица2[ТПиР/НСиР])*Таблица2[Оборудование5])</f>
        <v>0</v>
      </c>
      <c r="R172" s="43">
        <f>W172*SUMPRODUCT(($B$2=Таблица2[Филиал])*($B$3=Таблица2[ФЕР/ТЕР])*(F172=Таблица2[Наименование работ])*(G172=Таблица2[ТПиР/НСиР])*Таблица2[Прочие2])</f>
        <v>0</v>
      </c>
      <c r="S172" s="43">
        <f>IF($B$4="в базовых ценах",калькулятор!J176,X172*SUMPRODUCT(($B$2=Таблица2[Филиал])*($B$3=Таблица2[ФЕР/ТЕР])*(F172=Таблица2[Наименование работ])*(G172=Таблица2[ТПиР/НСиР])/Таблица2[ПИР22]))</f>
        <v>0</v>
      </c>
      <c r="T172" s="43">
        <f>IF($B$4="в базовых ценах",калькулятор!K176,Y172*SUMPRODUCT(($B$2=Таблица2[Филиал])*($B$3=Таблица2[ФЕР/ТЕР])*(F172=Таблица2[Наименование работ])*(G172=Таблица2[ТПиР/НСиР])/Таблица2[СМР33]))</f>
        <v>0</v>
      </c>
      <c r="U172" s="43">
        <f>IF($B$4="в базовых ценах",калькулятор!L176,Z172*SUMPRODUCT(($B$2=Таблица2[Филиал])*($B$3=Таблица2[ФЕР/ТЕР])*(F172=Таблица2[Наименование работ])*(G172=Таблица2[ТПиР/НСиР])/Таблица2[ПНР44]))</f>
        <v>0</v>
      </c>
      <c r="V172" s="43">
        <f>IF($B$4="в базовых ценах",калькулятор!M176,AA172*SUMPRODUCT(($B$2=Таблица2[Филиал])*($B$3=Таблица2[ФЕР/ТЕР])*(F172=Таблица2[Наименование работ])*(G172=Таблица2[ТПиР/НСиР])/Таблица2[Оборудование55]))</f>
        <v>0</v>
      </c>
      <c r="W172" s="43">
        <f>IF($B$4="в базовых ценах",калькулятор!N176,AB172*SUMPRODUCT(($B$2=Таблица2[Филиал])*($B$3=Таблица2[ФЕР/ТЕР])*(F172=Таблица2[Наименование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43">
        <f>IF($B$4="в текущих ценах",калькулятор!J176,S172*SUMPRODUCT(($B$2=Таблица2[Филиал])*($B$3=Таблица2[ФЕР/ТЕР])*(F172=Таблица2[Наименование работ])*(G172=Таблица2[ТПиР/НСиР])*Таблица2[ПИР22]))</f>
        <v>0</v>
      </c>
      <c r="Y172" s="43">
        <f>IF($B$4="в текущих ценах",калькулятор!K176,T172*SUMPRODUCT(($B$2=Таблица2[Филиал])*($B$3=Таблица2[ФЕР/ТЕР])*(F172=Таблица2[Наименование работ])*(G172=Таблица2[ТПиР/НСиР])*Таблица2[СМР33]))</f>
        <v>0</v>
      </c>
      <c r="Z172" s="43">
        <f>IF($B$4="в текущих ценах",калькулятор!L176,U172*SUMPRODUCT(($B$2=Таблица2[Филиал])*($B$3=Таблица2[ФЕР/ТЕР])*(F172=Таблица2[Наименование работ])*(G172=Таблица2[ТПиР/НСиР])*Таблица2[ПНР44]))</f>
        <v>0</v>
      </c>
      <c r="AA172" s="43">
        <f>IF($B$4="в текущих ценах",калькулятор!M176,V172*SUMPRODUCT(($B$2=Таблица2[Филиал])*($B$3=Таблица2[ФЕР/ТЕР])*(F172=Таблица2[Наименование работ])*(G172=Таблица2[ТПиР/НСиР])*Таблица2[Оборудование55]))</f>
        <v>0</v>
      </c>
      <c r="AB172" s="44">
        <f>IF($B$4="в текущих ценах",калькулятор!N176,W172*SUMPRODUCT(($B$2=Таблица2[Филиал])*($B$3=Таблица2[ФЕР/ТЕР])*(F172=Таблица2[Наименование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43">
        <f>SUM(Таблица3[[#This Row],[ПИР]:[Прочее]])</f>
        <v>0</v>
      </c>
      <c r="AD17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2" s="48">
        <f>SUM(Таблица3[[#This Row],[ПИР7]:[Прочие]])</f>
        <v>0</v>
      </c>
      <c r="AF172" s="48">
        <f>SUM(Таблица3[[#This Row],[ПИР11]:[Прочие15]])</f>
        <v>0</v>
      </c>
    </row>
    <row r="173" spans="4:32" x14ac:dyDescent="0.25">
      <c r="D173" s="36">
        <f>калькулятор!C177</f>
        <v>0</v>
      </c>
      <c r="E173" s="6">
        <f>калькулятор!F177</f>
        <v>0</v>
      </c>
      <c r="F173" s="6">
        <f>калькулятор!G177</f>
        <v>0</v>
      </c>
      <c r="G173" s="6">
        <f>калькулятор!H177</f>
        <v>0</v>
      </c>
      <c r="H173" s="6">
        <f>калькулятор!I177</f>
        <v>0</v>
      </c>
      <c r="I173" s="43">
        <f>S173*SUMPRODUCT(($B$2=Таблица2[Филиал])*($B$3=Таблица2[ФЕР/ТЕР])*(F173=Таблица2[Наименование работ])*(G173=Таблица2[ТПиР/НСиР])*Таблица2[ПИР])</f>
        <v>0</v>
      </c>
      <c r="J173" s="43">
        <f>T173*SUMPRODUCT(($B$2=Таблица2[Филиал])*($B$3=Таблица2[ФЕР/ТЕР])*(F173=Таблица2[Наименование работ])*(G173=Таблица2[ТПиР/НСиР])*Таблица2[СМР])</f>
        <v>0</v>
      </c>
      <c r="K173" s="43">
        <f>U173*SUMPRODUCT(($B$2=Таблица2[Филиал])*($B$3=Таблица2[ФЕР/ТЕР])*(F173=Таблица2[Наименование работ])*(G173=Таблица2[ТПиР/НСиР])*Таблица2[ПНР])</f>
        <v>0</v>
      </c>
      <c r="L173" s="43">
        <f>V173*SUMPRODUCT(($B$2=Таблица2[Филиал])*($B$3=Таблица2[ФЕР/ТЕР])*(F173=Таблица2[Наименование работ])*(G173=Таблица2[ТПиР/НСиР])*Таблица2[Оборудование])</f>
        <v>0</v>
      </c>
      <c r="M173" s="43">
        <f>W173*SUMPRODUCT(($B$2=Таблица2[Филиал])*($B$3=Таблица2[ФЕР/ТЕР])*(F173=Таблица2[Наименование работ])*(G173=Таблица2[ТПиР/НСиР])*Таблица2[Прочие])</f>
        <v>0</v>
      </c>
      <c r="N173" s="43">
        <f>S173*SUMPRODUCT(($B$2=Таблица2[Филиал])*($B$3=Таблица2[ФЕР/ТЕР])*(F173=Таблица2[Наименование работ])*(G173=Таблица2[ТПиР/НСиР])*Таблица2[ПИР2])</f>
        <v>0</v>
      </c>
      <c r="O173" s="43">
        <f>T173*SUMPRODUCT(($B$2=Таблица2[Филиал])*($B$3=Таблица2[ФЕР/ТЕР])*(F173=Таблица2[Наименование работ])*(G173=Таблица2[ТПиР/НСиР])*Таблица2[СМР3])</f>
        <v>0</v>
      </c>
      <c r="P173" s="43">
        <f>U173*SUMPRODUCT(($B$2=Таблица2[Филиал])*($B$3=Таблица2[ФЕР/ТЕР])*(F173=Таблица2[Наименование работ])*(G173=Таблица2[ТПиР/НСиР])*Таблица2[ПНР4])</f>
        <v>0</v>
      </c>
      <c r="Q173" s="43">
        <f>V173*SUMPRODUCT(($B$2=Таблица2[Филиал])*($B$3=Таблица2[ФЕР/ТЕР])*(F173=Таблица2[Наименование работ])*(G173=Таблица2[ТПиР/НСиР])*Таблица2[Оборудование5])</f>
        <v>0</v>
      </c>
      <c r="R173" s="43">
        <f>W173*SUMPRODUCT(($B$2=Таблица2[Филиал])*($B$3=Таблица2[ФЕР/ТЕР])*(F173=Таблица2[Наименование работ])*(G173=Таблица2[ТПиР/НСиР])*Таблица2[Прочие2])</f>
        <v>0</v>
      </c>
      <c r="S173" s="43">
        <f>IF($B$4="в базовых ценах",калькулятор!J177,X173*SUMPRODUCT(($B$2=Таблица2[Филиал])*($B$3=Таблица2[ФЕР/ТЕР])*(F173=Таблица2[Наименование работ])*(G173=Таблица2[ТПиР/НСиР])/Таблица2[ПИР22]))</f>
        <v>0</v>
      </c>
      <c r="T173" s="43">
        <f>IF($B$4="в базовых ценах",калькулятор!K177,Y173*SUMPRODUCT(($B$2=Таблица2[Филиал])*($B$3=Таблица2[ФЕР/ТЕР])*(F173=Таблица2[Наименование работ])*(G173=Таблица2[ТПиР/НСиР])/Таблица2[СМР33]))</f>
        <v>0</v>
      </c>
      <c r="U173" s="43">
        <f>IF($B$4="в базовых ценах",калькулятор!L177,Z173*SUMPRODUCT(($B$2=Таблица2[Филиал])*($B$3=Таблица2[ФЕР/ТЕР])*(F173=Таблица2[Наименование работ])*(G173=Таблица2[ТПиР/НСиР])/Таблица2[ПНР44]))</f>
        <v>0</v>
      </c>
      <c r="V173" s="43">
        <f>IF($B$4="в базовых ценах",калькулятор!M177,AA173*SUMPRODUCT(($B$2=Таблица2[Филиал])*($B$3=Таблица2[ФЕР/ТЕР])*(F173=Таблица2[Наименование работ])*(G173=Таблица2[ТПиР/НСиР])/Таблица2[Оборудование55]))</f>
        <v>0</v>
      </c>
      <c r="W173" s="43">
        <f>IF($B$4="в базовых ценах",калькулятор!N177,AB173*SUMPRODUCT(($B$2=Таблица2[Филиал])*($B$3=Таблица2[ФЕР/ТЕР])*(F173=Таблица2[Наименование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43">
        <f>IF($B$4="в текущих ценах",калькулятор!J177,S173*SUMPRODUCT(($B$2=Таблица2[Филиал])*($B$3=Таблица2[ФЕР/ТЕР])*(F173=Таблица2[Наименование работ])*(G173=Таблица2[ТПиР/НСиР])*Таблица2[ПИР22]))</f>
        <v>0</v>
      </c>
      <c r="Y173" s="43">
        <f>IF($B$4="в текущих ценах",калькулятор!K177,T173*SUMPRODUCT(($B$2=Таблица2[Филиал])*($B$3=Таблица2[ФЕР/ТЕР])*(F173=Таблица2[Наименование работ])*(G173=Таблица2[ТПиР/НСиР])*Таблица2[СМР33]))</f>
        <v>0</v>
      </c>
      <c r="Z173" s="43">
        <f>IF($B$4="в текущих ценах",калькулятор!L177,U173*SUMPRODUCT(($B$2=Таблица2[Филиал])*($B$3=Таблица2[ФЕР/ТЕР])*(F173=Таблица2[Наименование работ])*(G173=Таблица2[ТПиР/НСиР])*Таблица2[ПНР44]))</f>
        <v>0</v>
      </c>
      <c r="AA173" s="43">
        <f>IF($B$4="в текущих ценах",калькулятор!M177,V173*SUMPRODUCT(($B$2=Таблица2[Филиал])*($B$3=Таблица2[ФЕР/ТЕР])*(F173=Таблица2[Наименование работ])*(G173=Таблица2[ТПиР/НСиР])*Таблица2[Оборудование55]))</f>
        <v>0</v>
      </c>
      <c r="AB173" s="44">
        <f>IF($B$4="в текущих ценах",калькулятор!N177,W173*SUMPRODUCT(($B$2=Таблица2[Филиал])*($B$3=Таблица2[ФЕР/ТЕР])*(F173=Таблица2[Наименование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43">
        <f>SUM(Таблица3[[#This Row],[ПИР]:[Прочее]])</f>
        <v>0</v>
      </c>
      <c r="AD17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3" s="48">
        <f>SUM(Таблица3[[#This Row],[ПИР7]:[Прочие]])</f>
        <v>0</v>
      </c>
      <c r="AF173" s="48">
        <f>SUM(Таблица3[[#This Row],[ПИР11]:[Прочие15]])</f>
        <v>0</v>
      </c>
    </row>
    <row r="174" spans="4:32" x14ac:dyDescent="0.25">
      <c r="D174" s="36">
        <f>калькулятор!C178</f>
        <v>0</v>
      </c>
      <c r="E174" s="6">
        <f>калькулятор!F178</f>
        <v>0</v>
      </c>
      <c r="F174" s="6">
        <f>калькулятор!G178</f>
        <v>0</v>
      </c>
      <c r="G174" s="6">
        <f>калькулятор!H178</f>
        <v>0</v>
      </c>
      <c r="H174" s="6">
        <f>калькулятор!I178</f>
        <v>0</v>
      </c>
      <c r="I174" s="43">
        <f>S174*SUMPRODUCT(($B$2=Таблица2[Филиал])*($B$3=Таблица2[ФЕР/ТЕР])*(F174=Таблица2[Наименование работ])*(G174=Таблица2[ТПиР/НСиР])*Таблица2[ПИР])</f>
        <v>0</v>
      </c>
      <c r="J174" s="43">
        <f>T174*SUMPRODUCT(($B$2=Таблица2[Филиал])*($B$3=Таблица2[ФЕР/ТЕР])*(F174=Таблица2[Наименование работ])*(G174=Таблица2[ТПиР/НСиР])*Таблица2[СМР])</f>
        <v>0</v>
      </c>
      <c r="K174" s="43">
        <f>U174*SUMPRODUCT(($B$2=Таблица2[Филиал])*($B$3=Таблица2[ФЕР/ТЕР])*(F174=Таблица2[Наименование работ])*(G174=Таблица2[ТПиР/НСиР])*Таблица2[ПНР])</f>
        <v>0</v>
      </c>
      <c r="L174" s="43">
        <f>V174*SUMPRODUCT(($B$2=Таблица2[Филиал])*($B$3=Таблица2[ФЕР/ТЕР])*(F174=Таблица2[Наименование работ])*(G174=Таблица2[ТПиР/НСиР])*Таблица2[Оборудование])</f>
        <v>0</v>
      </c>
      <c r="M174" s="43">
        <f>W174*SUMPRODUCT(($B$2=Таблица2[Филиал])*($B$3=Таблица2[ФЕР/ТЕР])*(F174=Таблица2[Наименование работ])*(G174=Таблица2[ТПиР/НСиР])*Таблица2[Прочие])</f>
        <v>0</v>
      </c>
      <c r="N174" s="43">
        <f>S174*SUMPRODUCT(($B$2=Таблица2[Филиал])*($B$3=Таблица2[ФЕР/ТЕР])*(F174=Таблица2[Наименование работ])*(G174=Таблица2[ТПиР/НСиР])*Таблица2[ПИР2])</f>
        <v>0</v>
      </c>
      <c r="O174" s="43">
        <f>T174*SUMPRODUCT(($B$2=Таблица2[Филиал])*($B$3=Таблица2[ФЕР/ТЕР])*(F174=Таблица2[Наименование работ])*(G174=Таблица2[ТПиР/НСиР])*Таблица2[СМР3])</f>
        <v>0</v>
      </c>
      <c r="P174" s="43">
        <f>U174*SUMPRODUCT(($B$2=Таблица2[Филиал])*($B$3=Таблица2[ФЕР/ТЕР])*(F174=Таблица2[Наименование работ])*(G174=Таблица2[ТПиР/НСиР])*Таблица2[ПНР4])</f>
        <v>0</v>
      </c>
      <c r="Q174" s="43">
        <f>V174*SUMPRODUCT(($B$2=Таблица2[Филиал])*($B$3=Таблица2[ФЕР/ТЕР])*(F174=Таблица2[Наименование работ])*(G174=Таблица2[ТПиР/НСиР])*Таблица2[Оборудование5])</f>
        <v>0</v>
      </c>
      <c r="R174" s="43">
        <f>W174*SUMPRODUCT(($B$2=Таблица2[Филиал])*($B$3=Таблица2[ФЕР/ТЕР])*(F174=Таблица2[Наименование работ])*(G174=Таблица2[ТПиР/НСиР])*Таблица2[Прочие2])</f>
        <v>0</v>
      </c>
      <c r="S174" s="43">
        <f>IF($B$4="в базовых ценах",калькулятор!J178,X174*SUMPRODUCT(($B$2=Таблица2[Филиал])*($B$3=Таблица2[ФЕР/ТЕР])*(F174=Таблица2[Наименование работ])*(G174=Таблица2[ТПиР/НСиР])/Таблица2[ПИР22]))</f>
        <v>0</v>
      </c>
      <c r="T174" s="43">
        <f>IF($B$4="в базовых ценах",калькулятор!K178,Y174*SUMPRODUCT(($B$2=Таблица2[Филиал])*($B$3=Таблица2[ФЕР/ТЕР])*(F174=Таблица2[Наименование работ])*(G174=Таблица2[ТПиР/НСиР])/Таблица2[СМР33]))</f>
        <v>0</v>
      </c>
      <c r="U174" s="43">
        <f>IF($B$4="в базовых ценах",калькулятор!L178,Z174*SUMPRODUCT(($B$2=Таблица2[Филиал])*($B$3=Таблица2[ФЕР/ТЕР])*(F174=Таблица2[Наименование работ])*(G174=Таблица2[ТПиР/НСиР])/Таблица2[ПНР44]))</f>
        <v>0</v>
      </c>
      <c r="V174" s="43">
        <f>IF($B$4="в базовых ценах",калькулятор!M178,AA174*SUMPRODUCT(($B$2=Таблица2[Филиал])*($B$3=Таблица2[ФЕР/ТЕР])*(F174=Таблица2[Наименование работ])*(G174=Таблица2[ТПиР/НСиР])/Таблица2[Оборудование55]))</f>
        <v>0</v>
      </c>
      <c r="W174" s="43">
        <f>IF($B$4="в базовых ценах",калькулятор!N178,AB174*SUMPRODUCT(($B$2=Таблица2[Филиал])*($B$3=Таблица2[ФЕР/ТЕР])*(F174=Таблица2[Наименование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43">
        <f>IF($B$4="в текущих ценах",калькулятор!J178,S174*SUMPRODUCT(($B$2=Таблица2[Филиал])*($B$3=Таблица2[ФЕР/ТЕР])*(F174=Таблица2[Наименование работ])*(G174=Таблица2[ТПиР/НСиР])*Таблица2[ПИР22]))</f>
        <v>0</v>
      </c>
      <c r="Y174" s="43">
        <f>IF($B$4="в текущих ценах",калькулятор!K178,T174*SUMPRODUCT(($B$2=Таблица2[Филиал])*($B$3=Таблица2[ФЕР/ТЕР])*(F174=Таблица2[Наименование работ])*(G174=Таблица2[ТПиР/НСиР])*Таблица2[СМР33]))</f>
        <v>0</v>
      </c>
      <c r="Z174" s="43">
        <f>IF($B$4="в текущих ценах",калькулятор!L178,U174*SUMPRODUCT(($B$2=Таблица2[Филиал])*($B$3=Таблица2[ФЕР/ТЕР])*(F174=Таблица2[Наименование работ])*(G174=Таблица2[ТПиР/НСиР])*Таблица2[ПНР44]))</f>
        <v>0</v>
      </c>
      <c r="AA174" s="43">
        <f>IF($B$4="в текущих ценах",калькулятор!M178,V174*SUMPRODUCT(($B$2=Таблица2[Филиал])*($B$3=Таблица2[ФЕР/ТЕР])*(F174=Таблица2[Наименование работ])*(G174=Таблица2[ТПиР/НСиР])*Таблица2[Оборудование55]))</f>
        <v>0</v>
      </c>
      <c r="AB174" s="44">
        <f>IF($B$4="в текущих ценах",калькулятор!N178,W174*SUMPRODUCT(($B$2=Таблица2[Филиал])*($B$3=Таблица2[ФЕР/ТЕР])*(F174=Таблица2[Наименование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43">
        <f>SUM(Таблица3[[#This Row],[ПИР]:[Прочее]])</f>
        <v>0</v>
      </c>
      <c r="AD17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4" s="48">
        <f>SUM(Таблица3[[#This Row],[ПИР7]:[Прочие]])</f>
        <v>0</v>
      </c>
      <c r="AF174" s="48">
        <f>SUM(Таблица3[[#This Row],[ПИР11]:[Прочие15]])</f>
        <v>0</v>
      </c>
    </row>
    <row r="175" spans="4:32" x14ac:dyDescent="0.25">
      <c r="D175" s="36">
        <f>калькулятор!C179</f>
        <v>0</v>
      </c>
      <c r="E175" s="6">
        <f>калькулятор!F179</f>
        <v>0</v>
      </c>
      <c r="F175" s="6">
        <f>калькулятор!G179</f>
        <v>0</v>
      </c>
      <c r="G175" s="6">
        <f>калькулятор!H179</f>
        <v>0</v>
      </c>
      <c r="H175" s="6">
        <f>калькулятор!I179</f>
        <v>0</v>
      </c>
      <c r="I175" s="43">
        <f>S175*SUMPRODUCT(($B$2=Таблица2[Филиал])*($B$3=Таблица2[ФЕР/ТЕР])*(F175=Таблица2[Наименование работ])*(G175=Таблица2[ТПиР/НСиР])*Таблица2[ПИР])</f>
        <v>0</v>
      </c>
      <c r="J175" s="43">
        <f>T175*SUMPRODUCT(($B$2=Таблица2[Филиал])*($B$3=Таблица2[ФЕР/ТЕР])*(F175=Таблица2[Наименование работ])*(G175=Таблица2[ТПиР/НСиР])*Таблица2[СМР])</f>
        <v>0</v>
      </c>
      <c r="K175" s="43">
        <f>U175*SUMPRODUCT(($B$2=Таблица2[Филиал])*($B$3=Таблица2[ФЕР/ТЕР])*(F175=Таблица2[Наименование работ])*(G175=Таблица2[ТПиР/НСиР])*Таблица2[ПНР])</f>
        <v>0</v>
      </c>
      <c r="L175" s="43">
        <f>V175*SUMPRODUCT(($B$2=Таблица2[Филиал])*($B$3=Таблица2[ФЕР/ТЕР])*(F175=Таблица2[Наименование работ])*(G175=Таблица2[ТПиР/НСиР])*Таблица2[Оборудование])</f>
        <v>0</v>
      </c>
      <c r="M175" s="43">
        <f>W175*SUMPRODUCT(($B$2=Таблица2[Филиал])*($B$3=Таблица2[ФЕР/ТЕР])*(F175=Таблица2[Наименование работ])*(G175=Таблица2[ТПиР/НСиР])*Таблица2[Прочие])</f>
        <v>0</v>
      </c>
      <c r="N175" s="43">
        <f>S175*SUMPRODUCT(($B$2=Таблица2[Филиал])*($B$3=Таблица2[ФЕР/ТЕР])*(F175=Таблица2[Наименование работ])*(G175=Таблица2[ТПиР/НСиР])*Таблица2[ПИР2])</f>
        <v>0</v>
      </c>
      <c r="O175" s="43">
        <f>T175*SUMPRODUCT(($B$2=Таблица2[Филиал])*($B$3=Таблица2[ФЕР/ТЕР])*(F175=Таблица2[Наименование работ])*(G175=Таблица2[ТПиР/НСиР])*Таблица2[СМР3])</f>
        <v>0</v>
      </c>
      <c r="P175" s="43">
        <f>U175*SUMPRODUCT(($B$2=Таблица2[Филиал])*($B$3=Таблица2[ФЕР/ТЕР])*(F175=Таблица2[Наименование работ])*(G175=Таблица2[ТПиР/НСиР])*Таблица2[ПНР4])</f>
        <v>0</v>
      </c>
      <c r="Q175" s="43">
        <f>V175*SUMPRODUCT(($B$2=Таблица2[Филиал])*($B$3=Таблица2[ФЕР/ТЕР])*(F175=Таблица2[Наименование работ])*(G175=Таблица2[ТПиР/НСиР])*Таблица2[Оборудование5])</f>
        <v>0</v>
      </c>
      <c r="R175" s="43">
        <f>W175*SUMPRODUCT(($B$2=Таблица2[Филиал])*($B$3=Таблица2[ФЕР/ТЕР])*(F175=Таблица2[Наименование работ])*(G175=Таблица2[ТПиР/НСиР])*Таблица2[Прочие2])</f>
        <v>0</v>
      </c>
      <c r="S175" s="43">
        <f>IF($B$4="в базовых ценах",калькулятор!J179,X175*SUMPRODUCT(($B$2=Таблица2[Филиал])*($B$3=Таблица2[ФЕР/ТЕР])*(F175=Таблица2[Наименование работ])*(G175=Таблица2[ТПиР/НСиР])/Таблица2[ПИР22]))</f>
        <v>0</v>
      </c>
      <c r="T175" s="43">
        <f>IF($B$4="в базовых ценах",калькулятор!K179,Y175*SUMPRODUCT(($B$2=Таблица2[Филиал])*($B$3=Таблица2[ФЕР/ТЕР])*(F175=Таблица2[Наименование работ])*(G175=Таблица2[ТПиР/НСиР])/Таблица2[СМР33]))</f>
        <v>0</v>
      </c>
      <c r="U175" s="43">
        <f>IF($B$4="в базовых ценах",калькулятор!L179,Z175*SUMPRODUCT(($B$2=Таблица2[Филиал])*($B$3=Таблица2[ФЕР/ТЕР])*(F175=Таблица2[Наименование работ])*(G175=Таблица2[ТПиР/НСиР])/Таблица2[ПНР44]))</f>
        <v>0</v>
      </c>
      <c r="V175" s="43">
        <f>IF($B$4="в базовых ценах",калькулятор!M179,AA175*SUMPRODUCT(($B$2=Таблица2[Филиал])*($B$3=Таблица2[ФЕР/ТЕР])*(F175=Таблица2[Наименование работ])*(G175=Таблица2[ТПиР/НСиР])/Таблица2[Оборудование55]))</f>
        <v>0</v>
      </c>
      <c r="W175" s="43">
        <f>IF($B$4="в базовых ценах",калькулятор!N179,AB175*SUMPRODUCT(($B$2=Таблица2[Филиал])*($B$3=Таблица2[ФЕР/ТЕР])*(F175=Таблица2[Наименование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43">
        <f>IF($B$4="в текущих ценах",калькулятор!J179,S175*SUMPRODUCT(($B$2=Таблица2[Филиал])*($B$3=Таблица2[ФЕР/ТЕР])*(F175=Таблица2[Наименование работ])*(G175=Таблица2[ТПиР/НСиР])*Таблица2[ПИР22]))</f>
        <v>0</v>
      </c>
      <c r="Y175" s="43">
        <f>IF($B$4="в текущих ценах",калькулятор!K179,T175*SUMPRODUCT(($B$2=Таблица2[Филиал])*($B$3=Таблица2[ФЕР/ТЕР])*(F175=Таблица2[Наименование работ])*(G175=Таблица2[ТПиР/НСиР])*Таблица2[СМР33]))</f>
        <v>0</v>
      </c>
      <c r="Z175" s="43">
        <f>IF($B$4="в текущих ценах",калькулятор!L179,U175*SUMPRODUCT(($B$2=Таблица2[Филиал])*($B$3=Таблица2[ФЕР/ТЕР])*(F175=Таблица2[Наименование работ])*(G175=Таблица2[ТПиР/НСиР])*Таблица2[ПНР44]))</f>
        <v>0</v>
      </c>
      <c r="AA175" s="43">
        <f>IF($B$4="в текущих ценах",калькулятор!M179,V175*SUMPRODUCT(($B$2=Таблица2[Филиал])*($B$3=Таблица2[ФЕР/ТЕР])*(F175=Таблица2[Наименование работ])*(G175=Таблица2[ТПиР/НСиР])*Таблица2[Оборудование55]))</f>
        <v>0</v>
      </c>
      <c r="AB175" s="44">
        <f>IF($B$4="в текущих ценах",калькулятор!N179,W175*SUMPRODUCT(($B$2=Таблица2[Филиал])*($B$3=Таблица2[ФЕР/ТЕР])*(F175=Таблица2[Наименование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43">
        <f>SUM(Таблица3[[#This Row],[ПИР]:[Прочее]])</f>
        <v>0</v>
      </c>
      <c r="AD17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5" s="48">
        <f>SUM(Таблица3[[#This Row],[ПИР7]:[Прочие]])</f>
        <v>0</v>
      </c>
      <c r="AF175" s="48">
        <f>SUM(Таблица3[[#This Row],[ПИР11]:[Прочие15]])</f>
        <v>0</v>
      </c>
    </row>
    <row r="176" spans="4:32" x14ac:dyDescent="0.25">
      <c r="D176" s="36">
        <f>калькулятор!C180</f>
        <v>0</v>
      </c>
      <c r="E176" s="6">
        <f>калькулятор!F180</f>
        <v>0</v>
      </c>
      <c r="F176" s="6">
        <f>калькулятор!G180</f>
        <v>0</v>
      </c>
      <c r="G176" s="6">
        <f>калькулятор!H180</f>
        <v>0</v>
      </c>
      <c r="H176" s="6">
        <f>калькулятор!I180</f>
        <v>0</v>
      </c>
      <c r="I176" s="43">
        <f>S176*SUMPRODUCT(($B$2=Таблица2[Филиал])*($B$3=Таблица2[ФЕР/ТЕР])*(F176=Таблица2[Наименование работ])*(G176=Таблица2[ТПиР/НСиР])*Таблица2[ПИР])</f>
        <v>0</v>
      </c>
      <c r="J176" s="43">
        <f>T176*SUMPRODUCT(($B$2=Таблица2[Филиал])*($B$3=Таблица2[ФЕР/ТЕР])*(F176=Таблица2[Наименование работ])*(G176=Таблица2[ТПиР/НСиР])*Таблица2[СМР])</f>
        <v>0</v>
      </c>
      <c r="K176" s="43">
        <f>U176*SUMPRODUCT(($B$2=Таблица2[Филиал])*($B$3=Таблица2[ФЕР/ТЕР])*(F176=Таблица2[Наименование работ])*(G176=Таблица2[ТПиР/НСиР])*Таблица2[ПНР])</f>
        <v>0</v>
      </c>
      <c r="L176" s="43">
        <f>V176*SUMPRODUCT(($B$2=Таблица2[Филиал])*($B$3=Таблица2[ФЕР/ТЕР])*(F176=Таблица2[Наименование работ])*(G176=Таблица2[ТПиР/НСиР])*Таблица2[Оборудование])</f>
        <v>0</v>
      </c>
      <c r="M176" s="43">
        <f>W176*SUMPRODUCT(($B$2=Таблица2[Филиал])*($B$3=Таблица2[ФЕР/ТЕР])*(F176=Таблица2[Наименование работ])*(G176=Таблица2[ТПиР/НСиР])*Таблица2[Прочие])</f>
        <v>0</v>
      </c>
      <c r="N176" s="43">
        <f>S176*SUMPRODUCT(($B$2=Таблица2[Филиал])*($B$3=Таблица2[ФЕР/ТЕР])*(F176=Таблица2[Наименование работ])*(G176=Таблица2[ТПиР/НСиР])*Таблица2[ПИР2])</f>
        <v>0</v>
      </c>
      <c r="O176" s="43">
        <f>T176*SUMPRODUCT(($B$2=Таблица2[Филиал])*($B$3=Таблица2[ФЕР/ТЕР])*(F176=Таблица2[Наименование работ])*(G176=Таблица2[ТПиР/НСиР])*Таблица2[СМР3])</f>
        <v>0</v>
      </c>
      <c r="P176" s="43">
        <f>U176*SUMPRODUCT(($B$2=Таблица2[Филиал])*($B$3=Таблица2[ФЕР/ТЕР])*(F176=Таблица2[Наименование работ])*(G176=Таблица2[ТПиР/НСиР])*Таблица2[ПНР4])</f>
        <v>0</v>
      </c>
      <c r="Q176" s="43">
        <f>V176*SUMPRODUCT(($B$2=Таблица2[Филиал])*($B$3=Таблица2[ФЕР/ТЕР])*(F176=Таблица2[Наименование работ])*(G176=Таблица2[ТПиР/НСиР])*Таблица2[Оборудование5])</f>
        <v>0</v>
      </c>
      <c r="R176" s="43">
        <f>W176*SUMPRODUCT(($B$2=Таблица2[Филиал])*($B$3=Таблица2[ФЕР/ТЕР])*(F176=Таблица2[Наименование работ])*(G176=Таблица2[ТПиР/НСиР])*Таблица2[Прочие2])</f>
        <v>0</v>
      </c>
      <c r="S176" s="43">
        <f>IF($B$4="в базовых ценах",калькулятор!J180,X176*SUMPRODUCT(($B$2=Таблица2[Филиал])*($B$3=Таблица2[ФЕР/ТЕР])*(F176=Таблица2[Наименование работ])*(G176=Таблица2[ТПиР/НСиР])/Таблица2[ПИР22]))</f>
        <v>0</v>
      </c>
      <c r="T176" s="43">
        <f>IF($B$4="в базовых ценах",калькулятор!K180,Y176*SUMPRODUCT(($B$2=Таблица2[Филиал])*($B$3=Таблица2[ФЕР/ТЕР])*(F176=Таблица2[Наименование работ])*(G176=Таблица2[ТПиР/НСиР])/Таблица2[СМР33]))</f>
        <v>0</v>
      </c>
      <c r="U176" s="43">
        <f>IF($B$4="в базовых ценах",калькулятор!L180,Z176*SUMPRODUCT(($B$2=Таблица2[Филиал])*($B$3=Таблица2[ФЕР/ТЕР])*(F176=Таблица2[Наименование работ])*(G176=Таблица2[ТПиР/НСиР])/Таблица2[ПНР44]))</f>
        <v>0</v>
      </c>
      <c r="V176" s="43">
        <f>IF($B$4="в базовых ценах",калькулятор!M180,AA176*SUMPRODUCT(($B$2=Таблица2[Филиал])*($B$3=Таблица2[ФЕР/ТЕР])*(F176=Таблица2[Наименование работ])*(G176=Таблица2[ТПиР/НСиР])/Таблица2[Оборудование55]))</f>
        <v>0</v>
      </c>
      <c r="W176" s="43">
        <f>IF($B$4="в базовых ценах",калькулятор!N180,AB176*SUMPRODUCT(($B$2=Таблица2[Филиал])*($B$3=Таблица2[ФЕР/ТЕР])*(F176=Таблица2[Наименование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43">
        <f>IF($B$4="в текущих ценах",калькулятор!J180,S176*SUMPRODUCT(($B$2=Таблица2[Филиал])*($B$3=Таблица2[ФЕР/ТЕР])*(F176=Таблица2[Наименование работ])*(G176=Таблица2[ТПиР/НСиР])*Таблица2[ПИР22]))</f>
        <v>0</v>
      </c>
      <c r="Y176" s="43">
        <f>IF($B$4="в текущих ценах",калькулятор!K180,T176*SUMPRODUCT(($B$2=Таблица2[Филиал])*($B$3=Таблица2[ФЕР/ТЕР])*(F176=Таблица2[Наименование работ])*(G176=Таблица2[ТПиР/НСиР])*Таблица2[СМР33]))</f>
        <v>0</v>
      </c>
      <c r="Z176" s="43">
        <f>IF($B$4="в текущих ценах",калькулятор!L180,U176*SUMPRODUCT(($B$2=Таблица2[Филиал])*($B$3=Таблица2[ФЕР/ТЕР])*(F176=Таблица2[Наименование работ])*(G176=Таблица2[ТПиР/НСиР])*Таблица2[ПНР44]))</f>
        <v>0</v>
      </c>
      <c r="AA176" s="43">
        <f>IF($B$4="в текущих ценах",калькулятор!M180,V176*SUMPRODUCT(($B$2=Таблица2[Филиал])*($B$3=Таблица2[ФЕР/ТЕР])*(F176=Таблица2[Наименование работ])*(G176=Таблица2[ТПиР/НСиР])*Таблица2[Оборудование55]))</f>
        <v>0</v>
      </c>
      <c r="AB176" s="44">
        <f>IF($B$4="в текущих ценах",калькулятор!N180,W176*SUMPRODUCT(($B$2=Таблица2[Филиал])*($B$3=Таблица2[ФЕР/ТЕР])*(F176=Таблица2[Наименование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43">
        <f>SUM(Таблица3[[#This Row],[ПИР]:[Прочее]])</f>
        <v>0</v>
      </c>
      <c r="AD17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6" s="48">
        <f>SUM(Таблица3[[#This Row],[ПИР7]:[Прочие]])</f>
        <v>0</v>
      </c>
      <c r="AF176" s="48">
        <f>SUM(Таблица3[[#This Row],[ПИР11]:[Прочие15]])</f>
        <v>0</v>
      </c>
    </row>
    <row r="177" spans="4:32" x14ac:dyDescent="0.25">
      <c r="D177" s="36">
        <f>калькулятор!C181</f>
        <v>0</v>
      </c>
      <c r="E177" s="6">
        <f>калькулятор!F181</f>
        <v>0</v>
      </c>
      <c r="F177" s="6">
        <f>калькулятор!G181</f>
        <v>0</v>
      </c>
      <c r="G177" s="6">
        <f>калькулятор!H181</f>
        <v>0</v>
      </c>
      <c r="H177" s="6">
        <f>калькулятор!I181</f>
        <v>0</v>
      </c>
      <c r="I177" s="43">
        <f>S177*SUMPRODUCT(($B$2=Таблица2[Филиал])*($B$3=Таблица2[ФЕР/ТЕР])*(F177=Таблица2[Наименование работ])*(G177=Таблица2[ТПиР/НСиР])*Таблица2[ПИР])</f>
        <v>0</v>
      </c>
      <c r="J177" s="43">
        <f>T177*SUMPRODUCT(($B$2=Таблица2[Филиал])*($B$3=Таблица2[ФЕР/ТЕР])*(F177=Таблица2[Наименование работ])*(G177=Таблица2[ТПиР/НСиР])*Таблица2[СМР])</f>
        <v>0</v>
      </c>
      <c r="K177" s="43">
        <f>U177*SUMPRODUCT(($B$2=Таблица2[Филиал])*($B$3=Таблица2[ФЕР/ТЕР])*(F177=Таблица2[Наименование работ])*(G177=Таблица2[ТПиР/НСиР])*Таблица2[ПНР])</f>
        <v>0</v>
      </c>
      <c r="L177" s="43">
        <f>V177*SUMPRODUCT(($B$2=Таблица2[Филиал])*($B$3=Таблица2[ФЕР/ТЕР])*(F177=Таблица2[Наименование работ])*(G177=Таблица2[ТПиР/НСиР])*Таблица2[Оборудование])</f>
        <v>0</v>
      </c>
      <c r="M177" s="43">
        <f>W177*SUMPRODUCT(($B$2=Таблица2[Филиал])*($B$3=Таблица2[ФЕР/ТЕР])*(F177=Таблица2[Наименование работ])*(G177=Таблица2[ТПиР/НСиР])*Таблица2[Прочие])</f>
        <v>0</v>
      </c>
      <c r="N177" s="43">
        <f>S177*SUMPRODUCT(($B$2=Таблица2[Филиал])*($B$3=Таблица2[ФЕР/ТЕР])*(F177=Таблица2[Наименование работ])*(G177=Таблица2[ТПиР/НСиР])*Таблица2[ПИР2])</f>
        <v>0</v>
      </c>
      <c r="O177" s="43">
        <f>T177*SUMPRODUCT(($B$2=Таблица2[Филиал])*($B$3=Таблица2[ФЕР/ТЕР])*(F177=Таблица2[Наименование работ])*(G177=Таблица2[ТПиР/НСиР])*Таблица2[СМР3])</f>
        <v>0</v>
      </c>
      <c r="P177" s="43">
        <f>U177*SUMPRODUCT(($B$2=Таблица2[Филиал])*($B$3=Таблица2[ФЕР/ТЕР])*(F177=Таблица2[Наименование работ])*(G177=Таблица2[ТПиР/НСиР])*Таблица2[ПНР4])</f>
        <v>0</v>
      </c>
      <c r="Q177" s="43">
        <f>V177*SUMPRODUCT(($B$2=Таблица2[Филиал])*($B$3=Таблица2[ФЕР/ТЕР])*(F177=Таблица2[Наименование работ])*(G177=Таблица2[ТПиР/НСиР])*Таблица2[Оборудование5])</f>
        <v>0</v>
      </c>
      <c r="R177" s="43">
        <f>W177*SUMPRODUCT(($B$2=Таблица2[Филиал])*($B$3=Таблица2[ФЕР/ТЕР])*(F177=Таблица2[Наименование работ])*(G177=Таблица2[ТПиР/НСиР])*Таблица2[Прочие2])</f>
        <v>0</v>
      </c>
      <c r="S177" s="43">
        <f>IF($B$4="в базовых ценах",калькулятор!J181,X177*SUMPRODUCT(($B$2=Таблица2[Филиал])*($B$3=Таблица2[ФЕР/ТЕР])*(F177=Таблица2[Наименование работ])*(G177=Таблица2[ТПиР/НСиР])/Таблица2[ПИР22]))</f>
        <v>0</v>
      </c>
      <c r="T177" s="43">
        <f>IF($B$4="в базовых ценах",калькулятор!K181,Y177*SUMPRODUCT(($B$2=Таблица2[Филиал])*($B$3=Таблица2[ФЕР/ТЕР])*(F177=Таблица2[Наименование работ])*(G177=Таблица2[ТПиР/НСиР])/Таблица2[СМР33]))</f>
        <v>0</v>
      </c>
      <c r="U177" s="43">
        <f>IF($B$4="в базовых ценах",калькулятор!L181,Z177*SUMPRODUCT(($B$2=Таблица2[Филиал])*($B$3=Таблица2[ФЕР/ТЕР])*(F177=Таблица2[Наименование работ])*(G177=Таблица2[ТПиР/НСиР])/Таблица2[ПНР44]))</f>
        <v>0</v>
      </c>
      <c r="V177" s="43">
        <f>IF($B$4="в базовых ценах",калькулятор!M181,AA177*SUMPRODUCT(($B$2=Таблица2[Филиал])*($B$3=Таблица2[ФЕР/ТЕР])*(F177=Таблица2[Наименование работ])*(G177=Таблица2[ТПиР/НСиР])/Таблица2[Оборудование55]))</f>
        <v>0</v>
      </c>
      <c r="W177" s="43">
        <f>IF($B$4="в базовых ценах",калькулятор!N181,AB177*SUMPRODUCT(($B$2=Таблица2[Филиал])*($B$3=Таблица2[ФЕР/ТЕР])*(F177=Таблица2[Наименование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43">
        <f>IF($B$4="в текущих ценах",калькулятор!J181,S177*SUMPRODUCT(($B$2=Таблица2[Филиал])*($B$3=Таблица2[ФЕР/ТЕР])*(F177=Таблица2[Наименование работ])*(G177=Таблица2[ТПиР/НСиР])*Таблица2[ПИР22]))</f>
        <v>0</v>
      </c>
      <c r="Y177" s="43">
        <f>IF($B$4="в текущих ценах",калькулятор!K181,T177*SUMPRODUCT(($B$2=Таблица2[Филиал])*($B$3=Таблица2[ФЕР/ТЕР])*(F177=Таблица2[Наименование работ])*(G177=Таблица2[ТПиР/НСиР])*Таблица2[СМР33]))</f>
        <v>0</v>
      </c>
      <c r="Z177" s="43">
        <f>IF($B$4="в текущих ценах",калькулятор!L181,U177*SUMPRODUCT(($B$2=Таблица2[Филиал])*($B$3=Таблица2[ФЕР/ТЕР])*(F177=Таблица2[Наименование работ])*(G177=Таблица2[ТПиР/НСиР])*Таблица2[ПНР44]))</f>
        <v>0</v>
      </c>
      <c r="AA177" s="43">
        <f>IF($B$4="в текущих ценах",калькулятор!M181,V177*SUMPRODUCT(($B$2=Таблица2[Филиал])*($B$3=Таблица2[ФЕР/ТЕР])*(F177=Таблица2[Наименование работ])*(G177=Таблица2[ТПиР/НСиР])*Таблица2[Оборудование55]))</f>
        <v>0</v>
      </c>
      <c r="AB177" s="44">
        <f>IF($B$4="в текущих ценах",калькулятор!N181,W177*SUMPRODUCT(($B$2=Таблица2[Филиал])*($B$3=Таблица2[ФЕР/ТЕР])*(F177=Таблица2[Наименование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43">
        <f>SUM(Таблица3[[#This Row],[ПИР]:[Прочее]])</f>
        <v>0</v>
      </c>
      <c r="AD17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7" s="48">
        <f>SUM(Таблица3[[#This Row],[ПИР7]:[Прочие]])</f>
        <v>0</v>
      </c>
      <c r="AF177" s="48">
        <f>SUM(Таблица3[[#This Row],[ПИР11]:[Прочие15]])</f>
        <v>0</v>
      </c>
    </row>
    <row r="178" spans="4:32" x14ac:dyDescent="0.25">
      <c r="D178" s="36">
        <f>калькулятор!C182</f>
        <v>0</v>
      </c>
      <c r="E178" s="6">
        <f>калькулятор!F182</f>
        <v>0</v>
      </c>
      <c r="F178" s="6">
        <f>калькулятор!G182</f>
        <v>0</v>
      </c>
      <c r="G178" s="6">
        <f>калькулятор!H182</f>
        <v>0</v>
      </c>
      <c r="H178" s="6">
        <f>калькулятор!I182</f>
        <v>0</v>
      </c>
      <c r="I178" s="43">
        <f>S178*SUMPRODUCT(($B$2=Таблица2[Филиал])*($B$3=Таблица2[ФЕР/ТЕР])*(F178=Таблица2[Наименование работ])*(G178=Таблица2[ТПиР/НСиР])*Таблица2[ПИР])</f>
        <v>0</v>
      </c>
      <c r="J178" s="43">
        <f>T178*SUMPRODUCT(($B$2=Таблица2[Филиал])*($B$3=Таблица2[ФЕР/ТЕР])*(F178=Таблица2[Наименование работ])*(G178=Таблица2[ТПиР/НСиР])*Таблица2[СМР])</f>
        <v>0</v>
      </c>
      <c r="K178" s="43">
        <f>U178*SUMPRODUCT(($B$2=Таблица2[Филиал])*($B$3=Таблица2[ФЕР/ТЕР])*(F178=Таблица2[Наименование работ])*(G178=Таблица2[ТПиР/НСиР])*Таблица2[ПНР])</f>
        <v>0</v>
      </c>
      <c r="L178" s="43">
        <f>V178*SUMPRODUCT(($B$2=Таблица2[Филиал])*($B$3=Таблица2[ФЕР/ТЕР])*(F178=Таблица2[Наименование работ])*(G178=Таблица2[ТПиР/НСиР])*Таблица2[Оборудование])</f>
        <v>0</v>
      </c>
      <c r="M178" s="43">
        <f>W178*SUMPRODUCT(($B$2=Таблица2[Филиал])*($B$3=Таблица2[ФЕР/ТЕР])*(F178=Таблица2[Наименование работ])*(G178=Таблица2[ТПиР/НСиР])*Таблица2[Прочие])</f>
        <v>0</v>
      </c>
      <c r="N178" s="43">
        <f>S178*SUMPRODUCT(($B$2=Таблица2[Филиал])*($B$3=Таблица2[ФЕР/ТЕР])*(F178=Таблица2[Наименование работ])*(G178=Таблица2[ТПиР/НСиР])*Таблица2[ПИР2])</f>
        <v>0</v>
      </c>
      <c r="O178" s="43">
        <f>T178*SUMPRODUCT(($B$2=Таблица2[Филиал])*($B$3=Таблица2[ФЕР/ТЕР])*(F178=Таблица2[Наименование работ])*(G178=Таблица2[ТПиР/НСиР])*Таблица2[СМР3])</f>
        <v>0</v>
      </c>
      <c r="P178" s="43">
        <f>U178*SUMPRODUCT(($B$2=Таблица2[Филиал])*($B$3=Таблица2[ФЕР/ТЕР])*(F178=Таблица2[Наименование работ])*(G178=Таблица2[ТПиР/НСиР])*Таблица2[ПНР4])</f>
        <v>0</v>
      </c>
      <c r="Q178" s="43">
        <f>V178*SUMPRODUCT(($B$2=Таблица2[Филиал])*($B$3=Таблица2[ФЕР/ТЕР])*(F178=Таблица2[Наименование работ])*(G178=Таблица2[ТПиР/НСиР])*Таблица2[Оборудование5])</f>
        <v>0</v>
      </c>
      <c r="R178" s="43">
        <f>W178*SUMPRODUCT(($B$2=Таблица2[Филиал])*($B$3=Таблица2[ФЕР/ТЕР])*(F178=Таблица2[Наименование работ])*(G178=Таблица2[ТПиР/НСиР])*Таблица2[Прочие2])</f>
        <v>0</v>
      </c>
      <c r="S178" s="43">
        <f>IF($B$4="в базовых ценах",калькулятор!J182,X178*SUMPRODUCT(($B$2=Таблица2[Филиал])*($B$3=Таблица2[ФЕР/ТЕР])*(F178=Таблица2[Наименование работ])*(G178=Таблица2[ТПиР/НСиР])/Таблица2[ПИР22]))</f>
        <v>0</v>
      </c>
      <c r="T178" s="43">
        <f>IF($B$4="в базовых ценах",калькулятор!K182,Y178*SUMPRODUCT(($B$2=Таблица2[Филиал])*($B$3=Таблица2[ФЕР/ТЕР])*(F178=Таблица2[Наименование работ])*(G178=Таблица2[ТПиР/НСиР])/Таблица2[СМР33]))</f>
        <v>0</v>
      </c>
      <c r="U178" s="43">
        <f>IF($B$4="в базовых ценах",калькулятор!L182,Z178*SUMPRODUCT(($B$2=Таблица2[Филиал])*($B$3=Таблица2[ФЕР/ТЕР])*(F178=Таблица2[Наименование работ])*(G178=Таблица2[ТПиР/НСиР])/Таблица2[ПНР44]))</f>
        <v>0</v>
      </c>
      <c r="V178" s="43">
        <f>IF($B$4="в базовых ценах",калькулятор!M182,AA178*SUMPRODUCT(($B$2=Таблица2[Филиал])*($B$3=Таблица2[ФЕР/ТЕР])*(F178=Таблица2[Наименование работ])*(G178=Таблица2[ТПиР/НСиР])/Таблица2[Оборудование55]))</f>
        <v>0</v>
      </c>
      <c r="W178" s="43">
        <f>IF($B$4="в базовых ценах",калькулятор!N182,AB178*SUMPRODUCT(($B$2=Таблица2[Филиал])*($B$3=Таблица2[ФЕР/ТЕР])*(F178=Таблица2[Наименование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43">
        <f>IF($B$4="в текущих ценах",калькулятор!J182,S178*SUMPRODUCT(($B$2=Таблица2[Филиал])*($B$3=Таблица2[ФЕР/ТЕР])*(F178=Таблица2[Наименование работ])*(G178=Таблица2[ТПиР/НСиР])*Таблица2[ПИР22]))</f>
        <v>0</v>
      </c>
      <c r="Y178" s="43">
        <f>IF($B$4="в текущих ценах",калькулятор!K182,T178*SUMPRODUCT(($B$2=Таблица2[Филиал])*($B$3=Таблица2[ФЕР/ТЕР])*(F178=Таблица2[Наименование работ])*(G178=Таблица2[ТПиР/НСиР])*Таблица2[СМР33]))</f>
        <v>0</v>
      </c>
      <c r="Z178" s="43">
        <f>IF($B$4="в текущих ценах",калькулятор!L182,U178*SUMPRODUCT(($B$2=Таблица2[Филиал])*($B$3=Таблица2[ФЕР/ТЕР])*(F178=Таблица2[Наименование работ])*(G178=Таблица2[ТПиР/НСиР])*Таблица2[ПНР44]))</f>
        <v>0</v>
      </c>
      <c r="AA178" s="43">
        <f>IF($B$4="в текущих ценах",калькулятор!M182,V178*SUMPRODUCT(($B$2=Таблица2[Филиал])*($B$3=Таблица2[ФЕР/ТЕР])*(F178=Таблица2[Наименование работ])*(G178=Таблица2[ТПиР/НСиР])*Таблица2[Оборудование55]))</f>
        <v>0</v>
      </c>
      <c r="AB178" s="44">
        <f>IF($B$4="в текущих ценах",калькулятор!N182,W178*SUMPRODUCT(($B$2=Таблица2[Филиал])*($B$3=Таблица2[ФЕР/ТЕР])*(F178=Таблица2[Наименование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43">
        <f>SUM(Таблица3[[#This Row],[ПИР]:[Прочее]])</f>
        <v>0</v>
      </c>
      <c r="AD17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8" s="48">
        <f>SUM(Таблица3[[#This Row],[ПИР7]:[Прочие]])</f>
        <v>0</v>
      </c>
      <c r="AF178" s="48">
        <f>SUM(Таблица3[[#This Row],[ПИР11]:[Прочие15]])</f>
        <v>0</v>
      </c>
    </row>
    <row r="179" spans="4:32" x14ac:dyDescent="0.25">
      <c r="D179" s="36">
        <f>калькулятор!C183</f>
        <v>0</v>
      </c>
      <c r="E179" s="6">
        <f>калькулятор!F183</f>
        <v>0</v>
      </c>
      <c r="F179" s="6">
        <f>калькулятор!G183</f>
        <v>0</v>
      </c>
      <c r="G179" s="6">
        <f>калькулятор!H183</f>
        <v>0</v>
      </c>
      <c r="H179" s="6">
        <f>калькулятор!I183</f>
        <v>0</v>
      </c>
      <c r="I179" s="43">
        <f>S179*SUMPRODUCT(($B$2=Таблица2[Филиал])*($B$3=Таблица2[ФЕР/ТЕР])*(F179=Таблица2[Наименование работ])*(G179=Таблица2[ТПиР/НСиР])*Таблица2[ПИР])</f>
        <v>0</v>
      </c>
      <c r="J179" s="43">
        <f>T179*SUMPRODUCT(($B$2=Таблица2[Филиал])*($B$3=Таблица2[ФЕР/ТЕР])*(F179=Таблица2[Наименование работ])*(G179=Таблица2[ТПиР/НСиР])*Таблица2[СМР])</f>
        <v>0</v>
      </c>
      <c r="K179" s="43">
        <f>U179*SUMPRODUCT(($B$2=Таблица2[Филиал])*($B$3=Таблица2[ФЕР/ТЕР])*(F179=Таблица2[Наименование работ])*(G179=Таблица2[ТПиР/НСиР])*Таблица2[ПНР])</f>
        <v>0</v>
      </c>
      <c r="L179" s="43">
        <f>V179*SUMPRODUCT(($B$2=Таблица2[Филиал])*($B$3=Таблица2[ФЕР/ТЕР])*(F179=Таблица2[Наименование работ])*(G179=Таблица2[ТПиР/НСиР])*Таблица2[Оборудование])</f>
        <v>0</v>
      </c>
      <c r="M179" s="43">
        <f>W179*SUMPRODUCT(($B$2=Таблица2[Филиал])*($B$3=Таблица2[ФЕР/ТЕР])*(F179=Таблица2[Наименование работ])*(G179=Таблица2[ТПиР/НСиР])*Таблица2[Прочие])</f>
        <v>0</v>
      </c>
      <c r="N179" s="43">
        <f>S179*SUMPRODUCT(($B$2=Таблица2[Филиал])*($B$3=Таблица2[ФЕР/ТЕР])*(F179=Таблица2[Наименование работ])*(G179=Таблица2[ТПиР/НСиР])*Таблица2[ПИР2])</f>
        <v>0</v>
      </c>
      <c r="O179" s="43">
        <f>T179*SUMPRODUCT(($B$2=Таблица2[Филиал])*($B$3=Таблица2[ФЕР/ТЕР])*(F179=Таблица2[Наименование работ])*(G179=Таблица2[ТПиР/НСиР])*Таблица2[СМР3])</f>
        <v>0</v>
      </c>
      <c r="P179" s="43">
        <f>U179*SUMPRODUCT(($B$2=Таблица2[Филиал])*($B$3=Таблица2[ФЕР/ТЕР])*(F179=Таблица2[Наименование работ])*(G179=Таблица2[ТПиР/НСиР])*Таблица2[ПНР4])</f>
        <v>0</v>
      </c>
      <c r="Q179" s="43">
        <f>V179*SUMPRODUCT(($B$2=Таблица2[Филиал])*($B$3=Таблица2[ФЕР/ТЕР])*(F179=Таблица2[Наименование работ])*(G179=Таблица2[ТПиР/НСиР])*Таблица2[Оборудование5])</f>
        <v>0</v>
      </c>
      <c r="R179" s="43">
        <f>W179*SUMPRODUCT(($B$2=Таблица2[Филиал])*($B$3=Таблица2[ФЕР/ТЕР])*(F179=Таблица2[Наименование работ])*(G179=Таблица2[ТПиР/НСиР])*Таблица2[Прочие2])</f>
        <v>0</v>
      </c>
      <c r="S179" s="43">
        <f>IF($B$4="в базовых ценах",калькулятор!J183,X179*SUMPRODUCT(($B$2=Таблица2[Филиал])*($B$3=Таблица2[ФЕР/ТЕР])*(F179=Таблица2[Наименование работ])*(G179=Таблица2[ТПиР/НСиР])/Таблица2[ПИР22]))</f>
        <v>0</v>
      </c>
      <c r="T179" s="43">
        <f>IF($B$4="в базовых ценах",калькулятор!K183,Y179*SUMPRODUCT(($B$2=Таблица2[Филиал])*($B$3=Таблица2[ФЕР/ТЕР])*(F179=Таблица2[Наименование работ])*(G179=Таблица2[ТПиР/НСиР])/Таблица2[СМР33]))</f>
        <v>0</v>
      </c>
      <c r="U179" s="43">
        <f>IF($B$4="в базовых ценах",калькулятор!L183,Z179*SUMPRODUCT(($B$2=Таблица2[Филиал])*($B$3=Таблица2[ФЕР/ТЕР])*(F179=Таблица2[Наименование работ])*(G179=Таблица2[ТПиР/НСиР])/Таблица2[ПНР44]))</f>
        <v>0</v>
      </c>
      <c r="V179" s="43">
        <f>IF($B$4="в базовых ценах",калькулятор!M183,AA179*SUMPRODUCT(($B$2=Таблица2[Филиал])*($B$3=Таблица2[ФЕР/ТЕР])*(F179=Таблица2[Наименование работ])*(G179=Таблица2[ТПиР/НСиР])/Таблица2[Оборудование55]))</f>
        <v>0</v>
      </c>
      <c r="W179" s="43">
        <f>IF($B$4="в базовых ценах",калькулятор!N183,AB179*SUMPRODUCT(($B$2=Таблица2[Филиал])*($B$3=Таблица2[ФЕР/ТЕР])*(F179=Таблица2[Наименование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43">
        <f>IF($B$4="в текущих ценах",калькулятор!J183,S179*SUMPRODUCT(($B$2=Таблица2[Филиал])*($B$3=Таблица2[ФЕР/ТЕР])*(F179=Таблица2[Наименование работ])*(G179=Таблица2[ТПиР/НСиР])*Таблица2[ПИР22]))</f>
        <v>0</v>
      </c>
      <c r="Y179" s="43">
        <f>IF($B$4="в текущих ценах",калькулятор!K183,T179*SUMPRODUCT(($B$2=Таблица2[Филиал])*($B$3=Таблица2[ФЕР/ТЕР])*(F179=Таблица2[Наименование работ])*(G179=Таблица2[ТПиР/НСиР])*Таблица2[СМР33]))</f>
        <v>0</v>
      </c>
      <c r="Z179" s="43">
        <f>IF($B$4="в текущих ценах",калькулятор!L183,U179*SUMPRODUCT(($B$2=Таблица2[Филиал])*($B$3=Таблица2[ФЕР/ТЕР])*(F179=Таблица2[Наименование работ])*(G179=Таблица2[ТПиР/НСиР])*Таблица2[ПНР44]))</f>
        <v>0</v>
      </c>
      <c r="AA179" s="43">
        <f>IF($B$4="в текущих ценах",калькулятор!M183,V179*SUMPRODUCT(($B$2=Таблица2[Филиал])*($B$3=Таблица2[ФЕР/ТЕР])*(F179=Таблица2[Наименование работ])*(G179=Таблица2[ТПиР/НСиР])*Таблица2[Оборудование55]))</f>
        <v>0</v>
      </c>
      <c r="AB179" s="44">
        <f>IF($B$4="в текущих ценах",калькулятор!N183,W179*SUMPRODUCT(($B$2=Таблица2[Филиал])*($B$3=Таблица2[ФЕР/ТЕР])*(F179=Таблица2[Наименование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43">
        <f>SUM(Таблица3[[#This Row],[ПИР]:[Прочее]])</f>
        <v>0</v>
      </c>
      <c r="AD17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9" s="48">
        <f>SUM(Таблица3[[#This Row],[ПИР7]:[Прочие]])</f>
        <v>0</v>
      </c>
      <c r="AF179" s="48">
        <f>SUM(Таблица3[[#This Row],[ПИР11]:[Прочие15]])</f>
        <v>0</v>
      </c>
    </row>
    <row r="180" spans="4:32" x14ac:dyDescent="0.25">
      <c r="D180" s="36">
        <f>калькулятор!C184</f>
        <v>0</v>
      </c>
      <c r="E180" s="6">
        <f>калькулятор!F184</f>
        <v>0</v>
      </c>
      <c r="F180" s="6">
        <f>калькулятор!G184</f>
        <v>0</v>
      </c>
      <c r="G180" s="6">
        <f>калькулятор!H184</f>
        <v>0</v>
      </c>
      <c r="H180" s="6">
        <f>калькулятор!I184</f>
        <v>0</v>
      </c>
      <c r="I180" s="43">
        <f>S180*SUMPRODUCT(($B$2=Таблица2[Филиал])*($B$3=Таблица2[ФЕР/ТЕР])*(F180=Таблица2[Наименование работ])*(G180=Таблица2[ТПиР/НСиР])*Таблица2[ПИР])</f>
        <v>0</v>
      </c>
      <c r="J180" s="43">
        <f>T180*SUMPRODUCT(($B$2=Таблица2[Филиал])*($B$3=Таблица2[ФЕР/ТЕР])*(F180=Таблица2[Наименование работ])*(G180=Таблица2[ТПиР/НСиР])*Таблица2[СМР])</f>
        <v>0</v>
      </c>
      <c r="K180" s="43">
        <f>U180*SUMPRODUCT(($B$2=Таблица2[Филиал])*($B$3=Таблица2[ФЕР/ТЕР])*(F180=Таблица2[Наименование работ])*(G180=Таблица2[ТПиР/НСиР])*Таблица2[ПНР])</f>
        <v>0</v>
      </c>
      <c r="L180" s="43">
        <f>V180*SUMPRODUCT(($B$2=Таблица2[Филиал])*($B$3=Таблица2[ФЕР/ТЕР])*(F180=Таблица2[Наименование работ])*(G180=Таблица2[ТПиР/НСиР])*Таблица2[Оборудование])</f>
        <v>0</v>
      </c>
      <c r="M180" s="43">
        <f>W180*SUMPRODUCT(($B$2=Таблица2[Филиал])*($B$3=Таблица2[ФЕР/ТЕР])*(F180=Таблица2[Наименование работ])*(G180=Таблица2[ТПиР/НСиР])*Таблица2[Прочие])</f>
        <v>0</v>
      </c>
      <c r="N180" s="43">
        <f>S180*SUMPRODUCT(($B$2=Таблица2[Филиал])*($B$3=Таблица2[ФЕР/ТЕР])*(F180=Таблица2[Наименование работ])*(G180=Таблица2[ТПиР/НСиР])*Таблица2[ПИР2])</f>
        <v>0</v>
      </c>
      <c r="O180" s="43">
        <f>T180*SUMPRODUCT(($B$2=Таблица2[Филиал])*($B$3=Таблица2[ФЕР/ТЕР])*(F180=Таблица2[Наименование работ])*(G180=Таблица2[ТПиР/НСиР])*Таблица2[СМР3])</f>
        <v>0</v>
      </c>
      <c r="P180" s="43">
        <f>U180*SUMPRODUCT(($B$2=Таблица2[Филиал])*($B$3=Таблица2[ФЕР/ТЕР])*(F180=Таблица2[Наименование работ])*(G180=Таблица2[ТПиР/НСиР])*Таблица2[ПНР4])</f>
        <v>0</v>
      </c>
      <c r="Q180" s="43">
        <f>V180*SUMPRODUCT(($B$2=Таблица2[Филиал])*($B$3=Таблица2[ФЕР/ТЕР])*(F180=Таблица2[Наименование работ])*(G180=Таблица2[ТПиР/НСиР])*Таблица2[Оборудование5])</f>
        <v>0</v>
      </c>
      <c r="R180" s="43">
        <f>W180*SUMPRODUCT(($B$2=Таблица2[Филиал])*($B$3=Таблица2[ФЕР/ТЕР])*(F180=Таблица2[Наименование работ])*(G180=Таблица2[ТПиР/НСиР])*Таблица2[Прочие2])</f>
        <v>0</v>
      </c>
      <c r="S180" s="43">
        <f>IF($B$4="в базовых ценах",калькулятор!J184,X180*SUMPRODUCT(($B$2=Таблица2[Филиал])*($B$3=Таблица2[ФЕР/ТЕР])*(F180=Таблица2[Наименование работ])*(G180=Таблица2[ТПиР/НСиР])/Таблица2[ПИР22]))</f>
        <v>0</v>
      </c>
      <c r="T180" s="43">
        <f>IF($B$4="в базовых ценах",калькулятор!K184,Y180*SUMPRODUCT(($B$2=Таблица2[Филиал])*($B$3=Таблица2[ФЕР/ТЕР])*(F180=Таблица2[Наименование работ])*(G180=Таблица2[ТПиР/НСиР])/Таблица2[СМР33]))</f>
        <v>0</v>
      </c>
      <c r="U180" s="43">
        <f>IF($B$4="в базовых ценах",калькулятор!L184,Z180*SUMPRODUCT(($B$2=Таблица2[Филиал])*($B$3=Таблица2[ФЕР/ТЕР])*(F180=Таблица2[Наименование работ])*(G180=Таблица2[ТПиР/НСиР])/Таблица2[ПНР44]))</f>
        <v>0</v>
      </c>
      <c r="V180" s="43">
        <f>IF($B$4="в базовых ценах",калькулятор!M184,AA180*SUMPRODUCT(($B$2=Таблица2[Филиал])*($B$3=Таблица2[ФЕР/ТЕР])*(F180=Таблица2[Наименование работ])*(G180=Таблица2[ТПиР/НСиР])/Таблица2[Оборудование55]))</f>
        <v>0</v>
      </c>
      <c r="W180" s="43">
        <f>IF($B$4="в базовых ценах",калькулятор!N184,AB180*SUMPRODUCT(($B$2=Таблица2[Филиал])*($B$3=Таблица2[ФЕР/ТЕР])*(F180=Таблица2[Наименование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43">
        <f>IF($B$4="в текущих ценах",калькулятор!J184,S180*SUMPRODUCT(($B$2=Таблица2[Филиал])*($B$3=Таблица2[ФЕР/ТЕР])*(F180=Таблица2[Наименование работ])*(G180=Таблица2[ТПиР/НСиР])*Таблица2[ПИР22]))</f>
        <v>0</v>
      </c>
      <c r="Y180" s="43">
        <f>IF($B$4="в текущих ценах",калькулятор!K184,T180*SUMPRODUCT(($B$2=Таблица2[Филиал])*($B$3=Таблица2[ФЕР/ТЕР])*(F180=Таблица2[Наименование работ])*(G180=Таблица2[ТПиР/НСиР])*Таблица2[СМР33]))</f>
        <v>0</v>
      </c>
      <c r="Z180" s="43">
        <f>IF($B$4="в текущих ценах",калькулятор!L184,U180*SUMPRODUCT(($B$2=Таблица2[Филиал])*($B$3=Таблица2[ФЕР/ТЕР])*(F180=Таблица2[Наименование работ])*(G180=Таблица2[ТПиР/НСиР])*Таблица2[ПНР44]))</f>
        <v>0</v>
      </c>
      <c r="AA180" s="43">
        <f>IF($B$4="в текущих ценах",калькулятор!M184,V180*SUMPRODUCT(($B$2=Таблица2[Филиал])*($B$3=Таблица2[ФЕР/ТЕР])*(F180=Таблица2[Наименование работ])*(G180=Таблица2[ТПиР/НСиР])*Таблица2[Оборудование55]))</f>
        <v>0</v>
      </c>
      <c r="AB180" s="44">
        <f>IF($B$4="в текущих ценах",калькулятор!N184,W180*SUMPRODUCT(($B$2=Таблица2[Филиал])*($B$3=Таблица2[ФЕР/ТЕР])*(F180=Таблица2[Наименование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43">
        <f>SUM(Таблица3[[#This Row],[ПИР]:[Прочее]])</f>
        <v>0</v>
      </c>
      <c r="AD18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0" s="48">
        <f>SUM(Таблица3[[#This Row],[ПИР7]:[Прочие]])</f>
        <v>0</v>
      </c>
      <c r="AF180" s="48">
        <f>SUM(Таблица3[[#This Row],[ПИР11]:[Прочие15]])</f>
        <v>0</v>
      </c>
    </row>
    <row r="181" spans="4:32" x14ac:dyDescent="0.25">
      <c r="D181" s="36">
        <f>калькулятор!C185</f>
        <v>0</v>
      </c>
      <c r="E181" s="6">
        <f>калькулятор!F185</f>
        <v>0</v>
      </c>
      <c r="F181" s="6">
        <f>калькулятор!G185</f>
        <v>0</v>
      </c>
      <c r="G181" s="6">
        <f>калькулятор!H185</f>
        <v>0</v>
      </c>
      <c r="H181" s="6">
        <f>калькулятор!I185</f>
        <v>0</v>
      </c>
      <c r="I181" s="43">
        <f>S181*SUMPRODUCT(($B$2=Таблица2[Филиал])*($B$3=Таблица2[ФЕР/ТЕР])*(F181=Таблица2[Наименование работ])*(G181=Таблица2[ТПиР/НСиР])*Таблица2[ПИР])</f>
        <v>0</v>
      </c>
      <c r="J181" s="43">
        <f>T181*SUMPRODUCT(($B$2=Таблица2[Филиал])*($B$3=Таблица2[ФЕР/ТЕР])*(F181=Таблица2[Наименование работ])*(G181=Таблица2[ТПиР/НСиР])*Таблица2[СМР])</f>
        <v>0</v>
      </c>
      <c r="K181" s="43">
        <f>U181*SUMPRODUCT(($B$2=Таблица2[Филиал])*($B$3=Таблица2[ФЕР/ТЕР])*(F181=Таблица2[Наименование работ])*(G181=Таблица2[ТПиР/НСиР])*Таблица2[ПНР])</f>
        <v>0</v>
      </c>
      <c r="L181" s="43">
        <f>V181*SUMPRODUCT(($B$2=Таблица2[Филиал])*($B$3=Таблица2[ФЕР/ТЕР])*(F181=Таблица2[Наименование работ])*(G181=Таблица2[ТПиР/НСиР])*Таблица2[Оборудование])</f>
        <v>0</v>
      </c>
      <c r="M181" s="43">
        <f>W181*SUMPRODUCT(($B$2=Таблица2[Филиал])*($B$3=Таблица2[ФЕР/ТЕР])*(F181=Таблица2[Наименование работ])*(G181=Таблица2[ТПиР/НСиР])*Таблица2[Прочие])</f>
        <v>0</v>
      </c>
      <c r="N181" s="43">
        <f>S181*SUMPRODUCT(($B$2=Таблица2[Филиал])*($B$3=Таблица2[ФЕР/ТЕР])*(F181=Таблица2[Наименование работ])*(G181=Таблица2[ТПиР/НСиР])*Таблица2[ПИР2])</f>
        <v>0</v>
      </c>
      <c r="O181" s="43">
        <f>T181*SUMPRODUCT(($B$2=Таблица2[Филиал])*($B$3=Таблица2[ФЕР/ТЕР])*(F181=Таблица2[Наименование работ])*(G181=Таблица2[ТПиР/НСиР])*Таблица2[СМР3])</f>
        <v>0</v>
      </c>
      <c r="P181" s="43">
        <f>U181*SUMPRODUCT(($B$2=Таблица2[Филиал])*($B$3=Таблица2[ФЕР/ТЕР])*(F181=Таблица2[Наименование работ])*(G181=Таблица2[ТПиР/НСиР])*Таблица2[ПНР4])</f>
        <v>0</v>
      </c>
      <c r="Q181" s="43">
        <f>V181*SUMPRODUCT(($B$2=Таблица2[Филиал])*($B$3=Таблица2[ФЕР/ТЕР])*(F181=Таблица2[Наименование работ])*(G181=Таблица2[ТПиР/НСиР])*Таблица2[Оборудование5])</f>
        <v>0</v>
      </c>
      <c r="R181" s="43">
        <f>W181*SUMPRODUCT(($B$2=Таблица2[Филиал])*($B$3=Таблица2[ФЕР/ТЕР])*(F181=Таблица2[Наименование работ])*(G181=Таблица2[ТПиР/НСиР])*Таблица2[Прочие2])</f>
        <v>0</v>
      </c>
      <c r="S181" s="43">
        <f>IF($B$4="в базовых ценах",калькулятор!J185,X181*SUMPRODUCT(($B$2=Таблица2[Филиал])*($B$3=Таблица2[ФЕР/ТЕР])*(F181=Таблица2[Наименование работ])*(G181=Таблица2[ТПиР/НСиР])/Таблица2[ПИР22]))</f>
        <v>0</v>
      </c>
      <c r="T181" s="43">
        <f>IF($B$4="в базовых ценах",калькулятор!K185,Y181*SUMPRODUCT(($B$2=Таблица2[Филиал])*($B$3=Таблица2[ФЕР/ТЕР])*(F181=Таблица2[Наименование работ])*(G181=Таблица2[ТПиР/НСиР])/Таблица2[СМР33]))</f>
        <v>0</v>
      </c>
      <c r="U181" s="43">
        <f>IF($B$4="в базовых ценах",калькулятор!L185,Z181*SUMPRODUCT(($B$2=Таблица2[Филиал])*($B$3=Таблица2[ФЕР/ТЕР])*(F181=Таблица2[Наименование работ])*(G181=Таблица2[ТПиР/НСиР])/Таблица2[ПНР44]))</f>
        <v>0</v>
      </c>
      <c r="V181" s="43">
        <f>IF($B$4="в базовых ценах",калькулятор!M185,AA181*SUMPRODUCT(($B$2=Таблица2[Филиал])*($B$3=Таблица2[ФЕР/ТЕР])*(F181=Таблица2[Наименование работ])*(G181=Таблица2[ТПиР/НСиР])/Таблица2[Оборудование55]))</f>
        <v>0</v>
      </c>
      <c r="W181" s="43">
        <f>IF($B$4="в базовых ценах",калькулятор!N185,AB181*SUMPRODUCT(($B$2=Таблица2[Филиал])*($B$3=Таблица2[ФЕР/ТЕР])*(F181=Таблица2[Наименование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43">
        <f>IF($B$4="в текущих ценах",калькулятор!J185,S181*SUMPRODUCT(($B$2=Таблица2[Филиал])*($B$3=Таблица2[ФЕР/ТЕР])*(F181=Таблица2[Наименование работ])*(G181=Таблица2[ТПиР/НСиР])*Таблица2[ПИР22]))</f>
        <v>0</v>
      </c>
      <c r="Y181" s="43">
        <f>IF($B$4="в текущих ценах",калькулятор!K185,T181*SUMPRODUCT(($B$2=Таблица2[Филиал])*($B$3=Таблица2[ФЕР/ТЕР])*(F181=Таблица2[Наименование работ])*(G181=Таблица2[ТПиР/НСиР])*Таблица2[СМР33]))</f>
        <v>0</v>
      </c>
      <c r="Z181" s="43">
        <f>IF($B$4="в текущих ценах",калькулятор!L185,U181*SUMPRODUCT(($B$2=Таблица2[Филиал])*($B$3=Таблица2[ФЕР/ТЕР])*(F181=Таблица2[Наименование работ])*(G181=Таблица2[ТПиР/НСиР])*Таблица2[ПНР44]))</f>
        <v>0</v>
      </c>
      <c r="AA181" s="43">
        <f>IF($B$4="в текущих ценах",калькулятор!M185,V181*SUMPRODUCT(($B$2=Таблица2[Филиал])*($B$3=Таблица2[ФЕР/ТЕР])*(F181=Таблица2[Наименование работ])*(G181=Таблица2[ТПиР/НСиР])*Таблица2[Оборудование55]))</f>
        <v>0</v>
      </c>
      <c r="AB181" s="44">
        <f>IF($B$4="в текущих ценах",калькулятор!N185,W181*SUMPRODUCT(($B$2=Таблица2[Филиал])*($B$3=Таблица2[ФЕР/ТЕР])*(F181=Таблица2[Наименование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43">
        <f>SUM(Таблица3[[#This Row],[ПИР]:[Прочее]])</f>
        <v>0</v>
      </c>
      <c r="AD18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1" s="48">
        <f>SUM(Таблица3[[#This Row],[ПИР7]:[Прочие]])</f>
        <v>0</v>
      </c>
      <c r="AF181" s="48">
        <f>SUM(Таблица3[[#This Row],[ПИР11]:[Прочие15]])</f>
        <v>0</v>
      </c>
    </row>
    <row r="182" spans="4:32" x14ac:dyDescent="0.25">
      <c r="D182" s="36">
        <f>калькулятор!C186</f>
        <v>0</v>
      </c>
      <c r="E182" s="6">
        <f>калькулятор!F186</f>
        <v>0</v>
      </c>
      <c r="F182" s="6">
        <f>калькулятор!G186</f>
        <v>0</v>
      </c>
      <c r="G182" s="6">
        <f>калькулятор!H186</f>
        <v>0</v>
      </c>
      <c r="H182" s="6">
        <f>калькулятор!I186</f>
        <v>0</v>
      </c>
      <c r="I182" s="43">
        <f>S182*SUMPRODUCT(($B$2=Таблица2[Филиал])*($B$3=Таблица2[ФЕР/ТЕР])*(F182=Таблица2[Наименование работ])*(G182=Таблица2[ТПиР/НСиР])*Таблица2[ПИР])</f>
        <v>0</v>
      </c>
      <c r="J182" s="43">
        <f>T182*SUMPRODUCT(($B$2=Таблица2[Филиал])*($B$3=Таблица2[ФЕР/ТЕР])*(F182=Таблица2[Наименование работ])*(G182=Таблица2[ТПиР/НСиР])*Таблица2[СМР])</f>
        <v>0</v>
      </c>
      <c r="K182" s="43">
        <f>U182*SUMPRODUCT(($B$2=Таблица2[Филиал])*($B$3=Таблица2[ФЕР/ТЕР])*(F182=Таблица2[Наименование работ])*(G182=Таблица2[ТПиР/НСиР])*Таблица2[ПНР])</f>
        <v>0</v>
      </c>
      <c r="L182" s="43">
        <f>V182*SUMPRODUCT(($B$2=Таблица2[Филиал])*($B$3=Таблица2[ФЕР/ТЕР])*(F182=Таблица2[Наименование работ])*(G182=Таблица2[ТПиР/НСиР])*Таблица2[Оборудование])</f>
        <v>0</v>
      </c>
      <c r="M182" s="43">
        <f>W182*SUMPRODUCT(($B$2=Таблица2[Филиал])*($B$3=Таблица2[ФЕР/ТЕР])*(F182=Таблица2[Наименование работ])*(G182=Таблица2[ТПиР/НСиР])*Таблица2[Прочие])</f>
        <v>0</v>
      </c>
      <c r="N182" s="43">
        <f>S182*SUMPRODUCT(($B$2=Таблица2[Филиал])*($B$3=Таблица2[ФЕР/ТЕР])*(F182=Таблица2[Наименование работ])*(G182=Таблица2[ТПиР/НСиР])*Таблица2[ПИР2])</f>
        <v>0</v>
      </c>
      <c r="O182" s="43">
        <f>T182*SUMPRODUCT(($B$2=Таблица2[Филиал])*($B$3=Таблица2[ФЕР/ТЕР])*(F182=Таблица2[Наименование работ])*(G182=Таблица2[ТПиР/НСиР])*Таблица2[СМР3])</f>
        <v>0</v>
      </c>
      <c r="P182" s="43">
        <f>U182*SUMPRODUCT(($B$2=Таблица2[Филиал])*($B$3=Таблица2[ФЕР/ТЕР])*(F182=Таблица2[Наименование работ])*(G182=Таблица2[ТПиР/НСиР])*Таблица2[ПНР4])</f>
        <v>0</v>
      </c>
      <c r="Q182" s="43">
        <f>V182*SUMPRODUCT(($B$2=Таблица2[Филиал])*($B$3=Таблица2[ФЕР/ТЕР])*(F182=Таблица2[Наименование работ])*(G182=Таблица2[ТПиР/НСиР])*Таблица2[Оборудование5])</f>
        <v>0</v>
      </c>
      <c r="R182" s="43">
        <f>W182*SUMPRODUCT(($B$2=Таблица2[Филиал])*($B$3=Таблица2[ФЕР/ТЕР])*(F182=Таблица2[Наименование работ])*(G182=Таблица2[ТПиР/НСиР])*Таблица2[Прочие2])</f>
        <v>0</v>
      </c>
      <c r="S182" s="43">
        <f>IF($B$4="в базовых ценах",калькулятор!J186,X182*SUMPRODUCT(($B$2=Таблица2[Филиал])*($B$3=Таблица2[ФЕР/ТЕР])*(F182=Таблица2[Наименование работ])*(G182=Таблица2[ТПиР/НСиР])/Таблица2[ПИР22]))</f>
        <v>0</v>
      </c>
      <c r="T182" s="43">
        <f>IF($B$4="в базовых ценах",калькулятор!K186,Y182*SUMPRODUCT(($B$2=Таблица2[Филиал])*($B$3=Таблица2[ФЕР/ТЕР])*(F182=Таблица2[Наименование работ])*(G182=Таблица2[ТПиР/НСиР])/Таблица2[СМР33]))</f>
        <v>0</v>
      </c>
      <c r="U182" s="43">
        <f>IF($B$4="в базовых ценах",калькулятор!L186,Z182*SUMPRODUCT(($B$2=Таблица2[Филиал])*($B$3=Таблица2[ФЕР/ТЕР])*(F182=Таблица2[Наименование работ])*(G182=Таблица2[ТПиР/НСиР])/Таблица2[ПНР44]))</f>
        <v>0</v>
      </c>
      <c r="V182" s="43">
        <f>IF($B$4="в базовых ценах",калькулятор!M186,AA182*SUMPRODUCT(($B$2=Таблица2[Филиал])*($B$3=Таблица2[ФЕР/ТЕР])*(F182=Таблица2[Наименование работ])*(G182=Таблица2[ТПиР/НСиР])/Таблица2[Оборудование55]))</f>
        <v>0</v>
      </c>
      <c r="W182" s="43">
        <f>IF($B$4="в базовых ценах",калькулятор!N186,AB182*SUMPRODUCT(($B$2=Таблица2[Филиал])*($B$3=Таблица2[ФЕР/ТЕР])*(F182=Таблица2[Наименование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43">
        <f>IF($B$4="в текущих ценах",калькулятор!J186,S182*SUMPRODUCT(($B$2=Таблица2[Филиал])*($B$3=Таблица2[ФЕР/ТЕР])*(F182=Таблица2[Наименование работ])*(G182=Таблица2[ТПиР/НСиР])*Таблица2[ПИР22]))</f>
        <v>0</v>
      </c>
      <c r="Y182" s="43">
        <f>IF($B$4="в текущих ценах",калькулятор!K186,T182*SUMPRODUCT(($B$2=Таблица2[Филиал])*($B$3=Таблица2[ФЕР/ТЕР])*(F182=Таблица2[Наименование работ])*(G182=Таблица2[ТПиР/НСиР])*Таблица2[СМР33]))</f>
        <v>0</v>
      </c>
      <c r="Z182" s="43">
        <f>IF($B$4="в текущих ценах",калькулятор!L186,U182*SUMPRODUCT(($B$2=Таблица2[Филиал])*($B$3=Таблица2[ФЕР/ТЕР])*(F182=Таблица2[Наименование работ])*(G182=Таблица2[ТПиР/НСиР])*Таблица2[ПНР44]))</f>
        <v>0</v>
      </c>
      <c r="AA182" s="43">
        <f>IF($B$4="в текущих ценах",калькулятор!M186,V182*SUMPRODUCT(($B$2=Таблица2[Филиал])*($B$3=Таблица2[ФЕР/ТЕР])*(F182=Таблица2[Наименование работ])*(G182=Таблица2[ТПиР/НСиР])*Таблица2[Оборудование55]))</f>
        <v>0</v>
      </c>
      <c r="AB182" s="44">
        <f>IF($B$4="в текущих ценах",калькулятор!N186,W182*SUMPRODUCT(($B$2=Таблица2[Филиал])*($B$3=Таблица2[ФЕР/ТЕР])*(F182=Таблица2[Наименование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43">
        <f>SUM(Таблица3[[#This Row],[ПИР]:[Прочее]])</f>
        <v>0</v>
      </c>
      <c r="AD18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2" s="48">
        <f>SUM(Таблица3[[#This Row],[ПИР7]:[Прочие]])</f>
        <v>0</v>
      </c>
      <c r="AF182" s="48">
        <f>SUM(Таблица3[[#This Row],[ПИР11]:[Прочие15]])</f>
        <v>0</v>
      </c>
    </row>
    <row r="183" spans="4:32" x14ac:dyDescent="0.25">
      <c r="D183" s="36">
        <f>калькулятор!C187</f>
        <v>0</v>
      </c>
      <c r="E183" s="6">
        <f>калькулятор!F187</f>
        <v>0</v>
      </c>
      <c r="F183" s="6">
        <f>калькулятор!G187</f>
        <v>0</v>
      </c>
      <c r="G183" s="6">
        <f>калькулятор!H187</f>
        <v>0</v>
      </c>
      <c r="H183" s="6">
        <f>калькулятор!I187</f>
        <v>0</v>
      </c>
      <c r="I183" s="43">
        <f>S183*SUMPRODUCT(($B$2=Таблица2[Филиал])*($B$3=Таблица2[ФЕР/ТЕР])*(F183=Таблица2[Наименование работ])*(G183=Таблица2[ТПиР/НСиР])*Таблица2[ПИР])</f>
        <v>0</v>
      </c>
      <c r="J183" s="43">
        <f>T183*SUMPRODUCT(($B$2=Таблица2[Филиал])*($B$3=Таблица2[ФЕР/ТЕР])*(F183=Таблица2[Наименование работ])*(G183=Таблица2[ТПиР/НСиР])*Таблица2[СМР])</f>
        <v>0</v>
      </c>
      <c r="K183" s="43">
        <f>U183*SUMPRODUCT(($B$2=Таблица2[Филиал])*($B$3=Таблица2[ФЕР/ТЕР])*(F183=Таблица2[Наименование работ])*(G183=Таблица2[ТПиР/НСиР])*Таблица2[ПНР])</f>
        <v>0</v>
      </c>
      <c r="L183" s="43">
        <f>V183*SUMPRODUCT(($B$2=Таблица2[Филиал])*($B$3=Таблица2[ФЕР/ТЕР])*(F183=Таблица2[Наименование работ])*(G183=Таблица2[ТПиР/НСиР])*Таблица2[Оборудование])</f>
        <v>0</v>
      </c>
      <c r="M183" s="43">
        <f>W183*SUMPRODUCT(($B$2=Таблица2[Филиал])*($B$3=Таблица2[ФЕР/ТЕР])*(F183=Таблица2[Наименование работ])*(G183=Таблица2[ТПиР/НСиР])*Таблица2[Прочие])</f>
        <v>0</v>
      </c>
      <c r="N183" s="43">
        <f>S183*SUMPRODUCT(($B$2=Таблица2[Филиал])*($B$3=Таблица2[ФЕР/ТЕР])*(F183=Таблица2[Наименование работ])*(G183=Таблица2[ТПиР/НСиР])*Таблица2[ПИР2])</f>
        <v>0</v>
      </c>
      <c r="O183" s="43">
        <f>T183*SUMPRODUCT(($B$2=Таблица2[Филиал])*($B$3=Таблица2[ФЕР/ТЕР])*(F183=Таблица2[Наименование работ])*(G183=Таблица2[ТПиР/НСиР])*Таблица2[СМР3])</f>
        <v>0</v>
      </c>
      <c r="P183" s="43">
        <f>U183*SUMPRODUCT(($B$2=Таблица2[Филиал])*($B$3=Таблица2[ФЕР/ТЕР])*(F183=Таблица2[Наименование работ])*(G183=Таблица2[ТПиР/НСиР])*Таблица2[ПНР4])</f>
        <v>0</v>
      </c>
      <c r="Q183" s="43">
        <f>V183*SUMPRODUCT(($B$2=Таблица2[Филиал])*($B$3=Таблица2[ФЕР/ТЕР])*(F183=Таблица2[Наименование работ])*(G183=Таблица2[ТПиР/НСиР])*Таблица2[Оборудование5])</f>
        <v>0</v>
      </c>
      <c r="R183" s="43">
        <f>W183*SUMPRODUCT(($B$2=Таблица2[Филиал])*($B$3=Таблица2[ФЕР/ТЕР])*(F183=Таблица2[Наименование работ])*(G183=Таблица2[ТПиР/НСиР])*Таблица2[Прочие2])</f>
        <v>0</v>
      </c>
      <c r="S183" s="43">
        <f>IF($B$4="в базовых ценах",калькулятор!J187,X183*SUMPRODUCT(($B$2=Таблица2[Филиал])*($B$3=Таблица2[ФЕР/ТЕР])*(F183=Таблица2[Наименование работ])*(G183=Таблица2[ТПиР/НСиР])/Таблица2[ПИР22]))</f>
        <v>0</v>
      </c>
      <c r="T183" s="43">
        <f>IF($B$4="в базовых ценах",калькулятор!K187,Y183*SUMPRODUCT(($B$2=Таблица2[Филиал])*($B$3=Таблица2[ФЕР/ТЕР])*(F183=Таблица2[Наименование работ])*(G183=Таблица2[ТПиР/НСиР])/Таблица2[СМР33]))</f>
        <v>0</v>
      </c>
      <c r="U183" s="43">
        <f>IF($B$4="в базовых ценах",калькулятор!L187,Z183*SUMPRODUCT(($B$2=Таблица2[Филиал])*($B$3=Таблица2[ФЕР/ТЕР])*(F183=Таблица2[Наименование работ])*(G183=Таблица2[ТПиР/НСиР])/Таблица2[ПНР44]))</f>
        <v>0</v>
      </c>
      <c r="V183" s="43">
        <f>IF($B$4="в базовых ценах",калькулятор!M187,AA183*SUMPRODUCT(($B$2=Таблица2[Филиал])*($B$3=Таблица2[ФЕР/ТЕР])*(F183=Таблица2[Наименование работ])*(G183=Таблица2[ТПиР/НСиР])/Таблица2[Оборудование55]))</f>
        <v>0</v>
      </c>
      <c r="W183" s="43">
        <f>IF($B$4="в базовых ценах",калькулятор!N187,AB183*SUMPRODUCT(($B$2=Таблица2[Филиал])*($B$3=Таблица2[ФЕР/ТЕР])*(F183=Таблица2[Наименование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43">
        <f>IF($B$4="в текущих ценах",калькулятор!J187,S183*SUMPRODUCT(($B$2=Таблица2[Филиал])*($B$3=Таблица2[ФЕР/ТЕР])*(F183=Таблица2[Наименование работ])*(G183=Таблица2[ТПиР/НСиР])*Таблица2[ПИР22]))</f>
        <v>0</v>
      </c>
      <c r="Y183" s="43">
        <f>IF($B$4="в текущих ценах",калькулятор!K187,T183*SUMPRODUCT(($B$2=Таблица2[Филиал])*($B$3=Таблица2[ФЕР/ТЕР])*(F183=Таблица2[Наименование работ])*(G183=Таблица2[ТПиР/НСиР])*Таблица2[СМР33]))</f>
        <v>0</v>
      </c>
      <c r="Z183" s="43">
        <f>IF($B$4="в текущих ценах",калькулятор!L187,U183*SUMPRODUCT(($B$2=Таблица2[Филиал])*($B$3=Таблица2[ФЕР/ТЕР])*(F183=Таблица2[Наименование работ])*(G183=Таблица2[ТПиР/НСиР])*Таблица2[ПНР44]))</f>
        <v>0</v>
      </c>
      <c r="AA183" s="43">
        <f>IF($B$4="в текущих ценах",калькулятор!M187,V183*SUMPRODUCT(($B$2=Таблица2[Филиал])*($B$3=Таблица2[ФЕР/ТЕР])*(F183=Таблица2[Наименование работ])*(G183=Таблица2[ТПиР/НСиР])*Таблица2[Оборудование55]))</f>
        <v>0</v>
      </c>
      <c r="AB183" s="44">
        <f>IF($B$4="в текущих ценах",калькулятор!N187,W183*SUMPRODUCT(($B$2=Таблица2[Филиал])*($B$3=Таблица2[ФЕР/ТЕР])*(F183=Таблица2[Наименование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43">
        <f>SUM(Таблица3[[#This Row],[ПИР]:[Прочее]])</f>
        <v>0</v>
      </c>
      <c r="AD18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3" s="48">
        <f>SUM(Таблица3[[#This Row],[ПИР7]:[Прочие]])</f>
        <v>0</v>
      </c>
      <c r="AF183" s="48">
        <f>SUM(Таблица3[[#This Row],[ПИР11]:[Прочие15]])</f>
        <v>0</v>
      </c>
    </row>
    <row r="184" spans="4:32" x14ac:dyDescent="0.25">
      <c r="D184" s="36">
        <f>калькулятор!C188</f>
        <v>0</v>
      </c>
      <c r="E184" s="6">
        <f>калькулятор!F188</f>
        <v>0</v>
      </c>
      <c r="F184" s="6">
        <f>калькулятор!G188</f>
        <v>0</v>
      </c>
      <c r="G184" s="6">
        <f>калькулятор!H188</f>
        <v>0</v>
      </c>
      <c r="H184" s="6">
        <f>калькулятор!I188</f>
        <v>0</v>
      </c>
      <c r="I184" s="43">
        <f>S184*SUMPRODUCT(($B$2=Таблица2[Филиал])*($B$3=Таблица2[ФЕР/ТЕР])*(F184=Таблица2[Наименование работ])*(G184=Таблица2[ТПиР/НСиР])*Таблица2[ПИР])</f>
        <v>0</v>
      </c>
      <c r="J184" s="43">
        <f>T184*SUMPRODUCT(($B$2=Таблица2[Филиал])*($B$3=Таблица2[ФЕР/ТЕР])*(F184=Таблица2[Наименование работ])*(G184=Таблица2[ТПиР/НСиР])*Таблица2[СМР])</f>
        <v>0</v>
      </c>
      <c r="K184" s="43">
        <f>U184*SUMPRODUCT(($B$2=Таблица2[Филиал])*($B$3=Таблица2[ФЕР/ТЕР])*(F184=Таблица2[Наименование работ])*(G184=Таблица2[ТПиР/НСиР])*Таблица2[ПНР])</f>
        <v>0</v>
      </c>
      <c r="L184" s="43">
        <f>V184*SUMPRODUCT(($B$2=Таблица2[Филиал])*($B$3=Таблица2[ФЕР/ТЕР])*(F184=Таблица2[Наименование работ])*(G184=Таблица2[ТПиР/НСиР])*Таблица2[Оборудование])</f>
        <v>0</v>
      </c>
      <c r="M184" s="43">
        <f>W184*SUMPRODUCT(($B$2=Таблица2[Филиал])*($B$3=Таблица2[ФЕР/ТЕР])*(F184=Таблица2[Наименование работ])*(G184=Таблица2[ТПиР/НСиР])*Таблица2[Прочие])</f>
        <v>0</v>
      </c>
      <c r="N184" s="43">
        <f>S184*SUMPRODUCT(($B$2=Таблица2[Филиал])*($B$3=Таблица2[ФЕР/ТЕР])*(F184=Таблица2[Наименование работ])*(G184=Таблица2[ТПиР/НСиР])*Таблица2[ПИР2])</f>
        <v>0</v>
      </c>
      <c r="O184" s="43">
        <f>T184*SUMPRODUCT(($B$2=Таблица2[Филиал])*($B$3=Таблица2[ФЕР/ТЕР])*(F184=Таблица2[Наименование работ])*(G184=Таблица2[ТПиР/НСиР])*Таблица2[СМР3])</f>
        <v>0</v>
      </c>
      <c r="P184" s="43">
        <f>U184*SUMPRODUCT(($B$2=Таблица2[Филиал])*($B$3=Таблица2[ФЕР/ТЕР])*(F184=Таблица2[Наименование работ])*(G184=Таблица2[ТПиР/НСиР])*Таблица2[ПНР4])</f>
        <v>0</v>
      </c>
      <c r="Q184" s="43">
        <f>V184*SUMPRODUCT(($B$2=Таблица2[Филиал])*($B$3=Таблица2[ФЕР/ТЕР])*(F184=Таблица2[Наименование работ])*(G184=Таблица2[ТПиР/НСиР])*Таблица2[Оборудование5])</f>
        <v>0</v>
      </c>
      <c r="R184" s="43">
        <f>W184*SUMPRODUCT(($B$2=Таблица2[Филиал])*($B$3=Таблица2[ФЕР/ТЕР])*(F184=Таблица2[Наименование работ])*(G184=Таблица2[ТПиР/НСиР])*Таблица2[Прочие2])</f>
        <v>0</v>
      </c>
      <c r="S184" s="43">
        <f>IF($B$4="в базовых ценах",калькулятор!J188,X184*SUMPRODUCT(($B$2=Таблица2[Филиал])*($B$3=Таблица2[ФЕР/ТЕР])*(F184=Таблица2[Наименование работ])*(G184=Таблица2[ТПиР/НСиР])/Таблица2[ПИР22]))</f>
        <v>0</v>
      </c>
      <c r="T184" s="43">
        <f>IF($B$4="в базовых ценах",калькулятор!K188,Y184*SUMPRODUCT(($B$2=Таблица2[Филиал])*($B$3=Таблица2[ФЕР/ТЕР])*(F184=Таблица2[Наименование работ])*(G184=Таблица2[ТПиР/НСиР])/Таблица2[СМР33]))</f>
        <v>0</v>
      </c>
      <c r="U184" s="43">
        <f>IF($B$4="в базовых ценах",калькулятор!L188,Z184*SUMPRODUCT(($B$2=Таблица2[Филиал])*($B$3=Таблица2[ФЕР/ТЕР])*(F184=Таблица2[Наименование работ])*(G184=Таблица2[ТПиР/НСиР])/Таблица2[ПНР44]))</f>
        <v>0</v>
      </c>
      <c r="V184" s="43">
        <f>IF($B$4="в базовых ценах",калькулятор!M188,AA184*SUMPRODUCT(($B$2=Таблица2[Филиал])*($B$3=Таблица2[ФЕР/ТЕР])*(F184=Таблица2[Наименование работ])*(G184=Таблица2[ТПиР/НСиР])/Таблица2[Оборудование55]))</f>
        <v>0</v>
      </c>
      <c r="W184" s="43">
        <f>IF($B$4="в базовых ценах",калькулятор!N188,AB184*SUMPRODUCT(($B$2=Таблица2[Филиал])*($B$3=Таблица2[ФЕР/ТЕР])*(F184=Таблица2[Наименование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43">
        <f>IF($B$4="в текущих ценах",калькулятор!J188,S184*SUMPRODUCT(($B$2=Таблица2[Филиал])*($B$3=Таблица2[ФЕР/ТЕР])*(F184=Таблица2[Наименование работ])*(G184=Таблица2[ТПиР/НСиР])*Таблица2[ПИР22]))</f>
        <v>0</v>
      </c>
      <c r="Y184" s="43">
        <f>IF($B$4="в текущих ценах",калькулятор!K188,T184*SUMPRODUCT(($B$2=Таблица2[Филиал])*($B$3=Таблица2[ФЕР/ТЕР])*(F184=Таблица2[Наименование работ])*(G184=Таблица2[ТПиР/НСиР])*Таблица2[СМР33]))</f>
        <v>0</v>
      </c>
      <c r="Z184" s="43">
        <f>IF($B$4="в текущих ценах",калькулятор!L188,U184*SUMPRODUCT(($B$2=Таблица2[Филиал])*($B$3=Таблица2[ФЕР/ТЕР])*(F184=Таблица2[Наименование работ])*(G184=Таблица2[ТПиР/НСиР])*Таблица2[ПНР44]))</f>
        <v>0</v>
      </c>
      <c r="AA184" s="43">
        <f>IF($B$4="в текущих ценах",калькулятор!M188,V184*SUMPRODUCT(($B$2=Таблица2[Филиал])*($B$3=Таблица2[ФЕР/ТЕР])*(F184=Таблица2[Наименование работ])*(G184=Таблица2[ТПиР/НСиР])*Таблица2[Оборудование55]))</f>
        <v>0</v>
      </c>
      <c r="AB184" s="44">
        <f>IF($B$4="в текущих ценах",калькулятор!N188,W184*SUMPRODUCT(($B$2=Таблица2[Филиал])*($B$3=Таблица2[ФЕР/ТЕР])*(F184=Таблица2[Наименование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43">
        <f>SUM(Таблица3[[#This Row],[ПИР]:[Прочее]])</f>
        <v>0</v>
      </c>
      <c r="AD18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4" s="48">
        <f>SUM(Таблица3[[#This Row],[ПИР7]:[Прочие]])</f>
        <v>0</v>
      </c>
      <c r="AF184" s="48">
        <f>SUM(Таблица3[[#This Row],[ПИР11]:[Прочие15]])</f>
        <v>0</v>
      </c>
    </row>
    <row r="185" spans="4:32" x14ac:dyDescent="0.25">
      <c r="D185" s="36">
        <f>калькулятор!C189</f>
        <v>0</v>
      </c>
      <c r="E185" s="6">
        <f>калькулятор!F189</f>
        <v>0</v>
      </c>
      <c r="F185" s="6">
        <f>калькулятор!G189</f>
        <v>0</v>
      </c>
      <c r="G185" s="6">
        <f>калькулятор!H189</f>
        <v>0</v>
      </c>
      <c r="H185" s="6">
        <f>калькулятор!I189</f>
        <v>0</v>
      </c>
      <c r="I185" s="43">
        <f>S185*SUMPRODUCT(($B$2=Таблица2[Филиал])*($B$3=Таблица2[ФЕР/ТЕР])*(F185=Таблица2[Наименование работ])*(G185=Таблица2[ТПиР/НСиР])*Таблица2[ПИР])</f>
        <v>0</v>
      </c>
      <c r="J185" s="43">
        <f>T185*SUMPRODUCT(($B$2=Таблица2[Филиал])*($B$3=Таблица2[ФЕР/ТЕР])*(F185=Таблица2[Наименование работ])*(G185=Таблица2[ТПиР/НСиР])*Таблица2[СМР])</f>
        <v>0</v>
      </c>
      <c r="K185" s="43">
        <f>U185*SUMPRODUCT(($B$2=Таблица2[Филиал])*($B$3=Таблица2[ФЕР/ТЕР])*(F185=Таблица2[Наименование работ])*(G185=Таблица2[ТПиР/НСиР])*Таблица2[ПНР])</f>
        <v>0</v>
      </c>
      <c r="L185" s="43">
        <f>V185*SUMPRODUCT(($B$2=Таблица2[Филиал])*($B$3=Таблица2[ФЕР/ТЕР])*(F185=Таблица2[Наименование работ])*(G185=Таблица2[ТПиР/НСиР])*Таблица2[Оборудование])</f>
        <v>0</v>
      </c>
      <c r="M185" s="43">
        <f>W185*SUMPRODUCT(($B$2=Таблица2[Филиал])*($B$3=Таблица2[ФЕР/ТЕР])*(F185=Таблица2[Наименование работ])*(G185=Таблица2[ТПиР/НСиР])*Таблица2[Прочие])</f>
        <v>0</v>
      </c>
      <c r="N185" s="43">
        <f>S185*SUMPRODUCT(($B$2=Таблица2[Филиал])*($B$3=Таблица2[ФЕР/ТЕР])*(F185=Таблица2[Наименование работ])*(G185=Таблица2[ТПиР/НСиР])*Таблица2[ПИР2])</f>
        <v>0</v>
      </c>
      <c r="O185" s="43">
        <f>T185*SUMPRODUCT(($B$2=Таблица2[Филиал])*($B$3=Таблица2[ФЕР/ТЕР])*(F185=Таблица2[Наименование работ])*(G185=Таблица2[ТПиР/НСиР])*Таблица2[СМР3])</f>
        <v>0</v>
      </c>
      <c r="P185" s="43">
        <f>U185*SUMPRODUCT(($B$2=Таблица2[Филиал])*($B$3=Таблица2[ФЕР/ТЕР])*(F185=Таблица2[Наименование работ])*(G185=Таблица2[ТПиР/НСиР])*Таблица2[ПНР4])</f>
        <v>0</v>
      </c>
      <c r="Q185" s="43">
        <f>V185*SUMPRODUCT(($B$2=Таблица2[Филиал])*($B$3=Таблица2[ФЕР/ТЕР])*(F185=Таблица2[Наименование работ])*(G185=Таблица2[ТПиР/НСиР])*Таблица2[Оборудование5])</f>
        <v>0</v>
      </c>
      <c r="R185" s="43">
        <f>W185*SUMPRODUCT(($B$2=Таблица2[Филиал])*($B$3=Таблица2[ФЕР/ТЕР])*(F185=Таблица2[Наименование работ])*(G185=Таблица2[ТПиР/НСиР])*Таблица2[Прочие2])</f>
        <v>0</v>
      </c>
      <c r="S185" s="43">
        <f>IF($B$4="в базовых ценах",калькулятор!J189,X185*SUMPRODUCT(($B$2=Таблица2[Филиал])*($B$3=Таблица2[ФЕР/ТЕР])*(F185=Таблица2[Наименование работ])*(G185=Таблица2[ТПиР/НСиР])/Таблица2[ПИР22]))</f>
        <v>0</v>
      </c>
      <c r="T185" s="43">
        <f>IF($B$4="в базовых ценах",калькулятор!K189,Y185*SUMPRODUCT(($B$2=Таблица2[Филиал])*($B$3=Таблица2[ФЕР/ТЕР])*(F185=Таблица2[Наименование работ])*(G185=Таблица2[ТПиР/НСиР])/Таблица2[СМР33]))</f>
        <v>0</v>
      </c>
      <c r="U185" s="43">
        <f>IF($B$4="в базовых ценах",калькулятор!L189,Z185*SUMPRODUCT(($B$2=Таблица2[Филиал])*($B$3=Таблица2[ФЕР/ТЕР])*(F185=Таблица2[Наименование работ])*(G185=Таблица2[ТПиР/НСиР])/Таблица2[ПНР44]))</f>
        <v>0</v>
      </c>
      <c r="V185" s="43">
        <f>IF($B$4="в базовых ценах",калькулятор!M189,AA185*SUMPRODUCT(($B$2=Таблица2[Филиал])*($B$3=Таблица2[ФЕР/ТЕР])*(F185=Таблица2[Наименование работ])*(G185=Таблица2[ТПиР/НСиР])/Таблица2[Оборудование55]))</f>
        <v>0</v>
      </c>
      <c r="W185" s="43">
        <f>IF($B$4="в базовых ценах",калькулятор!N189,AB185*SUMPRODUCT(($B$2=Таблица2[Филиал])*($B$3=Таблица2[ФЕР/ТЕР])*(F185=Таблица2[Наименование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43">
        <f>IF($B$4="в текущих ценах",калькулятор!J189,S185*SUMPRODUCT(($B$2=Таблица2[Филиал])*($B$3=Таблица2[ФЕР/ТЕР])*(F185=Таблица2[Наименование работ])*(G185=Таблица2[ТПиР/НСиР])*Таблица2[ПИР22]))</f>
        <v>0</v>
      </c>
      <c r="Y185" s="43">
        <f>IF($B$4="в текущих ценах",калькулятор!K189,T185*SUMPRODUCT(($B$2=Таблица2[Филиал])*($B$3=Таблица2[ФЕР/ТЕР])*(F185=Таблица2[Наименование работ])*(G185=Таблица2[ТПиР/НСиР])*Таблица2[СМР33]))</f>
        <v>0</v>
      </c>
      <c r="Z185" s="43">
        <f>IF($B$4="в текущих ценах",калькулятор!L189,U185*SUMPRODUCT(($B$2=Таблица2[Филиал])*($B$3=Таблица2[ФЕР/ТЕР])*(F185=Таблица2[Наименование работ])*(G185=Таблица2[ТПиР/НСиР])*Таблица2[ПНР44]))</f>
        <v>0</v>
      </c>
      <c r="AA185" s="43">
        <f>IF($B$4="в текущих ценах",калькулятор!M189,V185*SUMPRODUCT(($B$2=Таблица2[Филиал])*($B$3=Таблица2[ФЕР/ТЕР])*(F185=Таблица2[Наименование работ])*(G185=Таблица2[ТПиР/НСиР])*Таблица2[Оборудование55]))</f>
        <v>0</v>
      </c>
      <c r="AB185" s="44">
        <f>IF($B$4="в текущих ценах",калькулятор!N189,W185*SUMPRODUCT(($B$2=Таблица2[Филиал])*($B$3=Таблица2[ФЕР/ТЕР])*(F185=Таблица2[Наименование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43">
        <f>SUM(Таблица3[[#This Row],[ПИР]:[Прочее]])</f>
        <v>0</v>
      </c>
      <c r="AD18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5" s="48">
        <f>SUM(Таблица3[[#This Row],[ПИР7]:[Прочие]])</f>
        <v>0</v>
      </c>
      <c r="AF185" s="48">
        <f>SUM(Таблица3[[#This Row],[ПИР11]:[Прочие15]])</f>
        <v>0</v>
      </c>
    </row>
    <row r="186" spans="4:32" x14ac:dyDescent="0.25">
      <c r="D186" s="36">
        <f>калькулятор!C190</f>
        <v>0</v>
      </c>
      <c r="E186" s="6">
        <f>калькулятор!F190</f>
        <v>0</v>
      </c>
      <c r="F186" s="6">
        <f>калькулятор!G190</f>
        <v>0</v>
      </c>
      <c r="G186" s="6">
        <f>калькулятор!H190</f>
        <v>0</v>
      </c>
      <c r="H186" s="6">
        <f>калькулятор!I190</f>
        <v>0</v>
      </c>
      <c r="I186" s="43">
        <f>S186*SUMPRODUCT(($B$2=Таблица2[Филиал])*($B$3=Таблица2[ФЕР/ТЕР])*(F186=Таблица2[Наименование работ])*(G186=Таблица2[ТПиР/НСиР])*Таблица2[ПИР])</f>
        <v>0</v>
      </c>
      <c r="J186" s="43">
        <f>T186*SUMPRODUCT(($B$2=Таблица2[Филиал])*($B$3=Таблица2[ФЕР/ТЕР])*(F186=Таблица2[Наименование работ])*(G186=Таблица2[ТПиР/НСиР])*Таблица2[СМР])</f>
        <v>0</v>
      </c>
      <c r="K186" s="43">
        <f>U186*SUMPRODUCT(($B$2=Таблица2[Филиал])*($B$3=Таблица2[ФЕР/ТЕР])*(F186=Таблица2[Наименование работ])*(G186=Таблица2[ТПиР/НСиР])*Таблица2[ПНР])</f>
        <v>0</v>
      </c>
      <c r="L186" s="43">
        <f>V186*SUMPRODUCT(($B$2=Таблица2[Филиал])*($B$3=Таблица2[ФЕР/ТЕР])*(F186=Таблица2[Наименование работ])*(G186=Таблица2[ТПиР/НСиР])*Таблица2[Оборудование])</f>
        <v>0</v>
      </c>
      <c r="M186" s="43">
        <f>W186*SUMPRODUCT(($B$2=Таблица2[Филиал])*($B$3=Таблица2[ФЕР/ТЕР])*(F186=Таблица2[Наименование работ])*(G186=Таблица2[ТПиР/НСиР])*Таблица2[Прочие])</f>
        <v>0</v>
      </c>
      <c r="N186" s="43">
        <f>S186*SUMPRODUCT(($B$2=Таблица2[Филиал])*($B$3=Таблица2[ФЕР/ТЕР])*(F186=Таблица2[Наименование работ])*(G186=Таблица2[ТПиР/НСиР])*Таблица2[ПИР2])</f>
        <v>0</v>
      </c>
      <c r="O186" s="43">
        <f>T186*SUMPRODUCT(($B$2=Таблица2[Филиал])*($B$3=Таблица2[ФЕР/ТЕР])*(F186=Таблица2[Наименование работ])*(G186=Таблица2[ТПиР/НСиР])*Таблица2[СМР3])</f>
        <v>0</v>
      </c>
      <c r="P186" s="43">
        <f>U186*SUMPRODUCT(($B$2=Таблица2[Филиал])*($B$3=Таблица2[ФЕР/ТЕР])*(F186=Таблица2[Наименование работ])*(G186=Таблица2[ТПиР/НСиР])*Таблица2[ПНР4])</f>
        <v>0</v>
      </c>
      <c r="Q186" s="43">
        <f>V186*SUMPRODUCT(($B$2=Таблица2[Филиал])*($B$3=Таблица2[ФЕР/ТЕР])*(F186=Таблица2[Наименование работ])*(G186=Таблица2[ТПиР/НСиР])*Таблица2[Оборудование5])</f>
        <v>0</v>
      </c>
      <c r="R186" s="43">
        <f>W186*SUMPRODUCT(($B$2=Таблица2[Филиал])*($B$3=Таблица2[ФЕР/ТЕР])*(F186=Таблица2[Наименование работ])*(G186=Таблица2[ТПиР/НСиР])*Таблица2[Прочие2])</f>
        <v>0</v>
      </c>
      <c r="S186" s="43">
        <f>IF($B$4="в базовых ценах",калькулятор!J190,X186*SUMPRODUCT(($B$2=Таблица2[Филиал])*($B$3=Таблица2[ФЕР/ТЕР])*(F186=Таблица2[Наименование работ])*(G186=Таблица2[ТПиР/НСиР])/Таблица2[ПИР22]))</f>
        <v>0</v>
      </c>
      <c r="T186" s="43">
        <f>IF($B$4="в базовых ценах",калькулятор!K190,Y186*SUMPRODUCT(($B$2=Таблица2[Филиал])*($B$3=Таблица2[ФЕР/ТЕР])*(F186=Таблица2[Наименование работ])*(G186=Таблица2[ТПиР/НСиР])/Таблица2[СМР33]))</f>
        <v>0</v>
      </c>
      <c r="U186" s="43">
        <f>IF($B$4="в базовых ценах",калькулятор!L190,Z186*SUMPRODUCT(($B$2=Таблица2[Филиал])*($B$3=Таблица2[ФЕР/ТЕР])*(F186=Таблица2[Наименование работ])*(G186=Таблица2[ТПиР/НСиР])/Таблица2[ПНР44]))</f>
        <v>0</v>
      </c>
      <c r="V186" s="43">
        <f>IF($B$4="в базовых ценах",калькулятор!M190,AA186*SUMPRODUCT(($B$2=Таблица2[Филиал])*($B$3=Таблица2[ФЕР/ТЕР])*(F186=Таблица2[Наименование работ])*(G186=Таблица2[ТПиР/НСиР])/Таблица2[Оборудование55]))</f>
        <v>0</v>
      </c>
      <c r="W186" s="43">
        <f>IF($B$4="в базовых ценах",калькулятор!N190,AB186*SUMPRODUCT(($B$2=Таблица2[Филиал])*($B$3=Таблица2[ФЕР/ТЕР])*(F186=Таблица2[Наименование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43">
        <f>IF($B$4="в текущих ценах",калькулятор!J190,S186*SUMPRODUCT(($B$2=Таблица2[Филиал])*($B$3=Таблица2[ФЕР/ТЕР])*(F186=Таблица2[Наименование работ])*(G186=Таблица2[ТПиР/НСиР])*Таблица2[ПИР22]))</f>
        <v>0</v>
      </c>
      <c r="Y186" s="43">
        <f>IF($B$4="в текущих ценах",калькулятор!K190,T186*SUMPRODUCT(($B$2=Таблица2[Филиал])*($B$3=Таблица2[ФЕР/ТЕР])*(F186=Таблица2[Наименование работ])*(G186=Таблица2[ТПиР/НСиР])*Таблица2[СМР33]))</f>
        <v>0</v>
      </c>
      <c r="Z186" s="43">
        <f>IF($B$4="в текущих ценах",калькулятор!L190,U186*SUMPRODUCT(($B$2=Таблица2[Филиал])*($B$3=Таблица2[ФЕР/ТЕР])*(F186=Таблица2[Наименование работ])*(G186=Таблица2[ТПиР/НСиР])*Таблица2[ПНР44]))</f>
        <v>0</v>
      </c>
      <c r="AA186" s="43">
        <f>IF($B$4="в текущих ценах",калькулятор!M190,V186*SUMPRODUCT(($B$2=Таблица2[Филиал])*($B$3=Таблица2[ФЕР/ТЕР])*(F186=Таблица2[Наименование работ])*(G186=Таблица2[ТПиР/НСиР])*Таблица2[Оборудование55]))</f>
        <v>0</v>
      </c>
      <c r="AB186" s="44">
        <f>IF($B$4="в текущих ценах",калькулятор!N190,W186*SUMPRODUCT(($B$2=Таблица2[Филиал])*($B$3=Таблица2[ФЕР/ТЕР])*(F186=Таблица2[Наименование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43">
        <f>SUM(Таблица3[[#This Row],[ПИР]:[Прочее]])</f>
        <v>0</v>
      </c>
      <c r="AD18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6" s="48">
        <f>SUM(Таблица3[[#This Row],[ПИР7]:[Прочие]])</f>
        <v>0</v>
      </c>
      <c r="AF186" s="48">
        <f>SUM(Таблица3[[#This Row],[ПИР11]:[Прочие15]])</f>
        <v>0</v>
      </c>
    </row>
    <row r="187" spans="4:32" x14ac:dyDescent="0.25">
      <c r="D187" s="36">
        <f>калькулятор!C191</f>
        <v>0</v>
      </c>
      <c r="E187" s="6">
        <f>калькулятор!F191</f>
        <v>0</v>
      </c>
      <c r="F187" s="6">
        <f>калькулятор!G191</f>
        <v>0</v>
      </c>
      <c r="G187" s="6">
        <f>калькулятор!H191</f>
        <v>0</v>
      </c>
      <c r="H187" s="6">
        <f>калькулятор!I191</f>
        <v>0</v>
      </c>
      <c r="I187" s="43">
        <f>S187*SUMPRODUCT(($B$2=Таблица2[Филиал])*($B$3=Таблица2[ФЕР/ТЕР])*(F187=Таблица2[Наименование работ])*(G187=Таблица2[ТПиР/НСиР])*Таблица2[ПИР])</f>
        <v>0</v>
      </c>
      <c r="J187" s="43">
        <f>T187*SUMPRODUCT(($B$2=Таблица2[Филиал])*($B$3=Таблица2[ФЕР/ТЕР])*(F187=Таблица2[Наименование работ])*(G187=Таблица2[ТПиР/НСиР])*Таблица2[СМР])</f>
        <v>0</v>
      </c>
      <c r="K187" s="43">
        <f>U187*SUMPRODUCT(($B$2=Таблица2[Филиал])*($B$3=Таблица2[ФЕР/ТЕР])*(F187=Таблица2[Наименование работ])*(G187=Таблица2[ТПиР/НСиР])*Таблица2[ПНР])</f>
        <v>0</v>
      </c>
      <c r="L187" s="43">
        <f>V187*SUMPRODUCT(($B$2=Таблица2[Филиал])*($B$3=Таблица2[ФЕР/ТЕР])*(F187=Таблица2[Наименование работ])*(G187=Таблица2[ТПиР/НСиР])*Таблица2[Оборудование])</f>
        <v>0</v>
      </c>
      <c r="M187" s="43">
        <f>W187*SUMPRODUCT(($B$2=Таблица2[Филиал])*($B$3=Таблица2[ФЕР/ТЕР])*(F187=Таблица2[Наименование работ])*(G187=Таблица2[ТПиР/НСиР])*Таблица2[Прочие])</f>
        <v>0</v>
      </c>
      <c r="N187" s="43">
        <f>S187*SUMPRODUCT(($B$2=Таблица2[Филиал])*($B$3=Таблица2[ФЕР/ТЕР])*(F187=Таблица2[Наименование работ])*(G187=Таблица2[ТПиР/НСиР])*Таблица2[ПИР2])</f>
        <v>0</v>
      </c>
      <c r="O187" s="43">
        <f>T187*SUMPRODUCT(($B$2=Таблица2[Филиал])*($B$3=Таблица2[ФЕР/ТЕР])*(F187=Таблица2[Наименование работ])*(G187=Таблица2[ТПиР/НСиР])*Таблица2[СМР3])</f>
        <v>0</v>
      </c>
      <c r="P187" s="43">
        <f>U187*SUMPRODUCT(($B$2=Таблица2[Филиал])*($B$3=Таблица2[ФЕР/ТЕР])*(F187=Таблица2[Наименование работ])*(G187=Таблица2[ТПиР/НСиР])*Таблица2[ПНР4])</f>
        <v>0</v>
      </c>
      <c r="Q187" s="43">
        <f>V187*SUMPRODUCT(($B$2=Таблица2[Филиал])*($B$3=Таблица2[ФЕР/ТЕР])*(F187=Таблица2[Наименование работ])*(G187=Таблица2[ТПиР/НСиР])*Таблица2[Оборудование5])</f>
        <v>0</v>
      </c>
      <c r="R187" s="43">
        <f>W187*SUMPRODUCT(($B$2=Таблица2[Филиал])*($B$3=Таблица2[ФЕР/ТЕР])*(F187=Таблица2[Наименование работ])*(G187=Таблица2[ТПиР/НСиР])*Таблица2[Прочие2])</f>
        <v>0</v>
      </c>
      <c r="S187" s="43">
        <f>IF($B$4="в базовых ценах",калькулятор!J191,X187*SUMPRODUCT(($B$2=Таблица2[Филиал])*($B$3=Таблица2[ФЕР/ТЕР])*(F187=Таблица2[Наименование работ])*(G187=Таблица2[ТПиР/НСиР])/Таблица2[ПИР22]))</f>
        <v>0</v>
      </c>
      <c r="T187" s="43">
        <f>IF($B$4="в базовых ценах",калькулятор!K191,Y187*SUMPRODUCT(($B$2=Таблица2[Филиал])*($B$3=Таблица2[ФЕР/ТЕР])*(F187=Таблица2[Наименование работ])*(G187=Таблица2[ТПиР/НСиР])/Таблица2[СМР33]))</f>
        <v>0</v>
      </c>
      <c r="U187" s="43">
        <f>IF($B$4="в базовых ценах",калькулятор!L191,Z187*SUMPRODUCT(($B$2=Таблица2[Филиал])*($B$3=Таблица2[ФЕР/ТЕР])*(F187=Таблица2[Наименование работ])*(G187=Таблица2[ТПиР/НСиР])/Таблица2[ПНР44]))</f>
        <v>0</v>
      </c>
      <c r="V187" s="43">
        <f>IF($B$4="в базовых ценах",калькулятор!M191,AA187*SUMPRODUCT(($B$2=Таблица2[Филиал])*($B$3=Таблица2[ФЕР/ТЕР])*(F187=Таблица2[Наименование работ])*(G187=Таблица2[ТПиР/НСиР])/Таблица2[Оборудование55]))</f>
        <v>0</v>
      </c>
      <c r="W187" s="43">
        <f>IF($B$4="в базовых ценах",калькулятор!N191,AB187*SUMPRODUCT(($B$2=Таблица2[Филиал])*($B$3=Таблица2[ФЕР/ТЕР])*(F187=Таблица2[Наименование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43">
        <f>IF($B$4="в текущих ценах",калькулятор!J191,S187*SUMPRODUCT(($B$2=Таблица2[Филиал])*($B$3=Таблица2[ФЕР/ТЕР])*(F187=Таблица2[Наименование работ])*(G187=Таблица2[ТПиР/НСиР])*Таблица2[ПИР22]))</f>
        <v>0</v>
      </c>
      <c r="Y187" s="43">
        <f>IF($B$4="в текущих ценах",калькулятор!K191,T187*SUMPRODUCT(($B$2=Таблица2[Филиал])*($B$3=Таблица2[ФЕР/ТЕР])*(F187=Таблица2[Наименование работ])*(G187=Таблица2[ТПиР/НСиР])*Таблица2[СМР33]))</f>
        <v>0</v>
      </c>
      <c r="Z187" s="43">
        <f>IF($B$4="в текущих ценах",калькулятор!L191,U187*SUMPRODUCT(($B$2=Таблица2[Филиал])*($B$3=Таблица2[ФЕР/ТЕР])*(F187=Таблица2[Наименование работ])*(G187=Таблица2[ТПиР/НСиР])*Таблица2[ПНР44]))</f>
        <v>0</v>
      </c>
      <c r="AA187" s="43">
        <f>IF($B$4="в текущих ценах",калькулятор!M191,V187*SUMPRODUCT(($B$2=Таблица2[Филиал])*($B$3=Таблица2[ФЕР/ТЕР])*(F187=Таблица2[Наименование работ])*(G187=Таблица2[ТПиР/НСиР])*Таблица2[Оборудование55]))</f>
        <v>0</v>
      </c>
      <c r="AB187" s="44">
        <f>IF($B$4="в текущих ценах",калькулятор!N191,W187*SUMPRODUCT(($B$2=Таблица2[Филиал])*($B$3=Таблица2[ФЕР/ТЕР])*(F187=Таблица2[Наименование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43">
        <f>SUM(Таблица3[[#This Row],[ПИР]:[Прочее]])</f>
        <v>0</v>
      </c>
      <c r="AD18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7" s="48">
        <f>SUM(Таблица3[[#This Row],[ПИР7]:[Прочие]])</f>
        <v>0</v>
      </c>
      <c r="AF187" s="48">
        <f>SUM(Таблица3[[#This Row],[ПИР11]:[Прочие15]])</f>
        <v>0</v>
      </c>
    </row>
    <row r="188" spans="4:32" x14ac:dyDescent="0.25">
      <c r="D188" s="36">
        <f>калькулятор!C192</f>
        <v>0</v>
      </c>
      <c r="E188" s="6">
        <f>калькулятор!F192</f>
        <v>0</v>
      </c>
      <c r="F188" s="6">
        <f>калькулятор!G192</f>
        <v>0</v>
      </c>
      <c r="G188" s="6">
        <f>калькулятор!H192</f>
        <v>0</v>
      </c>
      <c r="H188" s="6">
        <f>калькулятор!I192</f>
        <v>0</v>
      </c>
      <c r="I188" s="43">
        <f>S188*SUMPRODUCT(($B$2=Таблица2[Филиал])*($B$3=Таблица2[ФЕР/ТЕР])*(F188=Таблица2[Наименование работ])*(G188=Таблица2[ТПиР/НСиР])*Таблица2[ПИР])</f>
        <v>0</v>
      </c>
      <c r="J188" s="43">
        <f>T188*SUMPRODUCT(($B$2=Таблица2[Филиал])*($B$3=Таблица2[ФЕР/ТЕР])*(F188=Таблица2[Наименование работ])*(G188=Таблица2[ТПиР/НСиР])*Таблица2[СМР])</f>
        <v>0</v>
      </c>
      <c r="K188" s="43">
        <f>U188*SUMPRODUCT(($B$2=Таблица2[Филиал])*($B$3=Таблица2[ФЕР/ТЕР])*(F188=Таблица2[Наименование работ])*(G188=Таблица2[ТПиР/НСиР])*Таблица2[ПНР])</f>
        <v>0</v>
      </c>
      <c r="L188" s="43">
        <f>V188*SUMPRODUCT(($B$2=Таблица2[Филиал])*($B$3=Таблица2[ФЕР/ТЕР])*(F188=Таблица2[Наименование работ])*(G188=Таблица2[ТПиР/НСиР])*Таблица2[Оборудование])</f>
        <v>0</v>
      </c>
      <c r="M188" s="43">
        <f>W188*SUMPRODUCT(($B$2=Таблица2[Филиал])*($B$3=Таблица2[ФЕР/ТЕР])*(F188=Таблица2[Наименование работ])*(G188=Таблица2[ТПиР/НСиР])*Таблица2[Прочие])</f>
        <v>0</v>
      </c>
      <c r="N188" s="43">
        <f>S188*SUMPRODUCT(($B$2=Таблица2[Филиал])*($B$3=Таблица2[ФЕР/ТЕР])*(F188=Таблица2[Наименование работ])*(G188=Таблица2[ТПиР/НСиР])*Таблица2[ПИР2])</f>
        <v>0</v>
      </c>
      <c r="O188" s="43">
        <f>T188*SUMPRODUCT(($B$2=Таблица2[Филиал])*($B$3=Таблица2[ФЕР/ТЕР])*(F188=Таблица2[Наименование работ])*(G188=Таблица2[ТПиР/НСиР])*Таблица2[СМР3])</f>
        <v>0</v>
      </c>
      <c r="P188" s="43">
        <f>U188*SUMPRODUCT(($B$2=Таблица2[Филиал])*($B$3=Таблица2[ФЕР/ТЕР])*(F188=Таблица2[Наименование работ])*(G188=Таблица2[ТПиР/НСиР])*Таблица2[ПНР4])</f>
        <v>0</v>
      </c>
      <c r="Q188" s="43">
        <f>V188*SUMPRODUCT(($B$2=Таблица2[Филиал])*($B$3=Таблица2[ФЕР/ТЕР])*(F188=Таблица2[Наименование работ])*(G188=Таблица2[ТПиР/НСиР])*Таблица2[Оборудование5])</f>
        <v>0</v>
      </c>
      <c r="R188" s="43">
        <f>W188*SUMPRODUCT(($B$2=Таблица2[Филиал])*($B$3=Таблица2[ФЕР/ТЕР])*(F188=Таблица2[Наименование работ])*(G188=Таблица2[ТПиР/НСиР])*Таблица2[Прочие2])</f>
        <v>0</v>
      </c>
      <c r="S188" s="43">
        <f>IF($B$4="в базовых ценах",калькулятор!J192,X188*SUMPRODUCT(($B$2=Таблица2[Филиал])*($B$3=Таблица2[ФЕР/ТЕР])*(F188=Таблица2[Наименование работ])*(G188=Таблица2[ТПиР/НСиР])/Таблица2[ПИР22]))</f>
        <v>0</v>
      </c>
      <c r="T188" s="43">
        <f>IF($B$4="в базовых ценах",калькулятор!K192,Y188*SUMPRODUCT(($B$2=Таблица2[Филиал])*($B$3=Таблица2[ФЕР/ТЕР])*(F188=Таблица2[Наименование работ])*(G188=Таблица2[ТПиР/НСиР])/Таблица2[СМР33]))</f>
        <v>0</v>
      </c>
      <c r="U188" s="43">
        <f>IF($B$4="в базовых ценах",калькулятор!L192,Z188*SUMPRODUCT(($B$2=Таблица2[Филиал])*($B$3=Таблица2[ФЕР/ТЕР])*(F188=Таблица2[Наименование работ])*(G188=Таблица2[ТПиР/НСиР])/Таблица2[ПНР44]))</f>
        <v>0</v>
      </c>
      <c r="V188" s="43">
        <f>IF($B$4="в базовых ценах",калькулятор!M192,AA188*SUMPRODUCT(($B$2=Таблица2[Филиал])*($B$3=Таблица2[ФЕР/ТЕР])*(F188=Таблица2[Наименование работ])*(G188=Таблица2[ТПиР/НСиР])/Таблица2[Оборудование55]))</f>
        <v>0</v>
      </c>
      <c r="W188" s="43">
        <f>IF($B$4="в базовых ценах",калькулятор!N192,AB188*SUMPRODUCT(($B$2=Таблица2[Филиал])*($B$3=Таблица2[ФЕР/ТЕР])*(F188=Таблица2[Наименование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43">
        <f>IF($B$4="в текущих ценах",калькулятор!J192,S188*SUMPRODUCT(($B$2=Таблица2[Филиал])*($B$3=Таблица2[ФЕР/ТЕР])*(F188=Таблица2[Наименование работ])*(G188=Таблица2[ТПиР/НСиР])*Таблица2[ПИР22]))</f>
        <v>0</v>
      </c>
      <c r="Y188" s="43">
        <f>IF($B$4="в текущих ценах",калькулятор!K192,T188*SUMPRODUCT(($B$2=Таблица2[Филиал])*($B$3=Таблица2[ФЕР/ТЕР])*(F188=Таблица2[Наименование работ])*(G188=Таблица2[ТПиР/НСиР])*Таблица2[СМР33]))</f>
        <v>0</v>
      </c>
      <c r="Z188" s="43">
        <f>IF($B$4="в текущих ценах",калькулятор!L192,U188*SUMPRODUCT(($B$2=Таблица2[Филиал])*($B$3=Таблица2[ФЕР/ТЕР])*(F188=Таблица2[Наименование работ])*(G188=Таблица2[ТПиР/НСиР])*Таблица2[ПНР44]))</f>
        <v>0</v>
      </c>
      <c r="AA188" s="43">
        <f>IF($B$4="в текущих ценах",калькулятор!M192,V188*SUMPRODUCT(($B$2=Таблица2[Филиал])*($B$3=Таблица2[ФЕР/ТЕР])*(F188=Таблица2[Наименование работ])*(G188=Таблица2[ТПиР/НСиР])*Таблица2[Оборудование55]))</f>
        <v>0</v>
      </c>
      <c r="AB188" s="44">
        <f>IF($B$4="в текущих ценах",калькулятор!N192,W188*SUMPRODUCT(($B$2=Таблица2[Филиал])*($B$3=Таблица2[ФЕР/ТЕР])*(F188=Таблица2[Наименование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43">
        <f>SUM(Таблица3[[#This Row],[ПИР]:[Прочее]])</f>
        <v>0</v>
      </c>
      <c r="AD18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8" s="48">
        <f>SUM(Таблица3[[#This Row],[ПИР7]:[Прочие]])</f>
        <v>0</v>
      </c>
      <c r="AF188" s="48">
        <f>SUM(Таблица3[[#This Row],[ПИР11]:[Прочие15]])</f>
        <v>0</v>
      </c>
    </row>
    <row r="189" spans="4:32" x14ac:dyDescent="0.25">
      <c r="D189" s="36">
        <f>калькулятор!C193</f>
        <v>0</v>
      </c>
      <c r="E189" s="6">
        <f>калькулятор!F193</f>
        <v>0</v>
      </c>
      <c r="F189" s="6">
        <f>калькулятор!G193</f>
        <v>0</v>
      </c>
      <c r="G189" s="6">
        <f>калькулятор!H193</f>
        <v>0</v>
      </c>
      <c r="H189" s="6">
        <f>калькулятор!I193</f>
        <v>0</v>
      </c>
      <c r="I189" s="43">
        <f>S189*SUMPRODUCT(($B$2=Таблица2[Филиал])*($B$3=Таблица2[ФЕР/ТЕР])*(F189=Таблица2[Наименование работ])*(G189=Таблица2[ТПиР/НСиР])*Таблица2[ПИР])</f>
        <v>0</v>
      </c>
      <c r="J189" s="43">
        <f>T189*SUMPRODUCT(($B$2=Таблица2[Филиал])*($B$3=Таблица2[ФЕР/ТЕР])*(F189=Таблица2[Наименование работ])*(G189=Таблица2[ТПиР/НСиР])*Таблица2[СМР])</f>
        <v>0</v>
      </c>
      <c r="K189" s="43">
        <f>U189*SUMPRODUCT(($B$2=Таблица2[Филиал])*($B$3=Таблица2[ФЕР/ТЕР])*(F189=Таблица2[Наименование работ])*(G189=Таблица2[ТПиР/НСиР])*Таблица2[ПНР])</f>
        <v>0</v>
      </c>
      <c r="L189" s="43">
        <f>V189*SUMPRODUCT(($B$2=Таблица2[Филиал])*($B$3=Таблица2[ФЕР/ТЕР])*(F189=Таблица2[Наименование работ])*(G189=Таблица2[ТПиР/НСиР])*Таблица2[Оборудование])</f>
        <v>0</v>
      </c>
      <c r="M189" s="43">
        <f>W189*SUMPRODUCT(($B$2=Таблица2[Филиал])*($B$3=Таблица2[ФЕР/ТЕР])*(F189=Таблица2[Наименование работ])*(G189=Таблица2[ТПиР/НСиР])*Таблица2[Прочие])</f>
        <v>0</v>
      </c>
      <c r="N189" s="43">
        <f>S189*SUMPRODUCT(($B$2=Таблица2[Филиал])*($B$3=Таблица2[ФЕР/ТЕР])*(F189=Таблица2[Наименование работ])*(G189=Таблица2[ТПиР/НСиР])*Таблица2[ПИР2])</f>
        <v>0</v>
      </c>
      <c r="O189" s="43">
        <f>T189*SUMPRODUCT(($B$2=Таблица2[Филиал])*($B$3=Таблица2[ФЕР/ТЕР])*(F189=Таблица2[Наименование работ])*(G189=Таблица2[ТПиР/НСиР])*Таблица2[СМР3])</f>
        <v>0</v>
      </c>
      <c r="P189" s="43">
        <f>U189*SUMPRODUCT(($B$2=Таблица2[Филиал])*($B$3=Таблица2[ФЕР/ТЕР])*(F189=Таблица2[Наименование работ])*(G189=Таблица2[ТПиР/НСиР])*Таблица2[ПНР4])</f>
        <v>0</v>
      </c>
      <c r="Q189" s="43">
        <f>V189*SUMPRODUCT(($B$2=Таблица2[Филиал])*($B$3=Таблица2[ФЕР/ТЕР])*(F189=Таблица2[Наименование работ])*(G189=Таблица2[ТПиР/НСиР])*Таблица2[Оборудование5])</f>
        <v>0</v>
      </c>
      <c r="R189" s="43">
        <f>W189*SUMPRODUCT(($B$2=Таблица2[Филиал])*($B$3=Таблица2[ФЕР/ТЕР])*(F189=Таблица2[Наименование работ])*(G189=Таблица2[ТПиР/НСиР])*Таблица2[Прочие2])</f>
        <v>0</v>
      </c>
      <c r="S189" s="43">
        <f>IF($B$4="в базовых ценах",калькулятор!J193,X189*SUMPRODUCT(($B$2=Таблица2[Филиал])*($B$3=Таблица2[ФЕР/ТЕР])*(F189=Таблица2[Наименование работ])*(G189=Таблица2[ТПиР/НСиР])/Таблица2[ПИР22]))</f>
        <v>0</v>
      </c>
      <c r="T189" s="43">
        <f>IF($B$4="в базовых ценах",калькулятор!K193,Y189*SUMPRODUCT(($B$2=Таблица2[Филиал])*($B$3=Таблица2[ФЕР/ТЕР])*(F189=Таблица2[Наименование работ])*(G189=Таблица2[ТПиР/НСиР])/Таблица2[СМР33]))</f>
        <v>0</v>
      </c>
      <c r="U189" s="43">
        <f>IF($B$4="в базовых ценах",калькулятор!L193,Z189*SUMPRODUCT(($B$2=Таблица2[Филиал])*($B$3=Таблица2[ФЕР/ТЕР])*(F189=Таблица2[Наименование работ])*(G189=Таблица2[ТПиР/НСиР])/Таблица2[ПНР44]))</f>
        <v>0</v>
      </c>
      <c r="V189" s="43">
        <f>IF($B$4="в базовых ценах",калькулятор!M193,AA189*SUMPRODUCT(($B$2=Таблица2[Филиал])*($B$3=Таблица2[ФЕР/ТЕР])*(F189=Таблица2[Наименование работ])*(G189=Таблица2[ТПиР/НСиР])/Таблица2[Оборудование55]))</f>
        <v>0</v>
      </c>
      <c r="W189" s="43">
        <f>IF($B$4="в базовых ценах",калькулятор!N193,AB189*SUMPRODUCT(($B$2=Таблица2[Филиал])*($B$3=Таблица2[ФЕР/ТЕР])*(F189=Таблица2[Наименование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43">
        <f>IF($B$4="в текущих ценах",калькулятор!J193,S189*SUMPRODUCT(($B$2=Таблица2[Филиал])*($B$3=Таблица2[ФЕР/ТЕР])*(F189=Таблица2[Наименование работ])*(G189=Таблица2[ТПиР/НСиР])*Таблица2[ПИР22]))</f>
        <v>0</v>
      </c>
      <c r="Y189" s="43">
        <f>IF($B$4="в текущих ценах",калькулятор!K193,T189*SUMPRODUCT(($B$2=Таблица2[Филиал])*($B$3=Таблица2[ФЕР/ТЕР])*(F189=Таблица2[Наименование работ])*(G189=Таблица2[ТПиР/НСиР])*Таблица2[СМР33]))</f>
        <v>0</v>
      </c>
      <c r="Z189" s="43">
        <f>IF($B$4="в текущих ценах",калькулятор!L193,U189*SUMPRODUCT(($B$2=Таблица2[Филиал])*($B$3=Таблица2[ФЕР/ТЕР])*(F189=Таблица2[Наименование работ])*(G189=Таблица2[ТПиР/НСиР])*Таблица2[ПНР44]))</f>
        <v>0</v>
      </c>
      <c r="AA189" s="43">
        <f>IF($B$4="в текущих ценах",калькулятор!M193,V189*SUMPRODUCT(($B$2=Таблица2[Филиал])*($B$3=Таблица2[ФЕР/ТЕР])*(F189=Таблица2[Наименование работ])*(G189=Таблица2[ТПиР/НСиР])*Таблица2[Оборудование55]))</f>
        <v>0</v>
      </c>
      <c r="AB189" s="44">
        <f>IF($B$4="в текущих ценах",калькулятор!N193,W189*SUMPRODUCT(($B$2=Таблица2[Филиал])*($B$3=Таблица2[ФЕР/ТЕР])*(F189=Таблица2[Наименование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43">
        <f>SUM(Таблица3[[#This Row],[ПИР]:[Прочее]])</f>
        <v>0</v>
      </c>
      <c r="AD18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9" s="48">
        <f>SUM(Таблица3[[#This Row],[ПИР7]:[Прочие]])</f>
        <v>0</v>
      </c>
      <c r="AF189" s="48">
        <f>SUM(Таблица3[[#This Row],[ПИР11]:[Прочие15]])</f>
        <v>0</v>
      </c>
    </row>
    <row r="190" spans="4:32" x14ac:dyDescent="0.25">
      <c r="D190" s="36">
        <f>калькулятор!C194</f>
        <v>0</v>
      </c>
      <c r="E190" s="6">
        <f>калькулятор!F194</f>
        <v>0</v>
      </c>
      <c r="F190" s="6">
        <f>калькулятор!G194</f>
        <v>0</v>
      </c>
      <c r="G190" s="6">
        <f>калькулятор!H194</f>
        <v>0</v>
      </c>
      <c r="H190" s="6">
        <f>калькулятор!I194</f>
        <v>0</v>
      </c>
      <c r="I190" s="43">
        <f>S190*SUMPRODUCT(($B$2=Таблица2[Филиал])*($B$3=Таблица2[ФЕР/ТЕР])*(F190=Таблица2[Наименование работ])*(G190=Таблица2[ТПиР/НСиР])*Таблица2[ПИР])</f>
        <v>0</v>
      </c>
      <c r="J190" s="43">
        <f>T190*SUMPRODUCT(($B$2=Таблица2[Филиал])*($B$3=Таблица2[ФЕР/ТЕР])*(F190=Таблица2[Наименование работ])*(G190=Таблица2[ТПиР/НСиР])*Таблица2[СМР])</f>
        <v>0</v>
      </c>
      <c r="K190" s="43">
        <f>U190*SUMPRODUCT(($B$2=Таблица2[Филиал])*($B$3=Таблица2[ФЕР/ТЕР])*(F190=Таблица2[Наименование работ])*(G190=Таблица2[ТПиР/НСиР])*Таблица2[ПНР])</f>
        <v>0</v>
      </c>
      <c r="L190" s="43">
        <f>V190*SUMPRODUCT(($B$2=Таблица2[Филиал])*($B$3=Таблица2[ФЕР/ТЕР])*(F190=Таблица2[Наименование работ])*(G190=Таблица2[ТПиР/НСиР])*Таблица2[Оборудование])</f>
        <v>0</v>
      </c>
      <c r="M190" s="43">
        <f>W190*SUMPRODUCT(($B$2=Таблица2[Филиал])*($B$3=Таблица2[ФЕР/ТЕР])*(F190=Таблица2[Наименование работ])*(G190=Таблица2[ТПиР/НСиР])*Таблица2[Прочие])</f>
        <v>0</v>
      </c>
      <c r="N190" s="43">
        <f>S190*SUMPRODUCT(($B$2=Таблица2[Филиал])*($B$3=Таблица2[ФЕР/ТЕР])*(F190=Таблица2[Наименование работ])*(G190=Таблица2[ТПиР/НСиР])*Таблица2[ПИР2])</f>
        <v>0</v>
      </c>
      <c r="O190" s="43">
        <f>T190*SUMPRODUCT(($B$2=Таблица2[Филиал])*($B$3=Таблица2[ФЕР/ТЕР])*(F190=Таблица2[Наименование работ])*(G190=Таблица2[ТПиР/НСиР])*Таблица2[СМР3])</f>
        <v>0</v>
      </c>
      <c r="P190" s="43">
        <f>U190*SUMPRODUCT(($B$2=Таблица2[Филиал])*($B$3=Таблица2[ФЕР/ТЕР])*(F190=Таблица2[Наименование работ])*(G190=Таблица2[ТПиР/НСиР])*Таблица2[ПНР4])</f>
        <v>0</v>
      </c>
      <c r="Q190" s="43">
        <f>V190*SUMPRODUCT(($B$2=Таблица2[Филиал])*($B$3=Таблица2[ФЕР/ТЕР])*(F190=Таблица2[Наименование работ])*(G190=Таблица2[ТПиР/НСиР])*Таблица2[Оборудование5])</f>
        <v>0</v>
      </c>
      <c r="R190" s="43">
        <f>W190*SUMPRODUCT(($B$2=Таблица2[Филиал])*($B$3=Таблица2[ФЕР/ТЕР])*(F190=Таблица2[Наименование работ])*(G190=Таблица2[ТПиР/НСиР])*Таблица2[Прочие2])</f>
        <v>0</v>
      </c>
      <c r="S190" s="43">
        <f>IF($B$4="в базовых ценах",калькулятор!J194,X190*SUMPRODUCT(($B$2=Таблица2[Филиал])*($B$3=Таблица2[ФЕР/ТЕР])*(F190=Таблица2[Наименование работ])*(G190=Таблица2[ТПиР/НСиР])/Таблица2[ПИР22]))</f>
        <v>0</v>
      </c>
      <c r="T190" s="43">
        <f>IF($B$4="в базовых ценах",калькулятор!K194,Y190*SUMPRODUCT(($B$2=Таблица2[Филиал])*($B$3=Таблица2[ФЕР/ТЕР])*(F190=Таблица2[Наименование работ])*(G190=Таблица2[ТПиР/НСиР])/Таблица2[СМР33]))</f>
        <v>0</v>
      </c>
      <c r="U190" s="43">
        <f>IF($B$4="в базовых ценах",калькулятор!L194,Z190*SUMPRODUCT(($B$2=Таблица2[Филиал])*($B$3=Таблица2[ФЕР/ТЕР])*(F190=Таблица2[Наименование работ])*(G190=Таблица2[ТПиР/НСиР])/Таблица2[ПНР44]))</f>
        <v>0</v>
      </c>
      <c r="V190" s="43">
        <f>IF($B$4="в базовых ценах",калькулятор!M194,AA190*SUMPRODUCT(($B$2=Таблица2[Филиал])*($B$3=Таблица2[ФЕР/ТЕР])*(F190=Таблица2[Наименование работ])*(G190=Таблица2[ТПиР/НСиР])/Таблица2[Оборудование55]))</f>
        <v>0</v>
      </c>
      <c r="W190" s="43">
        <f>IF($B$4="в базовых ценах",калькулятор!N194,AB190*SUMPRODUCT(($B$2=Таблица2[Филиал])*($B$3=Таблица2[ФЕР/ТЕР])*(F190=Таблица2[Наименование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43">
        <f>IF($B$4="в текущих ценах",калькулятор!J194,S190*SUMPRODUCT(($B$2=Таблица2[Филиал])*($B$3=Таблица2[ФЕР/ТЕР])*(F190=Таблица2[Наименование работ])*(G190=Таблица2[ТПиР/НСиР])*Таблица2[ПИР22]))</f>
        <v>0</v>
      </c>
      <c r="Y190" s="43">
        <f>IF($B$4="в текущих ценах",калькулятор!K194,T190*SUMPRODUCT(($B$2=Таблица2[Филиал])*($B$3=Таблица2[ФЕР/ТЕР])*(F190=Таблица2[Наименование работ])*(G190=Таблица2[ТПиР/НСиР])*Таблица2[СМР33]))</f>
        <v>0</v>
      </c>
      <c r="Z190" s="43">
        <f>IF($B$4="в текущих ценах",калькулятор!L194,U190*SUMPRODUCT(($B$2=Таблица2[Филиал])*($B$3=Таблица2[ФЕР/ТЕР])*(F190=Таблица2[Наименование работ])*(G190=Таблица2[ТПиР/НСиР])*Таблица2[ПНР44]))</f>
        <v>0</v>
      </c>
      <c r="AA190" s="43">
        <f>IF($B$4="в текущих ценах",калькулятор!M194,V190*SUMPRODUCT(($B$2=Таблица2[Филиал])*($B$3=Таблица2[ФЕР/ТЕР])*(F190=Таблица2[Наименование работ])*(G190=Таблица2[ТПиР/НСиР])*Таблица2[Оборудование55]))</f>
        <v>0</v>
      </c>
      <c r="AB190" s="44">
        <f>IF($B$4="в текущих ценах",калькулятор!N194,W190*SUMPRODUCT(($B$2=Таблица2[Филиал])*($B$3=Таблица2[ФЕР/ТЕР])*(F190=Таблица2[Наименование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43">
        <f>SUM(Таблица3[[#This Row],[ПИР]:[Прочее]])</f>
        <v>0</v>
      </c>
      <c r="AD19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0" s="48">
        <f>SUM(Таблица3[[#This Row],[ПИР7]:[Прочие]])</f>
        <v>0</v>
      </c>
      <c r="AF190" s="48">
        <f>SUM(Таблица3[[#This Row],[ПИР11]:[Прочие15]])</f>
        <v>0</v>
      </c>
    </row>
    <row r="191" spans="4:32" x14ac:dyDescent="0.25">
      <c r="D191" s="36">
        <f>калькулятор!C195</f>
        <v>0</v>
      </c>
      <c r="E191" s="6">
        <f>калькулятор!F195</f>
        <v>0</v>
      </c>
      <c r="F191" s="6">
        <f>калькулятор!G195</f>
        <v>0</v>
      </c>
      <c r="G191" s="6">
        <f>калькулятор!H195</f>
        <v>0</v>
      </c>
      <c r="H191" s="6">
        <f>калькулятор!I195</f>
        <v>0</v>
      </c>
      <c r="I191" s="43">
        <f>S191*SUMPRODUCT(($B$2=Таблица2[Филиал])*($B$3=Таблица2[ФЕР/ТЕР])*(F191=Таблица2[Наименование работ])*(G191=Таблица2[ТПиР/НСиР])*Таблица2[ПИР])</f>
        <v>0</v>
      </c>
      <c r="J191" s="43">
        <f>T191*SUMPRODUCT(($B$2=Таблица2[Филиал])*($B$3=Таблица2[ФЕР/ТЕР])*(F191=Таблица2[Наименование работ])*(G191=Таблица2[ТПиР/НСиР])*Таблица2[СМР])</f>
        <v>0</v>
      </c>
      <c r="K191" s="43">
        <f>U191*SUMPRODUCT(($B$2=Таблица2[Филиал])*($B$3=Таблица2[ФЕР/ТЕР])*(F191=Таблица2[Наименование работ])*(G191=Таблица2[ТПиР/НСиР])*Таблица2[ПНР])</f>
        <v>0</v>
      </c>
      <c r="L191" s="43">
        <f>V191*SUMPRODUCT(($B$2=Таблица2[Филиал])*($B$3=Таблица2[ФЕР/ТЕР])*(F191=Таблица2[Наименование работ])*(G191=Таблица2[ТПиР/НСиР])*Таблица2[Оборудование])</f>
        <v>0</v>
      </c>
      <c r="M191" s="43">
        <f>W191*SUMPRODUCT(($B$2=Таблица2[Филиал])*($B$3=Таблица2[ФЕР/ТЕР])*(F191=Таблица2[Наименование работ])*(G191=Таблица2[ТПиР/НСиР])*Таблица2[Прочие])</f>
        <v>0</v>
      </c>
      <c r="N191" s="43">
        <f>S191*SUMPRODUCT(($B$2=Таблица2[Филиал])*($B$3=Таблица2[ФЕР/ТЕР])*(F191=Таблица2[Наименование работ])*(G191=Таблица2[ТПиР/НСиР])*Таблица2[ПИР2])</f>
        <v>0</v>
      </c>
      <c r="O191" s="43">
        <f>T191*SUMPRODUCT(($B$2=Таблица2[Филиал])*($B$3=Таблица2[ФЕР/ТЕР])*(F191=Таблица2[Наименование работ])*(G191=Таблица2[ТПиР/НСиР])*Таблица2[СМР3])</f>
        <v>0</v>
      </c>
      <c r="P191" s="43">
        <f>U191*SUMPRODUCT(($B$2=Таблица2[Филиал])*($B$3=Таблица2[ФЕР/ТЕР])*(F191=Таблица2[Наименование работ])*(G191=Таблица2[ТПиР/НСиР])*Таблица2[ПНР4])</f>
        <v>0</v>
      </c>
      <c r="Q191" s="43">
        <f>V191*SUMPRODUCT(($B$2=Таблица2[Филиал])*($B$3=Таблица2[ФЕР/ТЕР])*(F191=Таблица2[Наименование работ])*(G191=Таблица2[ТПиР/НСиР])*Таблица2[Оборудование5])</f>
        <v>0</v>
      </c>
      <c r="R191" s="43">
        <f>W191*SUMPRODUCT(($B$2=Таблица2[Филиал])*($B$3=Таблица2[ФЕР/ТЕР])*(F191=Таблица2[Наименование работ])*(G191=Таблица2[ТПиР/НСиР])*Таблица2[Прочие2])</f>
        <v>0</v>
      </c>
      <c r="S191" s="43">
        <f>IF($B$4="в базовых ценах",калькулятор!J195,X191*SUMPRODUCT(($B$2=Таблица2[Филиал])*($B$3=Таблица2[ФЕР/ТЕР])*(F191=Таблица2[Наименование работ])*(G191=Таблица2[ТПиР/НСиР])/Таблица2[ПИР22]))</f>
        <v>0</v>
      </c>
      <c r="T191" s="43">
        <f>IF($B$4="в базовых ценах",калькулятор!K195,Y191*SUMPRODUCT(($B$2=Таблица2[Филиал])*($B$3=Таблица2[ФЕР/ТЕР])*(F191=Таблица2[Наименование работ])*(G191=Таблица2[ТПиР/НСиР])/Таблица2[СМР33]))</f>
        <v>0</v>
      </c>
      <c r="U191" s="43">
        <f>IF($B$4="в базовых ценах",калькулятор!L195,Z191*SUMPRODUCT(($B$2=Таблица2[Филиал])*($B$3=Таблица2[ФЕР/ТЕР])*(F191=Таблица2[Наименование работ])*(G191=Таблица2[ТПиР/НСиР])/Таблица2[ПНР44]))</f>
        <v>0</v>
      </c>
      <c r="V191" s="43">
        <f>IF($B$4="в базовых ценах",калькулятор!M195,AA191*SUMPRODUCT(($B$2=Таблица2[Филиал])*($B$3=Таблица2[ФЕР/ТЕР])*(F191=Таблица2[Наименование работ])*(G191=Таблица2[ТПиР/НСиР])/Таблица2[Оборудование55]))</f>
        <v>0</v>
      </c>
      <c r="W191" s="43">
        <f>IF($B$4="в базовых ценах",калькулятор!N195,AB191*SUMPRODUCT(($B$2=Таблица2[Филиал])*($B$3=Таблица2[ФЕР/ТЕР])*(F191=Таблица2[Наименование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43">
        <f>IF($B$4="в текущих ценах",калькулятор!J195,S191*SUMPRODUCT(($B$2=Таблица2[Филиал])*($B$3=Таблица2[ФЕР/ТЕР])*(F191=Таблица2[Наименование работ])*(G191=Таблица2[ТПиР/НСиР])*Таблица2[ПИР22]))</f>
        <v>0</v>
      </c>
      <c r="Y191" s="43">
        <f>IF($B$4="в текущих ценах",калькулятор!K195,T191*SUMPRODUCT(($B$2=Таблица2[Филиал])*($B$3=Таблица2[ФЕР/ТЕР])*(F191=Таблица2[Наименование работ])*(G191=Таблица2[ТПиР/НСиР])*Таблица2[СМР33]))</f>
        <v>0</v>
      </c>
      <c r="Z191" s="43">
        <f>IF($B$4="в текущих ценах",калькулятор!L195,U191*SUMPRODUCT(($B$2=Таблица2[Филиал])*($B$3=Таблица2[ФЕР/ТЕР])*(F191=Таблица2[Наименование работ])*(G191=Таблица2[ТПиР/НСиР])*Таблица2[ПНР44]))</f>
        <v>0</v>
      </c>
      <c r="AA191" s="43">
        <f>IF($B$4="в текущих ценах",калькулятор!M195,V191*SUMPRODUCT(($B$2=Таблица2[Филиал])*($B$3=Таблица2[ФЕР/ТЕР])*(F191=Таблица2[Наименование работ])*(G191=Таблица2[ТПиР/НСиР])*Таблица2[Оборудование55]))</f>
        <v>0</v>
      </c>
      <c r="AB191" s="44">
        <f>IF($B$4="в текущих ценах",калькулятор!N195,W191*SUMPRODUCT(($B$2=Таблица2[Филиал])*($B$3=Таблица2[ФЕР/ТЕР])*(F191=Таблица2[Наименование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43">
        <f>SUM(Таблица3[[#This Row],[ПИР]:[Прочее]])</f>
        <v>0</v>
      </c>
      <c r="AD19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1" s="48">
        <f>SUM(Таблица3[[#This Row],[ПИР7]:[Прочие]])</f>
        <v>0</v>
      </c>
      <c r="AF191" s="48">
        <f>SUM(Таблица3[[#This Row],[ПИР11]:[Прочие15]])</f>
        <v>0</v>
      </c>
    </row>
    <row r="192" spans="4:32" x14ac:dyDescent="0.25">
      <c r="D192" s="36">
        <f>калькулятор!C196</f>
        <v>0</v>
      </c>
      <c r="E192" s="6">
        <f>калькулятор!F196</f>
        <v>0</v>
      </c>
      <c r="F192" s="6">
        <f>калькулятор!G196</f>
        <v>0</v>
      </c>
      <c r="G192" s="6">
        <f>калькулятор!H196</f>
        <v>0</v>
      </c>
      <c r="H192" s="6">
        <f>калькулятор!I196</f>
        <v>0</v>
      </c>
      <c r="I192" s="43">
        <f>S192*SUMPRODUCT(($B$2=Таблица2[Филиал])*($B$3=Таблица2[ФЕР/ТЕР])*(F192=Таблица2[Наименование работ])*(G192=Таблица2[ТПиР/НСиР])*Таблица2[ПИР])</f>
        <v>0</v>
      </c>
      <c r="J192" s="43">
        <f>T192*SUMPRODUCT(($B$2=Таблица2[Филиал])*($B$3=Таблица2[ФЕР/ТЕР])*(F192=Таблица2[Наименование работ])*(G192=Таблица2[ТПиР/НСиР])*Таблица2[СМР])</f>
        <v>0</v>
      </c>
      <c r="K192" s="43">
        <f>U192*SUMPRODUCT(($B$2=Таблица2[Филиал])*($B$3=Таблица2[ФЕР/ТЕР])*(F192=Таблица2[Наименование работ])*(G192=Таблица2[ТПиР/НСиР])*Таблица2[ПНР])</f>
        <v>0</v>
      </c>
      <c r="L192" s="43">
        <f>V192*SUMPRODUCT(($B$2=Таблица2[Филиал])*($B$3=Таблица2[ФЕР/ТЕР])*(F192=Таблица2[Наименование работ])*(G192=Таблица2[ТПиР/НСиР])*Таблица2[Оборудование])</f>
        <v>0</v>
      </c>
      <c r="M192" s="43">
        <f>W192*SUMPRODUCT(($B$2=Таблица2[Филиал])*($B$3=Таблица2[ФЕР/ТЕР])*(F192=Таблица2[Наименование работ])*(G192=Таблица2[ТПиР/НСиР])*Таблица2[Прочие])</f>
        <v>0</v>
      </c>
      <c r="N192" s="43">
        <f>S192*SUMPRODUCT(($B$2=Таблица2[Филиал])*($B$3=Таблица2[ФЕР/ТЕР])*(F192=Таблица2[Наименование работ])*(G192=Таблица2[ТПиР/НСиР])*Таблица2[ПИР2])</f>
        <v>0</v>
      </c>
      <c r="O192" s="43">
        <f>T192*SUMPRODUCT(($B$2=Таблица2[Филиал])*($B$3=Таблица2[ФЕР/ТЕР])*(F192=Таблица2[Наименование работ])*(G192=Таблица2[ТПиР/НСиР])*Таблица2[СМР3])</f>
        <v>0</v>
      </c>
      <c r="P192" s="43">
        <f>U192*SUMPRODUCT(($B$2=Таблица2[Филиал])*($B$3=Таблица2[ФЕР/ТЕР])*(F192=Таблица2[Наименование работ])*(G192=Таблица2[ТПиР/НСиР])*Таблица2[ПНР4])</f>
        <v>0</v>
      </c>
      <c r="Q192" s="43">
        <f>V192*SUMPRODUCT(($B$2=Таблица2[Филиал])*($B$3=Таблица2[ФЕР/ТЕР])*(F192=Таблица2[Наименование работ])*(G192=Таблица2[ТПиР/НСиР])*Таблица2[Оборудование5])</f>
        <v>0</v>
      </c>
      <c r="R192" s="43">
        <f>W192*SUMPRODUCT(($B$2=Таблица2[Филиал])*($B$3=Таблица2[ФЕР/ТЕР])*(F192=Таблица2[Наименование работ])*(G192=Таблица2[ТПиР/НСиР])*Таблица2[Прочие2])</f>
        <v>0</v>
      </c>
      <c r="S192" s="43">
        <f>IF($B$4="в базовых ценах",калькулятор!J196,X192*SUMPRODUCT(($B$2=Таблица2[Филиал])*($B$3=Таблица2[ФЕР/ТЕР])*(F192=Таблица2[Наименование работ])*(G192=Таблица2[ТПиР/НСиР])/Таблица2[ПИР22]))</f>
        <v>0</v>
      </c>
      <c r="T192" s="43">
        <f>IF($B$4="в базовых ценах",калькулятор!K196,Y192*SUMPRODUCT(($B$2=Таблица2[Филиал])*($B$3=Таблица2[ФЕР/ТЕР])*(F192=Таблица2[Наименование работ])*(G192=Таблица2[ТПиР/НСиР])/Таблица2[СМР33]))</f>
        <v>0</v>
      </c>
      <c r="U192" s="43">
        <f>IF($B$4="в базовых ценах",калькулятор!L196,Z192*SUMPRODUCT(($B$2=Таблица2[Филиал])*($B$3=Таблица2[ФЕР/ТЕР])*(F192=Таблица2[Наименование работ])*(G192=Таблица2[ТПиР/НСиР])/Таблица2[ПНР44]))</f>
        <v>0</v>
      </c>
      <c r="V192" s="43">
        <f>IF($B$4="в базовых ценах",калькулятор!M196,AA192*SUMPRODUCT(($B$2=Таблица2[Филиал])*($B$3=Таблица2[ФЕР/ТЕР])*(F192=Таблица2[Наименование работ])*(G192=Таблица2[ТПиР/НСиР])/Таблица2[Оборудование55]))</f>
        <v>0</v>
      </c>
      <c r="W192" s="43">
        <f>IF($B$4="в базовых ценах",калькулятор!N196,AB192*SUMPRODUCT(($B$2=Таблица2[Филиал])*($B$3=Таблица2[ФЕР/ТЕР])*(F192=Таблица2[Наименование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43">
        <f>IF($B$4="в текущих ценах",калькулятор!J196,S192*SUMPRODUCT(($B$2=Таблица2[Филиал])*($B$3=Таблица2[ФЕР/ТЕР])*(F192=Таблица2[Наименование работ])*(G192=Таблица2[ТПиР/НСиР])*Таблица2[ПИР22]))</f>
        <v>0</v>
      </c>
      <c r="Y192" s="43">
        <f>IF($B$4="в текущих ценах",калькулятор!K196,T192*SUMPRODUCT(($B$2=Таблица2[Филиал])*($B$3=Таблица2[ФЕР/ТЕР])*(F192=Таблица2[Наименование работ])*(G192=Таблица2[ТПиР/НСиР])*Таблица2[СМР33]))</f>
        <v>0</v>
      </c>
      <c r="Z192" s="43">
        <f>IF($B$4="в текущих ценах",калькулятор!L196,U192*SUMPRODUCT(($B$2=Таблица2[Филиал])*($B$3=Таблица2[ФЕР/ТЕР])*(F192=Таблица2[Наименование работ])*(G192=Таблица2[ТПиР/НСиР])*Таблица2[ПНР44]))</f>
        <v>0</v>
      </c>
      <c r="AA192" s="43">
        <f>IF($B$4="в текущих ценах",калькулятор!M196,V192*SUMPRODUCT(($B$2=Таблица2[Филиал])*($B$3=Таблица2[ФЕР/ТЕР])*(F192=Таблица2[Наименование работ])*(G192=Таблица2[ТПиР/НСиР])*Таблица2[Оборудование55]))</f>
        <v>0</v>
      </c>
      <c r="AB192" s="44">
        <f>IF($B$4="в текущих ценах",калькулятор!N196,W192*SUMPRODUCT(($B$2=Таблица2[Филиал])*($B$3=Таблица2[ФЕР/ТЕР])*(F192=Таблица2[Наименование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43">
        <f>SUM(Таблица3[[#This Row],[ПИР]:[Прочее]])</f>
        <v>0</v>
      </c>
      <c r="AD19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2" s="48">
        <f>SUM(Таблица3[[#This Row],[ПИР7]:[Прочие]])</f>
        <v>0</v>
      </c>
      <c r="AF192" s="48">
        <f>SUM(Таблица3[[#This Row],[ПИР11]:[Прочие15]])</f>
        <v>0</v>
      </c>
    </row>
    <row r="193" spans="4:32" x14ac:dyDescent="0.25">
      <c r="D193" s="36">
        <f>калькулятор!C197</f>
        <v>0</v>
      </c>
      <c r="E193" s="6">
        <f>калькулятор!F197</f>
        <v>0</v>
      </c>
      <c r="F193" s="6">
        <f>калькулятор!G197</f>
        <v>0</v>
      </c>
      <c r="G193" s="6">
        <f>калькулятор!H197</f>
        <v>0</v>
      </c>
      <c r="H193" s="6">
        <f>калькулятор!I197</f>
        <v>0</v>
      </c>
      <c r="I193" s="43">
        <f>S193*SUMPRODUCT(($B$2=Таблица2[Филиал])*($B$3=Таблица2[ФЕР/ТЕР])*(F193=Таблица2[Наименование работ])*(G193=Таблица2[ТПиР/НСиР])*Таблица2[ПИР])</f>
        <v>0</v>
      </c>
      <c r="J193" s="43">
        <f>T193*SUMPRODUCT(($B$2=Таблица2[Филиал])*($B$3=Таблица2[ФЕР/ТЕР])*(F193=Таблица2[Наименование работ])*(G193=Таблица2[ТПиР/НСиР])*Таблица2[СМР])</f>
        <v>0</v>
      </c>
      <c r="K193" s="43">
        <f>U193*SUMPRODUCT(($B$2=Таблица2[Филиал])*($B$3=Таблица2[ФЕР/ТЕР])*(F193=Таблица2[Наименование работ])*(G193=Таблица2[ТПиР/НСиР])*Таблица2[ПНР])</f>
        <v>0</v>
      </c>
      <c r="L193" s="43">
        <f>V193*SUMPRODUCT(($B$2=Таблица2[Филиал])*($B$3=Таблица2[ФЕР/ТЕР])*(F193=Таблица2[Наименование работ])*(G193=Таблица2[ТПиР/НСиР])*Таблица2[Оборудование])</f>
        <v>0</v>
      </c>
      <c r="M193" s="43">
        <f>W193*SUMPRODUCT(($B$2=Таблица2[Филиал])*($B$3=Таблица2[ФЕР/ТЕР])*(F193=Таблица2[Наименование работ])*(G193=Таблица2[ТПиР/НСиР])*Таблица2[Прочие])</f>
        <v>0</v>
      </c>
      <c r="N193" s="43">
        <f>S193*SUMPRODUCT(($B$2=Таблица2[Филиал])*($B$3=Таблица2[ФЕР/ТЕР])*(F193=Таблица2[Наименование работ])*(G193=Таблица2[ТПиР/НСиР])*Таблица2[ПИР2])</f>
        <v>0</v>
      </c>
      <c r="O193" s="43">
        <f>T193*SUMPRODUCT(($B$2=Таблица2[Филиал])*($B$3=Таблица2[ФЕР/ТЕР])*(F193=Таблица2[Наименование работ])*(G193=Таблица2[ТПиР/НСиР])*Таблица2[СМР3])</f>
        <v>0</v>
      </c>
      <c r="P193" s="43">
        <f>U193*SUMPRODUCT(($B$2=Таблица2[Филиал])*($B$3=Таблица2[ФЕР/ТЕР])*(F193=Таблица2[Наименование работ])*(G193=Таблица2[ТПиР/НСиР])*Таблица2[ПНР4])</f>
        <v>0</v>
      </c>
      <c r="Q193" s="43">
        <f>V193*SUMPRODUCT(($B$2=Таблица2[Филиал])*($B$3=Таблица2[ФЕР/ТЕР])*(F193=Таблица2[Наименование работ])*(G193=Таблица2[ТПиР/НСиР])*Таблица2[Оборудование5])</f>
        <v>0</v>
      </c>
      <c r="R193" s="43">
        <f>W193*SUMPRODUCT(($B$2=Таблица2[Филиал])*($B$3=Таблица2[ФЕР/ТЕР])*(F193=Таблица2[Наименование работ])*(G193=Таблица2[ТПиР/НСиР])*Таблица2[Прочие2])</f>
        <v>0</v>
      </c>
      <c r="S193" s="43">
        <f>IF($B$4="в базовых ценах",калькулятор!J197,X193*SUMPRODUCT(($B$2=Таблица2[Филиал])*($B$3=Таблица2[ФЕР/ТЕР])*(F193=Таблица2[Наименование работ])*(G193=Таблица2[ТПиР/НСиР])/Таблица2[ПИР22]))</f>
        <v>0</v>
      </c>
      <c r="T193" s="43">
        <f>IF($B$4="в базовых ценах",калькулятор!K197,Y193*SUMPRODUCT(($B$2=Таблица2[Филиал])*($B$3=Таблица2[ФЕР/ТЕР])*(F193=Таблица2[Наименование работ])*(G193=Таблица2[ТПиР/НСиР])/Таблица2[СМР33]))</f>
        <v>0</v>
      </c>
      <c r="U193" s="43">
        <f>IF($B$4="в базовых ценах",калькулятор!L197,Z193*SUMPRODUCT(($B$2=Таблица2[Филиал])*($B$3=Таблица2[ФЕР/ТЕР])*(F193=Таблица2[Наименование работ])*(G193=Таблица2[ТПиР/НСиР])/Таблица2[ПНР44]))</f>
        <v>0</v>
      </c>
      <c r="V193" s="43">
        <f>IF($B$4="в базовых ценах",калькулятор!M197,AA193*SUMPRODUCT(($B$2=Таблица2[Филиал])*($B$3=Таблица2[ФЕР/ТЕР])*(F193=Таблица2[Наименование работ])*(G193=Таблица2[ТПиР/НСиР])/Таблица2[Оборудование55]))</f>
        <v>0</v>
      </c>
      <c r="W193" s="43">
        <f>IF($B$4="в базовых ценах",калькулятор!N197,AB193*SUMPRODUCT(($B$2=Таблица2[Филиал])*($B$3=Таблица2[ФЕР/ТЕР])*(F193=Таблица2[Наименование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43">
        <f>IF($B$4="в текущих ценах",калькулятор!J197,S193*SUMPRODUCT(($B$2=Таблица2[Филиал])*($B$3=Таблица2[ФЕР/ТЕР])*(F193=Таблица2[Наименование работ])*(G193=Таблица2[ТПиР/НСиР])*Таблица2[ПИР22]))</f>
        <v>0</v>
      </c>
      <c r="Y193" s="43">
        <f>IF($B$4="в текущих ценах",калькулятор!K197,T193*SUMPRODUCT(($B$2=Таблица2[Филиал])*($B$3=Таблица2[ФЕР/ТЕР])*(F193=Таблица2[Наименование работ])*(G193=Таблица2[ТПиР/НСиР])*Таблица2[СМР33]))</f>
        <v>0</v>
      </c>
      <c r="Z193" s="43">
        <f>IF($B$4="в текущих ценах",калькулятор!L197,U193*SUMPRODUCT(($B$2=Таблица2[Филиал])*($B$3=Таблица2[ФЕР/ТЕР])*(F193=Таблица2[Наименование работ])*(G193=Таблица2[ТПиР/НСиР])*Таблица2[ПНР44]))</f>
        <v>0</v>
      </c>
      <c r="AA193" s="43">
        <f>IF($B$4="в текущих ценах",калькулятор!M197,V193*SUMPRODUCT(($B$2=Таблица2[Филиал])*($B$3=Таблица2[ФЕР/ТЕР])*(F193=Таблица2[Наименование работ])*(G193=Таблица2[ТПиР/НСиР])*Таблица2[Оборудование55]))</f>
        <v>0</v>
      </c>
      <c r="AB193" s="44">
        <f>IF($B$4="в текущих ценах",калькулятор!N197,W193*SUMPRODUCT(($B$2=Таблица2[Филиал])*($B$3=Таблица2[ФЕР/ТЕР])*(F193=Таблица2[Наименование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43">
        <f>SUM(Таблица3[[#This Row],[ПИР]:[Прочее]])</f>
        <v>0</v>
      </c>
      <c r="AD19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3" s="48">
        <f>SUM(Таблица3[[#This Row],[ПИР7]:[Прочие]])</f>
        <v>0</v>
      </c>
      <c r="AF193" s="48">
        <f>SUM(Таблица3[[#This Row],[ПИР11]:[Прочие15]])</f>
        <v>0</v>
      </c>
    </row>
    <row r="194" spans="4:32" x14ac:dyDescent="0.25">
      <c r="D194" s="36">
        <f>калькулятор!C198</f>
        <v>0</v>
      </c>
      <c r="E194" s="6">
        <f>калькулятор!F198</f>
        <v>0</v>
      </c>
      <c r="F194" s="6">
        <f>калькулятор!G198</f>
        <v>0</v>
      </c>
      <c r="G194" s="6">
        <f>калькулятор!H198</f>
        <v>0</v>
      </c>
      <c r="H194" s="6">
        <f>калькулятор!I198</f>
        <v>0</v>
      </c>
      <c r="I194" s="43">
        <f>S194*SUMPRODUCT(($B$2=Таблица2[Филиал])*($B$3=Таблица2[ФЕР/ТЕР])*(F194=Таблица2[Наименование работ])*(G194=Таблица2[ТПиР/НСиР])*Таблица2[ПИР])</f>
        <v>0</v>
      </c>
      <c r="J194" s="43">
        <f>T194*SUMPRODUCT(($B$2=Таблица2[Филиал])*($B$3=Таблица2[ФЕР/ТЕР])*(F194=Таблица2[Наименование работ])*(G194=Таблица2[ТПиР/НСиР])*Таблица2[СМР])</f>
        <v>0</v>
      </c>
      <c r="K194" s="43">
        <f>U194*SUMPRODUCT(($B$2=Таблица2[Филиал])*($B$3=Таблица2[ФЕР/ТЕР])*(F194=Таблица2[Наименование работ])*(G194=Таблица2[ТПиР/НСиР])*Таблица2[ПНР])</f>
        <v>0</v>
      </c>
      <c r="L194" s="43">
        <f>V194*SUMPRODUCT(($B$2=Таблица2[Филиал])*($B$3=Таблица2[ФЕР/ТЕР])*(F194=Таблица2[Наименование работ])*(G194=Таблица2[ТПиР/НСиР])*Таблица2[Оборудование])</f>
        <v>0</v>
      </c>
      <c r="M194" s="43">
        <f>W194*SUMPRODUCT(($B$2=Таблица2[Филиал])*($B$3=Таблица2[ФЕР/ТЕР])*(F194=Таблица2[Наименование работ])*(G194=Таблица2[ТПиР/НСиР])*Таблица2[Прочие])</f>
        <v>0</v>
      </c>
      <c r="N194" s="43">
        <f>S194*SUMPRODUCT(($B$2=Таблица2[Филиал])*($B$3=Таблица2[ФЕР/ТЕР])*(F194=Таблица2[Наименование работ])*(G194=Таблица2[ТПиР/НСиР])*Таблица2[ПИР2])</f>
        <v>0</v>
      </c>
      <c r="O194" s="43">
        <f>T194*SUMPRODUCT(($B$2=Таблица2[Филиал])*($B$3=Таблица2[ФЕР/ТЕР])*(F194=Таблица2[Наименование работ])*(G194=Таблица2[ТПиР/НСиР])*Таблица2[СМР3])</f>
        <v>0</v>
      </c>
      <c r="P194" s="43">
        <f>U194*SUMPRODUCT(($B$2=Таблица2[Филиал])*($B$3=Таблица2[ФЕР/ТЕР])*(F194=Таблица2[Наименование работ])*(G194=Таблица2[ТПиР/НСиР])*Таблица2[ПНР4])</f>
        <v>0</v>
      </c>
      <c r="Q194" s="43">
        <f>V194*SUMPRODUCT(($B$2=Таблица2[Филиал])*($B$3=Таблица2[ФЕР/ТЕР])*(F194=Таблица2[Наименование работ])*(G194=Таблица2[ТПиР/НСиР])*Таблица2[Оборудование5])</f>
        <v>0</v>
      </c>
      <c r="R194" s="43">
        <f>W194*SUMPRODUCT(($B$2=Таблица2[Филиал])*($B$3=Таблица2[ФЕР/ТЕР])*(F194=Таблица2[Наименование работ])*(G194=Таблица2[ТПиР/НСиР])*Таблица2[Прочие2])</f>
        <v>0</v>
      </c>
      <c r="S194" s="43">
        <f>IF($B$4="в базовых ценах",калькулятор!J198,X194*SUMPRODUCT(($B$2=Таблица2[Филиал])*($B$3=Таблица2[ФЕР/ТЕР])*(F194=Таблица2[Наименование работ])*(G194=Таблица2[ТПиР/НСиР])/Таблица2[ПИР22]))</f>
        <v>0</v>
      </c>
      <c r="T194" s="43">
        <f>IF($B$4="в базовых ценах",калькулятор!K198,Y194*SUMPRODUCT(($B$2=Таблица2[Филиал])*($B$3=Таблица2[ФЕР/ТЕР])*(F194=Таблица2[Наименование работ])*(G194=Таблица2[ТПиР/НСиР])/Таблица2[СМР33]))</f>
        <v>0</v>
      </c>
      <c r="U194" s="43">
        <f>IF($B$4="в базовых ценах",калькулятор!L198,Z194*SUMPRODUCT(($B$2=Таблица2[Филиал])*($B$3=Таблица2[ФЕР/ТЕР])*(F194=Таблица2[Наименование работ])*(G194=Таблица2[ТПиР/НСиР])/Таблица2[ПНР44]))</f>
        <v>0</v>
      </c>
      <c r="V194" s="43">
        <f>IF($B$4="в базовых ценах",калькулятор!M198,AA194*SUMPRODUCT(($B$2=Таблица2[Филиал])*($B$3=Таблица2[ФЕР/ТЕР])*(F194=Таблица2[Наименование работ])*(G194=Таблица2[ТПиР/НСиР])/Таблица2[Оборудование55]))</f>
        <v>0</v>
      </c>
      <c r="W194" s="43">
        <f>IF($B$4="в базовых ценах",калькулятор!N198,AB194*SUMPRODUCT(($B$2=Таблица2[Филиал])*($B$3=Таблица2[ФЕР/ТЕР])*(F194=Таблица2[Наименование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43">
        <f>IF($B$4="в текущих ценах",калькулятор!J198,S194*SUMPRODUCT(($B$2=Таблица2[Филиал])*($B$3=Таблица2[ФЕР/ТЕР])*(F194=Таблица2[Наименование работ])*(G194=Таблица2[ТПиР/НСиР])*Таблица2[ПИР22]))</f>
        <v>0</v>
      </c>
      <c r="Y194" s="43">
        <f>IF($B$4="в текущих ценах",калькулятор!K198,T194*SUMPRODUCT(($B$2=Таблица2[Филиал])*($B$3=Таблица2[ФЕР/ТЕР])*(F194=Таблица2[Наименование работ])*(G194=Таблица2[ТПиР/НСиР])*Таблица2[СМР33]))</f>
        <v>0</v>
      </c>
      <c r="Z194" s="43">
        <f>IF($B$4="в текущих ценах",калькулятор!L198,U194*SUMPRODUCT(($B$2=Таблица2[Филиал])*($B$3=Таблица2[ФЕР/ТЕР])*(F194=Таблица2[Наименование работ])*(G194=Таблица2[ТПиР/НСиР])*Таблица2[ПНР44]))</f>
        <v>0</v>
      </c>
      <c r="AA194" s="43">
        <f>IF($B$4="в текущих ценах",калькулятор!M198,V194*SUMPRODUCT(($B$2=Таблица2[Филиал])*($B$3=Таблица2[ФЕР/ТЕР])*(F194=Таблица2[Наименование работ])*(G194=Таблица2[ТПиР/НСиР])*Таблица2[Оборудование55]))</f>
        <v>0</v>
      </c>
      <c r="AB194" s="44">
        <f>IF($B$4="в текущих ценах",калькулятор!N198,W194*SUMPRODUCT(($B$2=Таблица2[Филиал])*($B$3=Таблица2[ФЕР/ТЕР])*(F194=Таблица2[Наименование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43">
        <f>SUM(Таблица3[[#This Row],[ПИР]:[Прочее]])</f>
        <v>0</v>
      </c>
      <c r="AD19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4" s="48">
        <f>SUM(Таблица3[[#This Row],[ПИР7]:[Прочие]])</f>
        <v>0</v>
      </c>
      <c r="AF194" s="48">
        <f>SUM(Таблица3[[#This Row],[ПИР11]:[Прочие15]])</f>
        <v>0</v>
      </c>
    </row>
    <row r="195" spans="4:32" x14ac:dyDescent="0.25">
      <c r="D195" s="36">
        <f>калькулятор!C199</f>
        <v>0</v>
      </c>
      <c r="E195" s="6">
        <f>калькулятор!F199</f>
        <v>0</v>
      </c>
      <c r="F195" s="6">
        <f>калькулятор!G199</f>
        <v>0</v>
      </c>
      <c r="G195" s="6">
        <f>калькулятор!H199</f>
        <v>0</v>
      </c>
      <c r="H195" s="6">
        <f>калькулятор!I199</f>
        <v>0</v>
      </c>
      <c r="I195" s="43">
        <f>S195*SUMPRODUCT(($B$2=Таблица2[Филиал])*($B$3=Таблица2[ФЕР/ТЕР])*(F195=Таблица2[Наименование работ])*(G195=Таблица2[ТПиР/НСиР])*Таблица2[ПИР])</f>
        <v>0</v>
      </c>
      <c r="J195" s="43">
        <f>T195*SUMPRODUCT(($B$2=Таблица2[Филиал])*($B$3=Таблица2[ФЕР/ТЕР])*(F195=Таблица2[Наименование работ])*(G195=Таблица2[ТПиР/НСиР])*Таблица2[СМР])</f>
        <v>0</v>
      </c>
      <c r="K195" s="43">
        <f>U195*SUMPRODUCT(($B$2=Таблица2[Филиал])*($B$3=Таблица2[ФЕР/ТЕР])*(F195=Таблица2[Наименование работ])*(G195=Таблица2[ТПиР/НСиР])*Таблица2[ПНР])</f>
        <v>0</v>
      </c>
      <c r="L195" s="43">
        <f>V195*SUMPRODUCT(($B$2=Таблица2[Филиал])*($B$3=Таблица2[ФЕР/ТЕР])*(F195=Таблица2[Наименование работ])*(G195=Таблица2[ТПиР/НСиР])*Таблица2[Оборудование])</f>
        <v>0</v>
      </c>
      <c r="M195" s="43">
        <f>W195*SUMPRODUCT(($B$2=Таблица2[Филиал])*($B$3=Таблица2[ФЕР/ТЕР])*(F195=Таблица2[Наименование работ])*(G195=Таблица2[ТПиР/НСиР])*Таблица2[Прочие])</f>
        <v>0</v>
      </c>
      <c r="N195" s="43">
        <f>S195*SUMPRODUCT(($B$2=Таблица2[Филиал])*($B$3=Таблица2[ФЕР/ТЕР])*(F195=Таблица2[Наименование работ])*(G195=Таблица2[ТПиР/НСиР])*Таблица2[ПИР2])</f>
        <v>0</v>
      </c>
      <c r="O195" s="43">
        <f>T195*SUMPRODUCT(($B$2=Таблица2[Филиал])*($B$3=Таблица2[ФЕР/ТЕР])*(F195=Таблица2[Наименование работ])*(G195=Таблица2[ТПиР/НСиР])*Таблица2[СМР3])</f>
        <v>0</v>
      </c>
      <c r="P195" s="43">
        <f>U195*SUMPRODUCT(($B$2=Таблица2[Филиал])*($B$3=Таблица2[ФЕР/ТЕР])*(F195=Таблица2[Наименование работ])*(G195=Таблица2[ТПиР/НСиР])*Таблица2[ПНР4])</f>
        <v>0</v>
      </c>
      <c r="Q195" s="43">
        <f>V195*SUMPRODUCT(($B$2=Таблица2[Филиал])*($B$3=Таблица2[ФЕР/ТЕР])*(F195=Таблица2[Наименование работ])*(G195=Таблица2[ТПиР/НСиР])*Таблица2[Оборудование5])</f>
        <v>0</v>
      </c>
      <c r="R195" s="43">
        <f>W195*SUMPRODUCT(($B$2=Таблица2[Филиал])*($B$3=Таблица2[ФЕР/ТЕР])*(F195=Таблица2[Наименование работ])*(G195=Таблица2[ТПиР/НСиР])*Таблица2[Прочие2])</f>
        <v>0</v>
      </c>
      <c r="S195" s="43">
        <f>IF($B$4="в базовых ценах",калькулятор!J199,X195*SUMPRODUCT(($B$2=Таблица2[Филиал])*($B$3=Таблица2[ФЕР/ТЕР])*(F195=Таблица2[Наименование работ])*(G195=Таблица2[ТПиР/НСиР])/Таблица2[ПИР22]))</f>
        <v>0</v>
      </c>
      <c r="T195" s="43">
        <f>IF($B$4="в базовых ценах",калькулятор!K199,Y195*SUMPRODUCT(($B$2=Таблица2[Филиал])*($B$3=Таблица2[ФЕР/ТЕР])*(F195=Таблица2[Наименование работ])*(G195=Таблица2[ТПиР/НСиР])/Таблица2[СМР33]))</f>
        <v>0</v>
      </c>
      <c r="U195" s="43">
        <f>IF($B$4="в базовых ценах",калькулятор!L199,Z195*SUMPRODUCT(($B$2=Таблица2[Филиал])*($B$3=Таблица2[ФЕР/ТЕР])*(F195=Таблица2[Наименование работ])*(G195=Таблица2[ТПиР/НСиР])/Таблица2[ПНР44]))</f>
        <v>0</v>
      </c>
      <c r="V195" s="43">
        <f>IF($B$4="в базовых ценах",калькулятор!M199,AA195*SUMPRODUCT(($B$2=Таблица2[Филиал])*($B$3=Таблица2[ФЕР/ТЕР])*(F195=Таблица2[Наименование работ])*(G195=Таблица2[ТПиР/НСиР])/Таблица2[Оборудование55]))</f>
        <v>0</v>
      </c>
      <c r="W195" s="43">
        <f>IF($B$4="в базовых ценах",калькулятор!N199,AB195*SUMPRODUCT(($B$2=Таблица2[Филиал])*($B$3=Таблица2[ФЕР/ТЕР])*(F195=Таблица2[Наименование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43">
        <f>IF($B$4="в текущих ценах",калькулятор!J199,S195*SUMPRODUCT(($B$2=Таблица2[Филиал])*($B$3=Таблица2[ФЕР/ТЕР])*(F195=Таблица2[Наименование работ])*(G195=Таблица2[ТПиР/НСиР])*Таблица2[ПИР22]))</f>
        <v>0</v>
      </c>
      <c r="Y195" s="43">
        <f>IF($B$4="в текущих ценах",калькулятор!K199,T195*SUMPRODUCT(($B$2=Таблица2[Филиал])*($B$3=Таблица2[ФЕР/ТЕР])*(F195=Таблица2[Наименование работ])*(G195=Таблица2[ТПиР/НСиР])*Таблица2[СМР33]))</f>
        <v>0</v>
      </c>
      <c r="Z195" s="43">
        <f>IF($B$4="в текущих ценах",калькулятор!L199,U195*SUMPRODUCT(($B$2=Таблица2[Филиал])*($B$3=Таблица2[ФЕР/ТЕР])*(F195=Таблица2[Наименование работ])*(G195=Таблица2[ТПиР/НСиР])*Таблица2[ПНР44]))</f>
        <v>0</v>
      </c>
      <c r="AA195" s="43">
        <f>IF($B$4="в текущих ценах",калькулятор!M199,V195*SUMPRODUCT(($B$2=Таблица2[Филиал])*($B$3=Таблица2[ФЕР/ТЕР])*(F195=Таблица2[Наименование работ])*(G195=Таблица2[ТПиР/НСиР])*Таблица2[Оборудование55]))</f>
        <v>0</v>
      </c>
      <c r="AB195" s="44">
        <f>IF($B$4="в текущих ценах",калькулятор!N199,W195*SUMPRODUCT(($B$2=Таблица2[Филиал])*($B$3=Таблица2[ФЕР/ТЕР])*(F195=Таблица2[Наименование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43">
        <f>SUM(Таблица3[[#This Row],[ПИР]:[Прочее]])</f>
        <v>0</v>
      </c>
      <c r="AD19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5" s="48">
        <f>SUM(Таблица3[[#This Row],[ПИР7]:[Прочие]])</f>
        <v>0</v>
      </c>
      <c r="AF195" s="48">
        <f>SUM(Таблица3[[#This Row],[ПИР11]:[Прочие15]])</f>
        <v>0</v>
      </c>
    </row>
    <row r="196" spans="4:32" x14ac:dyDescent="0.25">
      <c r="D196" s="36">
        <f>калькулятор!C200</f>
        <v>0</v>
      </c>
      <c r="E196" s="6">
        <f>калькулятор!F200</f>
        <v>0</v>
      </c>
      <c r="F196" s="6">
        <f>калькулятор!G200</f>
        <v>0</v>
      </c>
      <c r="G196" s="6">
        <f>калькулятор!H200</f>
        <v>0</v>
      </c>
      <c r="H196" s="6">
        <f>калькулятор!I200</f>
        <v>0</v>
      </c>
      <c r="I196" s="43">
        <f>S196*SUMPRODUCT(($B$2=Таблица2[Филиал])*($B$3=Таблица2[ФЕР/ТЕР])*(F196=Таблица2[Наименование работ])*(G196=Таблица2[ТПиР/НСиР])*Таблица2[ПИР])</f>
        <v>0</v>
      </c>
      <c r="J196" s="43">
        <f>T196*SUMPRODUCT(($B$2=Таблица2[Филиал])*($B$3=Таблица2[ФЕР/ТЕР])*(F196=Таблица2[Наименование работ])*(G196=Таблица2[ТПиР/НСиР])*Таблица2[СМР])</f>
        <v>0</v>
      </c>
      <c r="K196" s="43">
        <f>U196*SUMPRODUCT(($B$2=Таблица2[Филиал])*($B$3=Таблица2[ФЕР/ТЕР])*(F196=Таблица2[Наименование работ])*(G196=Таблица2[ТПиР/НСиР])*Таблица2[ПНР])</f>
        <v>0</v>
      </c>
      <c r="L196" s="43">
        <f>V196*SUMPRODUCT(($B$2=Таблица2[Филиал])*($B$3=Таблица2[ФЕР/ТЕР])*(F196=Таблица2[Наименование работ])*(G196=Таблица2[ТПиР/НСиР])*Таблица2[Оборудование])</f>
        <v>0</v>
      </c>
      <c r="M196" s="43">
        <f>W196*SUMPRODUCT(($B$2=Таблица2[Филиал])*($B$3=Таблица2[ФЕР/ТЕР])*(F196=Таблица2[Наименование работ])*(G196=Таблица2[ТПиР/НСиР])*Таблица2[Прочие])</f>
        <v>0</v>
      </c>
      <c r="N196" s="43">
        <f>S196*SUMPRODUCT(($B$2=Таблица2[Филиал])*($B$3=Таблица2[ФЕР/ТЕР])*(F196=Таблица2[Наименование работ])*(G196=Таблица2[ТПиР/НСиР])*Таблица2[ПИР2])</f>
        <v>0</v>
      </c>
      <c r="O196" s="43">
        <f>T196*SUMPRODUCT(($B$2=Таблица2[Филиал])*($B$3=Таблица2[ФЕР/ТЕР])*(F196=Таблица2[Наименование работ])*(G196=Таблица2[ТПиР/НСиР])*Таблица2[СМР3])</f>
        <v>0</v>
      </c>
      <c r="P196" s="43">
        <f>U196*SUMPRODUCT(($B$2=Таблица2[Филиал])*($B$3=Таблица2[ФЕР/ТЕР])*(F196=Таблица2[Наименование работ])*(G196=Таблица2[ТПиР/НСиР])*Таблица2[ПНР4])</f>
        <v>0</v>
      </c>
      <c r="Q196" s="43">
        <f>V196*SUMPRODUCT(($B$2=Таблица2[Филиал])*($B$3=Таблица2[ФЕР/ТЕР])*(F196=Таблица2[Наименование работ])*(G196=Таблица2[ТПиР/НСиР])*Таблица2[Оборудование5])</f>
        <v>0</v>
      </c>
      <c r="R196" s="43">
        <f>W196*SUMPRODUCT(($B$2=Таблица2[Филиал])*($B$3=Таблица2[ФЕР/ТЕР])*(F196=Таблица2[Наименование работ])*(G196=Таблица2[ТПиР/НСиР])*Таблица2[Прочие2])</f>
        <v>0</v>
      </c>
      <c r="S196" s="43">
        <f>IF($B$4="в базовых ценах",калькулятор!J200,X196*SUMPRODUCT(($B$2=Таблица2[Филиал])*($B$3=Таблица2[ФЕР/ТЕР])*(F196=Таблица2[Наименование работ])*(G196=Таблица2[ТПиР/НСиР])/Таблица2[ПИР22]))</f>
        <v>0</v>
      </c>
      <c r="T196" s="43">
        <f>IF($B$4="в базовых ценах",калькулятор!K200,Y196*SUMPRODUCT(($B$2=Таблица2[Филиал])*($B$3=Таблица2[ФЕР/ТЕР])*(F196=Таблица2[Наименование работ])*(G196=Таблица2[ТПиР/НСиР])/Таблица2[СМР33]))</f>
        <v>0</v>
      </c>
      <c r="U196" s="43">
        <f>IF($B$4="в базовых ценах",калькулятор!L200,Z196*SUMPRODUCT(($B$2=Таблица2[Филиал])*($B$3=Таблица2[ФЕР/ТЕР])*(F196=Таблица2[Наименование работ])*(G196=Таблица2[ТПиР/НСиР])/Таблица2[ПНР44]))</f>
        <v>0</v>
      </c>
      <c r="V196" s="43">
        <f>IF($B$4="в базовых ценах",калькулятор!M200,AA196*SUMPRODUCT(($B$2=Таблица2[Филиал])*($B$3=Таблица2[ФЕР/ТЕР])*(F196=Таблица2[Наименование работ])*(G196=Таблица2[ТПиР/НСиР])/Таблица2[Оборудование55]))</f>
        <v>0</v>
      </c>
      <c r="W196" s="43">
        <f>IF($B$4="в базовых ценах",калькулятор!N200,AB196*SUMPRODUCT(($B$2=Таблица2[Филиал])*($B$3=Таблица2[ФЕР/ТЕР])*(F196=Таблица2[Наименование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43">
        <f>IF($B$4="в текущих ценах",калькулятор!J200,S196*SUMPRODUCT(($B$2=Таблица2[Филиал])*($B$3=Таблица2[ФЕР/ТЕР])*(F196=Таблица2[Наименование работ])*(G196=Таблица2[ТПиР/НСиР])*Таблица2[ПИР22]))</f>
        <v>0</v>
      </c>
      <c r="Y196" s="43">
        <f>IF($B$4="в текущих ценах",калькулятор!K200,T196*SUMPRODUCT(($B$2=Таблица2[Филиал])*($B$3=Таблица2[ФЕР/ТЕР])*(F196=Таблица2[Наименование работ])*(G196=Таблица2[ТПиР/НСиР])*Таблица2[СМР33]))</f>
        <v>0</v>
      </c>
      <c r="Z196" s="43">
        <f>IF($B$4="в текущих ценах",калькулятор!L200,U196*SUMPRODUCT(($B$2=Таблица2[Филиал])*($B$3=Таблица2[ФЕР/ТЕР])*(F196=Таблица2[Наименование работ])*(G196=Таблица2[ТПиР/НСиР])*Таблица2[ПНР44]))</f>
        <v>0</v>
      </c>
      <c r="AA196" s="43">
        <f>IF($B$4="в текущих ценах",калькулятор!M200,V196*SUMPRODUCT(($B$2=Таблица2[Филиал])*($B$3=Таблица2[ФЕР/ТЕР])*(F196=Таблица2[Наименование работ])*(G196=Таблица2[ТПиР/НСиР])*Таблица2[Оборудование55]))</f>
        <v>0</v>
      </c>
      <c r="AB196" s="44">
        <f>IF($B$4="в текущих ценах",калькулятор!N200,W196*SUMPRODUCT(($B$2=Таблица2[Филиал])*($B$3=Таблица2[ФЕР/ТЕР])*(F196=Таблица2[Наименование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43">
        <f>SUM(Таблица3[[#This Row],[ПИР]:[Прочее]])</f>
        <v>0</v>
      </c>
      <c r="AD19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6" s="48">
        <f>SUM(Таблица3[[#This Row],[ПИР7]:[Прочие]])</f>
        <v>0</v>
      </c>
      <c r="AF196" s="48">
        <f>SUM(Таблица3[[#This Row],[ПИР11]:[Прочие15]])</f>
        <v>0</v>
      </c>
    </row>
    <row r="197" spans="4:32" x14ac:dyDescent="0.25">
      <c r="D197" s="36">
        <f>калькулятор!C201</f>
        <v>0</v>
      </c>
      <c r="E197" s="6">
        <f>калькулятор!F201</f>
        <v>0</v>
      </c>
      <c r="F197" s="6">
        <f>калькулятор!G201</f>
        <v>0</v>
      </c>
      <c r="G197" s="6">
        <f>калькулятор!H201</f>
        <v>0</v>
      </c>
      <c r="H197" s="6">
        <f>калькулятор!I201</f>
        <v>0</v>
      </c>
      <c r="I197" s="43">
        <f>S197*SUMPRODUCT(($B$2=Таблица2[Филиал])*($B$3=Таблица2[ФЕР/ТЕР])*(F197=Таблица2[Наименование работ])*(G197=Таблица2[ТПиР/НСиР])*Таблица2[ПИР])</f>
        <v>0</v>
      </c>
      <c r="J197" s="43">
        <f>T197*SUMPRODUCT(($B$2=Таблица2[Филиал])*($B$3=Таблица2[ФЕР/ТЕР])*(F197=Таблица2[Наименование работ])*(G197=Таблица2[ТПиР/НСиР])*Таблица2[СМР])</f>
        <v>0</v>
      </c>
      <c r="K197" s="43">
        <f>U197*SUMPRODUCT(($B$2=Таблица2[Филиал])*($B$3=Таблица2[ФЕР/ТЕР])*(F197=Таблица2[Наименование работ])*(G197=Таблица2[ТПиР/НСиР])*Таблица2[ПНР])</f>
        <v>0</v>
      </c>
      <c r="L197" s="43">
        <f>V197*SUMPRODUCT(($B$2=Таблица2[Филиал])*($B$3=Таблица2[ФЕР/ТЕР])*(F197=Таблица2[Наименование работ])*(G197=Таблица2[ТПиР/НСиР])*Таблица2[Оборудование])</f>
        <v>0</v>
      </c>
      <c r="M197" s="43">
        <f>W197*SUMPRODUCT(($B$2=Таблица2[Филиал])*($B$3=Таблица2[ФЕР/ТЕР])*(F197=Таблица2[Наименование работ])*(G197=Таблица2[ТПиР/НСиР])*Таблица2[Прочие])</f>
        <v>0</v>
      </c>
      <c r="N197" s="43">
        <f>S197*SUMPRODUCT(($B$2=Таблица2[Филиал])*($B$3=Таблица2[ФЕР/ТЕР])*(F197=Таблица2[Наименование работ])*(G197=Таблица2[ТПиР/НСиР])*Таблица2[ПИР2])</f>
        <v>0</v>
      </c>
      <c r="O197" s="43">
        <f>T197*SUMPRODUCT(($B$2=Таблица2[Филиал])*($B$3=Таблица2[ФЕР/ТЕР])*(F197=Таблица2[Наименование работ])*(G197=Таблица2[ТПиР/НСиР])*Таблица2[СМР3])</f>
        <v>0</v>
      </c>
      <c r="P197" s="43">
        <f>U197*SUMPRODUCT(($B$2=Таблица2[Филиал])*($B$3=Таблица2[ФЕР/ТЕР])*(F197=Таблица2[Наименование работ])*(G197=Таблица2[ТПиР/НСиР])*Таблица2[ПНР4])</f>
        <v>0</v>
      </c>
      <c r="Q197" s="43">
        <f>V197*SUMPRODUCT(($B$2=Таблица2[Филиал])*($B$3=Таблица2[ФЕР/ТЕР])*(F197=Таблица2[Наименование работ])*(G197=Таблица2[ТПиР/НСиР])*Таблица2[Оборудование5])</f>
        <v>0</v>
      </c>
      <c r="R197" s="43">
        <f>W197*SUMPRODUCT(($B$2=Таблица2[Филиал])*($B$3=Таблица2[ФЕР/ТЕР])*(F197=Таблица2[Наименование работ])*(G197=Таблица2[ТПиР/НСиР])*Таблица2[Прочие2])</f>
        <v>0</v>
      </c>
      <c r="S197" s="43">
        <f>IF($B$4="в базовых ценах",калькулятор!J201,X197*SUMPRODUCT(($B$2=Таблица2[Филиал])*($B$3=Таблица2[ФЕР/ТЕР])*(F197=Таблица2[Наименование работ])*(G197=Таблица2[ТПиР/НСиР])/Таблица2[ПИР22]))</f>
        <v>0</v>
      </c>
      <c r="T197" s="43">
        <f>IF($B$4="в базовых ценах",калькулятор!K201,Y197*SUMPRODUCT(($B$2=Таблица2[Филиал])*($B$3=Таблица2[ФЕР/ТЕР])*(F197=Таблица2[Наименование работ])*(G197=Таблица2[ТПиР/НСиР])/Таблица2[СМР33]))</f>
        <v>0</v>
      </c>
      <c r="U197" s="43">
        <f>IF($B$4="в базовых ценах",калькулятор!L201,Z197*SUMPRODUCT(($B$2=Таблица2[Филиал])*($B$3=Таблица2[ФЕР/ТЕР])*(F197=Таблица2[Наименование работ])*(G197=Таблица2[ТПиР/НСиР])/Таблица2[ПНР44]))</f>
        <v>0</v>
      </c>
      <c r="V197" s="43">
        <f>IF($B$4="в базовых ценах",калькулятор!M201,AA197*SUMPRODUCT(($B$2=Таблица2[Филиал])*($B$3=Таблица2[ФЕР/ТЕР])*(F197=Таблица2[Наименование работ])*(G197=Таблица2[ТПиР/НСиР])/Таблица2[Оборудование55]))</f>
        <v>0</v>
      </c>
      <c r="W197" s="43">
        <f>IF($B$4="в базовых ценах",калькулятор!N201,AB197*SUMPRODUCT(($B$2=Таблица2[Филиал])*($B$3=Таблица2[ФЕР/ТЕР])*(F197=Таблица2[Наименование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43">
        <f>IF($B$4="в текущих ценах",калькулятор!J201,S197*SUMPRODUCT(($B$2=Таблица2[Филиал])*($B$3=Таблица2[ФЕР/ТЕР])*(F197=Таблица2[Наименование работ])*(G197=Таблица2[ТПиР/НСиР])*Таблица2[ПИР22]))</f>
        <v>0</v>
      </c>
      <c r="Y197" s="43">
        <f>IF($B$4="в текущих ценах",калькулятор!K201,T197*SUMPRODUCT(($B$2=Таблица2[Филиал])*($B$3=Таблица2[ФЕР/ТЕР])*(F197=Таблица2[Наименование работ])*(G197=Таблица2[ТПиР/НСиР])*Таблица2[СМР33]))</f>
        <v>0</v>
      </c>
      <c r="Z197" s="43">
        <f>IF($B$4="в текущих ценах",калькулятор!L201,U197*SUMPRODUCT(($B$2=Таблица2[Филиал])*($B$3=Таблица2[ФЕР/ТЕР])*(F197=Таблица2[Наименование работ])*(G197=Таблица2[ТПиР/НСиР])*Таблица2[ПНР44]))</f>
        <v>0</v>
      </c>
      <c r="AA197" s="43">
        <f>IF($B$4="в текущих ценах",калькулятор!M201,V197*SUMPRODUCT(($B$2=Таблица2[Филиал])*($B$3=Таблица2[ФЕР/ТЕР])*(F197=Таблица2[Наименование работ])*(G197=Таблица2[ТПиР/НСиР])*Таблица2[Оборудование55]))</f>
        <v>0</v>
      </c>
      <c r="AB197" s="44">
        <f>IF($B$4="в текущих ценах",калькулятор!N201,W197*SUMPRODUCT(($B$2=Таблица2[Филиал])*($B$3=Таблица2[ФЕР/ТЕР])*(F197=Таблица2[Наименование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43">
        <f>SUM(Таблица3[[#This Row],[ПИР]:[Прочее]])</f>
        <v>0</v>
      </c>
      <c r="AD19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7" s="48">
        <f>SUM(Таблица3[[#This Row],[ПИР7]:[Прочие]])</f>
        <v>0</v>
      </c>
      <c r="AF197" s="48">
        <f>SUM(Таблица3[[#This Row],[ПИР11]:[Прочие15]])</f>
        <v>0</v>
      </c>
    </row>
    <row r="198" spans="4:32" x14ac:dyDescent="0.25">
      <c r="D198" s="36">
        <f>калькулятор!C202</f>
        <v>0</v>
      </c>
      <c r="E198" s="6">
        <f>калькулятор!F202</f>
        <v>0</v>
      </c>
      <c r="F198" s="6">
        <f>калькулятор!G202</f>
        <v>0</v>
      </c>
      <c r="G198" s="6">
        <f>калькулятор!H202</f>
        <v>0</v>
      </c>
      <c r="H198" s="6">
        <f>калькулятор!I202</f>
        <v>0</v>
      </c>
      <c r="I198" s="43">
        <f>S198*SUMPRODUCT(($B$2=Таблица2[Филиал])*($B$3=Таблица2[ФЕР/ТЕР])*(F198=Таблица2[Наименование работ])*(G198=Таблица2[ТПиР/НСиР])*Таблица2[ПИР])</f>
        <v>0</v>
      </c>
      <c r="J198" s="43">
        <f>T198*SUMPRODUCT(($B$2=Таблица2[Филиал])*($B$3=Таблица2[ФЕР/ТЕР])*(F198=Таблица2[Наименование работ])*(G198=Таблица2[ТПиР/НСиР])*Таблица2[СМР])</f>
        <v>0</v>
      </c>
      <c r="K198" s="43">
        <f>U198*SUMPRODUCT(($B$2=Таблица2[Филиал])*($B$3=Таблица2[ФЕР/ТЕР])*(F198=Таблица2[Наименование работ])*(G198=Таблица2[ТПиР/НСиР])*Таблица2[ПНР])</f>
        <v>0</v>
      </c>
      <c r="L198" s="43">
        <f>V198*SUMPRODUCT(($B$2=Таблица2[Филиал])*($B$3=Таблица2[ФЕР/ТЕР])*(F198=Таблица2[Наименование работ])*(G198=Таблица2[ТПиР/НСиР])*Таблица2[Оборудование])</f>
        <v>0</v>
      </c>
      <c r="M198" s="43">
        <f>W198*SUMPRODUCT(($B$2=Таблица2[Филиал])*($B$3=Таблица2[ФЕР/ТЕР])*(F198=Таблица2[Наименование работ])*(G198=Таблица2[ТПиР/НСиР])*Таблица2[Прочие])</f>
        <v>0</v>
      </c>
      <c r="N198" s="43">
        <f>S198*SUMPRODUCT(($B$2=Таблица2[Филиал])*($B$3=Таблица2[ФЕР/ТЕР])*(F198=Таблица2[Наименование работ])*(G198=Таблица2[ТПиР/НСиР])*Таблица2[ПИР2])</f>
        <v>0</v>
      </c>
      <c r="O198" s="43">
        <f>T198*SUMPRODUCT(($B$2=Таблица2[Филиал])*($B$3=Таблица2[ФЕР/ТЕР])*(F198=Таблица2[Наименование работ])*(G198=Таблица2[ТПиР/НСиР])*Таблица2[СМР3])</f>
        <v>0</v>
      </c>
      <c r="P198" s="43">
        <f>U198*SUMPRODUCT(($B$2=Таблица2[Филиал])*($B$3=Таблица2[ФЕР/ТЕР])*(F198=Таблица2[Наименование работ])*(G198=Таблица2[ТПиР/НСиР])*Таблица2[ПНР4])</f>
        <v>0</v>
      </c>
      <c r="Q198" s="43">
        <f>V198*SUMPRODUCT(($B$2=Таблица2[Филиал])*($B$3=Таблица2[ФЕР/ТЕР])*(F198=Таблица2[Наименование работ])*(G198=Таблица2[ТПиР/НСиР])*Таблица2[Оборудование5])</f>
        <v>0</v>
      </c>
      <c r="R198" s="43">
        <f>W198*SUMPRODUCT(($B$2=Таблица2[Филиал])*($B$3=Таблица2[ФЕР/ТЕР])*(F198=Таблица2[Наименование работ])*(G198=Таблица2[ТПиР/НСиР])*Таблица2[Прочие2])</f>
        <v>0</v>
      </c>
      <c r="S198" s="43">
        <f>IF($B$4="в базовых ценах",калькулятор!J202,X198*SUMPRODUCT(($B$2=Таблица2[Филиал])*($B$3=Таблица2[ФЕР/ТЕР])*(F198=Таблица2[Наименование работ])*(G198=Таблица2[ТПиР/НСиР])/Таблица2[ПИР22]))</f>
        <v>0</v>
      </c>
      <c r="T198" s="43">
        <f>IF($B$4="в базовых ценах",калькулятор!K202,Y198*SUMPRODUCT(($B$2=Таблица2[Филиал])*($B$3=Таблица2[ФЕР/ТЕР])*(F198=Таблица2[Наименование работ])*(G198=Таблица2[ТПиР/НСиР])/Таблица2[СМР33]))</f>
        <v>0</v>
      </c>
      <c r="U198" s="43">
        <f>IF($B$4="в базовых ценах",калькулятор!L202,Z198*SUMPRODUCT(($B$2=Таблица2[Филиал])*($B$3=Таблица2[ФЕР/ТЕР])*(F198=Таблица2[Наименование работ])*(G198=Таблица2[ТПиР/НСиР])/Таблица2[ПНР44]))</f>
        <v>0</v>
      </c>
      <c r="V198" s="43">
        <f>IF($B$4="в базовых ценах",калькулятор!M202,AA198*SUMPRODUCT(($B$2=Таблица2[Филиал])*($B$3=Таблица2[ФЕР/ТЕР])*(F198=Таблица2[Наименование работ])*(G198=Таблица2[ТПиР/НСиР])/Таблица2[Оборудование55]))</f>
        <v>0</v>
      </c>
      <c r="W198" s="43">
        <f>IF($B$4="в базовых ценах",калькулятор!N202,AB198*SUMPRODUCT(($B$2=Таблица2[Филиал])*($B$3=Таблица2[ФЕР/ТЕР])*(F198=Таблица2[Наименование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43">
        <f>IF($B$4="в текущих ценах",калькулятор!J202,S198*SUMPRODUCT(($B$2=Таблица2[Филиал])*($B$3=Таблица2[ФЕР/ТЕР])*(F198=Таблица2[Наименование работ])*(G198=Таблица2[ТПиР/НСиР])*Таблица2[ПИР22]))</f>
        <v>0</v>
      </c>
      <c r="Y198" s="43">
        <f>IF($B$4="в текущих ценах",калькулятор!K202,T198*SUMPRODUCT(($B$2=Таблица2[Филиал])*($B$3=Таблица2[ФЕР/ТЕР])*(F198=Таблица2[Наименование работ])*(G198=Таблица2[ТПиР/НСиР])*Таблица2[СМР33]))</f>
        <v>0</v>
      </c>
      <c r="Z198" s="43">
        <f>IF($B$4="в текущих ценах",калькулятор!L202,U198*SUMPRODUCT(($B$2=Таблица2[Филиал])*($B$3=Таблица2[ФЕР/ТЕР])*(F198=Таблица2[Наименование работ])*(G198=Таблица2[ТПиР/НСиР])*Таблица2[ПНР44]))</f>
        <v>0</v>
      </c>
      <c r="AA198" s="43">
        <f>IF($B$4="в текущих ценах",калькулятор!M202,V198*SUMPRODUCT(($B$2=Таблица2[Филиал])*($B$3=Таблица2[ФЕР/ТЕР])*(F198=Таблица2[Наименование работ])*(G198=Таблица2[ТПиР/НСиР])*Таблица2[Оборудование55]))</f>
        <v>0</v>
      </c>
      <c r="AB198" s="44">
        <f>IF($B$4="в текущих ценах",калькулятор!N202,W198*SUMPRODUCT(($B$2=Таблица2[Филиал])*($B$3=Таблица2[ФЕР/ТЕР])*(F198=Таблица2[Наименование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43">
        <f>SUM(Таблица3[[#This Row],[ПИР]:[Прочее]])</f>
        <v>0</v>
      </c>
      <c r="AD19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8" s="48">
        <f>SUM(Таблица3[[#This Row],[ПИР7]:[Прочие]])</f>
        <v>0</v>
      </c>
      <c r="AF198" s="48">
        <f>SUM(Таблица3[[#This Row],[ПИР11]:[Прочие15]])</f>
        <v>0</v>
      </c>
    </row>
    <row r="199" spans="4:32" x14ac:dyDescent="0.25">
      <c r="D199" s="36">
        <f>калькулятор!C203</f>
        <v>0</v>
      </c>
      <c r="E199" s="6">
        <f>калькулятор!F203</f>
        <v>0</v>
      </c>
      <c r="F199" s="6">
        <f>калькулятор!G203</f>
        <v>0</v>
      </c>
      <c r="G199" s="6">
        <f>калькулятор!H203</f>
        <v>0</v>
      </c>
      <c r="H199" s="6">
        <f>калькулятор!I203</f>
        <v>0</v>
      </c>
      <c r="I199" s="43">
        <f>S199*SUMPRODUCT(($B$2=Таблица2[Филиал])*($B$3=Таблица2[ФЕР/ТЕР])*(F199=Таблица2[Наименование работ])*(G199=Таблица2[ТПиР/НСиР])*Таблица2[ПИР])</f>
        <v>0</v>
      </c>
      <c r="J199" s="43">
        <f>T199*SUMPRODUCT(($B$2=Таблица2[Филиал])*($B$3=Таблица2[ФЕР/ТЕР])*(F199=Таблица2[Наименование работ])*(G199=Таблица2[ТПиР/НСиР])*Таблица2[СМР])</f>
        <v>0</v>
      </c>
      <c r="K199" s="43">
        <f>U199*SUMPRODUCT(($B$2=Таблица2[Филиал])*($B$3=Таблица2[ФЕР/ТЕР])*(F199=Таблица2[Наименование работ])*(G199=Таблица2[ТПиР/НСиР])*Таблица2[ПНР])</f>
        <v>0</v>
      </c>
      <c r="L199" s="43">
        <f>V199*SUMPRODUCT(($B$2=Таблица2[Филиал])*($B$3=Таблица2[ФЕР/ТЕР])*(F199=Таблица2[Наименование работ])*(G199=Таблица2[ТПиР/НСиР])*Таблица2[Оборудование])</f>
        <v>0</v>
      </c>
      <c r="M199" s="43">
        <f>W199*SUMPRODUCT(($B$2=Таблица2[Филиал])*($B$3=Таблица2[ФЕР/ТЕР])*(F199=Таблица2[Наименование работ])*(G199=Таблица2[ТПиР/НСиР])*Таблица2[Прочие])</f>
        <v>0</v>
      </c>
      <c r="N199" s="43">
        <f>S199*SUMPRODUCT(($B$2=Таблица2[Филиал])*($B$3=Таблица2[ФЕР/ТЕР])*(F199=Таблица2[Наименование работ])*(G199=Таблица2[ТПиР/НСиР])*Таблица2[ПИР2])</f>
        <v>0</v>
      </c>
      <c r="O199" s="43">
        <f>T199*SUMPRODUCT(($B$2=Таблица2[Филиал])*($B$3=Таблица2[ФЕР/ТЕР])*(F199=Таблица2[Наименование работ])*(G199=Таблица2[ТПиР/НСиР])*Таблица2[СМР3])</f>
        <v>0</v>
      </c>
      <c r="P199" s="43">
        <f>U199*SUMPRODUCT(($B$2=Таблица2[Филиал])*($B$3=Таблица2[ФЕР/ТЕР])*(F199=Таблица2[Наименование работ])*(G199=Таблица2[ТПиР/НСиР])*Таблица2[ПНР4])</f>
        <v>0</v>
      </c>
      <c r="Q199" s="43">
        <f>V199*SUMPRODUCT(($B$2=Таблица2[Филиал])*($B$3=Таблица2[ФЕР/ТЕР])*(F199=Таблица2[Наименование работ])*(G199=Таблица2[ТПиР/НСиР])*Таблица2[Оборудование5])</f>
        <v>0</v>
      </c>
      <c r="R199" s="43">
        <f>W199*SUMPRODUCT(($B$2=Таблица2[Филиал])*($B$3=Таблица2[ФЕР/ТЕР])*(F199=Таблица2[Наименование работ])*(G199=Таблица2[ТПиР/НСиР])*Таблица2[Прочие2])</f>
        <v>0</v>
      </c>
      <c r="S199" s="43">
        <f>IF($B$4="в базовых ценах",калькулятор!J203,X199*SUMPRODUCT(($B$2=Таблица2[Филиал])*($B$3=Таблица2[ФЕР/ТЕР])*(F199=Таблица2[Наименование работ])*(G199=Таблица2[ТПиР/НСиР])/Таблица2[ПИР22]))</f>
        <v>0</v>
      </c>
      <c r="T199" s="43">
        <f>IF($B$4="в базовых ценах",калькулятор!K203,Y199*SUMPRODUCT(($B$2=Таблица2[Филиал])*($B$3=Таблица2[ФЕР/ТЕР])*(F199=Таблица2[Наименование работ])*(G199=Таблица2[ТПиР/НСиР])/Таблица2[СМР33]))</f>
        <v>0</v>
      </c>
      <c r="U199" s="43">
        <f>IF($B$4="в базовых ценах",калькулятор!L203,Z199*SUMPRODUCT(($B$2=Таблица2[Филиал])*($B$3=Таблица2[ФЕР/ТЕР])*(F199=Таблица2[Наименование работ])*(G199=Таблица2[ТПиР/НСиР])/Таблица2[ПНР44]))</f>
        <v>0</v>
      </c>
      <c r="V199" s="43">
        <f>IF($B$4="в базовых ценах",калькулятор!M203,AA199*SUMPRODUCT(($B$2=Таблица2[Филиал])*($B$3=Таблица2[ФЕР/ТЕР])*(F199=Таблица2[Наименование работ])*(G199=Таблица2[ТПиР/НСиР])/Таблица2[Оборудование55]))</f>
        <v>0</v>
      </c>
      <c r="W199" s="43">
        <f>IF($B$4="в базовых ценах",калькулятор!N203,AB199*SUMPRODUCT(($B$2=Таблица2[Филиал])*($B$3=Таблица2[ФЕР/ТЕР])*(F199=Таблица2[Наименование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43">
        <f>IF($B$4="в текущих ценах",калькулятор!J203,S199*SUMPRODUCT(($B$2=Таблица2[Филиал])*($B$3=Таблица2[ФЕР/ТЕР])*(F199=Таблица2[Наименование работ])*(G199=Таблица2[ТПиР/НСиР])*Таблица2[ПИР22]))</f>
        <v>0</v>
      </c>
      <c r="Y199" s="43">
        <f>IF($B$4="в текущих ценах",калькулятор!K203,T199*SUMPRODUCT(($B$2=Таблица2[Филиал])*($B$3=Таблица2[ФЕР/ТЕР])*(F199=Таблица2[Наименование работ])*(G199=Таблица2[ТПиР/НСиР])*Таблица2[СМР33]))</f>
        <v>0</v>
      </c>
      <c r="Z199" s="43">
        <f>IF($B$4="в текущих ценах",калькулятор!L203,U199*SUMPRODUCT(($B$2=Таблица2[Филиал])*($B$3=Таблица2[ФЕР/ТЕР])*(F199=Таблица2[Наименование работ])*(G199=Таблица2[ТПиР/НСиР])*Таблица2[ПНР44]))</f>
        <v>0</v>
      </c>
      <c r="AA199" s="43">
        <f>IF($B$4="в текущих ценах",калькулятор!M203,V199*SUMPRODUCT(($B$2=Таблица2[Филиал])*($B$3=Таблица2[ФЕР/ТЕР])*(F199=Таблица2[Наименование работ])*(G199=Таблица2[ТПиР/НСиР])*Таблица2[Оборудование55]))</f>
        <v>0</v>
      </c>
      <c r="AB199" s="44">
        <f>IF($B$4="в текущих ценах",калькулятор!N203,W199*SUMPRODUCT(($B$2=Таблица2[Филиал])*($B$3=Таблица2[ФЕР/ТЕР])*(F199=Таблица2[Наименование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43">
        <f>SUM(Таблица3[[#This Row],[ПИР]:[Прочее]])</f>
        <v>0</v>
      </c>
      <c r="AD19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9" s="48">
        <f>SUM(Таблица3[[#This Row],[ПИР7]:[Прочие]])</f>
        <v>0</v>
      </c>
      <c r="AF199" s="48">
        <f>SUM(Таблица3[[#This Row],[ПИР11]:[Прочие15]])</f>
        <v>0</v>
      </c>
    </row>
    <row r="200" spans="4:32" x14ac:dyDescent="0.25">
      <c r="D200" s="36">
        <f>калькулятор!C204</f>
        <v>0</v>
      </c>
      <c r="E200" s="6">
        <f>калькулятор!F204</f>
        <v>0</v>
      </c>
      <c r="F200" s="6">
        <f>калькулятор!G204</f>
        <v>0</v>
      </c>
      <c r="G200" s="6">
        <f>калькулятор!H204</f>
        <v>0</v>
      </c>
      <c r="H200" s="6">
        <f>калькулятор!I204</f>
        <v>0</v>
      </c>
      <c r="I200" s="43">
        <f>S200*SUMPRODUCT(($B$2=Таблица2[Филиал])*($B$3=Таблица2[ФЕР/ТЕР])*(F200=Таблица2[Наименование работ])*(G200=Таблица2[ТПиР/НСиР])*Таблица2[ПИР])</f>
        <v>0</v>
      </c>
      <c r="J200" s="43">
        <f>T200*SUMPRODUCT(($B$2=Таблица2[Филиал])*($B$3=Таблица2[ФЕР/ТЕР])*(F200=Таблица2[Наименование работ])*(G200=Таблица2[ТПиР/НСиР])*Таблица2[СМР])</f>
        <v>0</v>
      </c>
      <c r="K200" s="43">
        <f>U200*SUMPRODUCT(($B$2=Таблица2[Филиал])*($B$3=Таблица2[ФЕР/ТЕР])*(F200=Таблица2[Наименование работ])*(G200=Таблица2[ТПиР/НСиР])*Таблица2[ПНР])</f>
        <v>0</v>
      </c>
      <c r="L200" s="43">
        <f>V200*SUMPRODUCT(($B$2=Таблица2[Филиал])*($B$3=Таблица2[ФЕР/ТЕР])*(F200=Таблица2[Наименование работ])*(G200=Таблица2[ТПиР/НСиР])*Таблица2[Оборудование])</f>
        <v>0</v>
      </c>
      <c r="M200" s="43">
        <f>W200*SUMPRODUCT(($B$2=Таблица2[Филиал])*($B$3=Таблица2[ФЕР/ТЕР])*(F200=Таблица2[Наименование работ])*(G200=Таблица2[ТПиР/НСиР])*Таблица2[Прочие])</f>
        <v>0</v>
      </c>
      <c r="N200" s="43">
        <f>S200*SUMPRODUCT(($B$2=Таблица2[Филиал])*($B$3=Таблица2[ФЕР/ТЕР])*(F200=Таблица2[Наименование работ])*(G200=Таблица2[ТПиР/НСиР])*Таблица2[ПИР2])</f>
        <v>0</v>
      </c>
      <c r="O200" s="43">
        <f>T200*SUMPRODUCT(($B$2=Таблица2[Филиал])*($B$3=Таблица2[ФЕР/ТЕР])*(F200=Таблица2[Наименование работ])*(G200=Таблица2[ТПиР/НСиР])*Таблица2[СМР3])</f>
        <v>0</v>
      </c>
      <c r="P200" s="43">
        <f>U200*SUMPRODUCT(($B$2=Таблица2[Филиал])*($B$3=Таблица2[ФЕР/ТЕР])*(F200=Таблица2[Наименование работ])*(G200=Таблица2[ТПиР/НСиР])*Таблица2[ПНР4])</f>
        <v>0</v>
      </c>
      <c r="Q200" s="43">
        <f>V200*SUMPRODUCT(($B$2=Таблица2[Филиал])*($B$3=Таблица2[ФЕР/ТЕР])*(F200=Таблица2[Наименование работ])*(G200=Таблица2[ТПиР/НСиР])*Таблица2[Оборудование5])</f>
        <v>0</v>
      </c>
      <c r="R200" s="43">
        <f>W200*SUMPRODUCT(($B$2=Таблица2[Филиал])*($B$3=Таблица2[ФЕР/ТЕР])*(F200=Таблица2[Наименование работ])*(G200=Таблица2[ТПиР/НСиР])*Таблица2[Прочие2])</f>
        <v>0</v>
      </c>
      <c r="S200" s="43">
        <f>IF($B$4="в базовых ценах",калькулятор!J204,X200*SUMPRODUCT(($B$2=Таблица2[Филиал])*($B$3=Таблица2[ФЕР/ТЕР])*(F200=Таблица2[Наименование работ])*(G200=Таблица2[ТПиР/НСиР])/Таблица2[ПИР22]))</f>
        <v>0</v>
      </c>
      <c r="T200" s="43">
        <f>IF($B$4="в базовых ценах",калькулятор!K204,Y200*SUMPRODUCT(($B$2=Таблица2[Филиал])*($B$3=Таблица2[ФЕР/ТЕР])*(F200=Таблица2[Наименование работ])*(G200=Таблица2[ТПиР/НСиР])/Таблица2[СМР33]))</f>
        <v>0</v>
      </c>
      <c r="U200" s="43">
        <f>IF($B$4="в базовых ценах",калькулятор!L204,Z200*SUMPRODUCT(($B$2=Таблица2[Филиал])*($B$3=Таблица2[ФЕР/ТЕР])*(F200=Таблица2[Наименование работ])*(G200=Таблица2[ТПиР/НСиР])/Таблица2[ПНР44]))</f>
        <v>0</v>
      </c>
      <c r="V200" s="43">
        <f>IF($B$4="в базовых ценах",калькулятор!M204,AA200*SUMPRODUCT(($B$2=Таблица2[Филиал])*($B$3=Таблица2[ФЕР/ТЕР])*(F200=Таблица2[Наименование работ])*(G200=Таблица2[ТПиР/НСиР])/Таблица2[Оборудование55]))</f>
        <v>0</v>
      </c>
      <c r="W200" s="43">
        <f>IF($B$4="в базовых ценах",калькулятор!N204,AB200*SUMPRODUCT(($B$2=Таблица2[Филиал])*($B$3=Таблица2[ФЕР/ТЕР])*(F200=Таблица2[Наименование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43">
        <f>IF($B$4="в текущих ценах",калькулятор!J204,S200*SUMPRODUCT(($B$2=Таблица2[Филиал])*($B$3=Таблица2[ФЕР/ТЕР])*(F200=Таблица2[Наименование работ])*(G200=Таблица2[ТПиР/НСиР])*Таблица2[ПИР22]))</f>
        <v>0</v>
      </c>
      <c r="Y200" s="43">
        <f>IF($B$4="в текущих ценах",калькулятор!K204,T200*SUMPRODUCT(($B$2=Таблица2[Филиал])*($B$3=Таблица2[ФЕР/ТЕР])*(F200=Таблица2[Наименование работ])*(G200=Таблица2[ТПиР/НСиР])*Таблица2[СМР33]))</f>
        <v>0</v>
      </c>
      <c r="Z200" s="43">
        <f>IF($B$4="в текущих ценах",калькулятор!L204,U200*SUMPRODUCT(($B$2=Таблица2[Филиал])*($B$3=Таблица2[ФЕР/ТЕР])*(F200=Таблица2[Наименование работ])*(G200=Таблица2[ТПиР/НСиР])*Таблица2[ПНР44]))</f>
        <v>0</v>
      </c>
      <c r="AA200" s="43">
        <f>IF($B$4="в текущих ценах",калькулятор!M204,V200*SUMPRODUCT(($B$2=Таблица2[Филиал])*($B$3=Таблица2[ФЕР/ТЕР])*(F200=Таблица2[Наименование работ])*(G200=Таблица2[ТПиР/НСиР])*Таблица2[Оборудование55]))</f>
        <v>0</v>
      </c>
      <c r="AB200" s="44">
        <f>IF($B$4="в текущих ценах",калькулятор!N204,W200*SUMPRODUCT(($B$2=Таблица2[Филиал])*($B$3=Таблица2[ФЕР/ТЕР])*(F200=Таблица2[Наименование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43">
        <f>SUM(Таблица3[[#This Row],[ПИР]:[Прочее]])</f>
        <v>0</v>
      </c>
      <c r="AD20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0" s="48">
        <f>SUM(Таблица3[[#This Row],[ПИР7]:[Прочие]])</f>
        <v>0</v>
      </c>
      <c r="AF200" s="48">
        <f>SUM(Таблица3[[#This Row],[ПИР11]:[Прочие15]])</f>
        <v>0</v>
      </c>
    </row>
    <row r="201" spans="4:32" x14ac:dyDescent="0.25">
      <c r="D201" s="36">
        <f>калькулятор!C205</f>
        <v>0</v>
      </c>
      <c r="E201" s="6">
        <f>калькулятор!F205</f>
        <v>0</v>
      </c>
      <c r="F201" s="6">
        <f>калькулятор!G205</f>
        <v>0</v>
      </c>
      <c r="G201" s="6">
        <f>калькулятор!H205</f>
        <v>0</v>
      </c>
      <c r="H201" s="6">
        <f>калькулятор!I205</f>
        <v>0</v>
      </c>
      <c r="I201" s="43">
        <f>S201*SUMPRODUCT(($B$2=Таблица2[Филиал])*($B$3=Таблица2[ФЕР/ТЕР])*(F201=Таблица2[Наименование работ])*(G201=Таблица2[ТПиР/НСиР])*Таблица2[ПИР])</f>
        <v>0</v>
      </c>
      <c r="J201" s="43">
        <f>T201*SUMPRODUCT(($B$2=Таблица2[Филиал])*($B$3=Таблица2[ФЕР/ТЕР])*(F201=Таблица2[Наименование работ])*(G201=Таблица2[ТПиР/НСиР])*Таблица2[СМР])</f>
        <v>0</v>
      </c>
      <c r="K201" s="43">
        <f>U201*SUMPRODUCT(($B$2=Таблица2[Филиал])*($B$3=Таблица2[ФЕР/ТЕР])*(F201=Таблица2[Наименование работ])*(G201=Таблица2[ТПиР/НСиР])*Таблица2[ПНР])</f>
        <v>0</v>
      </c>
      <c r="L201" s="43">
        <f>V201*SUMPRODUCT(($B$2=Таблица2[Филиал])*($B$3=Таблица2[ФЕР/ТЕР])*(F201=Таблица2[Наименование работ])*(G201=Таблица2[ТПиР/НСиР])*Таблица2[Оборудование])</f>
        <v>0</v>
      </c>
      <c r="M201" s="43">
        <f>W201*SUMPRODUCT(($B$2=Таблица2[Филиал])*($B$3=Таблица2[ФЕР/ТЕР])*(F201=Таблица2[Наименование работ])*(G201=Таблица2[ТПиР/НСиР])*Таблица2[Прочие])</f>
        <v>0</v>
      </c>
      <c r="N201" s="43">
        <f>S201*SUMPRODUCT(($B$2=Таблица2[Филиал])*($B$3=Таблица2[ФЕР/ТЕР])*(F201=Таблица2[Наименование работ])*(G201=Таблица2[ТПиР/НСиР])*Таблица2[ПИР2])</f>
        <v>0</v>
      </c>
      <c r="O201" s="43">
        <f>T201*SUMPRODUCT(($B$2=Таблица2[Филиал])*($B$3=Таблица2[ФЕР/ТЕР])*(F201=Таблица2[Наименование работ])*(G201=Таблица2[ТПиР/НСиР])*Таблица2[СМР3])</f>
        <v>0</v>
      </c>
      <c r="P201" s="43">
        <f>U201*SUMPRODUCT(($B$2=Таблица2[Филиал])*($B$3=Таблица2[ФЕР/ТЕР])*(F201=Таблица2[Наименование работ])*(G201=Таблица2[ТПиР/НСиР])*Таблица2[ПНР4])</f>
        <v>0</v>
      </c>
      <c r="Q201" s="43">
        <f>V201*SUMPRODUCT(($B$2=Таблица2[Филиал])*($B$3=Таблица2[ФЕР/ТЕР])*(F201=Таблица2[Наименование работ])*(G201=Таблица2[ТПиР/НСиР])*Таблица2[Оборудование5])</f>
        <v>0</v>
      </c>
      <c r="R201" s="43">
        <f>W201*SUMPRODUCT(($B$2=Таблица2[Филиал])*($B$3=Таблица2[ФЕР/ТЕР])*(F201=Таблица2[Наименование работ])*(G201=Таблица2[ТПиР/НСиР])*Таблица2[Прочие2])</f>
        <v>0</v>
      </c>
      <c r="S201" s="43">
        <f>IF($B$4="в базовых ценах",калькулятор!J205,X201*SUMPRODUCT(($B$2=Таблица2[Филиал])*($B$3=Таблица2[ФЕР/ТЕР])*(F201=Таблица2[Наименование работ])*(G201=Таблица2[ТПиР/НСиР])/Таблица2[ПИР22]))</f>
        <v>0</v>
      </c>
      <c r="T201" s="43">
        <f>IF($B$4="в базовых ценах",калькулятор!K205,Y201*SUMPRODUCT(($B$2=Таблица2[Филиал])*($B$3=Таблица2[ФЕР/ТЕР])*(F201=Таблица2[Наименование работ])*(G201=Таблица2[ТПиР/НСиР])/Таблица2[СМР33]))</f>
        <v>0</v>
      </c>
      <c r="U201" s="43">
        <f>IF($B$4="в базовых ценах",калькулятор!L205,Z201*SUMPRODUCT(($B$2=Таблица2[Филиал])*($B$3=Таблица2[ФЕР/ТЕР])*(F201=Таблица2[Наименование работ])*(G201=Таблица2[ТПиР/НСиР])/Таблица2[ПНР44]))</f>
        <v>0</v>
      </c>
      <c r="V201" s="43">
        <f>IF($B$4="в базовых ценах",калькулятор!M205,AA201*SUMPRODUCT(($B$2=Таблица2[Филиал])*($B$3=Таблица2[ФЕР/ТЕР])*(F201=Таблица2[Наименование работ])*(G201=Таблица2[ТПиР/НСиР])/Таблица2[Оборудование55]))</f>
        <v>0</v>
      </c>
      <c r="W201" s="43">
        <f>IF($B$4="в базовых ценах",калькулятор!N205,AB201*SUMPRODUCT(($B$2=Таблица2[Филиал])*($B$3=Таблица2[ФЕР/ТЕР])*(F201=Таблица2[Наименование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43">
        <f>IF($B$4="в текущих ценах",калькулятор!J205,S201*SUMPRODUCT(($B$2=Таблица2[Филиал])*($B$3=Таблица2[ФЕР/ТЕР])*(F201=Таблица2[Наименование работ])*(G201=Таблица2[ТПиР/НСиР])*Таблица2[ПИР22]))</f>
        <v>0</v>
      </c>
      <c r="Y201" s="43">
        <f>IF($B$4="в текущих ценах",калькулятор!K205,T201*SUMPRODUCT(($B$2=Таблица2[Филиал])*($B$3=Таблица2[ФЕР/ТЕР])*(F201=Таблица2[Наименование работ])*(G201=Таблица2[ТПиР/НСиР])*Таблица2[СМР33]))</f>
        <v>0</v>
      </c>
      <c r="Z201" s="43">
        <f>IF($B$4="в текущих ценах",калькулятор!L205,U201*SUMPRODUCT(($B$2=Таблица2[Филиал])*($B$3=Таблица2[ФЕР/ТЕР])*(F201=Таблица2[Наименование работ])*(G201=Таблица2[ТПиР/НСиР])*Таблица2[ПНР44]))</f>
        <v>0</v>
      </c>
      <c r="AA201" s="43">
        <f>IF($B$4="в текущих ценах",калькулятор!M205,V201*SUMPRODUCT(($B$2=Таблица2[Филиал])*($B$3=Таблица2[ФЕР/ТЕР])*(F201=Таблица2[Наименование работ])*(G201=Таблица2[ТПиР/НСиР])*Таблица2[Оборудование55]))</f>
        <v>0</v>
      </c>
      <c r="AB201" s="44">
        <f>IF($B$4="в текущих ценах",калькулятор!N205,W201*SUMPRODUCT(($B$2=Таблица2[Филиал])*($B$3=Таблица2[ФЕР/ТЕР])*(F201=Таблица2[Наименование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43">
        <f>SUM(Таблица3[[#This Row],[ПИР]:[Прочее]])</f>
        <v>0</v>
      </c>
      <c r="AD20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1" s="48">
        <f>SUM(Таблица3[[#This Row],[ПИР7]:[Прочие]])</f>
        <v>0</v>
      </c>
      <c r="AF201" s="48">
        <f>SUM(Таблица3[[#This Row],[ПИР11]:[Прочие15]])</f>
        <v>0</v>
      </c>
    </row>
    <row r="202" spans="4:32" x14ac:dyDescent="0.25">
      <c r="D202" s="36">
        <f>калькулятор!C206</f>
        <v>0</v>
      </c>
      <c r="E202" s="6">
        <f>калькулятор!F206</f>
        <v>0</v>
      </c>
      <c r="F202" s="6">
        <f>калькулятор!G206</f>
        <v>0</v>
      </c>
      <c r="G202" s="6">
        <f>калькулятор!H206</f>
        <v>0</v>
      </c>
      <c r="H202" s="6">
        <f>калькулятор!I206</f>
        <v>0</v>
      </c>
      <c r="I202" s="43">
        <f>S202*SUMPRODUCT(($B$2=Таблица2[Филиал])*($B$3=Таблица2[ФЕР/ТЕР])*(F202=Таблица2[Наименование работ])*(G202=Таблица2[ТПиР/НСиР])*Таблица2[ПИР])</f>
        <v>0</v>
      </c>
      <c r="J202" s="43">
        <f>T202*SUMPRODUCT(($B$2=Таблица2[Филиал])*($B$3=Таблица2[ФЕР/ТЕР])*(F202=Таблица2[Наименование работ])*(G202=Таблица2[ТПиР/НСиР])*Таблица2[СМР])</f>
        <v>0</v>
      </c>
      <c r="K202" s="43">
        <f>U202*SUMPRODUCT(($B$2=Таблица2[Филиал])*($B$3=Таблица2[ФЕР/ТЕР])*(F202=Таблица2[Наименование работ])*(G202=Таблица2[ТПиР/НСиР])*Таблица2[ПНР])</f>
        <v>0</v>
      </c>
      <c r="L202" s="43">
        <f>V202*SUMPRODUCT(($B$2=Таблица2[Филиал])*($B$3=Таблица2[ФЕР/ТЕР])*(F202=Таблица2[Наименование работ])*(G202=Таблица2[ТПиР/НСиР])*Таблица2[Оборудование])</f>
        <v>0</v>
      </c>
      <c r="M202" s="43">
        <f>W202*SUMPRODUCT(($B$2=Таблица2[Филиал])*($B$3=Таблица2[ФЕР/ТЕР])*(F202=Таблица2[Наименование работ])*(G202=Таблица2[ТПиР/НСиР])*Таблица2[Прочие])</f>
        <v>0</v>
      </c>
      <c r="N202" s="43">
        <f>S202*SUMPRODUCT(($B$2=Таблица2[Филиал])*($B$3=Таблица2[ФЕР/ТЕР])*(F202=Таблица2[Наименование работ])*(G202=Таблица2[ТПиР/НСиР])*Таблица2[ПИР2])</f>
        <v>0</v>
      </c>
      <c r="O202" s="43">
        <f>T202*SUMPRODUCT(($B$2=Таблица2[Филиал])*($B$3=Таблица2[ФЕР/ТЕР])*(F202=Таблица2[Наименование работ])*(G202=Таблица2[ТПиР/НСиР])*Таблица2[СМР3])</f>
        <v>0</v>
      </c>
      <c r="P202" s="43">
        <f>U202*SUMPRODUCT(($B$2=Таблица2[Филиал])*($B$3=Таблица2[ФЕР/ТЕР])*(F202=Таблица2[Наименование работ])*(G202=Таблица2[ТПиР/НСиР])*Таблица2[ПНР4])</f>
        <v>0</v>
      </c>
      <c r="Q202" s="43">
        <f>V202*SUMPRODUCT(($B$2=Таблица2[Филиал])*($B$3=Таблица2[ФЕР/ТЕР])*(F202=Таблица2[Наименование работ])*(G202=Таблица2[ТПиР/НСиР])*Таблица2[Оборудование5])</f>
        <v>0</v>
      </c>
      <c r="R202" s="43">
        <f>W202*SUMPRODUCT(($B$2=Таблица2[Филиал])*($B$3=Таблица2[ФЕР/ТЕР])*(F202=Таблица2[Наименование работ])*(G202=Таблица2[ТПиР/НСиР])*Таблица2[Прочие2])</f>
        <v>0</v>
      </c>
      <c r="S202" s="43">
        <f>IF($B$4="в базовых ценах",калькулятор!J206,X202*SUMPRODUCT(($B$2=Таблица2[Филиал])*($B$3=Таблица2[ФЕР/ТЕР])*(F202=Таблица2[Наименование работ])*(G202=Таблица2[ТПиР/НСиР])/Таблица2[ПИР22]))</f>
        <v>0</v>
      </c>
      <c r="T202" s="43">
        <f>IF($B$4="в базовых ценах",калькулятор!K206,Y202*SUMPRODUCT(($B$2=Таблица2[Филиал])*($B$3=Таблица2[ФЕР/ТЕР])*(F202=Таблица2[Наименование работ])*(G202=Таблица2[ТПиР/НСиР])/Таблица2[СМР33]))</f>
        <v>0</v>
      </c>
      <c r="U202" s="43">
        <f>IF($B$4="в базовых ценах",калькулятор!L206,Z202*SUMPRODUCT(($B$2=Таблица2[Филиал])*($B$3=Таблица2[ФЕР/ТЕР])*(F202=Таблица2[Наименование работ])*(G202=Таблица2[ТПиР/НСиР])/Таблица2[ПНР44]))</f>
        <v>0</v>
      </c>
      <c r="V202" s="43">
        <f>IF($B$4="в базовых ценах",калькулятор!M206,AA202*SUMPRODUCT(($B$2=Таблица2[Филиал])*($B$3=Таблица2[ФЕР/ТЕР])*(F202=Таблица2[Наименование работ])*(G202=Таблица2[ТПиР/НСиР])/Таблица2[Оборудование55]))</f>
        <v>0</v>
      </c>
      <c r="W202" s="43">
        <f>IF($B$4="в базовых ценах",калькулятор!N206,AB202*SUMPRODUCT(($B$2=Таблица2[Филиал])*($B$3=Таблица2[ФЕР/ТЕР])*(F202=Таблица2[Наименование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43">
        <f>IF($B$4="в текущих ценах",калькулятор!J206,S202*SUMPRODUCT(($B$2=Таблица2[Филиал])*($B$3=Таблица2[ФЕР/ТЕР])*(F202=Таблица2[Наименование работ])*(G202=Таблица2[ТПиР/НСиР])*Таблица2[ПИР22]))</f>
        <v>0</v>
      </c>
      <c r="Y202" s="43">
        <f>IF($B$4="в текущих ценах",калькулятор!K206,T202*SUMPRODUCT(($B$2=Таблица2[Филиал])*($B$3=Таблица2[ФЕР/ТЕР])*(F202=Таблица2[Наименование работ])*(G202=Таблица2[ТПиР/НСиР])*Таблица2[СМР33]))</f>
        <v>0</v>
      </c>
      <c r="Z202" s="43">
        <f>IF($B$4="в текущих ценах",калькулятор!L206,U202*SUMPRODUCT(($B$2=Таблица2[Филиал])*($B$3=Таблица2[ФЕР/ТЕР])*(F202=Таблица2[Наименование работ])*(G202=Таблица2[ТПиР/НСиР])*Таблица2[ПНР44]))</f>
        <v>0</v>
      </c>
      <c r="AA202" s="43">
        <f>IF($B$4="в текущих ценах",калькулятор!M206,V202*SUMPRODUCT(($B$2=Таблица2[Филиал])*($B$3=Таблица2[ФЕР/ТЕР])*(F202=Таблица2[Наименование работ])*(G202=Таблица2[ТПиР/НСиР])*Таблица2[Оборудование55]))</f>
        <v>0</v>
      </c>
      <c r="AB202" s="44">
        <f>IF($B$4="в текущих ценах",калькулятор!N206,W202*SUMPRODUCT(($B$2=Таблица2[Филиал])*($B$3=Таблица2[ФЕР/ТЕР])*(F202=Таблица2[Наименование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43">
        <f>SUM(Таблица3[[#This Row],[ПИР]:[Прочее]])</f>
        <v>0</v>
      </c>
      <c r="AD20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2" s="48">
        <f>SUM(Таблица3[[#This Row],[ПИР7]:[Прочие]])</f>
        <v>0</v>
      </c>
      <c r="AF202" s="48">
        <f>SUM(Таблица3[[#This Row],[ПИР11]:[Прочие15]])</f>
        <v>0</v>
      </c>
    </row>
    <row r="203" spans="4:32" x14ac:dyDescent="0.25">
      <c r="D203" s="36">
        <f>калькулятор!C207</f>
        <v>0</v>
      </c>
      <c r="E203" s="6">
        <f>калькулятор!F207</f>
        <v>0</v>
      </c>
      <c r="F203" s="6">
        <f>калькулятор!G207</f>
        <v>0</v>
      </c>
      <c r="G203" s="6">
        <f>калькулятор!H207</f>
        <v>0</v>
      </c>
      <c r="H203" s="6">
        <f>калькулятор!I207</f>
        <v>0</v>
      </c>
      <c r="I203" s="43">
        <f>S203*SUMPRODUCT(($B$2=Таблица2[Филиал])*($B$3=Таблица2[ФЕР/ТЕР])*(F203=Таблица2[Наименование работ])*(G203=Таблица2[ТПиР/НСиР])*Таблица2[ПИР])</f>
        <v>0</v>
      </c>
      <c r="J203" s="43">
        <f>T203*SUMPRODUCT(($B$2=Таблица2[Филиал])*($B$3=Таблица2[ФЕР/ТЕР])*(F203=Таблица2[Наименование работ])*(G203=Таблица2[ТПиР/НСиР])*Таблица2[СМР])</f>
        <v>0</v>
      </c>
      <c r="K203" s="43">
        <f>U203*SUMPRODUCT(($B$2=Таблица2[Филиал])*($B$3=Таблица2[ФЕР/ТЕР])*(F203=Таблица2[Наименование работ])*(G203=Таблица2[ТПиР/НСиР])*Таблица2[ПНР])</f>
        <v>0</v>
      </c>
      <c r="L203" s="43">
        <f>V203*SUMPRODUCT(($B$2=Таблица2[Филиал])*($B$3=Таблица2[ФЕР/ТЕР])*(F203=Таблица2[Наименование работ])*(G203=Таблица2[ТПиР/НСиР])*Таблица2[Оборудование])</f>
        <v>0</v>
      </c>
      <c r="M203" s="43">
        <f>W203*SUMPRODUCT(($B$2=Таблица2[Филиал])*($B$3=Таблица2[ФЕР/ТЕР])*(F203=Таблица2[Наименование работ])*(G203=Таблица2[ТПиР/НСиР])*Таблица2[Прочие])</f>
        <v>0</v>
      </c>
      <c r="N203" s="43">
        <f>S203*SUMPRODUCT(($B$2=Таблица2[Филиал])*($B$3=Таблица2[ФЕР/ТЕР])*(F203=Таблица2[Наименование работ])*(G203=Таблица2[ТПиР/НСиР])*Таблица2[ПИР2])</f>
        <v>0</v>
      </c>
      <c r="O203" s="43">
        <f>T203*SUMPRODUCT(($B$2=Таблица2[Филиал])*($B$3=Таблица2[ФЕР/ТЕР])*(F203=Таблица2[Наименование работ])*(G203=Таблица2[ТПиР/НСиР])*Таблица2[СМР3])</f>
        <v>0</v>
      </c>
      <c r="P203" s="43">
        <f>U203*SUMPRODUCT(($B$2=Таблица2[Филиал])*($B$3=Таблица2[ФЕР/ТЕР])*(F203=Таблица2[Наименование работ])*(G203=Таблица2[ТПиР/НСиР])*Таблица2[ПНР4])</f>
        <v>0</v>
      </c>
      <c r="Q203" s="43">
        <f>V203*SUMPRODUCT(($B$2=Таблица2[Филиал])*($B$3=Таблица2[ФЕР/ТЕР])*(F203=Таблица2[Наименование работ])*(G203=Таблица2[ТПиР/НСиР])*Таблица2[Оборудование5])</f>
        <v>0</v>
      </c>
      <c r="R203" s="43">
        <f>W203*SUMPRODUCT(($B$2=Таблица2[Филиал])*($B$3=Таблица2[ФЕР/ТЕР])*(F203=Таблица2[Наименование работ])*(G203=Таблица2[ТПиР/НСиР])*Таблица2[Прочие2])</f>
        <v>0</v>
      </c>
      <c r="S203" s="43">
        <f>IF($B$4="в базовых ценах",калькулятор!J207,X203*SUMPRODUCT(($B$2=Таблица2[Филиал])*($B$3=Таблица2[ФЕР/ТЕР])*(F203=Таблица2[Наименование работ])*(G203=Таблица2[ТПиР/НСиР])/Таблица2[ПИР22]))</f>
        <v>0</v>
      </c>
      <c r="T203" s="43">
        <f>IF($B$4="в базовых ценах",калькулятор!K207,Y203*SUMPRODUCT(($B$2=Таблица2[Филиал])*($B$3=Таблица2[ФЕР/ТЕР])*(F203=Таблица2[Наименование работ])*(G203=Таблица2[ТПиР/НСиР])/Таблица2[СМР33]))</f>
        <v>0</v>
      </c>
      <c r="U203" s="43">
        <f>IF($B$4="в базовых ценах",калькулятор!L207,Z203*SUMPRODUCT(($B$2=Таблица2[Филиал])*($B$3=Таблица2[ФЕР/ТЕР])*(F203=Таблица2[Наименование работ])*(G203=Таблица2[ТПиР/НСиР])/Таблица2[ПНР44]))</f>
        <v>0</v>
      </c>
      <c r="V203" s="43">
        <f>IF($B$4="в базовых ценах",калькулятор!M207,AA203*SUMPRODUCT(($B$2=Таблица2[Филиал])*($B$3=Таблица2[ФЕР/ТЕР])*(F203=Таблица2[Наименование работ])*(G203=Таблица2[ТПиР/НСиР])/Таблица2[Оборудование55]))</f>
        <v>0</v>
      </c>
      <c r="W203" s="43">
        <f>IF($B$4="в базовых ценах",калькулятор!N207,AB203*SUMPRODUCT(($B$2=Таблица2[Филиал])*($B$3=Таблица2[ФЕР/ТЕР])*(F203=Таблица2[Наименование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43">
        <f>IF($B$4="в текущих ценах",калькулятор!J207,S203*SUMPRODUCT(($B$2=Таблица2[Филиал])*($B$3=Таблица2[ФЕР/ТЕР])*(F203=Таблица2[Наименование работ])*(G203=Таблица2[ТПиР/НСиР])*Таблица2[ПИР22]))</f>
        <v>0</v>
      </c>
      <c r="Y203" s="43">
        <f>IF($B$4="в текущих ценах",калькулятор!K207,T203*SUMPRODUCT(($B$2=Таблица2[Филиал])*($B$3=Таблица2[ФЕР/ТЕР])*(F203=Таблица2[Наименование работ])*(G203=Таблица2[ТПиР/НСиР])*Таблица2[СМР33]))</f>
        <v>0</v>
      </c>
      <c r="Z203" s="43">
        <f>IF($B$4="в текущих ценах",калькулятор!L207,U203*SUMPRODUCT(($B$2=Таблица2[Филиал])*($B$3=Таблица2[ФЕР/ТЕР])*(F203=Таблица2[Наименование работ])*(G203=Таблица2[ТПиР/НСиР])*Таблица2[ПНР44]))</f>
        <v>0</v>
      </c>
      <c r="AA203" s="43">
        <f>IF($B$4="в текущих ценах",калькулятор!M207,V203*SUMPRODUCT(($B$2=Таблица2[Филиал])*($B$3=Таблица2[ФЕР/ТЕР])*(F203=Таблица2[Наименование работ])*(G203=Таблица2[ТПиР/НСиР])*Таблица2[Оборудование55]))</f>
        <v>0</v>
      </c>
      <c r="AB203" s="44">
        <f>IF($B$4="в текущих ценах",калькулятор!N207,W203*SUMPRODUCT(($B$2=Таблица2[Филиал])*($B$3=Таблица2[ФЕР/ТЕР])*(F203=Таблица2[Наименование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43">
        <f>SUM(Таблица3[[#This Row],[ПИР]:[Прочее]])</f>
        <v>0</v>
      </c>
      <c r="AD20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3" s="48">
        <f>SUM(Таблица3[[#This Row],[ПИР7]:[Прочие]])</f>
        <v>0</v>
      </c>
      <c r="AF203" s="48">
        <f>SUM(Таблица3[[#This Row],[ПИР11]:[Прочие15]])</f>
        <v>0</v>
      </c>
    </row>
    <row r="204" spans="4:32" x14ac:dyDescent="0.25">
      <c r="D204" s="36">
        <f>калькулятор!C208</f>
        <v>0</v>
      </c>
      <c r="E204" s="6">
        <f>калькулятор!F208</f>
        <v>0</v>
      </c>
      <c r="F204" s="6">
        <f>калькулятор!G208</f>
        <v>0</v>
      </c>
      <c r="G204" s="6">
        <f>калькулятор!H208</f>
        <v>0</v>
      </c>
      <c r="H204" s="6">
        <f>калькулятор!I208</f>
        <v>0</v>
      </c>
      <c r="I204" s="43">
        <f>S204*SUMPRODUCT(($B$2=Таблица2[Филиал])*($B$3=Таблица2[ФЕР/ТЕР])*(F204=Таблица2[Наименование работ])*(G204=Таблица2[ТПиР/НСиР])*Таблица2[ПИР])</f>
        <v>0</v>
      </c>
      <c r="J204" s="43">
        <f>T204*SUMPRODUCT(($B$2=Таблица2[Филиал])*($B$3=Таблица2[ФЕР/ТЕР])*(F204=Таблица2[Наименование работ])*(G204=Таблица2[ТПиР/НСиР])*Таблица2[СМР])</f>
        <v>0</v>
      </c>
      <c r="K204" s="43">
        <f>U204*SUMPRODUCT(($B$2=Таблица2[Филиал])*($B$3=Таблица2[ФЕР/ТЕР])*(F204=Таблица2[Наименование работ])*(G204=Таблица2[ТПиР/НСиР])*Таблица2[ПНР])</f>
        <v>0</v>
      </c>
      <c r="L204" s="43">
        <f>V204*SUMPRODUCT(($B$2=Таблица2[Филиал])*($B$3=Таблица2[ФЕР/ТЕР])*(F204=Таблица2[Наименование работ])*(G204=Таблица2[ТПиР/НСиР])*Таблица2[Оборудование])</f>
        <v>0</v>
      </c>
      <c r="M204" s="43">
        <f>W204*SUMPRODUCT(($B$2=Таблица2[Филиал])*($B$3=Таблица2[ФЕР/ТЕР])*(F204=Таблица2[Наименование работ])*(G204=Таблица2[ТПиР/НСиР])*Таблица2[Прочие])</f>
        <v>0</v>
      </c>
      <c r="N204" s="43">
        <f>S204*SUMPRODUCT(($B$2=Таблица2[Филиал])*($B$3=Таблица2[ФЕР/ТЕР])*(F204=Таблица2[Наименование работ])*(G204=Таблица2[ТПиР/НСиР])*Таблица2[ПИР2])</f>
        <v>0</v>
      </c>
      <c r="O204" s="43">
        <f>T204*SUMPRODUCT(($B$2=Таблица2[Филиал])*($B$3=Таблица2[ФЕР/ТЕР])*(F204=Таблица2[Наименование работ])*(G204=Таблица2[ТПиР/НСиР])*Таблица2[СМР3])</f>
        <v>0</v>
      </c>
      <c r="P204" s="43">
        <f>U204*SUMPRODUCT(($B$2=Таблица2[Филиал])*($B$3=Таблица2[ФЕР/ТЕР])*(F204=Таблица2[Наименование работ])*(G204=Таблица2[ТПиР/НСиР])*Таблица2[ПНР4])</f>
        <v>0</v>
      </c>
      <c r="Q204" s="43">
        <f>V204*SUMPRODUCT(($B$2=Таблица2[Филиал])*($B$3=Таблица2[ФЕР/ТЕР])*(F204=Таблица2[Наименование работ])*(G204=Таблица2[ТПиР/НСиР])*Таблица2[Оборудование5])</f>
        <v>0</v>
      </c>
      <c r="R204" s="43">
        <f>W204*SUMPRODUCT(($B$2=Таблица2[Филиал])*($B$3=Таблица2[ФЕР/ТЕР])*(F204=Таблица2[Наименование работ])*(G204=Таблица2[ТПиР/НСиР])*Таблица2[Прочие2])</f>
        <v>0</v>
      </c>
      <c r="S204" s="43">
        <f>IF($B$4="в базовых ценах",калькулятор!J208,X204*SUMPRODUCT(($B$2=Таблица2[Филиал])*($B$3=Таблица2[ФЕР/ТЕР])*(F204=Таблица2[Наименование работ])*(G204=Таблица2[ТПиР/НСиР])/Таблица2[ПИР22]))</f>
        <v>0</v>
      </c>
      <c r="T204" s="43">
        <f>IF($B$4="в базовых ценах",калькулятор!K208,Y204*SUMPRODUCT(($B$2=Таблица2[Филиал])*($B$3=Таблица2[ФЕР/ТЕР])*(F204=Таблица2[Наименование работ])*(G204=Таблица2[ТПиР/НСиР])/Таблица2[СМР33]))</f>
        <v>0</v>
      </c>
      <c r="U204" s="43">
        <f>IF($B$4="в базовых ценах",калькулятор!L208,Z204*SUMPRODUCT(($B$2=Таблица2[Филиал])*($B$3=Таблица2[ФЕР/ТЕР])*(F204=Таблица2[Наименование работ])*(G204=Таблица2[ТПиР/НСиР])/Таблица2[ПНР44]))</f>
        <v>0</v>
      </c>
      <c r="V204" s="43">
        <f>IF($B$4="в базовых ценах",калькулятор!M208,AA204*SUMPRODUCT(($B$2=Таблица2[Филиал])*($B$3=Таблица2[ФЕР/ТЕР])*(F204=Таблица2[Наименование работ])*(G204=Таблица2[ТПиР/НСиР])/Таблица2[Оборудование55]))</f>
        <v>0</v>
      </c>
      <c r="W204" s="43">
        <f>IF($B$4="в базовых ценах",калькулятор!N208,AB204*SUMPRODUCT(($B$2=Таблица2[Филиал])*($B$3=Таблица2[ФЕР/ТЕР])*(F204=Таблица2[Наименование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43">
        <f>IF($B$4="в текущих ценах",калькулятор!J208,S204*SUMPRODUCT(($B$2=Таблица2[Филиал])*($B$3=Таблица2[ФЕР/ТЕР])*(F204=Таблица2[Наименование работ])*(G204=Таблица2[ТПиР/НСиР])*Таблица2[ПИР22]))</f>
        <v>0</v>
      </c>
      <c r="Y204" s="43">
        <f>IF($B$4="в текущих ценах",калькулятор!K208,T204*SUMPRODUCT(($B$2=Таблица2[Филиал])*($B$3=Таблица2[ФЕР/ТЕР])*(F204=Таблица2[Наименование работ])*(G204=Таблица2[ТПиР/НСиР])*Таблица2[СМР33]))</f>
        <v>0</v>
      </c>
      <c r="Z204" s="43">
        <f>IF($B$4="в текущих ценах",калькулятор!L208,U204*SUMPRODUCT(($B$2=Таблица2[Филиал])*($B$3=Таблица2[ФЕР/ТЕР])*(F204=Таблица2[Наименование работ])*(G204=Таблица2[ТПиР/НСиР])*Таблица2[ПНР44]))</f>
        <v>0</v>
      </c>
      <c r="AA204" s="43">
        <f>IF($B$4="в текущих ценах",калькулятор!M208,V204*SUMPRODUCT(($B$2=Таблица2[Филиал])*($B$3=Таблица2[ФЕР/ТЕР])*(F204=Таблица2[Наименование работ])*(G204=Таблица2[ТПиР/НСиР])*Таблица2[Оборудование55]))</f>
        <v>0</v>
      </c>
      <c r="AB204" s="44">
        <f>IF($B$4="в текущих ценах",калькулятор!N208,W204*SUMPRODUCT(($B$2=Таблица2[Филиал])*($B$3=Таблица2[ФЕР/ТЕР])*(F204=Таблица2[Наименование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43">
        <f>SUM(Таблица3[[#This Row],[ПИР]:[Прочее]])</f>
        <v>0</v>
      </c>
      <c r="AD20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4" s="48">
        <f>SUM(Таблица3[[#This Row],[ПИР7]:[Прочие]])</f>
        <v>0</v>
      </c>
      <c r="AF204" s="48">
        <f>SUM(Таблица3[[#This Row],[ПИР11]:[Прочие15]])</f>
        <v>0</v>
      </c>
    </row>
    <row r="205" spans="4:32" x14ac:dyDescent="0.25">
      <c r="D205" s="36">
        <f>калькулятор!C209</f>
        <v>0</v>
      </c>
      <c r="E205" s="6">
        <f>калькулятор!F209</f>
        <v>0</v>
      </c>
      <c r="F205" s="6">
        <f>калькулятор!G209</f>
        <v>0</v>
      </c>
      <c r="G205" s="6">
        <f>калькулятор!H209</f>
        <v>0</v>
      </c>
      <c r="H205" s="6">
        <f>калькулятор!I209</f>
        <v>0</v>
      </c>
      <c r="I205" s="43">
        <f>S205*SUMPRODUCT(($B$2=Таблица2[Филиал])*($B$3=Таблица2[ФЕР/ТЕР])*(F205=Таблица2[Наименование работ])*(G205=Таблица2[ТПиР/НСиР])*Таблица2[ПИР])</f>
        <v>0</v>
      </c>
      <c r="J205" s="43">
        <f>T205*SUMPRODUCT(($B$2=Таблица2[Филиал])*($B$3=Таблица2[ФЕР/ТЕР])*(F205=Таблица2[Наименование работ])*(G205=Таблица2[ТПиР/НСиР])*Таблица2[СМР])</f>
        <v>0</v>
      </c>
      <c r="K205" s="43">
        <f>U205*SUMPRODUCT(($B$2=Таблица2[Филиал])*($B$3=Таблица2[ФЕР/ТЕР])*(F205=Таблица2[Наименование работ])*(G205=Таблица2[ТПиР/НСиР])*Таблица2[ПНР])</f>
        <v>0</v>
      </c>
      <c r="L205" s="43">
        <f>V205*SUMPRODUCT(($B$2=Таблица2[Филиал])*($B$3=Таблица2[ФЕР/ТЕР])*(F205=Таблица2[Наименование работ])*(G205=Таблица2[ТПиР/НСиР])*Таблица2[Оборудование])</f>
        <v>0</v>
      </c>
      <c r="M205" s="43">
        <f>W205*SUMPRODUCT(($B$2=Таблица2[Филиал])*($B$3=Таблица2[ФЕР/ТЕР])*(F205=Таблица2[Наименование работ])*(G205=Таблица2[ТПиР/НСиР])*Таблица2[Прочие])</f>
        <v>0</v>
      </c>
      <c r="N205" s="43">
        <f>S205*SUMPRODUCT(($B$2=Таблица2[Филиал])*($B$3=Таблица2[ФЕР/ТЕР])*(F205=Таблица2[Наименование работ])*(G205=Таблица2[ТПиР/НСиР])*Таблица2[ПИР2])</f>
        <v>0</v>
      </c>
      <c r="O205" s="43">
        <f>T205*SUMPRODUCT(($B$2=Таблица2[Филиал])*($B$3=Таблица2[ФЕР/ТЕР])*(F205=Таблица2[Наименование работ])*(G205=Таблица2[ТПиР/НСиР])*Таблица2[СМР3])</f>
        <v>0</v>
      </c>
      <c r="P205" s="43">
        <f>U205*SUMPRODUCT(($B$2=Таблица2[Филиал])*($B$3=Таблица2[ФЕР/ТЕР])*(F205=Таблица2[Наименование работ])*(G205=Таблица2[ТПиР/НСиР])*Таблица2[ПНР4])</f>
        <v>0</v>
      </c>
      <c r="Q205" s="43">
        <f>V205*SUMPRODUCT(($B$2=Таблица2[Филиал])*($B$3=Таблица2[ФЕР/ТЕР])*(F205=Таблица2[Наименование работ])*(G205=Таблица2[ТПиР/НСиР])*Таблица2[Оборудование5])</f>
        <v>0</v>
      </c>
      <c r="R205" s="43">
        <f>W205*SUMPRODUCT(($B$2=Таблица2[Филиал])*($B$3=Таблица2[ФЕР/ТЕР])*(F205=Таблица2[Наименование работ])*(G205=Таблица2[ТПиР/НСиР])*Таблица2[Прочие2])</f>
        <v>0</v>
      </c>
      <c r="S205" s="43">
        <f>IF($B$4="в базовых ценах",калькулятор!J209,X205*SUMPRODUCT(($B$2=Таблица2[Филиал])*($B$3=Таблица2[ФЕР/ТЕР])*(F205=Таблица2[Наименование работ])*(G205=Таблица2[ТПиР/НСиР])/Таблица2[ПИР22]))</f>
        <v>0</v>
      </c>
      <c r="T205" s="43">
        <f>IF($B$4="в базовых ценах",калькулятор!K209,Y205*SUMPRODUCT(($B$2=Таблица2[Филиал])*($B$3=Таблица2[ФЕР/ТЕР])*(F205=Таблица2[Наименование работ])*(G205=Таблица2[ТПиР/НСиР])/Таблица2[СМР33]))</f>
        <v>0</v>
      </c>
      <c r="U205" s="43">
        <f>IF($B$4="в базовых ценах",калькулятор!L209,Z205*SUMPRODUCT(($B$2=Таблица2[Филиал])*($B$3=Таблица2[ФЕР/ТЕР])*(F205=Таблица2[Наименование работ])*(G205=Таблица2[ТПиР/НСиР])/Таблица2[ПНР44]))</f>
        <v>0</v>
      </c>
      <c r="V205" s="43">
        <f>IF($B$4="в базовых ценах",калькулятор!M209,AA205*SUMPRODUCT(($B$2=Таблица2[Филиал])*($B$3=Таблица2[ФЕР/ТЕР])*(F205=Таблица2[Наименование работ])*(G205=Таблица2[ТПиР/НСиР])/Таблица2[Оборудование55]))</f>
        <v>0</v>
      </c>
      <c r="W205" s="43">
        <f>IF($B$4="в базовых ценах",калькулятор!N209,AB205*SUMPRODUCT(($B$2=Таблица2[Филиал])*($B$3=Таблица2[ФЕР/ТЕР])*(F205=Таблица2[Наименование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43">
        <f>IF($B$4="в текущих ценах",калькулятор!J209,S205*SUMPRODUCT(($B$2=Таблица2[Филиал])*($B$3=Таблица2[ФЕР/ТЕР])*(F205=Таблица2[Наименование работ])*(G205=Таблица2[ТПиР/НСиР])*Таблица2[ПИР22]))</f>
        <v>0</v>
      </c>
      <c r="Y205" s="43">
        <f>IF($B$4="в текущих ценах",калькулятор!K209,T205*SUMPRODUCT(($B$2=Таблица2[Филиал])*($B$3=Таблица2[ФЕР/ТЕР])*(F205=Таблица2[Наименование работ])*(G205=Таблица2[ТПиР/НСиР])*Таблица2[СМР33]))</f>
        <v>0</v>
      </c>
      <c r="Z205" s="43">
        <f>IF($B$4="в текущих ценах",калькулятор!L209,U205*SUMPRODUCT(($B$2=Таблица2[Филиал])*($B$3=Таблица2[ФЕР/ТЕР])*(F205=Таблица2[Наименование работ])*(G205=Таблица2[ТПиР/НСиР])*Таблица2[ПНР44]))</f>
        <v>0</v>
      </c>
      <c r="AA205" s="43">
        <f>IF($B$4="в текущих ценах",калькулятор!M209,V205*SUMPRODUCT(($B$2=Таблица2[Филиал])*($B$3=Таблица2[ФЕР/ТЕР])*(F205=Таблица2[Наименование работ])*(G205=Таблица2[ТПиР/НСиР])*Таблица2[Оборудование55]))</f>
        <v>0</v>
      </c>
      <c r="AB205" s="44">
        <f>IF($B$4="в текущих ценах",калькулятор!N209,W205*SUMPRODUCT(($B$2=Таблица2[Филиал])*($B$3=Таблица2[ФЕР/ТЕР])*(F205=Таблица2[Наименование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43">
        <f>SUM(Таблица3[[#This Row],[ПИР]:[Прочее]])</f>
        <v>0</v>
      </c>
      <c r="AD20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5" s="48">
        <f>SUM(Таблица3[[#This Row],[ПИР7]:[Прочие]])</f>
        <v>0</v>
      </c>
      <c r="AF205" s="48">
        <f>SUM(Таблица3[[#This Row],[ПИР11]:[Прочие15]])</f>
        <v>0</v>
      </c>
    </row>
    <row r="206" spans="4:32" x14ac:dyDescent="0.25">
      <c r="D206" s="36">
        <f>калькулятор!C210</f>
        <v>0</v>
      </c>
      <c r="E206" s="6">
        <f>калькулятор!F210</f>
        <v>0</v>
      </c>
      <c r="F206" s="6">
        <f>калькулятор!G210</f>
        <v>0</v>
      </c>
      <c r="G206" s="6">
        <f>калькулятор!H210</f>
        <v>0</v>
      </c>
      <c r="H206" s="6">
        <f>калькулятор!I210</f>
        <v>0</v>
      </c>
      <c r="I206" s="43">
        <f>S206*SUMPRODUCT(($B$2=Таблица2[Филиал])*($B$3=Таблица2[ФЕР/ТЕР])*(F206=Таблица2[Наименование работ])*(G206=Таблица2[ТПиР/НСиР])*Таблица2[ПИР])</f>
        <v>0</v>
      </c>
      <c r="J206" s="43">
        <f>T206*SUMPRODUCT(($B$2=Таблица2[Филиал])*($B$3=Таблица2[ФЕР/ТЕР])*(F206=Таблица2[Наименование работ])*(G206=Таблица2[ТПиР/НСиР])*Таблица2[СМР])</f>
        <v>0</v>
      </c>
      <c r="K206" s="43">
        <f>U206*SUMPRODUCT(($B$2=Таблица2[Филиал])*($B$3=Таблица2[ФЕР/ТЕР])*(F206=Таблица2[Наименование работ])*(G206=Таблица2[ТПиР/НСиР])*Таблица2[ПНР])</f>
        <v>0</v>
      </c>
      <c r="L206" s="43">
        <f>V206*SUMPRODUCT(($B$2=Таблица2[Филиал])*($B$3=Таблица2[ФЕР/ТЕР])*(F206=Таблица2[Наименование работ])*(G206=Таблица2[ТПиР/НСиР])*Таблица2[Оборудование])</f>
        <v>0</v>
      </c>
      <c r="M206" s="43">
        <f>W206*SUMPRODUCT(($B$2=Таблица2[Филиал])*($B$3=Таблица2[ФЕР/ТЕР])*(F206=Таблица2[Наименование работ])*(G206=Таблица2[ТПиР/НСиР])*Таблица2[Прочие])</f>
        <v>0</v>
      </c>
      <c r="N206" s="43">
        <f>S206*SUMPRODUCT(($B$2=Таблица2[Филиал])*($B$3=Таблица2[ФЕР/ТЕР])*(F206=Таблица2[Наименование работ])*(G206=Таблица2[ТПиР/НСиР])*Таблица2[ПИР2])</f>
        <v>0</v>
      </c>
      <c r="O206" s="43">
        <f>T206*SUMPRODUCT(($B$2=Таблица2[Филиал])*($B$3=Таблица2[ФЕР/ТЕР])*(F206=Таблица2[Наименование работ])*(G206=Таблица2[ТПиР/НСиР])*Таблица2[СМР3])</f>
        <v>0</v>
      </c>
      <c r="P206" s="43">
        <f>U206*SUMPRODUCT(($B$2=Таблица2[Филиал])*($B$3=Таблица2[ФЕР/ТЕР])*(F206=Таблица2[Наименование работ])*(G206=Таблица2[ТПиР/НСиР])*Таблица2[ПНР4])</f>
        <v>0</v>
      </c>
      <c r="Q206" s="43">
        <f>V206*SUMPRODUCT(($B$2=Таблица2[Филиал])*($B$3=Таблица2[ФЕР/ТЕР])*(F206=Таблица2[Наименование работ])*(G206=Таблица2[ТПиР/НСиР])*Таблица2[Оборудование5])</f>
        <v>0</v>
      </c>
      <c r="R206" s="43">
        <f>W206*SUMPRODUCT(($B$2=Таблица2[Филиал])*($B$3=Таблица2[ФЕР/ТЕР])*(F206=Таблица2[Наименование работ])*(G206=Таблица2[ТПиР/НСиР])*Таблица2[Прочие2])</f>
        <v>0</v>
      </c>
      <c r="S206" s="43">
        <f>IF($B$4="в базовых ценах",калькулятор!J210,X206*SUMPRODUCT(($B$2=Таблица2[Филиал])*($B$3=Таблица2[ФЕР/ТЕР])*(F206=Таблица2[Наименование работ])*(G206=Таблица2[ТПиР/НСиР])/Таблица2[ПИР22]))</f>
        <v>0</v>
      </c>
      <c r="T206" s="43">
        <f>IF($B$4="в базовых ценах",калькулятор!K210,Y206*SUMPRODUCT(($B$2=Таблица2[Филиал])*($B$3=Таблица2[ФЕР/ТЕР])*(F206=Таблица2[Наименование работ])*(G206=Таблица2[ТПиР/НСиР])/Таблица2[СМР33]))</f>
        <v>0</v>
      </c>
      <c r="U206" s="43">
        <f>IF($B$4="в базовых ценах",калькулятор!L210,Z206*SUMPRODUCT(($B$2=Таблица2[Филиал])*($B$3=Таблица2[ФЕР/ТЕР])*(F206=Таблица2[Наименование работ])*(G206=Таблица2[ТПиР/НСиР])/Таблица2[ПНР44]))</f>
        <v>0</v>
      </c>
      <c r="V206" s="43">
        <f>IF($B$4="в базовых ценах",калькулятор!M210,AA206*SUMPRODUCT(($B$2=Таблица2[Филиал])*($B$3=Таблица2[ФЕР/ТЕР])*(F206=Таблица2[Наименование работ])*(G206=Таблица2[ТПиР/НСиР])/Таблица2[Оборудование55]))</f>
        <v>0</v>
      </c>
      <c r="W206" s="43">
        <f>IF($B$4="в базовых ценах",калькулятор!N210,AB206*SUMPRODUCT(($B$2=Таблица2[Филиал])*($B$3=Таблица2[ФЕР/ТЕР])*(F206=Таблица2[Наименование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43">
        <f>IF($B$4="в текущих ценах",калькулятор!J210,S206*SUMPRODUCT(($B$2=Таблица2[Филиал])*($B$3=Таблица2[ФЕР/ТЕР])*(F206=Таблица2[Наименование работ])*(G206=Таблица2[ТПиР/НСиР])*Таблица2[ПИР22]))</f>
        <v>0</v>
      </c>
      <c r="Y206" s="43">
        <f>IF($B$4="в текущих ценах",калькулятор!K210,T206*SUMPRODUCT(($B$2=Таблица2[Филиал])*($B$3=Таблица2[ФЕР/ТЕР])*(F206=Таблица2[Наименование работ])*(G206=Таблица2[ТПиР/НСиР])*Таблица2[СМР33]))</f>
        <v>0</v>
      </c>
      <c r="Z206" s="43">
        <f>IF($B$4="в текущих ценах",калькулятор!L210,U206*SUMPRODUCT(($B$2=Таблица2[Филиал])*($B$3=Таблица2[ФЕР/ТЕР])*(F206=Таблица2[Наименование работ])*(G206=Таблица2[ТПиР/НСиР])*Таблица2[ПНР44]))</f>
        <v>0</v>
      </c>
      <c r="AA206" s="43">
        <f>IF($B$4="в текущих ценах",калькулятор!M210,V206*SUMPRODUCT(($B$2=Таблица2[Филиал])*($B$3=Таблица2[ФЕР/ТЕР])*(F206=Таблица2[Наименование работ])*(G206=Таблица2[ТПиР/НСиР])*Таблица2[Оборудование55]))</f>
        <v>0</v>
      </c>
      <c r="AB206" s="44">
        <f>IF($B$4="в текущих ценах",калькулятор!N210,W206*SUMPRODUCT(($B$2=Таблица2[Филиал])*($B$3=Таблица2[ФЕР/ТЕР])*(F206=Таблица2[Наименование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43">
        <f>SUM(Таблица3[[#This Row],[ПИР]:[Прочее]])</f>
        <v>0</v>
      </c>
      <c r="AD20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6" s="48">
        <f>SUM(Таблица3[[#This Row],[ПИР7]:[Прочие]])</f>
        <v>0</v>
      </c>
      <c r="AF206" s="48">
        <f>SUM(Таблица3[[#This Row],[ПИР11]:[Прочие15]])</f>
        <v>0</v>
      </c>
    </row>
    <row r="207" spans="4:32" x14ac:dyDescent="0.25">
      <c r="D207" s="36">
        <f>калькулятор!C211</f>
        <v>0</v>
      </c>
      <c r="E207" s="6">
        <f>калькулятор!F211</f>
        <v>0</v>
      </c>
      <c r="F207" s="6">
        <f>калькулятор!G211</f>
        <v>0</v>
      </c>
      <c r="G207" s="6">
        <f>калькулятор!H211</f>
        <v>0</v>
      </c>
      <c r="H207" s="6">
        <f>калькулятор!I211</f>
        <v>0</v>
      </c>
      <c r="I207" s="43">
        <f>S207*SUMPRODUCT(($B$2=Таблица2[Филиал])*($B$3=Таблица2[ФЕР/ТЕР])*(F207=Таблица2[Наименование работ])*(G207=Таблица2[ТПиР/НСиР])*Таблица2[ПИР])</f>
        <v>0</v>
      </c>
      <c r="J207" s="43">
        <f>T207*SUMPRODUCT(($B$2=Таблица2[Филиал])*($B$3=Таблица2[ФЕР/ТЕР])*(F207=Таблица2[Наименование работ])*(G207=Таблица2[ТПиР/НСиР])*Таблица2[СМР])</f>
        <v>0</v>
      </c>
      <c r="K207" s="43">
        <f>U207*SUMPRODUCT(($B$2=Таблица2[Филиал])*($B$3=Таблица2[ФЕР/ТЕР])*(F207=Таблица2[Наименование работ])*(G207=Таблица2[ТПиР/НСиР])*Таблица2[ПНР])</f>
        <v>0</v>
      </c>
      <c r="L207" s="43">
        <f>V207*SUMPRODUCT(($B$2=Таблица2[Филиал])*($B$3=Таблица2[ФЕР/ТЕР])*(F207=Таблица2[Наименование работ])*(G207=Таблица2[ТПиР/НСиР])*Таблица2[Оборудование])</f>
        <v>0</v>
      </c>
      <c r="M207" s="43">
        <f>W207*SUMPRODUCT(($B$2=Таблица2[Филиал])*($B$3=Таблица2[ФЕР/ТЕР])*(F207=Таблица2[Наименование работ])*(G207=Таблица2[ТПиР/НСиР])*Таблица2[Прочие])</f>
        <v>0</v>
      </c>
      <c r="N207" s="43">
        <f>S207*SUMPRODUCT(($B$2=Таблица2[Филиал])*($B$3=Таблица2[ФЕР/ТЕР])*(F207=Таблица2[Наименование работ])*(G207=Таблица2[ТПиР/НСиР])*Таблица2[ПИР2])</f>
        <v>0</v>
      </c>
      <c r="O207" s="43">
        <f>T207*SUMPRODUCT(($B$2=Таблица2[Филиал])*($B$3=Таблица2[ФЕР/ТЕР])*(F207=Таблица2[Наименование работ])*(G207=Таблица2[ТПиР/НСиР])*Таблица2[СМР3])</f>
        <v>0</v>
      </c>
      <c r="P207" s="43">
        <f>U207*SUMPRODUCT(($B$2=Таблица2[Филиал])*($B$3=Таблица2[ФЕР/ТЕР])*(F207=Таблица2[Наименование работ])*(G207=Таблица2[ТПиР/НСиР])*Таблица2[ПНР4])</f>
        <v>0</v>
      </c>
      <c r="Q207" s="43">
        <f>V207*SUMPRODUCT(($B$2=Таблица2[Филиал])*($B$3=Таблица2[ФЕР/ТЕР])*(F207=Таблица2[Наименование работ])*(G207=Таблица2[ТПиР/НСиР])*Таблица2[Оборудование5])</f>
        <v>0</v>
      </c>
      <c r="R207" s="43">
        <f>W207*SUMPRODUCT(($B$2=Таблица2[Филиал])*($B$3=Таблица2[ФЕР/ТЕР])*(F207=Таблица2[Наименование работ])*(G207=Таблица2[ТПиР/НСиР])*Таблица2[Прочие2])</f>
        <v>0</v>
      </c>
      <c r="S207" s="43">
        <f>IF($B$4="в базовых ценах",калькулятор!J211,X207*SUMPRODUCT(($B$2=Таблица2[Филиал])*($B$3=Таблица2[ФЕР/ТЕР])*(F207=Таблица2[Наименование работ])*(G207=Таблица2[ТПиР/НСиР])/Таблица2[ПИР22]))</f>
        <v>0</v>
      </c>
      <c r="T207" s="43">
        <f>IF($B$4="в базовых ценах",калькулятор!K211,Y207*SUMPRODUCT(($B$2=Таблица2[Филиал])*($B$3=Таблица2[ФЕР/ТЕР])*(F207=Таблица2[Наименование работ])*(G207=Таблица2[ТПиР/НСиР])/Таблица2[СМР33]))</f>
        <v>0</v>
      </c>
      <c r="U207" s="43">
        <f>IF($B$4="в базовых ценах",калькулятор!L211,Z207*SUMPRODUCT(($B$2=Таблица2[Филиал])*($B$3=Таблица2[ФЕР/ТЕР])*(F207=Таблица2[Наименование работ])*(G207=Таблица2[ТПиР/НСиР])/Таблица2[ПНР44]))</f>
        <v>0</v>
      </c>
      <c r="V207" s="43">
        <f>IF($B$4="в базовых ценах",калькулятор!M211,AA207*SUMPRODUCT(($B$2=Таблица2[Филиал])*($B$3=Таблица2[ФЕР/ТЕР])*(F207=Таблица2[Наименование работ])*(G207=Таблица2[ТПиР/НСиР])/Таблица2[Оборудование55]))</f>
        <v>0</v>
      </c>
      <c r="W207" s="43">
        <f>IF($B$4="в базовых ценах",калькулятор!N211,AB207*SUMPRODUCT(($B$2=Таблица2[Филиал])*($B$3=Таблица2[ФЕР/ТЕР])*(F207=Таблица2[Наименование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43">
        <f>IF($B$4="в текущих ценах",калькулятор!J211,S207*SUMPRODUCT(($B$2=Таблица2[Филиал])*($B$3=Таблица2[ФЕР/ТЕР])*(F207=Таблица2[Наименование работ])*(G207=Таблица2[ТПиР/НСиР])*Таблица2[ПИР22]))</f>
        <v>0</v>
      </c>
      <c r="Y207" s="43">
        <f>IF($B$4="в текущих ценах",калькулятор!K211,T207*SUMPRODUCT(($B$2=Таблица2[Филиал])*($B$3=Таблица2[ФЕР/ТЕР])*(F207=Таблица2[Наименование работ])*(G207=Таблица2[ТПиР/НСиР])*Таблица2[СМР33]))</f>
        <v>0</v>
      </c>
      <c r="Z207" s="43">
        <f>IF($B$4="в текущих ценах",калькулятор!L211,U207*SUMPRODUCT(($B$2=Таблица2[Филиал])*($B$3=Таблица2[ФЕР/ТЕР])*(F207=Таблица2[Наименование работ])*(G207=Таблица2[ТПиР/НСиР])*Таблица2[ПНР44]))</f>
        <v>0</v>
      </c>
      <c r="AA207" s="43">
        <f>IF($B$4="в текущих ценах",калькулятор!M211,V207*SUMPRODUCT(($B$2=Таблица2[Филиал])*($B$3=Таблица2[ФЕР/ТЕР])*(F207=Таблица2[Наименование работ])*(G207=Таблица2[ТПиР/НСиР])*Таблица2[Оборудование55]))</f>
        <v>0</v>
      </c>
      <c r="AB207" s="44">
        <f>IF($B$4="в текущих ценах",калькулятор!N211,W207*SUMPRODUCT(($B$2=Таблица2[Филиал])*($B$3=Таблица2[ФЕР/ТЕР])*(F207=Таблица2[Наименование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43">
        <f>SUM(Таблица3[[#This Row],[ПИР]:[Прочее]])</f>
        <v>0</v>
      </c>
      <c r="AD20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7" s="48">
        <f>SUM(Таблица3[[#This Row],[ПИР7]:[Прочие]])</f>
        <v>0</v>
      </c>
      <c r="AF207" s="48">
        <f>SUM(Таблица3[[#This Row],[ПИР11]:[Прочие15]])</f>
        <v>0</v>
      </c>
    </row>
    <row r="208" spans="4:32" x14ac:dyDescent="0.25">
      <c r="D208" s="36">
        <f>калькулятор!C212</f>
        <v>0</v>
      </c>
      <c r="E208" s="6">
        <f>калькулятор!F212</f>
        <v>0</v>
      </c>
      <c r="F208" s="6">
        <f>калькулятор!G212</f>
        <v>0</v>
      </c>
      <c r="G208" s="6">
        <f>калькулятор!H212</f>
        <v>0</v>
      </c>
      <c r="H208" s="6">
        <f>калькулятор!I212</f>
        <v>0</v>
      </c>
      <c r="I208" s="43">
        <f>S208*SUMPRODUCT(($B$2=Таблица2[Филиал])*($B$3=Таблица2[ФЕР/ТЕР])*(F208=Таблица2[Наименование работ])*(G208=Таблица2[ТПиР/НСиР])*Таблица2[ПИР])</f>
        <v>0</v>
      </c>
      <c r="J208" s="43">
        <f>T208*SUMPRODUCT(($B$2=Таблица2[Филиал])*($B$3=Таблица2[ФЕР/ТЕР])*(F208=Таблица2[Наименование работ])*(G208=Таблица2[ТПиР/НСиР])*Таблица2[СМР])</f>
        <v>0</v>
      </c>
      <c r="K208" s="43">
        <f>U208*SUMPRODUCT(($B$2=Таблица2[Филиал])*($B$3=Таблица2[ФЕР/ТЕР])*(F208=Таблица2[Наименование работ])*(G208=Таблица2[ТПиР/НСиР])*Таблица2[ПНР])</f>
        <v>0</v>
      </c>
      <c r="L208" s="43">
        <f>V208*SUMPRODUCT(($B$2=Таблица2[Филиал])*($B$3=Таблица2[ФЕР/ТЕР])*(F208=Таблица2[Наименование работ])*(G208=Таблица2[ТПиР/НСиР])*Таблица2[Оборудование])</f>
        <v>0</v>
      </c>
      <c r="M208" s="43">
        <f>W208*SUMPRODUCT(($B$2=Таблица2[Филиал])*($B$3=Таблица2[ФЕР/ТЕР])*(F208=Таблица2[Наименование работ])*(G208=Таблица2[ТПиР/НСиР])*Таблица2[Прочие])</f>
        <v>0</v>
      </c>
      <c r="N208" s="43">
        <f>S208*SUMPRODUCT(($B$2=Таблица2[Филиал])*($B$3=Таблица2[ФЕР/ТЕР])*(F208=Таблица2[Наименование работ])*(G208=Таблица2[ТПиР/НСиР])*Таблица2[ПИР2])</f>
        <v>0</v>
      </c>
      <c r="O208" s="43">
        <f>T208*SUMPRODUCT(($B$2=Таблица2[Филиал])*($B$3=Таблица2[ФЕР/ТЕР])*(F208=Таблица2[Наименование работ])*(G208=Таблица2[ТПиР/НСиР])*Таблица2[СМР3])</f>
        <v>0</v>
      </c>
      <c r="P208" s="43">
        <f>U208*SUMPRODUCT(($B$2=Таблица2[Филиал])*($B$3=Таблица2[ФЕР/ТЕР])*(F208=Таблица2[Наименование работ])*(G208=Таблица2[ТПиР/НСиР])*Таблица2[ПНР4])</f>
        <v>0</v>
      </c>
      <c r="Q208" s="43">
        <f>V208*SUMPRODUCT(($B$2=Таблица2[Филиал])*($B$3=Таблица2[ФЕР/ТЕР])*(F208=Таблица2[Наименование работ])*(G208=Таблица2[ТПиР/НСиР])*Таблица2[Оборудование5])</f>
        <v>0</v>
      </c>
      <c r="R208" s="43">
        <f>W208*SUMPRODUCT(($B$2=Таблица2[Филиал])*($B$3=Таблица2[ФЕР/ТЕР])*(F208=Таблица2[Наименование работ])*(G208=Таблица2[ТПиР/НСиР])*Таблица2[Прочие2])</f>
        <v>0</v>
      </c>
      <c r="S208" s="43">
        <f>IF($B$4="в базовых ценах",калькулятор!J212,X208*SUMPRODUCT(($B$2=Таблица2[Филиал])*($B$3=Таблица2[ФЕР/ТЕР])*(F208=Таблица2[Наименование работ])*(G208=Таблица2[ТПиР/НСиР])/Таблица2[ПИР22]))</f>
        <v>0</v>
      </c>
      <c r="T208" s="43">
        <f>IF($B$4="в базовых ценах",калькулятор!K212,Y208*SUMPRODUCT(($B$2=Таблица2[Филиал])*($B$3=Таблица2[ФЕР/ТЕР])*(F208=Таблица2[Наименование работ])*(G208=Таблица2[ТПиР/НСиР])/Таблица2[СМР33]))</f>
        <v>0</v>
      </c>
      <c r="U208" s="43">
        <f>IF($B$4="в базовых ценах",калькулятор!L212,Z208*SUMPRODUCT(($B$2=Таблица2[Филиал])*($B$3=Таблица2[ФЕР/ТЕР])*(F208=Таблица2[Наименование работ])*(G208=Таблица2[ТПиР/НСиР])/Таблица2[ПНР44]))</f>
        <v>0</v>
      </c>
      <c r="V208" s="43">
        <f>IF($B$4="в базовых ценах",калькулятор!M212,AA208*SUMPRODUCT(($B$2=Таблица2[Филиал])*($B$3=Таблица2[ФЕР/ТЕР])*(F208=Таблица2[Наименование работ])*(G208=Таблица2[ТПиР/НСиР])/Таблица2[Оборудование55]))</f>
        <v>0</v>
      </c>
      <c r="W208" s="43">
        <f>IF($B$4="в базовых ценах",калькулятор!N212,AB208*SUMPRODUCT(($B$2=Таблица2[Филиал])*($B$3=Таблица2[ФЕР/ТЕР])*(F208=Таблица2[Наименование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43">
        <f>IF($B$4="в текущих ценах",калькулятор!J212,S208*SUMPRODUCT(($B$2=Таблица2[Филиал])*($B$3=Таблица2[ФЕР/ТЕР])*(F208=Таблица2[Наименование работ])*(G208=Таблица2[ТПиР/НСиР])*Таблица2[ПИР22]))</f>
        <v>0</v>
      </c>
      <c r="Y208" s="43">
        <f>IF($B$4="в текущих ценах",калькулятор!K212,T208*SUMPRODUCT(($B$2=Таблица2[Филиал])*($B$3=Таблица2[ФЕР/ТЕР])*(F208=Таблица2[Наименование работ])*(G208=Таблица2[ТПиР/НСиР])*Таблица2[СМР33]))</f>
        <v>0</v>
      </c>
      <c r="Z208" s="43">
        <f>IF($B$4="в текущих ценах",калькулятор!L212,U208*SUMPRODUCT(($B$2=Таблица2[Филиал])*($B$3=Таблица2[ФЕР/ТЕР])*(F208=Таблица2[Наименование работ])*(G208=Таблица2[ТПиР/НСиР])*Таблица2[ПНР44]))</f>
        <v>0</v>
      </c>
      <c r="AA208" s="43">
        <f>IF($B$4="в текущих ценах",калькулятор!M212,V208*SUMPRODUCT(($B$2=Таблица2[Филиал])*($B$3=Таблица2[ФЕР/ТЕР])*(F208=Таблица2[Наименование работ])*(G208=Таблица2[ТПиР/НСиР])*Таблица2[Оборудование55]))</f>
        <v>0</v>
      </c>
      <c r="AB208" s="44">
        <f>IF($B$4="в текущих ценах",калькулятор!N212,W208*SUMPRODUCT(($B$2=Таблица2[Филиал])*($B$3=Таблица2[ФЕР/ТЕР])*(F208=Таблица2[Наименование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43">
        <f>SUM(Таблица3[[#This Row],[ПИР]:[Прочее]])</f>
        <v>0</v>
      </c>
      <c r="AD20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8" s="48">
        <f>SUM(Таблица3[[#This Row],[ПИР7]:[Прочие]])</f>
        <v>0</v>
      </c>
      <c r="AF208" s="48">
        <f>SUM(Таблица3[[#This Row],[ПИР11]:[Прочие15]])</f>
        <v>0</v>
      </c>
    </row>
    <row r="209" spans="4:32" x14ac:dyDescent="0.25">
      <c r="D209" s="36">
        <f>калькулятор!C213</f>
        <v>0</v>
      </c>
      <c r="E209" s="6">
        <f>калькулятор!F213</f>
        <v>0</v>
      </c>
      <c r="F209" s="6">
        <f>калькулятор!G213</f>
        <v>0</v>
      </c>
      <c r="G209" s="6">
        <f>калькулятор!H213</f>
        <v>0</v>
      </c>
      <c r="H209" s="6">
        <f>калькулятор!I213</f>
        <v>0</v>
      </c>
      <c r="I209" s="43">
        <f>S209*SUMPRODUCT(($B$2=Таблица2[Филиал])*($B$3=Таблица2[ФЕР/ТЕР])*(F209=Таблица2[Наименование работ])*(G209=Таблица2[ТПиР/НСиР])*Таблица2[ПИР])</f>
        <v>0</v>
      </c>
      <c r="J209" s="43">
        <f>T209*SUMPRODUCT(($B$2=Таблица2[Филиал])*($B$3=Таблица2[ФЕР/ТЕР])*(F209=Таблица2[Наименование работ])*(G209=Таблица2[ТПиР/НСиР])*Таблица2[СМР])</f>
        <v>0</v>
      </c>
      <c r="K209" s="43">
        <f>U209*SUMPRODUCT(($B$2=Таблица2[Филиал])*($B$3=Таблица2[ФЕР/ТЕР])*(F209=Таблица2[Наименование работ])*(G209=Таблица2[ТПиР/НСиР])*Таблица2[ПНР])</f>
        <v>0</v>
      </c>
      <c r="L209" s="43">
        <f>V209*SUMPRODUCT(($B$2=Таблица2[Филиал])*($B$3=Таблица2[ФЕР/ТЕР])*(F209=Таблица2[Наименование работ])*(G209=Таблица2[ТПиР/НСиР])*Таблица2[Оборудование])</f>
        <v>0</v>
      </c>
      <c r="M209" s="43">
        <f>W209*SUMPRODUCT(($B$2=Таблица2[Филиал])*($B$3=Таблица2[ФЕР/ТЕР])*(F209=Таблица2[Наименование работ])*(G209=Таблица2[ТПиР/НСиР])*Таблица2[Прочие])</f>
        <v>0</v>
      </c>
      <c r="N209" s="43">
        <f>S209*SUMPRODUCT(($B$2=Таблица2[Филиал])*($B$3=Таблица2[ФЕР/ТЕР])*(F209=Таблица2[Наименование работ])*(G209=Таблица2[ТПиР/НСиР])*Таблица2[ПИР2])</f>
        <v>0</v>
      </c>
      <c r="O209" s="43">
        <f>T209*SUMPRODUCT(($B$2=Таблица2[Филиал])*($B$3=Таблица2[ФЕР/ТЕР])*(F209=Таблица2[Наименование работ])*(G209=Таблица2[ТПиР/НСиР])*Таблица2[СМР3])</f>
        <v>0</v>
      </c>
      <c r="P209" s="43">
        <f>U209*SUMPRODUCT(($B$2=Таблица2[Филиал])*($B$3=Таблица2[ФЕР/ТЕР])*(F209=Таблица2[Наименование работ])*(G209=Таблица2[ТПиР/НСиР])*Таблица2[ПНР4])</f>
        <v>0</v>
      </c>
      <c r="Q209" s="43">
        <f>V209*SUMPRODUCT(($B$2=Таблица2[Филиал])*($B$3=Таблица2[ФЕР/ТЕР])*(F209=Таблица2[Наименование работ])*(G209=Таблица2[ТПиР/НСиР])*Таблица2[Оборудование5])</f>
        <v>0</v>
      </c>
      <c r="R209" s="43">
        <f>W209*SUMPRODUCT(($B$2=Таблица2[Филиал])*($B$3=Таблица2[ФЕР/ТЕР])*(F209=Таблица2[Наименование работ])*(G209=Таблица2[ТПиР/НСиР])*Таблица2[Прочие2])</f>
        <v>0</v>
      </c>
      <c r="S209" s="43">
        <f>IF($B$4="в базовых ценах",калькулятор!J213,X209*SUMPRODUCT(($B$2=Таблица2[Филиал])*($B$3=Таблица2[ФЕР/ТЕР])*(F209=Таблица2[Наименование работ])*(G209=Таблица2[ТПиР/НСиР])/Таблица2[ПИР22]))</f>
        <v>0</v>
      </c>
      <c r="T209" s="43">
        <f>IF($B$4="в базовых ценах",калькулятор!K213,Y209*SUMPRODUCT(($B$2=Таблица2[Филиал])*($B$3=Таблица2[ФЕР/ТЕР])*(F209=Таблица2[Наименование работ])*(G209=Таблица2[ТПиР/НСиР])/Таблица2[СМР33]))</f>
        <v>0</v>
      </c>
      <c r="U209" s="43">
        <f>IF($B$4="в базовых ценах",калькулятор!L213,Z209*SUMPRODUCT(($B$2=Таблица2[Филиал])*($B$3=Таблица2[ФЕР/ТЕР])*(F209=Таблица2[Наименование работ])*(G209=Таблица2[ТПиР/НСиР])/Таблица2[ПНР44]))</f>
        <v>0</v>
      </c>
      <c r="V209" s="43">
        <f>IF($B$4="в базовых ценах",калькулятор!M213,AA209*SUMPRODUCT(($B$2=Таблица2[Филиал])*($B$3=Таблица2[ФЕР/ТЕР])*(F209=Таблица2[Наименование работ])*(G209=Таблица2[ТПиР/НСиР])/Таблица2[Оборудование55]))</f>
        <v>0</v>
      </c>
      <c r="W209" s="43">
        <f>IF($B$4="в базовых ценах",калькулятор!N213,AB209*SUMPRODUCT(($B$2=Таблица2[Филиал])*($B$3=Таблица2[ФЕР/ТЕР])*(F209=Таблица2[Наименование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43">
        <f>IF($B$4="в текущих ценах",калькулятор!J213,S209*SUMPRODUCT(($B$2=Таблица2[Филиал])*($B$3=Таблица2[ФЕР/ТЕР])*(F209=Таблица2[Наименование работ])*(G209=Таблица2[ТПиР/НСиР])*Таблица2[ПИР22]))</f>
        <v>0</v>
      </c>
      <c r="Y209" s="43">
        <f>IF($B$4="в текущих ценах",калькулятор!K213,T209*SUMPRODUCT(($B$2=Таблица2[Филиал])*($B$3=Таблица2[ФЕР/ТЕР])*(F209=Таблица2[Наименование работ])*(G209=Таблица2[ТПиР/НСиР])*Таблица2[СМР33]))</f>
        <v>0</v>
      </c>
      <c r="Z209" s="43">
        <f>IF($B$4="в текущих ценах",калькулятор!L213,U209*SUMPRODUCT(($B$2=Таблица2[Филиал])*($B$3=Таблица2[ФЕР/ТЕР])*(F209=Таблица2[Наименование работ])*(G209=Таблица2[ТПиР/НСиР])*Таблица2[ПНР44]))</f>
        <v>0</v>
      </c>
      <c r="AA209" s="43">
        <f>IF($B$4="в текущих ценах",калькулятор!M213,V209*SUMPRODUCT(($B$2=Таблица2[Филиал])*($B$3=Таблица2[ФЕР/ТЕР])*(F209=Таблица2[Наименование работ])*(G209=Таблица2[ТПиР/НСиР])*Таблица2[Оборудование55]))</f>
        <v>0</v>
      </c>
      <c r="AB209" s="44">
        <f>IF($B$4="в текущих ценах",калькулятор!N213,W209*SUMPRODUCT(($B$2=Таблица2[Филиал])*($B$3=Таблица2[ФЕР/ТЕР])*(F209=Таблица2[Наименование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43">
        <f>SUM(Таблица3[[#This Row],[ПИР]:[Прочее]])</f>
        <v>0</v>
      </c>
      <c r="AD20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9" s="48">
        <f>SUM(Таблица3[[#This Row],[ПИР7]:[Прочие]])</f>
        <v>0</v>
      </c>
      <c r="AF209" s="48">
        <f>SUM(Таблица3[[#This Row],[ПИР11]:[Прочие15]])</f>
        <v>0</v>
      </c>
    </row>
    <row r="210" spans="4:32" x14ac:dyDescent="0.25">
      <c r="D210" s="36">
        <f>калькулятор!C214</f>
        <v>0</v>
      </c>
      <c r="E210" s="6">
        <f>калькулятор!F214</f>
        <v>0</v>
      </c>
      <c r="F210" s="6">
        <f>калькулятор!G214</f>
        <v>0</v>
      </c>
      <c r="G210" s="6">
        <f>калькулятор!H214</f>
        <v>0</v>
      </c>
      <c r="H210" s="6">
        <f>калькулятор!I214</f>
        <v>0</v>
      </c>
      <c r="I210" s="43">
        <f>S210*SUMPRODUCT(($B$2=Таблица2[Филиал])*($B$3=Таблица2[ФЕР/ТЕР])*(F210=Таблица2[Наименование работ])*(G210=Таблица2[ТПиР/НСиР])*Таблица2[ПИР])</f>
        <v>0</v>
      </c>
      <c r="J210" s="43">
        <f>T210*SUMPRODUCT(($B$2=Таблица2[Филиал])*($B$3=Таблица2[ФЕР/ТЕР])*(F210=Таблица2[Наименование работ])*(G210=Таблица2[ТПиР/НСиР])*Таблица2[СМР])</f>
        <v>0</v>
      </c>
      <c r="K210" s="43">
        <f>U210*SUMPRODUCT(($B$2=Таблица2[Филиал])*($B$3=Таблица2[ФЕР/ТЕР])*(F210=Таблица2[Наименование работ])*(G210=Таблица2[ТПиР/НСиР])*Таблица2[ПНР])</f>
        <v>0</v>
      </c>
      <c r="L210" s="43">
        <f>V210*SUMPRODUCT(($B$2=Таблица2[Филиал])*($B$3=Таблица2[ФЕР/ТЕР])*(F210=Таблица2[Наименование работ])*(G210=Таблица2[ТПиР/НСиР])*Таблица2[Оборудование])</f>
        <v>0</v>
      </c>
      <c r="M210" s="43">
        <f>W210*SUMPRODUCT(($B$2=Таблица2[Филиал])*($B$3=Таблица2[ФЕР/ТЕР])*(F210=Таблица2[Наименование работ])*(G210=Таблица2[ТПиР/НСиР])*Таблица2[Прочие])</f>
        <v>0</v>
      </c>
      <c r="N210" s="43">
        <f>S210*SUMPRODUCT(($B$2=Таблица2[Филиал])*($B$3=Таблица2[ФЕР/ТЕР])*(F210=Таблица2[Наименование работ])*(G210=Таблица2[ТПиР/НСиР])*Таблица2[ПИР2])</f>
        <v>0</v>
      </c>
      <c r="O210" s="43">
        <f>T210*SUMPRODUCT(($B$2=Таблица2[Филиал])*($B$3=Таблица2[ФЕР/ТЕР])*(F210=Таблица2[Наименование работ])*(G210=Таблица2[ТПиР/НСиР])*Таблица2[СМР3])</f>
        <v>0</v>
      </c>
      <c r="P210" s="43">
        <f>U210*SUMPRODUCT(($B$2=Таблица2[Филиал])*($B$3=Таблица2[ФЕР/ТЕР])*(F210=Таблица2[Наименование работ])*(G210=Таблица2[ТПиР/НСиР])*Таблица2[ПНР4])</f>
        <v>0</v>
      </c>
      <c r="Q210" s="43">
        <f>V210*SUMPRODUCT(($B$2=Таблица2[Филиал])*($B$3=Таблица2[ФЕР/ТЕР])*(F210=Таблица2[Наименование работ])*(G210=Таблица2[ТПиР/НСиР])*Таблица2[Оборудование5])</f>
        <v>0</v>
      </c>
      <c r="R210" s="43">
        <f>W210*SUMPRODUCT(($B$2=Таблица2[Филиал])*($B$3=Таблица2[ФЕР/ТЕР])*(F210=Таблица2[Наименование работ])*(G210=Таблица2[ТПиР/НСиР])*Таблица2[Прочие2])</f>
        <v>0</v>
      </c>
      <c r="S210" s="43">
        <f>IF($B$4="в базовых ценах",калькулятор!J214,X210*SUMPRODUCT(($B$2=Таблица2[Филиал])*($B$3=Таблица2[ФЕР/ТЕР])*(F210=Таблица2[Наименование работ])*(G210=Таблица2[ТПиР/НСиР])/Таблица2[ПИР22]))</f>
        <v>0</v>
      </c>
      <c r="T210" s="43">
        <f>IF($B$4="в базовых ценах",калькулятор!K214,Y210*SUMPRODUCT(($B$2=Таблица2[Филиал])*($B$3=Таблица2[ФЕР/ТЕР])*(F210=Таблица2[Наименование работ])*(G210=Таблица2[ТПиР/НСиР])/Таблица2[СМР33]))</f>
        <v>0</v>
      </c>
      <c r="U210" s="43">
        <f>IF($B$4="в базовых ценах",калькулятор!L214,Z210*SUMPRODUCT(($B$2=Таблица2[Филиал])*($B$3=Таблица2[ФЕР/ТЕР])*(F210=Таблица2[Наименование работ])*(G210=Таблица2[ТПиР/НСиР])/Таблица2[ПНР44]))</f>
        <v>0</v>
      </c>
      <c r="V210" s="43">
        <f>IF($B$4="в базовых ценах",калькулятор!M214,AA210*SUMPRODUCT(($B$2=Таблица2[Филиал])*($B$3=Таблица2[ФЕР/ТЕР])*(F210=Таблица2[Наименование работ])*(G210=Таблица2[ТПиР/НСиР])/Таблица2[Оборудование55]))</f>
        <v>0</v>
      </c>
      <c r="W210" s="43">
        <f>IF($B$4="в базовых ценах",калькулятор!N214,AB210*SUMPRODUCT(($B$2=Таблица2[Филиал])*($B$3=Таблица2[ФЕР/ТЕР])*(F210=Таблица2[Наименование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43">
        <f>IF($B$4="в текущих ценах",калькулятор!J214,S210*SUMPRODUCT(($B$2=Таблица2[Филиал])*($B$3=Таблица2[ФЕР/ТЕР])*(F210=Таблица2[Наименование работ])*(G210=Таблица2[ТПиР/НСиР])*Таблица2[ПИР22]))</f>
        <v>0</v>
      </c>
      <c r="Y210" s="43">
        <f>IF($B$4="в текущих ценах",калькулятор!K214,T210*SUMPRODUCT(($B$2=Таблица2[Филиал])*($B$3=Таблица2[ФЕР/ТЕР])*(F210=Таблица2[Наименование работ])*(G210=Таблица2[ТПиР/НСиР])*Таблица2[СМР33]))</f>
        <v>0</v>
      </c>
      <c r="Z210" s="43">
        <f>IF($B$4="в текущих ценах",калькулятор!L214,U210*SUMPRODUCT(($B$2=Таблица2[Филиал])*($B$3=Таблица2[ФЕР/ТЕР])*(F210=Таблица2[Наименование работ])*(G210=Таблица2[ТПиР/НСиР])*Таблица2[ПНР44]))</f>
        <v>0</v>
      </c>
      <c r="AA210" s="43">
        <f>IF($B$4="в текущих ценах",калькулятор!M214,V210*SUMPRODUCT(($B$2=Таблица2[Филиал])*($B$3=Таблица2[ФЕР/ТЕР])*(F210=Таблица2[Наименование работ])*(G210=Таблица2[ТПиР/НСиР])*Таблица2[Оборудование55]))</f>
        <v>0</v>
      </c>
      <c r="AB210" s="44">
        <f>IF($B$4="в текущих ценах",калькулятор!N214,W210*SUMPRODUCT(($B$2=Таблица2[Филиал])*($B$3=Таблица2[ФЕР/ТЕР])*(F210=Таблица2[Наименование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43">
        <f>SUM(Таблица3[[#This Row],[ПИР]:[Прочее]])</f>
        <v>0</v>
      </c>
      <c r="AD21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0" s="48">
        <f>SUM(Таблица3[[#This Row],[ПИР7]:[Прочие]])</f>
        <v>0</v>
      </c>
      <c r="AF210" s="48">
        <f>SUM(Таблица3[[#This Row],[ПИР11]:[Прочие15]])</f>
        <v>0</v>
      </c>
    </row>
    <row r="211" spans="4:32" x14ac:dyDescent="0.25">
      <c r="D211" s="36">
        <f>калькулятор!C215</f>
        <v>0</v>
      </c>
      <c r="E211" s="6">
        <f>калькулятор!F215</f>
        <v>0</v>
      </c>
      <c r="F211" s="6">
        <f>калькулятор!G215</f>
        <v>0</v>
      </c>
      <c r="G211" s="6">
        <f>калькулятор!H215</f>
        <v>0</v>
      </c>
      <c r="H211" s="6">
        <f>калькулятор!I215</f>
        <v>0</v>
      </c>
      <c r="I211" s="43">
        <f>S211*SUMPRODUCT(($B$2=Таблица2[Филиал])*($B$3=Таблица2[ФЕР/ТЕР])*(F211=Таблица2[Наименование работ])*(G211=Таблица2[ТПиР/НСиР])*Таблица2[ПИР])</f>
        <v>0</v>
      </c>
      <c r="J211" s="43">
        <f>T211*SUMPRODUCT(($B$2=Таблица2[Филиал])*($B$3=Таблица2[ФЕР/ТЕР])*(F211=Таблица2[Наименование работ])*(G211=Таблица2[ТПиР/НСиР])*Таблица2[СМР])</f>
        <v>0</v>
      </c>
      <c r="K211" s="43">
        <f>U211*SUMPRODUCT(($B$2=Таблица2[Филиал])*($B$3=Таблица2[ФЕР/ТЕР])*(F211=Таблица2[Наименование работ])*(G211=Таблица2[ТПиР/НСиР])*Таблица2[ПНР])</f>
        <v>0</v>
      </c>
      <c r="L211" s="43">
        <f>V211*SUMPRODUCT(($B$2=Таблица2[Филиал])*($B$3=Таблица2[ФЕР/ТЕР])*(F211=Таблица2[Наименование работ])*(G211=Таблица2[ТПиР/НСиР])*Таблица2[Оборудование])</f>
        <v>0</v>
      </c>
      <c r="M211" s="43">
        <f>W211*SUMPRODUCT(($B$2=Таблица2[Филиал])*($B$3=Таблица2[ФЕР/ТЕР])*(F211=Таблица2[Наименование работ])*(G211=Таблица2[ТПиР/НСиР])*Таблица2[Прочие])</f>
        <v>0</v>
      </c>
      <c r="N211" s="43">
        <f>S211*SUMPRODUCT(($B$2=Таблица2[Филиал])*($B$3=Таблица2[ФЕР/ТЕР])*(F211=Таблица2[Наименование работ])*(G211=Таблица2[ТПиР/НСиР])*Таблица2[ПИР2])</f>
        <v>0</v>
      </c>
      <c r="O211" s="43">
        <f>T211*SUMPRODUCT(($B$2=Таблица2[Филиал])*($B$3=Таблица2[ФЕР/ТЕР])*(F211=Таблица2[Наименование работ])*(G211=Таблица2[ТПиР/НСиР])*Таблица2[СМР3])</f>
        <v>0</v>
      </c>
      <c r="P211" s="43">
        <f>U211*SUMPRODUCT(($B$2=Таблица2[Филиал])*($B$3=Таблица2[ФЕР/ТЕР])*(F211=Таблица2[Наименование работ])*(G211=Таблица2[ТПиР/НСиР])*Таблица2[ПНР4])</f>
        <v>0</v>
      </c>
      <c r="Q211" s="43">
        <f>V211*SUMPRODUCT(($B$2=Таблица2[Филиал])*($B$3=Таблица2[ФЕР/ТЕР])*(F211=Таблица2[Наименование работ])*(G211=Таблица2[ТПиР/НСиР])*Таблица2[Оборудование5])</f>
        <v>0</v>
      </c>
      <c r="R211" s="43">
        <f>W211*SUMPRODUCT(($B$2=Таблица2[Филиал])*($B$3=Таблица2[ФЕР/ТЕР])*(F211=Таблица2[Наименование работ])*(G211=Таблица2[ТПиР/НСиР])*Таблица2[Прочие2])</f>
        <v>0</v>
      </c>
      <c r="S211" s="43">
        <f>IF($B$4="в базовых ценах",калькулятор!J215,X211*SUMPRODUCT(($B$2=Таблица2[Филиал])*($B$3=Таблица2[ФЕР/ТЕР])*(F211=Таблица2[Наименование работ])*(G211=Таблица2[ТПиР/НСиР])/Таблица2[ПИР22]))</f>
        <v>0</v>
      </c>
      <c r="T211" s="43">
        <f>IF($B$4="в базовых ценах",калькулятор!K215,Y211*SUMPRODUCT(($B$2=Таблица2[Филиал])*($B$3=Таблица2[ФЕР/ТЕР])*(F211=Таблица2[Наименование работ])*(G211=Таблица2[ТПиР/НСиР])/Таблица2[СМР33]))</f>
        <v>0</v>
      </c>
      <c r="U211" s="43">
        <f>IF($B$4="в базовых ценах",калькулятор!L215,Z211*SUMPRODUCT(($B$2=Таблица2[Филиал])*($B$3=Таблица2[ФЕР/ТЕР])*(F211=Таблица2[Наименование работ])*(G211=Таблица2[ТПиР/НСиР])/Таблица2[ПНР44]))</f>
        <v>0</v>
      </c>
      <c r="V211" s="43">
        <f>IF($B$4="в базовых ценах",калькулятор!M215,AA211*SUMPRODUCT(($B$2=Таблица2[Филиал])*($B$3=Таблица2[ФЕР/ТЕР])*(F211=Таблица2[Наименование работ])*(G211=Таблица2[ТПиР/НСиР])/Таблица2[Оборудование55]))</f>
        <v>0</v>
      </c>
      <c r="W211" s="43">
        <f>IF($B$4="в базовых ценах",калькулятор!N215,AB211*SUMPRODUCT(($B$2=Таблица2[Филиал])*($B$3=Таблица2[ФЕР/ТЕР])*(F211=Таблица2[Наименование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43">
        <f>IF($B$4="в текущих ценах",калькулятор!J215,S211*SUMPRODUCT(($B$2=Таблица2[Филиал])*($B$3=Таблица2[ФЕР/ТЕР])*(F211=Таблица2[Наименование работ])*(G211=Таблица2[ТПиР/НСиР])*Таблица2[ПИР22]))</f>
        <v>0</v>
      </c>
      <c r="Y211" s="43">
        <f>IF($B$4="в текущих ценах",калькулятор!K215,T211*SUMPRODUCT(($B$2=Таблица2[Филиал])*($B$3=Таблица2[ФЕР/ТЕР])*(F211=Таблица2[Наименование работ])*(G211=Таблица2[ТПиР/НСиР])*Таблица2[СМР33]))</f>
        <v>0</v>
      </c>
      <c r="Z211" s="43">
        <f>IF($B$4="в текущих ценах",калькулятор!L215,U211*SUMPRODUCT(($B$2=Таблица2[Филиал])*($B$3=Таблица2[ФЕР/ТЕР])*(F211=Таблица2[Наименование работ])*(G211=Таблица2[ТПиР/НСиР])*Таблица2[ПНР44]))</f>
        <v>0</v>
      </c>
      <c r="AA211" s="43">
        <f>IF($B$4="в текущих ценах",калькулятор!M215,V211*SUMPRODUCT(($B$2=Таблица2[Филиал])*($B$3=Таблица2[ФЕР/ТЕР])*(F211=Таблица2[Наименование работ])*(G211=Таблица2[ТПиР/НСиР])*Таблица2[Оборудование55]))</f>
        <v>0</v>
      </c>
      <c r="AB211" s="44">
        <f>IF($B$4="в текущих ценах",калькулятор!N215,W211*SUMPRODUCT(($B$2=Таблица2[Филиал])*($B$3=Таблица2[ФЕР/ТЕР])*(F211=Таблица2[Наименование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43">
        <f>SUM(Таблица3[[#This Row],[ПИР]:[Прочее]])</f>
        <v>0</v>
      </c>
      <c r="AD21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1" s="48">
        <f>SUM(Таблица3[[#This Row],[ПИР7]:[Прочие]])</f>
        <v>0</v>
      </c>
      <c r="AF211" s="48">
        <f>SUM(Таблица3[[#This Row],[ПИР11]:[Прочие15]])</f>
        <v>0</v>
      </c>
    </row>
    <row r="212" spans="4:32" x14ac:dyDescent="0.25">
      <c r="D212" s="36">
        <f>калькулятор!C216</f>
        <v>0</v>
      </c>
      <c r="E212" s="6">
        <f>калькулятор!F216</f>
        <v>0</v>
      </c>
      <c r="F212" s="6">
        <f>калькулятор!G216</f>
        <v>0</v>
      </c>
      <c r="G212" s="6">
        <f>калькулятор!H216</f>
        <v>0</v>
      </c>
      <c r="H212" s="6">
        <f>калькулятор!I216</f>
        <v>0</v>
      </c>
      <c r="I212" s="43">
        <f>S212*SUMPRODUCT(($B$2=Таблица2[Филиал])*($B$3=Таблица2[ФЕР/ТЕР])*(F212=Таблица2[Наименование работ])*(G212=Таблица2[ТПиР/НСиР])*Таблица2[ПИР])</f>
        <v>0</v>
      </c>
      <c r="J212" s="43">
        <f>T212*SUMPRODUCT(($B$2=Таблица2[Филиал])*($B$3=Таблица2[ФЕР/ТЕР])*(F212=Таблица2[Наименование работ])*(G212=Таблица2[ТПиР/НСиР])*Таблица2[СМР])</f>
        <v>0</v>
      </c>
      <c r="K212" s="43">
        <f>U212*SUMPRODUCT(($B$2=Таблица2[Филиал])*($B$3=Таблица2[ФЕР/ТЕР])*(F212=Таблица2[Наименование работ])*(G212=Таблица2[ТПиР/НСиР])*Таблица2[ПНР])</f>
        <v>0</v>
      </c>
      <c r="L212" s="43">
        <f>V212*SUMPRODUCT(($B$2=Таблица2[Филиал])*($B$3=Таблица2[ФЕР/ТЕР])*(F212=Таблица2[Наименование работ])*(G212=Таблица2[ТПиР/НСиР])*Таблица2[Оборудование])</f>
        <v>0</v>
      </c>
      <c r="M212" s="43">
        <f>W212*SUMPRODUCT(($B$2=Таблица2[Филиал])*($B$3=Таблица2[ФЕР/ТЕР])*(F212=Таблица2[Наименование работ])*(G212=Таблица2[ТПиР/НСиР])*Таблица2[Прочие])</f>
        <v>0</v>
      </c>
      <c r="N212" s="43">
        <f>S212*SUMPRODUCT(($B$2=Таблица2[Филиал])*($B$3=Таблица2[ФЕР/ТЕР])*(F212=Таблица2[Наименование работ])*(G212=Таблица2[ТПиР/НСиР])*Таблица2[ПИР2])</f>
        <v>0</v>
      </c>
      <c r="O212" s="43">
        <f>T212*SUMPRODUCT(($B$2=Таблица2[Филиал])*($B$3=Таблица2[ФЕР/ТЕР])*(F212=Таблица2[Наименование работ])*(G212=Таблица2[ТПиР/НСиР])*Таблица2[СМР3])</f>
        <v>0</v>
      </c>
      <c r="P212" s="43">
        <f>U212*SUMPRODUCT(($B$2=Таблица2[Филиал])*($B$3=Таблица2[ФЕР/ТЕР])*(F212=Таблица2[Наименование работ])*(G212=Таблица2[ТПиР/НСиР])*Таблица2[ПНР4])</f>
        <v>0</v>
      </c>
      <c r="Q212" s="43">
        <f>V212*SUMPRODUCT(($B$2=Таблица2[Филиал])*($B$3=Таблица2[ФЕР/ТЕР])*(F212=Таблица2[Наименование работ])*(G212=Таблица2[ТПиР/НСиР])*Таблица2[Оборудование5])</f>
        <v>0</v>
      </c>
      <c r="R212" s="43">
        <f>W212*SUMPRODUCT(($B$2=Таблица2[Филиал])*($B$3=Таблица2[ФЕР/ТЕР])*(F212=Таблица2[Наименование работ])*(G212=Таблица2[ТПиР/НСиР])*Таблица2[Прочие2])</f>
        <v>0</v>
      </c>
      <c r="S212" s="43">
        <f>IF($B$4="в базовых ценах",калькулятор!J216,X212*SUMPRODUCT(($B$2=Таблица2[Филиал])*($B$3=Таблица2[ФЕР/ТЕР])*(F212=Таблица2[Наименование работ])*(G212=Таблица2[ТПиР/НСиР])/Таблица2[ПИР22]))</f>
        <v>0</v>
      </c>
      <c r="T212" s="43">
        <f>IF($B$4="в базовых ценах",калькулятор!K216,Y212*SUMPRODUCT(($B$2=Таблица2[Филиал])*($B$3=Таблица2[ФЕР/ТЕР])*(F212=Таблица2[Наименование работ])*(G212=Таблица2[ТПиР/НСиР])/Таблица2[СМР33]))</f>
        <v>0</v>
      </c>
      <c r="U212" s="43">
        <f>IF($B$4="в базовых ценах",калькулятор!L216,Z212*SUMPRODUCT(($B$2=Таблица2[Филиал])*($B$3=Таблица2[ФЕР/ТЕР])*(F212=Таблица2[Наименование работ])*(G212=Таблица2[ТПиР/НСиР])/Таблица2[ПНР44]))</f>
        <v>0</v>
      </c>
      <c r="V212" s="43">
        <f>IF($B$4="в базовых ценах",калькулятор!M216,AA212*SUMPRODUCT(($B$2=Таблица2[Филиал])*($B$3=Таблица2[ФЕР/ТЕР])*(F212=Таблица2[Наименование работ])*(G212=Таблица2[ТПиР/НСиР])/Таблица2[Оборудование55]))</f>
        <v>0</v>
      </c>
      <c r="W212" s="43">
        <f>IF($B$4="в базовых ценах",калькулятор!N216,AB212*SUMPRODUCT(($B$2=Таблица2[Филиал])*($B$3=Таблица2[ФЕР/ТЕР])*(F212=Таблица2[Наименование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43">
        <f>IF($B$4="в текущих ценах",калькулятор!J216,S212*SUMPRODUCT(($B$2=Таблица2[Филиал])*($B$3=Таблица2[ФЕР/ТЕР])*(F212=Таблица2[Наименование работ])*(G212=Таблица2[ТПиР/НСиР])*Таблица2[ПИР22]))</f>
        <v>0</v>
      </c>
      <c r="Y212" s="43">
        <f>IF($B$4="в текущих ценах",калькулятор!K216,T212*SUMPRODUCT(($B$2=Таблица2[Филиал])*($B$3=Таблица2[ФЕР/ТЕР])*(F212=Таблица2[Наименование работ])*(G212=Таблица2[ТПиР/НСиР])*Таблица2[СМР33]))</f>
        <v>0</v>
      </c>
      <c r="Z212" s="43">
        <f>IF($B$4="в текущих ценах",калькулятор!L216,U212*SUMPRODUCT(($B$2=Таблица2[Филиал])*($B$3=Таблица2[ФЕР/ТЕР])*(F212=Таблица2[Наименование работ])*(G212=Таблица2[ТПиР/НСиР])*Таблица2[ПНР44]))</f>
        <v>0</v>
      </c>
      <c r="AA212" s="43">
        <f>IF($B$4="в текущих ценах",калькулятор!M216,V212*SUMPRODUCT(($B$2=Таблица2[Филиал])*($B$3=Таблица2[ФЕР/ТЕР])*(F212=Таблица2[Наименование работ])*(G212=Таблица2[ТПиР/НСиР])*Таблица2[Оборудование55]))</f>
        <v>0</v>
      </c>
      <c r="AB212" s="44">
        <f>IF($B$4="в текущих ценах",калькулятор!N216,W212*SUMPRODUCT(($B$2=Таблица2[Филиал])*($B$3=Таблица2[ФЕР/ТЕР])*(F212=Таблица2[Наименование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43">
        <f>SUM(Таблица3[[#This Row],[ПИР]:[Прочее]])</f>
        <v>0</v>
      </c>
      <c r="AD21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2" s="48">
        <f>SUM(Таблица3[[#This Row],[ПИР7]:[Прочие]])</f>
        <v>0</v>
      </c>
      <c r="AF212" s="48">
        <f>SUM(Таблица3[[#This Row],[ПИР11]:[Прочие15]])</f>
        <v>0</v>
      </c>
    </row>
    <row r="213" spans="4:32" x14ac:dyDescent="0.25">
      <c r="D213" s="36">
        <f>калькулятор!C217</f>
        <v>0</v>
      </c>
      <c r="E213" s="6">
        <f>калькулятор!F217</f>
        <v>0</v>
      </c>
      <c r="F213" s="6">
        <f>калькулятор!G217</f>
        <v>0</v>
      </c>
      <c r="G213" s="6">
        <f>калькулятор!H217</f>
        <v>0</v>
      </c>
      <c r="H213" s="6">
        <f>калькулятор!I217</f>
        <v>0</v>
      </c>
      <c r="I213" s="43">
        <f>S213*SUMPRODUCT(($B$2=Таблица2[Филиал])*($B$3=Таблица2[ФЕР/ТЕР])*(F213=Таблица2[Наименование работ])*(G213=Таблица2[ТПиР/НСиР])*Таблица2[ПИР])</f>
        <v>0</v>
      </c>
      <c r="J213" s="43">
        <f>T213*SUMPRODUCT(($B$2=Таблица2[Филиал])*($B$3=Таблица2[ФЕР/ТЕР])*(F213=Таблица2[Наименование работ])*(G213=Таблица2[ТПиР/НСиР])*Таблица2[СМР])</f>
        <v>0</v>
      </c>
      <c r="K213" s="43">
        <f>U213*SUMPRODUCT(($B$2=Таблица2[Филиал])*($B$3=Таблица2[ФЕР/ТЕР])*(F213=Таблица2[Наименование работ])*(G213=Таблица2[ТПиР/НСиР])*Таблица2[ПНР])</f>
        <v>0</v>
      </c>
      <c r="L213" s="43">
        <f>V213*SUMPRODUCT(($B$2=Таблица2[Филиал])*($B$3=Таблица2[ФЕР/ТЕР])*(F213=Таблица2[Наименование работ])*(G213=Таблица2[ТПиР/НСиР])*Таблица2[Оборудование])</f>
        <v>0</v>
      </c>
      <c r="M213" s="43">
        <f>W213*SUMPRODUCT(($B$2=Таблица2[Филиал])*($B$3=Таблица2[ФЕР/ТЕР])*(F213=Таблица2[Наименование работ])*(G213=Таблица2[ТПиР/НСиР])*Таблица2[Прочие])</f>
        <v>0</v>
      </c>
      <c r="N213" s="43">
        <f>S213*SUMPRODUCT(($B$2=Таблица2[Филиал])*($B$3=Таблица2[ФЕР/ТЕР])*(F213=Таблица2[Наименование работ])*(G213=Таблица2[ТПиР/НСиР])*Таблица2[ПИР2])</f>
        <v>0</v>
      </c>
      <c r="O213" s="43">
        <f>T213*SUMPRODUCT(($B$2=Таблица2[Филиал])*($B$3=Таблица2[ФЕР/ТЕР])*(F213=Таблица2[Наименование работ])*(G213=Таблица2[ТПиР/НСиР])*Таблица2[СМР3])</f>
        <v>0</v>
      </c>
      <c r="P213" s="43">
        <f>U213*SUMPRODUCT(($B$2=Таблица2[Филиал])*($B$3=Таблица2[ФЕР/ТЕР])*(F213=Таблица2[Наименование работ])*(G213=Таблица2[ТПиР/НСиР])*Таблица2[ПНР4])</f>
        <v>0</v>
      </c>
      <c r="Q213" s="43">
        <f>V213*SUMPRODUCT(($B$2=Таблица2[Филиал])*($B$3=Таблица2[ФЕР/ТЕР])*(F213=Таблица2[Наименование работ])*(G213=Таблица2[ТПиР/НСиР])*Таблица2[Оборудование5])</f>
        <v>0</v>
      </c>
      <c r="R213" s="43">
        <f>W213*SUMPRODUCT(($B$2=Таблица2[Филиал])*($B$3=Таблица2[ФЕР/ТЕР])*(F213=Таблица2[Наименование работ])*(G213=Таблица2[ТПиР/НСиР])*Таблица2[Прочие2])</f>
        <v>0</v>
      </c>
      <c r="S213" s="43">
        <f>IF($B$4="в базовых ценах",калькулятор!J217,X213*SUMPRODUCT(($B$2=Таблица2[Филиал])*($B$3=Таблица2[ФЕР/ТЕР])*(F213=Таблица2[Наименование работ])*(G213=Таблица2[ТПиР/НСиР])/Таблица2[ПИР22]))</f>
        <v>0</v>
      </c>
      <c r="T213" s="43">
        <f>IF($B$4="в базовых ценах",калькулятор!K217,Y213*SUMPRODUCT(($B$2=Таблица2[Филиал])*($B$3=Таблица2[ФЕР/ТЕР])*(F213=Таблица2[Наименование работ])*(G213=Таблица2[ТПиР/НСиР])/Таблица2[СМР33]))</f>
        <v>0</v>
      </c>
      <c r="U213" s="43">
        <f>IF($B$4="в базовых ценах",калькулятор!L217,Z213*SUMPRODUCT(($B$2=Таблица2[Филиал])*($B$3=Таблица2[ФЕР/ТЕР])*(F213=Таблица2[Наименование работ])*(G213=Таблица2[ТПиР/НСиР])/Таблица2[ПНР44]))</f>
        <v>0</v>
      </c>
      <c r="V213" s="43">
        <f>IF($B$4="в базовых ценах",калькулятор!M217,AA213*SUMPRODUCT(($B$2=Таблица2[Филиал])*($B$3=Таблица2[ФЕР/ТЕР])*(F213=Таблица2[Наименование работ])*(G213=Таблица2[ТПиР/НСиР])/Таблица2[Оборудование55]))</f>
        <v>0</v>
      </c>
      <c r="W213" s="43">
        <f>IF($B$4="в базовых ценах",калькулятор!N217,AB213*SUMPRODUCT(($B$2=Таблица2[Филиал])*($B$3=Таблица2[ФЕР/ТЕР])*(F213=Таблица2[Наименование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43">
        <f>IF($B$4="в текущих ценах",калькулятор!J217,S213*SUMPRODUCT(($B$2=Таблица2[Филиал])*($B$3=Таблица2[ФЕР/ТЕР])*(F213=Таблица2[Наименование работ])*(G213=Таблица2[ТПиР/НСиР])*Таблица2[ПИР22]))</f>
        <v>0</v>
      </c>
      <c r="Y213" s="43">
        <f>IF($B$4="в текущих ценах",калькулятор!K217,T213*SUMPRODUCT(($B$2=Таблица2[Филиал])*($B$3=Таблица2[ФЕР/ТЕР])*(F213=Таблица2[Наименование работ])*(G213=Таблица2[ТПиР/НСиР])*Таблица2[СМР33]))</f>
        <v>0</v>
      </c>
      <c r="Z213" s="43">
        <f>IF($B$4="в текущих ценах",калькулятор!L217,U213*SUMPRODUCT(($B$2=Таблица2[Филиал])*($B$3=Таблица2[ФЕР/ТЕР])*(F213=Таблица2[Наименование работ])*(G213=Таблица2[ТПиР/НСиР])*Таблица2[ПНР44]))</f>
        <v>0</v>
      </c>
      <c r="AA213" s="43">
        <f>IF($B$4="в текущих ценах",калькулятор!M217,V213*SUMPRODUCT(($B$2=Таблица2[Филиал])*($B$3=Таблица2[ФЕР/ТЕР])*(F213=Таблица2[Наименование работ])*(G213=Таблица2[ТПиР/НСиР])*Таблица2[Оборудование55]))</f>
        <v>0</v>
      </c>
      <c r="AB213" s="44">
        <f>IF($B$4="в текущих ценах",калькулятор!N217,W213*SUMPRODUCT(($B$2=Таблица2[Филиал])*($B$3=Таблица2[ФЕР/ТЕР])*(F213=Таблица2[Наименование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43">
        <f>SUM(Таблица3[[#This Row],[ПИР]:[Прочее]])</f>
        <v>0</v>
      </c>
      <c r="AD21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3" s="48">
        <f>SUM(Таблица3[[#This Row],[ПИР7]:[Прочие]])</f>
        <v>0</v>
      </c>
      <c r="AF213" s="48">
        <f>SUM(Таблица3[[#This Row],[ПИР11]:[Прочие15]])</f>
        <v>0</v>
      </c>
    </row>
    <row r="214" spans="4:32" x14ac:dyDescent="0.25">
      <c r="D214" s="36">
        <f>калькулятор!C218</f>
        <v>0</v>
      </c>
      <c r="E214" s="6">
        <f>калькулятор!F218</f>
        <v>0</v>
      </c>
      <c r="F214" s="6">
        <f>калькулятор!G218</f>
        <v>0</v>
      </c>
      <c r="G214" s="6">
        <f>калькулятор!H218</f>
        <v>0</v>
      </c>
      <c r="H214" s="6">
        <f>калькулятор!I218</f>
        <v>0</v>
      </c>
      <c r="I214" s="43">
        <f>S214*SUMPRODUCT(($B$2=Таблица2[Филиал])*($B$3=Таблица2[ФЕР/ТЕР])*(F214=Таблица2[Наименование работ])*(G214=Таблица2[ТПиР/НСиР])*Таблица2[ПИР])</f>
        <v>0</v>
      </c>
      <c r="J214" s="43">
        <f>T214*SUMPRODUCT(($B$2=Таблица2[Филиал])*($B$3=Таблица2[ФЕР/ТЕР])*(F214=Таблица2[Наименование работ])*(G214=Таблица2[ТПиР/НСиР])*Таблица2[СМР])</f>
        <v>0</v>
      </c>
      <c r="K214" s="43">
        <f>U214*SUMPRODUCT(($B$2=Таблица2[Филиал])*($B$3=Таблица2[ФЕР/ТЕР])*(F214=Таблица2[Наименование работ])*(G214=Таблица2[ТПиР/НСиР])*Таблица2[ПНР])</f>
        <v>0</v>
      </c>
      <c r="L214" s="43">
        <f>V214*SUMPRODUCT(($B$2=Таблица2[Филиал])*($B$3=Таблица2[ФЕР/ТЕР])*(F214=Таблица2[Наименование работ])*(G214=Таблица2[ТПиР/НСиР])*Таблица2[Оборудование])</f>
        <v>0</v>
      </c>
      <c r="M214" s="43">
        <f>W214*SUMPRODUCT(($B$2=Таблица2[Филиал])*($B$3=Таблица2[ФЕР/ТЕР])*(F214=Таблица2[Наименование работ])*(G214=Таблица2[ТПиР/НСиР])*Таблица2[Прочие])</f>
        <v>0</v>
      </c>
      <c r="N214" s="43">
        <f>S214*SUMPRODUCT(($B$2=Таблица2[Филиал])*($B$3=Таблица2[ФЕР/ТЕР])*(F214=Таблица2[Наименование работ])*(G214=Таблица2[ТПиР/НСиР])*Таблица2[ПИР2])</f>
        <v>0</v>
      </c>
      <c r="O214" s="43">
        <f>T214*SUMPRODUCT(($B$2=Таблица2[Филиал])*($B$3=Таблица2[ФЕР/ТЕР])*(F214=Таблица2[Наименование работ])*(G214=Таблица2[ТПиР/НСиР])*Таблица2[СМР3])</f>
        <v>0</v>
      </c>
      <c r="P214" s="43">
        <f>U214*SUMPRODUCT(($B$2=Таблица2[Филиал])*($B$3=Таблица2[ФЕР/ТЕР])*(F214=Таблица2[Наименование работ])*(G214=Таблица2[ТПиР/НСиР])*Таблица2[ПНР4])</f>
        <v>0</v>
      </c>
      <c r="Q214" s="43">
        <f>V214*SUMPRODUCT(($B$2=Таблица2[Филиал])*($B$3=Таблица2[ФЕР/ТЕР])*(F214=Таблица2[Наименование работ])*(G214=Таблица2[ТПиР/НСиР])*Таблица2[Оборудование5])</f>
        <v>0</v>
      </c>
      <c r="R214" s="43">
        <f>W214*SUMPRODUCT(($B$2=Таблица2[Филиал])*($B$3=Таблица2[ФЕР/ТЕР])*(F214=Таблица2[Наименование работ])*(G214=Таблица2[ТПиР/НСиР])*Таблица2[Прочие2])</f>
        <v>0</v>
      </c>
      <c r="S214" s="43">
        <f>IF($B$4="в базовых ценах",калькулятор!J218,X214*SUMPRODUCT(($B$2=Таблица2[Филиал])*($B$3=Таблица2[ФЕР/ТЕР])*(F214=Таблица2[Наименование работ])*(G214=Таблица2[ТПиР/НСиР])/Таблица2[ПИР22]))</f>
        <v>0</v>
      </c>
      <c r="T214" s="43">
        <f>IF($B$4="в базовых ценах",калькулятор!K218,Y214*SUMPRODUCT(($B$2=Таблица2[Филиал])*($B$3=Таблица2[ФЕР/ТЕР])*(F214=Таблица2[Наименование работ])*(G214=Таблица2[ТПиР/НСиР])/Таблица2[СМР33]))</f>
        <v>0</v>
      </c>
      <c r="U214" s="43">
        <f>IF($B$4="в базовых ценах",калькулятор!L218,Z214*SUMPRODUCT(($B$2=Таблица2[Филиал])*($B$3=Таблица2[ФЕР/ТЕР])*(F214=Таблица2[Наименование работ])*(G214=Таблица2[ТПиР/НСиР])/Таблица2[ПНР44]))</f>
        <v>0</v>
      </c>
      <c r="V214" s="43">
        <f>IF($B$4="в базовых ценах",калькулятор!M218,AA214*SUMPRODUCT(($B$2=Таблица2[Филиал])*($B$3=Таблица2[ФЕР/ТЕР])*(F214=Таблица2[Наименование работ])*(G214=Таблица2[ТПиР/НСиР])/Таблица2[Оборудование55]))</f>
        <v>0</v>
      </c>
      <c r="W214" s="43">
        <f>IF($B$4="в базовых ценах",калькулятор!N218,AB214*SUMPRODUCT(($B$2=Таблица2[Филиал])*($B$3=Таблица2[ФЕР/ТЕР])*(F214=Таблица2[Наименование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43">
        <f>IF($B$4="в текущих ценах",калькулятор!J218,S214*SUMPRODUCT(($B$2=Таблица2[Филиал])*($B$3=Таблица2[ФЕР/ТЕР])*(F214=Таблица2[Наименование работ])*(G214=Таблица2[ТПиР/НСиР])*Таблица2[ПИР22]))</f>
        <v>0</v>
      </c>
      <c r="Y214" s="43">
        <f>IF($B$4="в текущих ценах",калькулятор!K218,T214*SUMPRODUCT(($B$2=Таблица2[Филиал])*($B$3=Таблица2[ФЕР/ТЕР])*(F214=Таблица2[Наименование работ])*(G214=Таблица2[ТПиР/НСиР])*Таблица2[СМР33]))</f>
        <v>0</v>
      </c>
      <c r="Z214" s="43">
        <f>IF($B$4="в текущих ценах",калькулятор!L218,U214*SUMPRODUCT(($B$2=Таблица2[Филиал])*($B$3=Таблица2[ФЕР/ТЕР])*(F214=Таблица2[Наименование работ])*(G214=Таблица2[ТПиР/НСиР])*Таблица2[ПНР44]))</f>
        <v>0</v>
      </c>
      <c r="AA214" s="43">
        <f>IF($B$4="в текущих ценах",калькулятор!M218,V214*SUMPRODUCT(($B$2=Таблица2[Филиал])*($B$3=Таблица2[ФЕР/ТЕР])*(F214=Таблица2[Наименование работ])*(G214=Таблица2[ТПиР/НСиР])*Таблица2[Оборудование55]))</f>
        <v>0</v>
      </c>
      <c r="AB214" s="44">
        <f>IF($B$4="в текущих ценах",калькулятор!N218,W214*SUMPRODUCT(($B$2=Таблица2[Филиал])*($B$3=Таблица2[ФЕР/ТЕР])*(F214=Таблица2[Наименование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43">
        <f>SUM(Таблица3[[#This Row],[ПИР]:[Прочее]])</f>
        <v>0</v>
      </c>
      <c r="AD21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4" s="48">
        <f>SUM(Таблица3[[#This Row],[ПИР7]:[Прочие]])</f>
        <v>0</v>
      </c>
      <c r="AF214" s="48">
        <f>SUM(Таблица3[[#This Row],[ПИР11]:[Прочие15]])</f>
        <v>0</v>
      </c>
    </row>
    <row r="215" spans="4:32" x14ac:dyDescent="0.25">
      <c r="D215" s="36">
        <f>калькулятор!C219</f>
        <v>0</v>
      </c>
      <c r="E215" s="6">
        <f>калькулятор!F219</f>
        <v>0</v>
      </c>
      <c r="F215" s="6">
        <f>калькулятор!G219</f>
        <v>0</v>
      </c>
      <c r="G215" s="6">
        <f>калькулятор!H219</f>
        <v>0</v>
      </c>
      <c r="H215" s="6">
        <f>калькулятор!I219</f>
        <v>0</v>
      </c>
      <c r="I215" s="43">
        <f>S215*SUMPRODUCT(($B$2=Таблица2[Филиал])*($B$3=Таблица2[ФЕР/ТЕР])*(F215=Таблица2[Наименование работ])*(G215=Таблица2[ТПиР/НСиР])*Таблица2[ПИР])</f>
        <v>0</v>
      </c>
      <c r="J215" s="43">
        <f>T215*SUMPRODUCT(($B$2=Таблица2[Филиал])*($B$3=Таблица2[ФЕР/ТЕР])*(F215=Таблица2[Наименование работ])*(G215=Таблица2[ТПиР/НСиР])*Таблица2[СМР])</f>
        <v>0</v>
      </c>
      <c r="K215" s="43">
        <f>U215*SUMPRODUCT(($B$2=Таблица2[Филиал])*($B$3=Таблица2[ФЕР/ТЕР])*(F215=Таблица2[Наименование работ])*(G215=Таблица2[ТПиР/НСиР])*Таблица2[ПНР])</f>
        <v>0</v>
      </c>
      <c r="L215" s="43">
        <f>V215*SUMPRODUCT(($B$2=Таблица2[Филиал])*($B$3=Таблица2[ФЕР/ТЕР])*(F215=Таблица2[Наименование работ])*(G215=Таблица2[ТПиР/НСиР])*Таблица2[Оборудование])</f>
        <v>0</v>
      </c>
      <c r="M215" s="43">
        <f>W215*SUMPRODUCT(($B$2=Таблица2[Филиал])*($B$3=Таблица2[ФЕР/ТЕР])*(F215=Таблица2[Наименование работ])*(G215=Таблица2[ТПиР/НСиР])*Таблица2[Прочие])</f>
        <v>0</v>
      </c>
      <c r="N215" s="43">
        <f>S215*SUMPRODUCT(($B$2=Таблица2[Филиал])*($B$3=Таблица2[ФЕР/ТЕР])*(F215=Таблица2[Наименование работ])*(G215=Таблица2[ТПиР/НСиР])*Таблица2[ПИР2])</f>
        <v>0</v>
      </c>
      <c r="O215" s="43">
        <f>T215*SUMPRODUCT(($B$2=Таблица2[Филиал])*($B$3=Таблица2[ФЕР/ТЕР])*(F215=Таблица2[Наименование работ])*(G215=Таблица2[ТПиР/НСиР])*Таблица2[СМР3])</f>
        <v>0</v>
      </c>
      <c r="P215" s="43">
        <f>U215*SUMPRODUCT(($B$2=Таблица2[Филиал])*($B$3=Таблица2[ФЕР/ТЕР])*(F215=Таблица2[Наименование работ])*(G215=Таблица2[ТПиР/НСиР])*Таблица2[ПНР4])</f>
        <v>0</v>
      </c>
      <c r="Q215" s="43">
        <f>V215*SUMPRODUCT(($B$2=Таблица2[Филиал])*($B$3=Таблица2[ФЕР/ТЕР])*(F215=Таблица2[Наименование работ])*(G215=Таблица2[ТПиР/НСиР])*Таблица2[Оборудование5])</f>
        <v>0</v>
      </c>
      <c r="R215" s="43">
        <f>W215*SUMPRODUCT(($B$2=Таблица2[Филиал])*($B$3=Таблица2[ФЕР/ТЕР])*(F215=Таблица2[Наименование работ])*(G215=Таблица2[ТПиР/НСиР])*Таблица2[Прочие2])</f>
        <v>0</v>
      </c>
      <c r="S215" s="43">
        <f>IF($B$4="в базовых ценах",калькулятор!J219,X215*SUMPRODUCT(($B$2=Таблица2[Филиал])*($B$3=Таблица2[ФЕР/ТЕР])*(F215=Таблица2[Наименование работ])*(G215=Таблица2[ТПиР/НСиР])/Таблица2[ПИР22]))</f>
        <v>0</v>
      </c>
      <c r="T215" s="43">
        <f>IF($B$4="в базовых ценах",калькулятор!K219,Y215*SUMPRODUCT(($B$2=Таблица2[Филиал])*($B$3=Таблица2[ФЕР/ТЕР])*(F215=Таблица2[Наименование работ])*(G215=Таблица2[ТПиР/НСиР])/Таблица2[СМР33]))</f>
        <v>0</v>
      </c>
      <c r="U215" s="43">
        <f>IF($B$4="в базовых ценах",калькулятор!L219,Z215*SUMPRODUCT(($B$2=Таблица2[Филиал])*($B$3=Таблица2[ФЕР/ТЕР])*(F215=Таблица2[Наименование работ])*(G215=Таблица2[ТПиР/НСиР])/Таблица2[ПНР44]))</f>
        <v>0</v>
      </c>
      <c r="V215" s="43">
        <f>IF($B$4="в базовых ценах",калькулятор!M219,AA215*SUMPRODUCT(($B$2=Таблица2[Филиал])*($B$3=Таблица2[ФЕР/ТЕР])*(F215=Таблица2[Наименование работ])*(G215=Таблица2[ТПиР/НСиР])/Таблица2[Оборудование55]))</f>
        <v>0</v>
      </c>
      <c r="W215" s="43">
        <f>IF($B$4="в базовых ценах",калькулятор!N219,AB215*SUMPRODUCT(($B$2=Таблица2[Филиал])*($B$3=Таблица2[ФЕР/ТЕР])*(F215=Таблица2[Наименование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43">
        <f>IF($B$4="в текущих ценах",калькулятор!J219,S215*SUMPRODUCT(($B$2=Таблица2[Филиал])*($B$3=Таблица2[ФЕР/ТЕР])*(F215=Таблица2[Наименование работ])*(G215=Таблица2[ТПиР/НСиР])*Таблица2[ПИР22]))</f>
        <v>0</v>
      </c>
      <c r="Y215" s="43">
        <f>IF($B$4="в текущих ценах",калькулятор!K219,T215*SUMPRODUCT(($B$2=Таблица2[Филиал])*($B$3=Таблица2[ФЕР/ТЕР])*(F215=Таблица2[Наименование работ])*(G215=Таблица2[ТПиР/НСиР])*Таблица2[СМР33]))</f>
        <v>0</v>
      </c>
      <c r="Z215" s="43">
        <f>IF($B$4="в текущих ценах",калькулятор!L219,U215*SUMPRODUCT(($B$2=Таблица2[Филиал])*($B$3=Таблица2[ФЕР/ТЕР])*(F215=Таблица2[Наименование работ])*(G215=Таблица2[ТПиР/НСиР])*Таблица2[ПНР44]))</f>
        <v>0</v>
      </c>
      <c r="AA215" s="43">
        <f>IF($B$4="в текущих ценах",калькулятор!M219,V215*SUMPRODUCT(($B$2=Таблица2[Филиал])*($B$3=Таблица2[ФЕР/ТЕР])*(F215=Таблица2[Наименование работ])*(G215=Таблица2[ТПиР/НСиР])*Таблица2[Оборудование55]))</f>
        <v>0</v>
      </c>
      <c r="AB215" s="44">
        <f>IF($B$4="в текущих ценах",калькулятор!N219,W215*SUMPRODUCT(($B$2=Таблица2[Филиал])*($B$3=Таблица2[ФЕР/ТЕР])*(F215=Таблица2[Наименование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43">
        <f>SUM(Таблица3[[#This Row],[ПИР]:[Прочее]])</f>
        <v>0</v>
      </c>
      <c r="AD21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5" s="48">
        <f>SUM(Таблица3[[#This Row],[ПИР7]:[Прочие]])</f>
        <v>0</v>
      </c>
      <c r="AF215" s="48">
        <f>SUM(Таблица3[[#This Row],[ПИР11]:[Прочие15]])</f>
        <v>0</v>
      </c>
    </row>
    <row r="216" spans="4:32" x14ac:dyDescent="0.25">
      <c r="D216" s="36">
        <f>калькулятор!C220</f>
        <v>0</v>
      </c>
      <c r="E216" s="6">
        <f>калькулятор!F220</f>
        <v>0</v>
      </c>
      <c r="F216" s="6">
        <f>калькулятор!G220</f>
        <v>0</v>
      </c>
      <c r="G216" s="6">
        <f>калькулятор!H220</f>
        <v>0</v>
      </c>
      <c r="H216" s="6">
        <f>калькулятор!I220</f>
        <v>0</v>
      </c>
      <c r="I216" s="43">
        <f>S216*SUMPRODUCT(($B$2=Таблица2[Филиал])*($B$3=Таблица2[ФЕР/ТЕР])*(F216=Таблица2[Наименование работ])*(G216=Таблица2[ТПиР/НСиР])*Таблица2[ПИР])</f>
        <v>0</v>
      </c>
      <c r="J216" s="43">
        <f>T216*SUMPRODUCT(($B$2=Таблица2[Филиал])*($B$3=Таблица2[ФЕР/ТЕР])*(F216=Таблица2[Наименование работ])*(G216=Таблица2[ТПиР/НСиР])*Таблица2[СМР])</f>
        <v>0</v>
      </c>
      <c r="K216" s="43">
        <f>U216*SUMPRODUCT(($B$2=Таблица2[Филиал])*($B$3=Таблица2[ФЕР/ТЕР])*(F216=Таблица2[Наименование работ])*(G216=Таблица2[ТПиР/НСиР])*Таблица2[ПНР])</f>
        <v>0</v>
      </c>
      <c r="L216" s="43">
        <f>V216*SUMPRODUCT(($B$2=Таблица2[Филиал])*($B$3=Таблица2[ФЕР/ТЕР])*(F216=Таблица2[Наименование работ])*(G216=Таблица2[ТПиР/НСиР])*Таблица2[Оборудование])</f>
        <v>0</v>
      </c>
      <c r="M216" s="43">
        <f>W216*SUMPRODUCT(($B$2=Таблица2[Филиал])*($B$3=Таблица2[ФЕР/ТЕР])*(F216=Таблица2[Наименование работ])*(G216=Таблица2[ТПиР/НСиР])*Таблица2[Прочие])</f>
        <v>0</v>
      </c>
      <c r="N216" s="43">
        <f>S216*SUMPRODUCT(($B$2=Таблица2[Филиал])*($B$3=Таблица2[ФЕР/ТЕР])*(F216=Таблица2[Наименование работ])*(G216=Таблица2[ТПиР/НСиР])*Таблица2[ПИР2])</f>
        <v>0</v>
      </c>
      <c r="O216" s="43">
        <f>T216*SUMPRODUCT(($B$2=Таблица2[Филиал])*($B$3=Таблица2[ФЕР/ТЕР])*(F216=Таблица2[Наименование работ])*(G216=Таблица2[ТПиР/НСиР])*Таблица2[СМР3])</f>
        <v>0</v>
      </c>
      <c r="P216" s="43">
        <f>U216*SUMPRODUCT(($B$2=Таблица2[Филиал])*($B$3=Таблица2[ФЕР/ТЕР])*(F216=Таблица2[Наименование работ])*(G216=Таблица2[ТПиР/НСиР])*Таблица2[ПНР4])</f>
        <v>0</v>
      </c>
      <c r="Q216" s="43">
        <f>V216*SUMPRODUCT(($B$2=Таблица2[Филиал])*($B$3=Таблица2[ФЕР/ТЕР])*(F216=Таблица2[Наименование работ])*(G216=Таблица2[ТПиР/НСиР])*Таблица2[Оборудование5])</f>
        <v>0</v>
      </c>
      <c r="R216" s="43">
        <f>W216*SUMPRODUCT(($B$2=Таблица2[Филиал])*($B$3=Таблица2[ФЕР/ТЕР])*(F216=Таблица2[Наименование работ])*(G216=Таблица2[ТПиР/НСиР])*Таблица2[Прочие2])</f>
        <v>0</v>
      </c>
      <c r="S216" s="43">
        <f>IF($B$4="в базовых ценах",калькулятор!J220,X216*SUMPRODUCT(($B$2=Таблица2[Филиал])*($B$3=Таблица2[ФЕР/ТЕР])*(F216=Таблица2[Наименование работ])*(G216=Таблица2[ТПиР/НСиР])/Таблица2[ПИР22]))</f>
        <v>0</v>
      </c>
      <c r="T216" s="43">
        <f>IF($B$4="в базовых ценах",калькулятор!K220,Y216*SUMPRODUCT(($B$2=Таблица2[Филиал])*($B$3=Таблица2[ФЕР/ТЕР])*(F216=Таблица2[Наименование работ])*(G216=Таблица2[ТПиР/НСиР])/Таблица2[СМР33]))</f>
        <v>0</v>
      </c>
      <c r="U216" s="43">
        <f>IF($B$4="в базовых ценах",калькулятор!L220,Z216*SUMPRODUCT(($B$2=Таблица2[Филиал])*($B$3=Таблица2[ФЕР/ТЕР])*(F216=Таблица2[Наименование работ])*(G216=Таблица2[ТПиР/НСиР])/Таблица2[ПНР44]))</f>
        <v>0</v>
      </c>
      <c r="V216" s="43">
        <f>IF($B$4="в базовых ценах",калькулятор!M220,AA216*SUMPRODUCT(($B$2=Таблица2[Филиал])*($B$3=Таблица2[ФЕР/ТЕР])*(F216=Таблица2[Наименование работ])*(G216=Таблица2[ТПиР/НСиР])/Таблица2[Оборудование55]))</f>
        <v>0</v>
      </c>
      <c r="W216" s="43">
        <f>IF($B$4="в базовых ценах",калькулятор!N220,AB216*SUMPRODUCT(($B$2=Таблица2[Филиал])*($B$3=Таблица2[ФЕР/ТЕР])*(F216=Таблица2[Наименование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43">
        <f>IF($B$4="в текущих ценах",калькулятор!J220,S216*SUMPRODUCT(($B$2=Таблица2[Филиал])*($B$3=Таблица2[ФЕР/ТЕР])*(F216=Таблица2[Наименование работ])*(G216=Таблица2[ТПиР/НСиР])*Таблица2[ПИР22]))</f>
        <v>0</v>
      </c>
      <c r="Y216" s="43">
        <f>IF($B$4="в текущих ценах",калькулятор!K220,T216*SUMPRODUCT(($B$2=Таблица2[Филиал])*($B$3=Таблица2[ФЕР/ТЕР])*(F216=Таблица2[Наименование работ])*(G216=Таблица2[ТПиР/НСиР])*Таблица2[СМР33]))</f>
        <v>0</v>
      </c>
      <c r="Z216" s="43">
        <f>IF($B$4="в текущих ценах",калькулятор!L220,U216*SUMPRODUCT(($B$2=Таблица2[Филиал])*($B$3=Таблица2[ФЕР/ТЕР])*(F216=Таблица2[Наименование работ])*(G216=Таблица2[ТПиР/НСиР])*Таблица2[ПНР44]))</f>
        <v>0</v>
      </c>
      <c r="AA216" s="43">
        <f>IF($B$4="в текущих ценах",калькулятор!M220,V216*SUMPRODUCT(($B$2=Таблица2[Филиал])*($B$3=Таблица2[ФЕР/ТЕР])*(F216=Таблица2[Наименование работ])*(G216=Таблица2[ТПиР/НСиР])*Таблица2[Оборудование55]))</f>
        <v>0</v>
      </c>
      <c r="AB216" s="44">
        <f>IF($B$4="в текущих ценах",калькулятор!N220,W216*SUMPRODUCT(($B$2=Таблица2[Филиал])*($B$3=Таблица2[ФЕР/ТЕР])*(F216=Таблица2[Наименование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43">
        <f>SUM(Таблица3[[#This Row],[ПИР]:[Прочее]])</f>
        <v>0</v>
      </c>
      <c r="AD21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6" s="48">
        <f>SUM(Таблица3[[#This Row],[ПИР7]:[Прочие]])</f>
        <v>0</v>
      </c>
      <c r="AF216" s="48">
        <f>SUM(Таблица3[[#This Row],[ПИР11]:[Прочие15]])</f>
        <v>0</v>
      </c>
    </row>
  </sheetData>
  <mergeCells count="4">
    <mergeCell ref="I1:M1"/>
    <mergeCell ref="N1:R1"/>
    <mergeCell ref="S1:W1"/>
    <mergeCell ref="X1:AB1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18" sqref="J18"/>
    </sheetView>
  </sheetViews>
  <sheetFormatPr defaultRowHeight="15" x14ac:dyDescent="0.25"/>
  <cols>
    <col min="2" max="2" width="14.85546875" customWidth="1"/>
    <col min="3" max="3" width="17.5703125" style="7" customWidth="1"/>
    <col min="4" max="4" width="26.28515625" style="7" customWidth="1"/>
    <col min="5" max="5" width="10" style="7" customWidth="1"/>
    <col min="6" max="6" width="13.28515625" style="7" customWidth="1"/>
    <col min="7" max="7" width="9.28515625" customWidth="1"/>
    <col min="8" max="8" width="11.5703125" style="7" customWidth="1"/>
    <col min="9" max="9" width="14.42578125" style="7" customWidth="1"/>
    <col min="10" max="10" width="14.28515625" style="7" customWidth="1"/>
    <col min="11" max="11" width="17.7109375" style="7" customWidth="1"/>
    <col min="12" max="12" width="10.85546875" style="7" customWidth="1"/>
    <col min="13" max="13" width="13.7109375" customWidth="1"/>
  </cols>
  <sheetData>
    <row r="1" spans="1:13" x14ac:dyDescent="0.25">
      <c r="A1" s="97" t="s">
        <v>38</v>
      </c>
      <c r="B1" s="98" t="s">
        <v>63</v>
      </c>
      <c r="C1" s="112" t="s">
        <v>64</v>
      </c>
      <c r="D1" s="100" t="s">
        <v>65</v>
      </c>
      <c r="E1" s="100" t="s">
        <v>66</v>
      </c>
      <c r="F1" s="100" t="s">
        <v>20</v>
      </c>
      <c r="G1" s="99" t="s">
        <v>1</v>
      </c>
      <c r="H1" s="100" t="s">
        <v>2</v>
      </c>
      <c r="I1" s="100" t="s">
        <v>3</v>
      </c>
      <c r="J1" s="100" t="s">
        <v>4</v>
      </c>
      <c r="K1" s="100" t="s">
        <v>5</v>
      </c>
      <c r="L1" s="100" t="s">
        <v>44</v>
      </c>
      <c r="M1" s="101" t="s">
        <v>51</v>
      </c>
    </row>
    <row r="2" spans="1:13" x14ac:dyDescent="0.25">
      <c r="A2" s="92">
        <f>калькулятор!C7</f>
        <v>1</v>
      </c>
      <c r="B2" s="93">
        <f>калькулятор!D7</f>
        <v>2916</v>
      </c>
      <c r="C2" s="94">
        <f>калькулятор!E7</f>
        <v>0</v>
      </c>
      <c r="D2" s="94" t="str">
        <f>калькулятор!F7</f>
        <v>поставка и установка 2-х линейных ячеек 35 кВ на ПС 110 Промышленная</v>
      </c>
      <c r="E2" s="94" t="str">
        <f>калькулятор!G7</f>
        <v>прочее</v>
      </c>
      <c r="F2" s="94" t="str">
        <f>калькулятор!H7</f>
        <v>ТПиР</v>
      </c>
      <c r="G2" s="94">
        <f>калькулятор!I7</f>
        <v>2</v>
      </c>
      <c r="H2" s="94">
        <f>IF((данные!N3+данные!O3+данные!P3+данные!Q3+данные!R3)&gt;результат!I5,данные!X3*0.9,данные!N3)</f>
        <v>0</v>
      </c>
      <c r="I2" s="94">
        <f>IF((данные!N3+данные!O3+данные!P3+данные!Q3+данные!R3)&gt;результат!I5,данные!Y3*0.9,данные!O3)</f>
        <v>1524.2646313585253</v>
      </c>
      <c r="J2" s="94">
        <f>IF((данные!N3+данные!O3+данные!P3+данные!Q3+данные!R3)&gt;результат!I5,данные!Z3*0.9,данные!P3)</f>
        <v>356.20237374381065</v>
      </c>
      <c r="K2" s="94">
        <f>IF((данные!N3+данные!O3+данные!P3+данные!Q3+данные!R3)&gt;результат!I5,данные!AA3*0.9,данные!Q3)</f>
        <v>4696.5415396575354</v>
      </c>
      <c r="L2" s="94">
        <f>IF((данные!N3+данные!O3+данные!P3+данные!Q3+данные!R3)&gt;результат!I5,данные!AB3*0.9,данные!R3)</f>
        <v>102.1347523598175</v>
      </c>
      <c r="M2" s="102">
        <f>SUM(H2:L2)</f>
        <v>6679.1432971196891</v>
      </c>
    </row>
    <row r="3" spans="1:13" x14ac:dyDescent="0.25">
      <c r="A3" s="92">
        <f>калькулятор!C8</f>
        <v>2</v>
      </c>
      <c r="B3" s="93">
        <f>калькулятор!D8</f>
        <v>0</v>
      </c>
      <c r="C3" s="94">
        <f>калькулятор!E8</f>
        <v>0</v>
      </c>
      <c r="D3" s="94">
        <f>калькулятор!F8</f>
        <v>0</v>
      </c>
      <c r="E3" s="94">
        <f>калькулятор!G8</f>
        <v>0</v>
      </c>
      <c r="F3" s="94">
        <f>калькулятор!H8</f>
        <v>0</v>
      </c>
      <c r="G3" s="94">
        <f>калькулятор!I8</f>
        <v>0</v>
      </c>
      <c r="H3" s="94">
        <f>IF((данные!N4+данные!O4+данные!P4+данные!Q4+данные!R4)&gt;результат!I6,данные!X4*0.9,данные!N4)</f>
        <v>0</v>
      </c>
      <c r="I3" s="94">
        <f>IF((данные!N4+данные!O4+данные!P4+данные!Q4+данные!R4)&gt;результат!I6,данные!Y4*0.9,данные!O4)</f>
        <v>0</v>
      </c>
      <c r="J3" s="94">
        <f>IF((данные!N4+данные!O4+данные!P4+данные!Q4+данные!R4)&gt;результат!I6,данные!Z4*0.9,данные!P4)</f>
        <v>0</v>
      </c>
      <c r="K3" s="94">
        <f>IF((данные!N4+данные!O4+данные!P4+данные!Q4+данные!R4)&gt;результат!I6,данные!AA4*0.9,данные!Q4)</f>
        <v>0</v>
      </c>
      <c r="L3" s="94">
        <f>IF((данные!N4+данные!O4+данные!P4+данные!Q4+данные!R4)&gt;результат!I6,данные!AB4*0.9,данные!R4)</f>
        <v>0</v>
      </c>
      <c r="M3" s="102">
        <f t="shared" ref="M3:M66" si="0">SUM(H3:L3)</f>
        <v>0</v>
      </c>
    </row>
    <row r="4" spans="1:13" x14ac:dyDescent="0.25">
      <c r="A4" s="92">
        <f>калькулятор!C9</f>
        <v>3</v>
      </c>
      <c r="B4" s="93">
        <f>калькулятор!D9</f>
        <v>0</v>
      </c>
      <c r="C4" s="94">
        <f>калькулятор!E9</f>
        <v>0</v>
      </c>
      <c r="D4" s="94">
        <f>калькулятор!F9</f>
        <v>0</v>
      </c>
      <c r="E4" s="94">
        <f>калькулятор!G9</f>
        <v>0</v>
      </c>
      <c r="F4" s="94">
        <f>калькулятор!H9</f>
        <v>0</v>
      </c>
      <c r="G4" s="94">
        <f>калькулятор!I9</f>
        <v>0</v>
      </c>
      <c r="H4" s="94">
        <f>IF((данные!N5+данные!O5+данные!P5+данные!Q5+данные!R5)&gt;результат!I7,данные!X5*0.9,данные!N5)</f>
        <v>0</v>
      </c>
      <c r="I4" s="94">
        <f>IF((данные!N5+данные!O5+данные!P5+данные!Q5+данные!R5)&gt;результат!I7,данные!Y5*0.9,данные!O5)</f>
        <v>0</v>
      </c>
      <c r="J4" s="94">
        <f>IF((данные!N5+данные!O5+данные!P5+данные!Q5+данные!R5)&gt;результат!I7,данные!Z5*0.9,данные!P5)</f>
        <v>0</v>
      </c>
      <c r="K4" s="94">
        <f>IF((данные!N5+данные!O5+данные!P5+данные!Q5+данные!R5)&gt;результат!I7,данные!AA5*0.9,данные!Q5)</f>
        <v>0</v>
      </c>
      <c r="L4" s="94">
        <f>IF((данные!N5+данные!O5+данные!P5+данные!Q5+данные!R5)&gt;результат!I7,данные!AB5*0.9,данные!R5)</f>
        <v>0</v>
      </c>
      <c r="M4" s="102">
        <f t="shared" si="0"/>
        <v>0</v>
      </c>
    </row>
    <row r="5" spans="1:13" x14ac:dyDescent="0.25">
      <c r="A5" s="92">
        <f>калькулятор!C10</f>
        <v>4</v>
      </c>
      <c r="B5" s="93">
        <f>калькулятор!D10</f>
        <v>0</v>
      </c>
      <c r="C5" s="94">
        <f>калькулятор!E10</f>
        <v>0</v>
      </c>
      <c r="D5" s="94">
        <f>калькулятор!F10</f>
        <v>0</v>
      </c>
      <c r="E5" s="94">
        <f>калькулятор!G10</f>
        <v>0</v>
      </c>
      <c r="F5" s="94">
        <f>калькулятор!H10</f>
        <v>0</v>
      </c>
      <c r="G5" s="94">
        <f>калькулятор!I10</f>
        <v>0</v>
      </c>
      <c r="H5" s="94">
        <f>IF((данные!N6+данные!O6+данные!P6+данные!Q6+данные!R6)&gt;результат!I8,данные!X6*0.9,данные!N6)</f>
        <v>0</v>
      </c>
      <c r="I5" s="94">
        <f>IF((данные!N6+данные!O6+данные!P6+данные!Q6+данные!R6)&gt;результат!I8,данные!Y6*0.9,данные!O6)</f>
        <v>0</v>
      </c>
      <c r="J5" s="94">
        <f>IF((данные!N6+данные!O6+данные!P6+данные!Q6+данные!R6)&gt;результат!I8,данные!Z6*0.9,данные!P6)</f>
        <v>0</v>
      </c>
      <c r="K5" s="94">
        <f>IF((данные!N6+данные!O6+данные!P6+данные!Q6+данные!R6)&gt;результат!I8,данные!AA6*0.9,данные!Q6)</f>
        <v>0</v>
      </c>
      <c r="L5" s="94">
        <f>IF((данные!N6+данные!O6+данные!P6+данные!Q6+данные!R6)&gt;результат!I8,данные!AB6*0.9,данные!R6)</f>
        <v>0</v>
      </c>
      <c r="M5" s="102">
        <f t="shared" si="0"/>
        <v>0</v>
      </c>
    </row>
    <row r="6" spans="1:13" x14ac:dyDescent="0.25">
      <c r="A6" s="92">
        <f>калькулятор!C11</f>
        <v>5</v>
      </c>
      <c r="B6" s="93">
        <f>калькулятор!D11</f>
        <v>0</v>
      </c>
      <c r="C6" s="94">
        <f>калькулятор!E11</f>
        <v>0</v>
      </c>
      <c r="D6" s="113">
        <f>калькулятор!F11</f>
        <v>0</v>
      </c>
      <c r="E6" s="94">
        <f>калькулятор!G11</f>
        <v>0</v>
      </c>
      <c r="F6" s="94">
        <f>калькулятор!H11</f>
        <v>0</v>
      </c>
      <c r="G6" s="94">
        <f>калькулятор!I11</f>
        <v>0</v>
      </c>
      <c r="H6" s="94">
        <f>IF((данные!N7+данные!O7+данные!P7+данные!Q7+данные!R7)&gt;результат!I9,данные!X7*0.9,данные!N7)</f>
        <v>0</v>
      </c>
      <c r="I6" s="94">
        <f>IF((данные!N7+данные!O7+данные!P7+данные!Q7+данные!R7)&gt;результат!I9,данные!Y7*0.9,данные!O7)</f>
        <v>0</v>
      </c>
      <c r="J6" s="94">
        <f>IF((данные!N7+данные!O7+данные!P7+данные!Q7+данные!R7)&gt;результат!I9,данные!Z7*0.9,данные!P7)</f>
        <v>0</v>
      </c>
      <c r="K6" s="94">
        <f>IF((данные!N7+данные!O7+данные!P7+данные!Q7+данные!R7)&gt;результат!I9,данные!AA7*0.9,данные!Q7)</f>
        <v>0</v>
      </c>
      <c r="L6" s="94">
        <f>IF((данные!N7+данные!O7+данные!P7+данные!Q7+данные!R7)&gt;результат!I9,данные!AB7*0.9,данные!R7)</f>
        <v>0</v>
      </c>
      <c r="M6" s="102">
        <f t="shared" si="0"/>
        <v>0</v>
      </c>
    </row>
    <row r="7" spans="1:13" x14ac:dyDescent="0.25">
      <c r="A7" s="92">
        <f>калькулятор!C12</f>
        <v>6</v>
      </c>
      <c r="B7" s="93">
        <f>калькулятор!D12</f>
        <v>0</v>
      </c>
      <c r="C7" s="94">
        <f>калькулятор!E12</f>
        <v>0</v>
      </c>
      <c r="D7" s="113">
        <f>калькулятор!F12</f>
        <v>0</v>
      </c>
      <c r="E7" s="94">
        <f>калькулятор!G12</f>
        <v>0</v>
      </c>
      <c r="F7" s="94">
        <f>калькулятор!H12</f>
        <v>0</v>
      </c>
      <c r="G7" s="94">
        <f>калькулятор!I12</f>
        <v>0</v>
      </c>
      <c r="H7" s="94">
        <f>IF((данные!N8+данные!O8+данные!P8+данные!Q8+данные!R8)&gt;результат!I10,данные!X8*0.9,данные!N8)</f>
        <v>0</v>
      </c>
      <c r="I7" s="94">
        <f>IF((данные!N8+данные!O8+данные!P8+данные!Q8+данные!R8)&gt;результат!I10,данные!Y8*0.9,данные!O8)</f>
        <v>0</v>
      </c>
      <c r="J7" s="94">
        <f>IF((данные!N8+данные!O8+данные!P8+данные!Q8+данные!R8)&gt;результат!I10,данные!Z8*0.9,данные!P8)</f>
        <v>0</v>
      </c>
      <c r="K7" s="94">
        <f>IF((данные!N8+данные!O8+данные!P8+данные!Q8+данные!R8)&gt;результат!I10,данные!AA8*0.9,данные!Q8)</f>
        <v>0</v>
      </c>
      <c r="L7" s="94">
        <f>IF((данные!N8+данные!O8+данные!P8+данные!Q8+данные!R8)&gt;результат!I10,данные!AB8*0.9,данные!R8)</f>
        <v>0</v>
      </c>
      <c r="M7" s="102">
        <f t="shared" si="0"/>
        <v>0</v>
      </c>
    </row>
    <row r="8" spans="1:13" x14ac:dyDescent="0.25">
      <c r="A8" s="92">
        <f>калькулятор!C13</f>
        <v>7</v>
      </c>
      <c r="B8" s="93">
        <f>калькулятор!D13</f>
        <v>0</v>
      </c>
      <c r="C8" s="94">
        <f>калькулятор!E13</f>
        <v>0</v>
      </c>
      <c r="D8" s="113">
        <f>калькулятор!F13</f>
        <v>0</v>
      </c>
      <c r="E8" s="94">
        <f>калькулятор!G13</f>
        <v>0</v>
      </c>
      <c r="F8" s="94">
        <f>калькулятор!H13</f>
        <v>0</v>
      </c>
      <c r="G8" s="94">
        <f>калькулятор!I13</f>
        <v>0</v>
      </c>
      <c r="H8" s="94">
        <f>IF((данные!N9+данные!O9+данные!P9+данные!Q9+данные!R9)&gt;результат!I11,данные!X9*0.9,данные!N9)</f>
        <v>0</v>
      </c>
      <c r="I8" s="94">
        <f>IF((данные!N9+данные!O9+данные!P9+данные!Q9+данные!R9)&gt;результат!I11,данные!Y9*0.9,данные!O9)</f>
        <v>0</v>
      </c>
      <c r="J8" s="94">
        <f>IF((данные!N9+данные!O9+данные!P9+данные!Q9+данные!R9)&gt;результат!I11,данные!Z9*0.9,данные!P9)</f>
        <v>0</v>
      </c>
      <c r="K8" s="94">
        <f>IF((данные!N9+данные!O9+данные!P9+данные!Q9+данные!R9)&gt;результат!I11,данные!AA9*0.9,данные!Q9)</f>
        <v>0</v>
      </c>
      <c r="L8" s="94">
        <f>IF((данные!N9+данные!O9+данные!P9+данные!Q9+данные!R9)&gt;результат!I11,данные!AB9*0.9,данные!R9)</f>
        <v>0</v>
      </c>
      <c r="M8" s="102">
        <f t="shared" si="0"/>
        <v>0</v>
      </c>
    </row>
    <row r="9" spans="1:13" x14ac:dyDescent="0.25">
      <c r="A9" s="92">
        <f>калькулятор!C14</f>
        <v>8</v>
      </c>
      <c r="B9" s="93">
        <f>калькулятор!D14</f>
        <v>0</v>
      </c>
      <c r="C9" s="94">
        <f>калькулятор!E14</f>
        <v>0</v>
      </c>
      <c r="D9" s="113">
        <f>калькулятор!F14</f>
        <v>0</v>
      </c>
      <c r="E9" s="94">
        <f>калькулятор!G14</f>
        <v>0</v>
      </c>
      <c r="F9" s="94">
        <f>калькулятор!H14</f>
        <v>0</v>
      </c>
      <c r="G9" s="94">
        <f>калькулятор!I14</f>
        <v>0</v>
      </c>
      <c r="H9" s="94">
        <f>IF((данные!N10+данные!O10+данные!P10+данные!Q10+данные!R10)&gt;результат!I12,данные!X10*0.9,данные!N10)</f>
        <v>0</v>
      </c>
      <c r="I9" s="94">
        <f>IF((данные!N10+данные!O10+данные!P10+данные!Q10+данные!R10)&gt;результат!I12,данные!Y10*0.9,данные!O10)</f>
        <v>0</v>
      </c>
      <c r="J9" s="94">
        <f>IF((данные!N10+данные!O10+данные!P10+данные!Q10+данные!R10)&gt;результат!I12,данные!Z10*0.9,данные!P10)</f>
        <v>0</v>
      </c>
      <c r="K9" s="94">
        <f>IF((данные!N10+данные!O10+данные!P10+данные!Q10+данные!R10)&gt;результат!I12,данные!AA10*0.9,данные!Q10)</f>
        <v>0</v>
      </c>
      <c r="L9" s="94">
        <f>IF((данные!N10+данные!O10+данные!P10+данные!Q10+данные!R10)&gt;результат!I12,данные!AB10*0.9,данные!R10)</f>
        <v>0</v>
      </c>
      <c r="M9" s="102">
        <f t="shared" si="0"/>
        <v>0</v>
      </c>
    </row>
    <row r="10" spans="1:13" x14ac:dyDescent="0.25">
      <c r="A10" s="92">
        <f>калькулятор!C15</f>
        <v>9</v>
      </c>
      <c r="B10" s="93">
        <f>калькулятор!D15</f>
        <v>0</v>
      </c>
      <c r="C10" s="94">
        <f>калькулятор!E15</f>
        <v>0</v>
      </c>
      <c r="D10" s="113">
        <f>калькулятор!F15</f>
        <v>0</v>
      </c>
      <c r="E10" s="94">
        <f>калькулятор!G15</f>
        <v>0</v>
      </c>
      <c r="F10" s="94">
        <f>калькулятор!H15</f>
        <v>0</v>
      </c>
      <c r="G10" s="94">
        <f>калькулятор!I15</f>
        <v>0</v>
      </c>
      <c r="H10" s="94">
        <f>IF((данные!N11+данные!O11+данные!P11+данные!Q11+данные!R11)&gt;результат!I13,данные!X11*0.9,данные!N11)</f>
        <v>0</v>
      </c>
      <c r="I10" s="94">
        <f>IF((данные!N11+данные!O11+данные!P11+данные!Q11+данные!R11)&gt;результат!I13,данные!Y11*0.9,данные!O11)</f>
        <v>0</v>
      </c>
      <c r="J10" s="94">
        <f>IF((данные!N11+данные!O11+данные!P11+данные!Q11+данные!R11)&gt;результат!I13,данные!Z11*0.9,данные!P11)</f>
        <v>0</v>
      </c>
      <c r="K10" s="94">
        <f>IF((данные!N11+данные!O11+данные!P11+данные!Q11+данные!R11)&gt;результат!I13,данные!AA11*0.9,данные!Q11)</f>
        <v>0</v>
      </c>
      <c r="L10" s="94">
        <f>IF((данные!N11+данные!O11+данные!P11+данные!Q11+данные!R11)&gt;результат!I13,данные!AB11*0.9,данные!R11)</f>
        <v>0</v>
      </c>
      <c r="M10" s="102">
        <f t="shared" si="0"/>
        <v>0</v>
      </c>
    </row>
    <row r="11" spans="1:13" x14ac:dyDescent="0.25">
      <c r="A11" s="92">
        <f>калькулятор!C16</f>
        <v>10</v>
      </c>
      <c r="B11" s="93">
        <f>калькулятор!D16</f>
        <v>0</v>
      </c>
      <c r="C11" s="94">
        <f>калькулятор!E16</f>
        <v>0</v>
      </c>
      <c r="D11" s="113">
        <f>калькулятор!F16</f>
        <v>0</v>
      </c>
      <c r="E11" s="94">
        <f>калькулятор!G16</f>
        <v>0</v>
      </c>
      <c r="F11" s="94">
        <f>калькулятор!H16</f>
        <v>0</v>
      </c>
      <c r="G11" s="94">
        <f>калькулятор!I16</f>
        <v>0</v>
      </c>
      <c r="H11" s="94">
        <f>IF((данные!N12+данные!O12+данные!P12+данные!Q12+данные!R12)&gt;результат!I14,данные!X12*0.9,данные!N12)</f>
        <v>0</v>
      </c>
      <c r="I11" s="94">
        <f>IF((данные!N12+данные!O12+данные!P12+данные!Q12+данные!R12)&gt;результат!I14,данные!Y12*0.9,данные!O12)</f>
        <v>0</v>
      </c>
      <c r="J11" s="94">
        <f>IF((данные!N12+данные!O12+данные!P12+данные!Q12+данные!R12)&gt;результат!I14,данные!Z12*0.9,данные!P12)</f>
        <v>0</v>
      </c>
      <c r="K11" s="94">
        <f>IF((данные!N12+данные!O12+данные!P12+данные!Q12+данные!R12)&gt;результат!I14,данные!AA12*0.9,данные!Q12)</f>
        <v>0</v>
      </c>
      <c r="L11" s="94">
        <f>IF((данные!N12+данные!O12+данные!P12+данные!Q12+данные!R12)&gt;результат!I14,данные!AB12*0.9,данные!R12)</f>
        <v>0</v>
      </c>
      <c r="M11" s="102">
        <f t="shared" si="0"/>
        <v>0</v>
      </c>
    </row>
    <row r="12" spans="1:13" x14ac:dyDescent="0.25">
      <c r="A12" s="92">
        <f>калькулятор!C17</f>
        <v>11</v>
      </c>
      <c r="B12" s="93">
        <f>калькулятор!D17</f>
        <v>0</v>
      </c>
      <c r="C12" s="94">
        <f>калькулятор!E17</f>
        <v>0</v>
      </c>
      <c r="D12" s="113">
        <f>калькулятор!F17</f>
        <v>0</v>
      </c>
      <c r="E12" s="94">
        <f>калькулятор!G17</f>
        <v>0</v>
      </c>
      <c r="F12" s="94">
        <f>калькулятор!H17</f>
        <v>0</v>
      </c>
      <c r="G12" s="94">
        <f>калькулятор!I17</f>
        <v>0</v>
      </c>
      <c r="H12" s="94">
        <f>IF((данные!N13+данные!O13+данные!P13+данные!Q13+данные!R13)&gt;результат!I15,данные!X13*0.9,данные!N13)</f>
        <v>0</v>
      </c>
      <c r="I12" s="94">
        <f>IF((данные!N13+данные!O13+данные!P13+данные!Q13+данные!R13)&gt;результат!I15,данные!Y13*0.9,данные!O13)</f>
        <v>0</v>
      </c>
      <c r="J12" s="94">
        <f>IF((данные!N13+данные!O13+данные!P13+данные!Q13+данные!R13)&gt;результат!I15,данные!Z13*0.9,данные!P13)</f>
        <v>0</v>
      </c>
      <c r="K12" s="94">
        <f>IF((данные!N13+данные!O13+данные!P13+данные!Q13+данные!R13)&gt;результат!I15,данные!AA13*0.9,данные!Q13)</f>
        <v>0</v>
      </c>
      <c r="L12" s="94">
        <f>IF((данные!N13+данные!O13+данные!P13+данные!Q13+данные!R13)&gt;результат!I15,данные!AB13*0.9,данные!R13)</f>
        <v>0</v>
      </c>
      <c r="M12" s="102">
        <f t="shared" si="0"/>
        <v>0</v>
      </c>
    </row>
    <row r="13" spans="1:13" x14ac:dyDescent="0.25">
      <c r="A13" s="92">
        <f>калькулятор!C18</f>
        <v>12</v>
      </c>
      <c r="B13" s="93">
        <f>калькулятор!D18</f>
        <v>0</v>
      </c>
      <c r="C13" s="94">
        <f>калькулятор!E18</f>
        <v>0</v>
      </c>
      <c r="D13" s="113">
        <f>калькулятор!F18</f>
        <v>0</v>
      </c>
      <c r="E13" s="94">
        <f>калькулятор!G18</f>
        <v>0</v>
      </c>
      <c r="F13" s="94">
        <f>калькулятор!H18</f>
        <v>0</v>
      </c>
      <c r="G13" s="94">
        <f>калькулятор!I18</f>
        <v>0</v>
      </c>
      <c r="H13" s="94">
        <f>IF((данные!N14+данные!O14+данные!P14+данные!Q14+данные!R14)&gt;результат!I16,данные!X14*0.9,данные!N14)</f>
        <v>0</v>
      </c>
      <c r="I13" s="94">
        <f>IF((данные!N14+данные!O14+данные!P14+данные!Q14+данные!R14)&gt;результат!I16,данные!Y14*0.9,данные!O14)</f>
        <v>0</v>
      </c>
      <c r="J13" s="94">
        <f>IF((данные!N14+данные!O14+данные!P14+данные!Q14+данные!R14)&gt;результат!I16,данные!Z14*0.9,данные!P14)</f>
        <v>0</v>
      </c>
      <c r="K13" s="94">
        <f>IF((данные!N14+данные!O14+данные!P14+данные!Q14+данные!R14)&gt;результат!I16,данные!AA14*0.9,данные!Q14)</f>
        <v>0</v>
      </c>
      <c r="L13" s="94">
        <f>IF((данные!N14+данные!O14+данные!P14+данные!Q14+данные!R14)&gt;результат!I16,данные!AB14*0.9,данные!R14)</f>
        <v>0</v>
      </c>
      <c r="M13" s="102">
        <f t="shared" si="0"/>
        <v>0</v>
      </c>
    </row>
    <row r="14" spans="1:13" x14ac:dyDescent="0.25">
      <c r="A14" s="92">
        <f>калькулятор!C19</f>
        <v>13</v>
      </c>
      <c r="B14" s="93">
        <f>калькулятор!D19</f>
        <v>0</v>
      </c>
      <c r="C14" s="94">
        <f>калькулятор!E19</f>
        <v>0</v>
      </c>
      <c r="D14" s="113">
        <f>калькулятор!F19</f>
        <v>0</v>
      </c>
      <c r="E14" s="94">
        <f>калькулятор!G19</f>
        <v>0</v>
      </c>
      <c r="F14" s="94">
        <f>калькулятор!H19</f>
        <v>0</v>
      </c>
      <c r="G14" s="94">
        <f>калькулятор!I19</f>
        <v>0</v>
      </c>
      <c r="H14" s="94">
        <f>IF((данные!N15+данные!O15+данные!P15+данные!Q15+данные!R15)&gt;результат!I17,данные!X15*0.9,данные!N15)</f>
        <v>0</v>
      </c>
      <c r="I14" s="94">
        <f>IF((данные!N15+данные!O15+данные!P15+данные!Q15+данные!R15)&gt;результат!I17,данные!Y15*0.9,данные!O15)</f>
        <v>0</v>
      </c>
      <c r="J14" s="94">
        <f>IF((данные!N15+данные!O15+данные!P15+данные!Q15+данные!R15)&gt;результат!I17,данные!Z15*0.9,данные!P15)</f>
        <v>0</v>
      </c>
      <c r="K14" s="94">
        <f>IF((данные!N15+данные!O15+данные!P15+данные!Q15+данные!R15)&gt;результат!I17,данные!AA15*0.9,данные!Q15)</f>
        <v>0</v>
      </c>
      <c r="L14" s="94">
        <f>IF((данные!N15+данные!O15+данные!P15+данные!Q15+данные!R15)&gt;результат!I17,данные!AB15*0.9,данные!R15)</f>
        <v>0</v>
      </c>
      <c r="M14" s="102">
        <f t="shared" si="0"/>
        <v>0</v>
      </c>
    </row>
    <row r="15" spans="1:13" x14ac:dyDescent="0.25">
      <c r="A15" s="92">
        <f>калькулятор!C20</f>
        <v>14</v>
      </c>
      <c r="B15" s="93">
        <f>калькулятор!D20</f>
        <v>0</v>
      </c>
      <c r="C15" s="94">
        <f>калькулятор!E20</f>
        <v>0</v>
      </c>
      <c r="D15" s="113">
        <f>калькулятор!F20</f>
        <v>0</v>
      </c>
      <c r="E15" s="94">
        <f>калькулятор!G20</f>
        <v>0</v>
      </c>
      <c r="F15" s="94">
        <f>калькулятор!H20</f>
        <v>0</v>
      </c>
      <c r="G15" s="94">
        <f>калькулятор!I20</f>
        <v>0</v>
      </c>
      <c r="H15" s="94">
        <f>IF((данные!N16+данные!O16+данные!P16+данные!Q16+данные!R16)&gt;результат!I18,данные!X16*0.9,данные!N16)</f>
        <v>0</v>
      </c>
      <c r="I15" s="94">
        <f>IF((данные!N16+данные!O16+данные!P16+данные!Q16+данные!R16)&gt;результат!I18,данные!Y16*0.9,данные!O16)</f>
        <v>0</v>
      </c>
      <c r="J15" s="94">
        <f>IF((данные!N16+данные!O16+данные!P16+данные!Q16+данные!R16)&gt;результат!I18,данные!Z16*0.9,данные!P16)</f>
        <v>0</v>
      </c>
      <c r="K15" s="94">
        <f>IF((данные!N16+данные!O16+данные!P16+данные!Q16+данные!R16)&gt;результат!I18,данные!AA16*0.9,данные!Q16)</f>
        <v>0</v>
      </c>
      <c r="L15" s="94">
        <f>IF((данные!N16+данные!O16+данные!P16+данные!Q16+данные!R16)&gt;результат!I18,данные!AB16*0.9,данные!R16)</f>
        <v>0</v>
      </c>
      <c r="M15" s="102">
        <f t="shared" si="0"/>
        <v>0</v>
      </c>
    </row>
    <row r="16" spans="1:13" x14ac:dyDescent="0.25">
      <c r="A16" s="92">
        <f>калькулятор!C21</f>
        <v>15</v>
      </c>
      <c r="B16" s="93">
        <f>калькулятор!D21</f>
        <v>0</v>
      </c>
      <c r="C16" s="94">
        <f>калькулятор!E21</f>
        <v>0</v>
      </c>
      <c r="D16" s="113">
        <f>калькулятор!F21</f>
        <v>0</v>
      </c>
      <c r="E16" s="94">
        <f>калькулятор!G21</f>
        <v>0</v>
      </c>
      <c r="F16" s="94">
        <f>калькулятор!H21</f>
        <v>0</v>
      </c>
      <c r="G16" s="94">
        <f>калькулятор!I21</f>
        <v>0</v>
      </c>
      <c r="H16" s="94">
        <f>IF((данные!N17+данные!O17+данные!P17+данные!Q17+данные!R17)&gt;результат!I19,данные!X17*0.9,данные!N17)</f>
        <v>0</v>
      </c>
      <c r="I16" s="94">
        <f>IF((данные!N17+данные!O17+данные!P17+данные!Q17+данные!R17)&gt;результат!I19,данные!Y17*0.9,данные!O17)</f>
        <v>0</v>
      </c>
      <c r="J16" s="94">
        <f>IF((данные!N17+данные!O17+данные!P17+данные!Q17+данные!R17)&gt;результат!I19,данные!Z17*0.9,данные!P17)</f>
        <v>0</v>
      </c>
      <c r="K16" s="94">
        <f>IF((данные!N17+данные!O17+данные!P17+данные!Q17+данные!R17)&gt;результат!I19,данные!AA17*0.9,данные!Q17)</f>
        <v>0</v>
      </c>
      <c r="L16" s="94">
        <f>IF((данные!N17+данные!O17+данные!P17+данные!Q17+данные!R17)&gt;результат!I19,данные!AB17*0.9,данные!R17)</f>
        <v>0</v>
      </c>
      <c r="M16" s="102">
        <f t="shared" si="0"/>
        <v>0</v>
      </c>
    </row>
    <row r="17" spans="1:13" x14ac:dyDescent="0.25">
      <c r="A17" s="92">
        <f>калькулятор!C22</f>
        <v>16</v>
      </c>
      <c r="B17" s="93">
        <f>калькулятор!D22</f>
        <v>0</v>
      </c>
      <c r="C17" s="94">
        <f>калькулятор!E22</f>
        <v>0</v>
      </c>
      <c r="D17" s="113">
        <f>калькулятор!F22</f>
        <v>0</v>
      </c>
      <c r="E17" s="94">
        <f>калькулятор!G22</f>
        <v>0</v>
      </c>
      <c r="F17" s="94">
        <f>калькулятор!H22</f>
        <v>0</v>
      </c>
      <c r="G17" s="94">
        <f>калькулятор!I22</f>
        <v>0</v>
      </c>
      <c r="H17" s="94">
        <f>IF((данные!N18+данные!O18+данные!P18+данные!Q18+данные!R18)&gt;результат!I20,данные!X18*0.9,данные!N18)</f>
        <v>0</v>
      </c>
      <c r="I17" s="94">
        <f>IF((данные!N18+данные!O18+данные!P18+данные!Q18+данные!R18)&gt;результат!I20,данные!Y18*0.9,данные!O18)</f>
        <v>0</v>
      </c>
      <c r="J17" s="94">
        <f>IF((данные!N18+данные!O18+данные!P18+данные!Q18+данные!R18)&gt;результат!I20,данные!Z18*0.9,данные!P18)</f>
        <v>0</v>
      </c>
      <c r="K17" s="94">
        <f>IF((данные!N18+данные!O18+данные!P18+данные!Q18+данные!R18)&gt;результат!I20,данные!AA18*0.9,данные!Q18)</f>
        <v>0</v>
      </c>
      <c r="L17" s="94">
        <f>IF((данные!N18+данные!O18+данные!P18+данные!Q18+данные!R18)&gt;результат!I20,данные!AB18*0.9,данные!R18)</f>
        <v>0</v>
      </c>
      <c r="M17" s="102">
        <f t="shared" si="0"/>
        <v>0</v>
      </c>
    </row>
    <row r="18" spans="1:13" x14ac:dyDescent="0.25">
      <c r="A18" s="92">
        <f>калькулятор!C23</f>
        <v>17</v>
      </c>
      <c r="B18" s="93">
        <f>калькулятор!D23</f>
        <v>0</v>
      </c>
      <c r="C18" s="94">
        <f>калькулятор!E23</f>
        <v>0</v>
      </c>
      <c r="D18" s="113">
        <f>калькулятор!F23</f>
        <v>0</v>
      </c>
      <c r="E18" s="94">
        <f>калькулятор!G23</f>
        <v>0</v>
      </c>
      <c r="F18" s="94">
        <f>калькулятор!H23</f>
        <v>0</v>
      </c>
      <c r="G18" s="94">
        <f>калькулятор!I23</f>
        <v>0</v>
      </c>
      <c r="H18" s="94">
        <f>IF((данные!N19+данные!O19+данные!P19+данные!Q19+данные!R19)&gt;результат!I21,данные!X19*0.9,данные!N19)</f>
        <v>0</v>
      </c>
      <c r="I18" s="94">
        <f>IF((данные!N19+данные!O19+данные!P19+данные!Q19+данные!R19)&gt;результат!I21,данные!Y19*0.9,данные!O19)</f>
        <v>0</v>
      </c>
      <c r="J18" s="94">
        <f>IF((данные!N19+данные!O19+данные!P19+данные!Q19+данные!R19)&gt;результат!I21,данные!Z19*0.9,данные!P19)</f>
        <v>0</v>
      </c>
      <c r="K18" s="94">
        <f>IF((данные!N19+данные!O19+данные!P19+данные!Q19+данные!R19)&gt;результат!I21,данные!AA19*0.9,данные!Q19)</f>
        <v>0</v>
      </c>
      <c r="L18" s="94">
        <f>IF((данные!N19+данные!O19+данные!P19+данные!Q19+данные!R19)&gt;результат!I21,данные!AB19*0.9,данные!R19)</f>
        <v>0</v>
      </c>
      <c r="M18" s="102">
        <f t="shared" si="0"/>
        <v>0</v>
      </c>
    </row>
    <row r="19" spans="1:13" x14ac:dyDescent="0.25">
      <c r="A19" s="92">
        <f>калькулятор!C24</f>
        <v>18</v>
      </c>
      <c r="B19" s="93">
        <f>калькулятор!D24</f>
        <v>0</v>
      </c>
      <c r="C19" s="94">
        <f>калькулятор!E24</f>
        <v>0</v>
      </c>
      <c r="D19" s="113">
        <f>калькулятор!F24</f>
        <v>0</v>
      </c>
      <c r="E19" s="94">
        <f>калькулятор!G24</f>
        <v>0</v>
      </c>
      <c r="F19" s="94">
        <f>калькулятор!H24</f>
        <v>0</v>
      </c>
      <c r="G19" s="94">
        <f>калькулятор!I24</f>
        <v>0</v>
      </c>
      <c r="H19" s="94">
        <f>IF((данные!N20+данные!O20+данные!P20+данные!Q20+данные!R20)&gt;результат!I22,данные!X20*0.9,данные!N20)</f>
        <v>0</v>
      </c>
      <c r="I19" s="94">
        <f>IF((данные!N20+данные!O20+данные!P20+данные!Q20+данные!R20)&gt;результат!I22,данные!Y20*0.9,данные!O20)</f>
        <v>0</v>
      </c>
      <c r="J19" s="94">
        <f>IF((данные!N20+данные!O20+данные!P20+данные!Q20+данные!R20)&gt;результат!I22,данные!Z20*0.9,данные!P20)</f>
        <v>0</v>
      </c>
      <c r="K19" s="94">
        <f>IF((данные!N20+данные!O20+данные!P20+данные!Q20+данные!R20)&gt;результат!I22,данные!AA20*0.9,данные!Q20)</f>
        <v>0</v>
      </c>
      <c r="L19" s="94">
        <f>IF((данные!N20+данные!O20+данные!P20+данные!Q20+данные!R20)&gt;результат!I22,данные!AB20*0.9,данные!R20)</f>
        <v>0</v>
      </c>
      <c r="M19" s="102">
        <f t="shared" si="0"/>
        <v>0</v>
      </c>
    </row>
    <row r="20" spans="1:13" x14ac:dyDescent="0.25">
      <c r="A20" s="92">
        <f>калькулятор!C25</f>
        <v>19</v>
      </c>
      <c r="B20" s="93">
        <f>калькулятор!D25</f>
        <v>0</v>
      </c>
      <c r="C20" s="94">
        <f>калькулятор!E25</f>
        <v>0</v>
      </c>
      <c r="D20" s="113">
        <f>калькулятор!F25</f>
        <v>0</v>
      </c>
      <c r="E20" s="94">
        <f>калькулятор!G25</f>
        <v>0</v>
      </c>
      <c r="F20" s="94">
        <f>калькулятор!H25</f>
        <v>0</v>
      </c>
      <c r="G20" s="94">
        <f>калькулятор!I25</f>
        <v>0</v>
      </c>
      <c r="H20" s="94">
        <f>IF((данные!N21+данные!O21+данные!P21+данные!Q21+данные!R21)&gt;результат!I23,данные!X21*0.9,данные!N21)</f>
        <v>0</v>
      </c>
      <c r="I20" s="94">
        <f>IF((данные!N21+данные!O21+данные!P21+данные!Q21+данные!R21)&gt;результат!I23,данные!Y21*0.9,данные!O21)</f>
        <v>0</v>
      </c>
      <c r="J20" s="94">
        <f>IF((данные!N21+данные!O21+данные!P21+данные!Q21+данные!R21)&gt;результат!I23,данные!Z21*0.9,данные!P21)</f>
        <v>0</v>
      </c>
      <c r="K20" s="94">
        <f>IF((данные!N21+данные!O21+данные!P21+данные!Q21+данные!R21)&gt;результат!I23,данные!AA21*0.9,данные!Q21)</f>
        <v>0</v>
      </c>
      <c r="L20" s="94">
        <f>IF((данные!N21+данные!O21+данные!P21+данные!Q21+данные!R21)&gt;результат!I23,данные!AB21*0.9,данные!R21)</f>
        <v>0</v>
      </c>
      <c r="M20" s="102">
        <f t="shared" si="0"/>
        <v>0</v>
      </c>
    </row>
    <row r="21" spans="1:13" x14ac:dyDescent="0.25">
      <c r="A21" s="92">
        <f>калькулятор!C26</f>
        <v>20</v>
      </c>
      <c r="B21" s="93">
        <f>калькулятор!D26</f>
        <v>0</v>
      </c>
      <c r="C21" s="94">
        <f>калькулятор!E26</f>
        <v>0</v>
      </c>
      <c r="D21" s="94">
        <f>калькулятор!F26</f>
        <v>0</v>
      </c>
      <c r="E21" s="94">
        <f>калькулятор!G26</f>
        <v>0</v>
      </c>
      <c r="F21" s="94">
        <f>калькулятор!H26</f>
        <v>0</v>
      </c>
      <c r="G21" s="94">
        <f>калькулятор!I26</f>
        <v>0</v>
      </c>
      <c r="H21" s="94">
        <f>IF((данные!N22+данные!O22+данные!P22+данные!Q22+данные!R22)&gt;результат!I24,данные!X22*0.9,данные!N22)</f>
        <v>0</v>
      </c>
      <c r="I21" s="94">
        <f>IF((данные!N22+данные!O22+данные!P22+данные!Q22+данные!R22)&gt;результат!I24,данные!Y22*0.9,данные!O22)</f>
        <v>0</v>
      </c>
      <c r="J21" s="94">
        <f>IF((данные!N22+данные!O22+данные!P22+данные!Q22+данные!R22)&gt;результат!I24,данные!Z22*0.9,данные!P22)</f>
        <v>0</v>
      </c>
      <c r="K21" s="94">
        <f>IF((данные!N22+данные!O22+данные!P22+данные!Q22+данные!R22)&gt;результат!I24,данные!AA22*0.9,данные!Q22)</f>
        <v>0</v>
      </c>
      <c r="L21" s="94">
        <f>IF((данные!N22+данные!O22+данные!P22+данные!Q22+данные!R22)&gt;результат!I24,данные!AB22*0.9,данные!R22)</f>
        <v>0</v>
      </c>
      <c r="M21" s="102">
        <f t="shared" si="0"/>
        <v>0</v>
      </c>
    </row>
    <row r="22" spans="1:13" x14ac:dyDescent="0.25">
      <c r="A22" s="92">
        <f>калькулятор!C27</f>
        <v>0</v>
      </c>
      <c r="B22" s="93">
        <f>калькулятор!D27</f>
        <v>0</v>
      </c>
      <c r="C22" s="94">
        <f>калькулятор!E27</f>
        <v>0</v>
      </c>
      <c r="D22" s="113">
        <f>калькулятор!F27</f>
        <v>0</v>
      </c>
      <c r="E22" s="94">
        <f>калькулятор!G27</f>
        <v>0</v>
      </c>
      <c r="F22" s="94">
        <f>калькулятор!H27</f>
        <v>0</v>
      </c>
      <c r="G22" s="94">
        <f>калькулятор!I27</f>
        <v>0</v>
      </c>
      <c r="H22" s="94">
        <f>IF((данные!N23+данные!O23+данные!P23+данные!Q23+данные!R23)&gt;результат!I25,данные!X23*0.9,данные!N23)</f>
        <v>0</v>
      </c>
      <c r="I22" s="94">
        <f>IF((данные!N23+данные!O23+данные!P23+данные!Q23+данные!R23)&gt;результат!I25,данные!Y23*0.9,данные!O23)</f>
        <v>0</v>
      </c>
      <c r="J22" s="94">
        <f>IF((данные!N23+данные!O23+данные!P23+данные!Q23+данные!R23)&gt;результат!I25,данные!Z23*0.9,данные!P23)</f>
        <v>0</v>
      </c>
      <c r="K22" s="94">
        <f>IF((данные!N23+данные!O23+данные!P23+данные!Q23+данные!R23)&gt;результат!I25,данные!AA23*0.9,данные!Q23)</f>
        <v>0</v>
      </c>
      <c r="L22" s="94">
        <f>IF((данные!N23+данные!O23+данные!P23+данные!Q23+данные!R23)&gt;результат!I25,данные!AB23*0.9,данные!R23)</f>
        <v>0</v>
      </c>
      <c r="M22" s="102">
        <f t="shared" si="0"/>
        <v>0</v>
      </c>
    </row>
    <row r="23" spans="1:13" x14ac:dyDescent="0.25">
      <c r="A23" s="92">
        <f>калькулятор!C28</f>
        <v>0</v>
      </c>
      <c r="B23" s="93">
        <f>калькулятор!D28</f>
        <v>0</v>
      </c>
      <c r="C23" s="94">
        <f>калькулятор!E28</f>
        <v>0</v>
      </c>
      <c r="D23" s="113">
        <f>калькулятор!F28</f>
        <v>0</v>
      </c>
      <c r="E23" s="94">
        <f>калькулятор!G28</f>
        <v>0</v>
      </c>
      <c r="F23" s="94">
        <f>калькулятор!H28</f>
        <v>0</v>
      </c>
      <c r="G23" s="94">
        <f>калькулятор!I28</f>
        <v>0</v>
      </c>
      <c r="H23" s="94">
        <f>IF((данные!N24+данные!O24+данные!P24+данные!Q24+данные!R24)&gt;результат!I26,данные!X24*0.9,данные!N24)</f>
        <v>0</v>
      </c>
      <c r="I23" s="94">
        <f>IF((данные!N24+данные!O24+данные!P24+данные!Q24+данные!R24)&gt;результат!I26,данные!Y24*0.9,данные!O24)</f>
        <v>0</v>
      </c>
      <c r="J23" s="94">
        <f>IF((данные!N24+данные!O24+данные!P24+данные!Q24+данные!R24)&gt;результат!I26,данные!Z24*0.9,данные!P24)</f>
        <v>0</v>
      </c>
      <c r="K23" s="94">
        <f>IF((данные!N24+данные!O24+данные!P24+данные!Q24+данные!R24)&gt;результат!I26,данные!AA24*0.9,данные!Q24)</f>
        <v>0</v>
      </c>
      <c r="L23" s="94">
        <f>IF((данные!N24+данные!O24+данные!P24+данные!Q24+данные!R24)&gt;результат!I26,данные!AB24*0.9,данные!R24)</f>
        <v>0</v>
      </c>
      <c r="M23" s="102">
        <f t="shared" si="0"/>
        <v>0</v>
      </c>
    </row>
    <row r="24" spans="1:13" x14ac:dyDescent="0.25">
      <c r="A24" s="92">
        <f>калькулятор!C29</f>
        <v>0</v>
      </c>
      <c r="B24" s="93">
        <f>калькулятор!D29</f>
        <v>0</v>
      </c>
      <c r="C24" s="94">
        <f>калькулятор!E29</f>
        <v>0</v>
      </c>
      <c r="D24" s="94">
        <f>калькулятор!F29</f>
        <v>0</v>
      </c>
      <c r="E24" s="94">
        <f>калькулятор!G29</f>
        <v>0</v>
      </c>
      <c r="F24" s="94">
        <f>калькулятор!H29</f>
        <v>0</v>
      </c>
      <c r="G24" s="94">
        <f>калькулятор!I29</f>
        <v>0</v>
      </c>
      <c r="H24" s="94">
        <f>IF((данные!N25+данные!O25+данные!P25+данные!Q25+данные!R25)&gt;результат!I27,данные!X25*0.9,данные!N25)</f>
        <v>0</v>
      </c>
      <c r="I24" s="94">
        <f>IF((данные!N25+данные!O25+данные!P25+данные!Q25+данные!R25)&gt;результат!I27,данные!Y25*0.9,данные!O25)</f>
        <v>0</v>
      </c>
      <c r="J24" s="94">
        <f>IF((данные!N25+данные!O25+данные!P25+данные!Q25+данные!R25)&gt;результат!I27,данные!Z25*0.9,данные!P25)</f>
        <v>0</v>
      </c>
      <c r="K24" s="94">
        <f>IF((данные!N25+данные!O25+данные!P25+данные!Q25+данные!R25)&gt;результат!I27,данные!AA25*0.9,данные!Q25)</f>
        <v>0</v>
      </c>
      <c r="L24" s="94">
        <f>IF((данные!N25+данные!O25+данные!P25+данные!Q25+данные!R25)&gt;результат!I27,данные!AB25*0.9,данные!R25)</f>
        <v>0</v>
      </c>
      <c r="M24" s="102">
        <f t="shared" si="0"/>
        <v>0</v>
      </c>
    </row>
    <row r="25" spans="1:13" x14ac:dyDescent="0.25">
      <c r="A25" s="92">
        <f>калькулятор!C30</f>
        <v>0</v>
      </c>
      <c r="B25" s="93">
        <f>калькулятор!D30</f>
        <v>0</v>
      </c>
      <c r="C25" s="94">
        <f>калькулятор!E30</f>
        <v>0</v>
      </c>
      <c r="D25" s="113">
        <f>калькулятор!F30</f>
        <v>0</v>
      </c>
      <c r="E25" s="94">
        <f>калькулятор!G30</f>
        <v>0</v>
      </c>
      <c r="F25" s="94">
        <f>калькулятор!H30</f>
        <v>0</v>
      </c>
      <c r="G25" s="94">
        <f>калькулятор!I30</f>
        <v>0</v>
      </c>
      <c r="H25" s="94">
        <f>IF((данные!N26+данные!O26+данные!P26+данные!Q26+данные!R26)&gt;результат!I28,данные!X26*0.9,данные!N26)</f>
        <v>0</v>
      </c>
      <c r="I25" s="94">
        <f>IF((данные!N26+данные!O26+данные!P26+данные!Q26+данные!R26)&gt;результат!I28,данные!Y26*0.9,данные!O26)</f>
        <v>0</v>
      </c>
      <c r="J25" s="94">
        <f>IF((данные!N26+данные!O26+данные!P26+данные!Q26+данные!R26)&gt;результат!I28,данные!Z26*0.9,данные!P26)</f>
        <v>0</v>
      </c>
      <c r="K25" s="94">
        <f>IF((данные!N26+данные!O26+данные!P26+данные!Q26+данные!R26)&gt;результат!I28,данные!AA26*0.9,данные!Q26)</f>
        <v>0</v>
      </c>
      <c r="L25" s="94">
        <f>IF((данные!N26+данные!O26+данные!P26+данные!Q26+данные!R26)&gt;результат!I28,данные!AB26*0.9,данные!R26)</f>
        <v>0</v>
      </c>
      <c r="M25" s="102">
        <f t="shared" si="0"/>
        <v>0</v>
      </c>
    </row>
    <row r="26" spans="1:13" x14ac:dyDescent="0.25">
      <c r="A26" s="92">
        <f>калькулятор!C31</f>
        <v>0</v>
      </c>
      <c r="B26" s="93">
        <f>калькулятор!D31</f>
        <v>0</v>
      </c>
      <c r="C26" s="94">
        <f>калькулятор!E31</f>
        <v>0</v>
      </c>
      <c r="D26" s="113">
        <f>калькулятор!F31</f>
        <v>0</v>
      </c>
      <c r="E26" s="94">
        <f>калькулятор!G31</f>
        <v>0</v>
      </c>
      <c r="F26" s="94">
        <f>калькулятор!H31</f>
        <v>0</v>
      </c>
      <c r="G26" s="94">
        <f>калькулятор!I31</f>
        <v>0</v>
      </c>
      <c r="H26" s="94">
        <f>IF((данные!N27+данные!O27+данные!P27+данные!Q27+данные!R27)&gt;результат!I29,данные!X27*0.9,данные!N27)</f>
        <v>0</v>
      </c>
      <c r="I26" s="94">
        <f>IF((данные!N27+данные!O27+данные!P27+данные!Q27+данные!R27)&gt;результат!I29,данные!Y27*0.9,данные!O27)</f>
        <v>0</v>
      </c>
      <c r="J26" s="94">
        <f>IF((данные!N27+данные!O27+данные!P27+данные!Q27+данные!R27)&gt;результат!I29,данные!Z27*0.9,данные!P27)</f>
        <v>0</v>
      </c>
      <c r="K26" s="94">
        <f>IF((данные!N27+данные!O27+данные!P27+данные!Q27+данные!R27)&gt;результат!I29,данные!AA27*0.9,данные!Q27)</f>
        <v>0</v>
      </c>
      <c r="L26" s="94">
        <f>IF((данные!N27+данные!O27+данные!P27+данные!Q27+данные!R27)&gt;результат!I29,данные!AB27*0.9,данные!R27)</f>
        <v>0</v>
      </c>
      <c r="M26" s="102">
        <f t="shared" si="0"/>
        <v>0</v>
      </c>
    </row>
    <row r="27" spans="1:13" x14ac:dyDescent="0.25">
      <c r="A27" s="92">
        <f>калькулятор!C32</f>
        <v>0</v>
      </c>
      <c r="B27" s="93">
        <f>калькулятор!D32</f>
        <v>0</v>
      </c>
      <c r="C27" s="94">
        <f>калькулятор!E32</f>
        <v>0</v>
      </c>
      <c r="D27" s="94">
        <f>калькулятор!F32</f>
        <v>0</v>
      </c>
      <c r="E27" s="94">
        <f>калькулятор!G32</f>
        <v>0</v>
      </c>
      <c r="F27" s="94">
        <f>калькулятор!H32</f>
        <v>0</v>
      </c>
      <c r="G27" s="94">
        <f>калькулятор!I32</f>
        <v>0</v>
      </c>
      <c r="H27" s="94">
        <f>IF((данные!N28+данные!O28+данные!P28+данные!Q28+данные!R28)&gt;результат!I30,данные!X28*0.9,данные!N28)</f>
        <v>0</v>
      </c>
      <c r="I27" s="94">
        <f>IF((данные!N28+данные!O28+данные!P28+данные!Q28+данные!R28)&gt;результат!I30,данные!Y28*0.9,данные!O28)</f>
        <v>0</v>
      </c>
      <c r="J27" s="94">
        <f>IF((данные!N28+данные!O28+данные!P28+данные!Q28+данные!R28)&gt;результат!I30,данные!Z28*0.9,данные!P28)</f>
        <v>0</v>
      </c>
      <c r="K27" s="94">
        <f>IF((данные!N28+данные!O28+данные!P28+данные!Q28+данные!R28)&gt;результат!I30,данные!AA28*0.9,данные!Q28)</f>
        <v>0</v>
      </c>
      <c r="L27" s="94">
        <f>IF((данные!N28+данные!O28+данные!P28+данные!Q28+данные!R28)&gt;результат!I30,данные!AB28*0.9,данные!R28)</f>
        <v>0</v>
      </c>
      <c r="M27" s="102">
        <f t="shared" si="0"/>
        <v>0</v>
      </c>
    </row>
    <row r="28" spans="1:13" x14ac:dyDescent="0.25">
      <c r="A28" s="92">
        <f>калькулятор!C33</f>
        <v>0</v>
      </c>
      <c r="B28" s="93">
        <f>калькулятор!D33</f>
        <v>0</v>
      </c>
      <c r="C28" s="94">
        <f>калькулятор!E33</f>
        <v>0</v>
      </c>
      <c r="D28" s="113">
        <f>калькулятор!F33</f>
        <v>0</v>
      </c>
      <c r="E28" s="94">
        <f>калькулятор!G33</f>
        <v>0</v>
      </c>
      <c r="F28" s="94">
        <f>калькулятор!H33</f>
        <v>0</v>
      </c>
      <c r="G28" s="94">
        <f>калькулятор!I33</f>
        <v>0</v>
      </c>
      <c r="H28" s="94">
        <f>IF((данные!N29+данные!O29+данные!P29+данные!Q29+данные!R29)&gt;результат!I31,данные!X29*0.9,данные!N29)</f>
        <v>0</v>
      </c>
      <c r="I28" s="94">
        <f>IF((данные!N29+данные!O29+данные!P29+данные!Q29+данные!R29)&gt;результат!I31,данные!Y29*0.9,данные!O29)</f>
        <v>0</v>
      </c>
      <c r="J28" s="94">
        <f>IF((данные!N29+данные!O29+данные!P29+данные!Q29+данные!R29)&gt;результат!I31,данные!Z29*0.9,данные!P29)</f>
        <v>0</v>
      </c>
      <c r="K28" s="94">
        <f>IF((данные!N29+данные!O29+данные!P29+данные!Q29+данные!R29)&gt;результат!I31,данные!AA29*0.9,данные!Q29)</f>
        <v>0</v>
      </c>
      <c r="L28" s="94">
        <f>IF((данные!N29+данные!O29+данные!P29+данные!Q29+данные!R29)&gt;результат!I31,данные!AB29*0.9,данные!R29)</f>
        <v>0</v>
      </c>
      <c r="M28" s="102">
        <f t="shared" si="0"/>
        <v>0</v>
      </c>
    </row>
    <row r="29" spans="1:13" x14ac:dyDescent="0.25">
      <c r="A29" s="92">
        <f>калькулятор!C34</f>
        <v>0</v>
      </c>
      <c r="B29" s="93">
        <f>калькулятор!D34</f>
        <v>0</v>
      </c>
      <c r="C29" s="94">
        <f>калькулятор!E34</f>
        <v>0</v>
      </c>
      <c r="D29" s="113">
        <f>калькулятор!F34</f>
        <v>0</v>
      </c>
      <c r="E29" s="94">
        <f>калькулятор!G34</f>
        <v>0</v>
      </c>
      <c r="F29" s="94">
        <f>калькулятор!H34</f>
        <v>0</v>
      </c>
      <c r="G29" s="94">
        <f>калькулятор!I34</f>
        <v>0</v>
      </c>
      <c r="H29" s="94">
        <f>IF((данные!N30+данные!O30+данные!P30+данные!Q30+данные!R30)&gt;результат!I32,данные!X30*0.9,данные!N30)</f>
        <v>0</v>
      </c>
      <c r="I29" s="94">
        <f>IF((данные!N30+данные!O30+данные!P30+данные!Q30+данные!R30)&gt;результат!I32,данные!Y30*0.9,данные!O30)</f>
        <v>0</v>
      </c>
      <c r="J29" s="94">
        <f>IF((данные!N30+данные!O30+данные!P30+данные!Q30+данные!R30)&gt;результат!I32,данные!Z30*0.9,данные!P30)</f>
        <v>0</v>
      </c>
      <c r="K29" s="94">
        <f>IF((данные!N30+данные!O30+данные!P30+данные!Q30+данные!R30)&gt;результат!I32,данные!AA30*0.9,данные!Q30)</f>
        <v>0</v>
      </c>
      <c r="L29" s="94">
        <f>IF((данные!N30+данные!O30+данные!P30+данные!Q30+данные!R30)&gt;результат!I32,данные!AB30*0.9,данные!R30)</f>
        <v>0</v>
      </c>
      <c r="M29" s="102">
        <f t="shared" si="0"/>
        <v>0</v>
      </c>
    </row>
    <row r="30" spans="1:13" x14ac:dyDescent="0.25">
      <c r="A30" s="92">
        <f>калькулятор!C35</f>
        <v>0</v>
      </c>
      <c r="B30" s="93">
        <f>калькулятор!D35</f>
        <v>0</v>
      </c>
      <c r="C30" s="94">
        <f>калькулятор!E35</f>
        <v>0</v>
      </c>
      <c r="D30" s="114">
        <f>калькулятор!F35</f>
        <v>0</v>
      </c>
      <c r="E30" s="94">
        <f>калькулятор!G35</f>
        <v>0</v>
      </c>
      <c r="F30" s="94">
        <f>калькулятор!H35</f>
        <v>0</v>
      </c>
      <c r="G30" s="94">
        <f>калькулятор!I35</f>
        <v>0</v>
      </c>
      <c r="H30" s="94">
        <f>IF((данные!N31+данные!O31+данные!P31+данные!Q31+данные!R31)&gt;результат!I33,данные!X31*0.9,данные!N31)</f>
        <v>0</v>
      </c>
      <c r="I30" s="94">
        <f>IF((данные!N31+данные!O31+данные!P31+данные!Q31+данные!R31)&gt;результат!I33,данные!Y31*0.9,данные!O31)</f>
        <v>0</v>
      </c>
      <c r="J30" s="94">
        <f>IF((данные!N31+данные!O31+данные!P31+данные!Q31+данные!R31)&gt;результат!I33,данные!Z31*0.9,данные!P31)</f>
        <v>0</v>
      </c>
      <c r="K30" s="94">
        <f>IF((данные!N31+данные!O31+данные!P31+данные!Q31+данные!R31)&gt;результат!I33,данные!AA31*0.9,данные!Q31)</f>
        <v>0</v>
      </c>
      <c r="L30" s="94">
        <f>IF((данные!N31+данные!O31+данные!P31+данные!Q31+данные!R31)&gt;результат!I33,данные!AB31*0.9,данные!R31)</f>
        <v>0</v>
      </c>
      <c r="M30" s="102">
        <f t="shared" si="0"/>
        <v>0</v>
      </c>
    </row>
    <row r="31" spans="1:13" x14ac:dyDescent="0.25">
      <c r="A31" s="92">
        <f>калькулятор!C36</f>
        <v>0</v>
      </c>
      <c r="B31" s="93">
        <f>калькулятор!D36</f>
        <v>0</v>
      </c>
      <c r="C31" s="94">
        <f>калькулятор!E36</f>
        <v>0</v>
      </c>
      <c r="D31" s="113">
        <f>калькулятор!F36</f>
        <v>0</v>
      </c>
      <c r="E31" s="94">
        <f>калькулятор!G36</f>
        <v>0</v>
      </c>
      <c r="F31" s="94">
        <f>калькулятор!H36</f>
        <v>0</v>
      </c>
      <c r="G31" s="94">
        <f>калькулятор!I36</f>
        <v>0</v>
      </c>
      <c r="H31" s="94">
        <f>IF((данные!N32+данные!O32+данные!P32+данные!Q32+данные!R32)&gt;результат!I34,данные!X32*0.9,данные!N32)</f>
        <v>0</v>
      </c>
      <c r="I31" s="94">
        <f>IF((данные!N32+данные!O32+данные!P32+данные!Q32+данные!R32)&gt;результат!I34,данные!Y32*0.9,данные!O32)</f>
        <v>0</v>
      </c>
      <c r="J31" s="94">
        <f>IF((данные!N32+данные!O32+данные!P32+данные!Q32+данные!R32)&gt;результат!I34,данные!Z32*0.9,данные!P32)</f>
        <v>0</v>
      </c>
      <c r="K31" s="94">
        <f>IF((данные!N32+данные!O32+данные!P32+данные!Q32+данные!R32)&gt;результат!I34,данные!AA32*0.9,данные!Q32)</f>
        <v>0</v>
      </c>
      <c r="L31" s="94">
        <f>IF((данные!N32+данные!O32+данные!P32+данные!Q32+данные!R32)&gt;результат!I34,данные!AB32*0.9,данные!R32)</f>
        <v>0</v>
      </c>
      <c r="M31" s="102">
        <f t="shared" si="0"/>
        <v>0</v>
      </c>
    </row>
    <row r="32" spans="1:13" x14ac:dyDescent="0.25">
      <c r="A32" s="92">
        <f>калькулятор!C37</f>
        <v>0</v>
      </c>
      <c r="B32" s="93">
        <f>калькулятор!D37</f>
        <v>0</v>
      </c>
      <c r="C32" s="94">
        <f>калькулятор!E37</f>
        <v>0</v>
      </c>
      <c r="D32" s="113">
        <f>калькулятор!F37</f>
        <v>0</v>
      </c>
      <c r="E32" s="94">
        <f>калькулятор!G37</f>
        <v>0</v>
      </c>
      <c r="F32" s="94">
        <f>калькулятор!H37</f>
        <v>0</v>
      </c>
      <c r="G32" s="94">
        <f>калькулятор!I37</f>
        <v>0</v>
      </c>
      <c r="H32" s="94">
        <f>IF((данные!N33+данные!O33+данные!P33+данные!Q33+данные!R33)&gt;результат!I35,данные!X33*0.9,данные!N33)</f>
        <v>0</v>
      </c>
      <c r="I32" s="94">
        <f>IF((данные!N33+данные!O33+данные!P33+данные!Q33+данные!R33)&gt;результат!I35,данные!Y33*0.9,данные!O33)</f>
        <v>0</v>
      </c>
      <c r="J32" s="94">
        <f>IF((данные!N33+данные!O33+данные!P33+данные!Q33+данные!R33)&gt;результат!I35,данные!Z33*0.9,данные!P33)</f>
        <v>0</v>
      </c>
      <c r="K32" s="94">
        <f>IF((данные!N33+данные!O33+данные!P33+данные!Q33+данные!R33)&gt;результат!I35,данные!AA33*0.9,данные!Q33)</f>
        <v>0</v>
      </c>
      <c r="L32" s="94">
        <f>IF((данные!N33+данные!O33+данные!P33+данные!Q33+данные!R33)&gt;результат!I35,данные!AB33*0.9,данные!R33)</f>
        <v>0</v>
      </c>
      <c r="M32" s="102">
        <f t="shared" si="0"/>
        <v>0</v>
      </c>
    </row>
    <row r="33" spans="1:13" x14ac:dyDescent="0.25">
      <c r="A33" s="92">
        <f>калькулятор!C38</f>
        <v>0</v>
      </c>
      <c r="B33" s="93">
        <f>калькулятор!D38</f>
        <v>0</v>
      </c>
      <c r="C33" s="94">
        <f>калькулятор!E38</f>
        <v>0</v>
      </c>
      <c r="D33" s="113">
        <f>калькулятор!F38</f>
        <v>0</v>
      </c>
      <c r="E33" s="94">
        <f>калькулятор!G38</f>
        <v>0</v>
      </c>
      <c r="F33" s="94">
        <f>калькулятор!H38</f>
        <v>0</v>
      </c>
      <c r="G33" s="94">
        <f>калькулятор!I38</f>
        <v>0</v>
      </c>
      <c r="H33" s="94">
        <f>IF((данные!N34+данные!O34+данные!P34+данные!Q34+данные!R34)&gt;результат!I36,данные!X34*0.9,данные!N34)</f>
        <v>0</v>
      </c>
      <c r="I33" s="94">
        <f>IF((данные!N34+данные!O34+данные!P34+данные!Q34+данные!R34)&gt;результат!I36,данные!Y34*0.9,данные!O34)</f>
        <v>0</v>
      </c>
      <c r="J33" s="94">
        <f>IF((данные!N34+данные!O34+данные!P34+данные!Q34+данные!R34)&gt;результат!I36,данные!Z34*0.9,данные!P34)</f>
        <v>0</v>
      </c>
      <c r="K33" s="94">
        <f>IF((данные!N34+данные!O34+данные!P34+данные!Q34+данные!R34)&gt;результат!I36,данные!AA34*0.9,данные!Q34)</f>
        <v>0</v>
      </c>
      <c r="L33" s="94">
        <f>IF((данные!N34+данные!O34+данные!P34+данные!Q34+данные!R34)&gt;результат!I36,данные!AB34*0.9,данные!R34)</f>
        <v>0</v>
      </c>
      <c r="M33" s="102">
        <f t="shared" si="0"/>
        <v>0</v>
      </c>
    </row>
    <row r="34" spans="1:13" x14ac:dyDescent="0.25">
      <c r="A34" s="92">
        <f>калькулятор!C39</f>
        <v>0</v>
      </c>
      <c r="B34" s="93">
        <f>калькулятор!D39</f>
        <v>0</v>
      </c>
      <c r="C34" s="94">
        <f>калькулятор!E39</f>
        <v>0</v>
      </c>
      <c r="D34" s="113">
        <f>калькулятор!F39</f>
        <v>0</v>
      </c>
      <c r="E34" s="94">
        <f>калькулятор!G39</f>
        <v>0</v>
      </c>
      <c r="F34" s="94">
        <f>калькулятор!H39</f>
        <v>0</v>
      </c>
      <c r="G34" s="94">
        <f>калькулятор!I39</f>
        <v>0</v>
      </c>
      <c r="H34" s="94">
        <f>IF((данные!N35+данные!O35+данные!P35+данные!Q35+данные!R35)&gt;результат!I37,данные!X35*0.9,данные!N35)</f>
        <v>0</v>
      </c>
      <c r="I34" s="94">
        <f>IF((данные!N35+данные!O35+данные!P35+данные!Q35+данные!R35)&gt;результат!I37,данные!Y35*0.9,данные!O35)</f>
        <v>0</v>
      </c>
      <c r="J34" s="94">
        <f>IF((данные!N35+данные!O35+данные!P35+данные!Q35+данные!R35)&gt;результат!I37,данные!Z35*0.9,данные!P35)</f>
        <v>0</v>
      </c>
      <c r="K34" s="94">
        <f>IF((данные!N35+данные!O35+данные!P35+данные!Q35+данные!R35)&gt;результат!I37,данные!AA35*0.9,данные!Q35)</f>
        <v>0</v>
      </c>
      <c r="L34" s="94">
        <f>IF((данные!N35+данные!O35+данные!P35+данные!Q35+данные!R35)&gt;результат!I37,данные!AB35*0.9,данные!R35)</f>
        <v>0</v>
      </c>
      <c r="M34" s="102">
        <f t="shared" si="0"/>
        <v>0</v>
      </c>
    </row>
    <row r="35" spans="1:13" x14ac:dyDescent="0.25">
      <c r="A35" s="92">
        <f>калькулятор!C40</f>
        <v>0</v>
      </c>
      <c r="B35" s="93">
        <f>калькулятор!D40</f>
        <v>0</v>
      </c>
      <c r="C35" s="94">
        <f>калькулятор!E40</f>
        <v>0</v>
      </c>
      <c r="D35" s="113">
        <f>калькулятор!F40</f>
        <v>0</v>
      </c>
      <c r="E35" s="94">
        <f>калькулятор!G40</f>
        <v>0</v>
      </c>
      <c r="F35" s="94">
        <f>калькулятор!H40</f>
        <v>0</v>
      </c>
      <c r="G35" s="94">
        <f>калькулятор!I40</f>
        <v>0</v>
      </c>
      <c r="H35" s="94">
        <f>IF((данные!N36+данные!O36+данные!P36+данные!Q36+данные!R36)&gt;результат!I38,данные!X36*0.9,данные!N36)</f>
        <v>0</v>
      </c>
      <c r="I35" s="94">
        <f>IF((данные!N36+данные!O36+данные!P36+данные!Q36+данные!R36)&gt;результат!I38,данные!Y36*0.9,данные!O36)</f>
        <v>0</v>
      </c>
      <c r="J35" s="94">
        <f>IF((данные!N36+данные!O36+данные!P36+данные!Q36+данные!R36)&gt;результат!I38,данные!Z36*0.9,данные!P36)</f>
        <v>0</v>
      </c>
      <c r="K35" s="94">
        <f>IF((данные!N36+данные!O36+данные!P36+данные!Q36+данные!R36)&gt;результат!I38,данные!AA36*0.9,данные!Q36)</f>
        <v>0</v>
      </c>
      <c r="L35" s="94">
        <f>IF((данные!N36+данные!O36+данные!P36+данные!Q36+данные!R36)&gt;результат!I38,данные!AB36*0.9,данные!R36)</f>
        <v>0</v>
      </c>
      <c r="M35" s="102">
        <f t="shared" si="0"/>
        <v>0</v>
      </c>
    </row>
    <row r="36" spans="1:13" x14ac:dyDescent="0.25">
      <c r="A36" s="92">
        <f>калькулятор!C41</f>
        <v>0</v>
      </c>
      <c r="B36" s="93">
        <f>калькулятор!D41</f>
        <v>0</v>
      </c>
      <c r="C36" s="94">
        <f>калькулятор!E41</f>
        <v>0</v>
      </c>
      <c r="D36" s="113">
        <f>калькулятор!F41</f>
        <v>0</v>
      </c>
      <c r="E36" s="94">
        <f>калькулятор!G41</f>
        <v>0</v>
      </c>
      <c r="F36" s="94">
        <f>калькулятор!H41</f>
        <v>0</v>
      </c>
      <c r="G36" s="94">
        <f>калькулятор!I41</f>
        <v>0</v>
      </c>
      <c r="H36" s="94">
        <f>IF((данные!N37+данные!O37+данные!P37+данные!Q37+данные!R37)&gt;результат!I39,данные!X37*0.9,данные!N37)</f>
        <v>0</v>
      </c>
      <c r="I36" s="94">
        <f>IF((данные!N37+данные!O37+данные!P37+данные!Q37+данные!R37)&gt;результат!I39,данные!Y37*0.9,данные!O37)</f>
        <v>0</v>
      </c>
      <c r="J36" s="94">
        <f>IF((данные!N37+данные!O37+данные!P37+данные!Q37+данные!R37)&gt;результат!I39,данные!Z37*0.9,данные!P37)</f>
        <v>0</v>
      </c>
      <c r="K36" s="94">
        <f>IF((данные!N37+данные!O37+данные!P37+данные!Q37+данные!R37)&gt;результат!I39,данные!AA37*0.9,данные!Q37)</f>
        <v>0</v>
      </c>
      <c r="L36" s="94">
        <f>IF((данные!N37+данные!O37+данные!P37+данные!Q37+данные!R37)&gt;результат!I39,данные!AB37*0.9,данные!R37)</f>
        <v>0</v>
      </c>
      <c r="M36" s="102">
        <f t="shared" si="0"/>
        <v>0</v>
      </c>
    </row>
    <row r="37" spans="1:13" x14ac:dyDescent="0.25">
      <c r="A37" s="92">
        <f>калькулятор!C42</f>
        <v>0</v>
      </c>
      <c r="B37" s="93">
        <f>калькулятор!D42</f>
        <v>0</v>
      </c>
      <c r="C37" s="94">
        <f>калькулятор!E42</f>
        <v>0</v>
      </c>
      <c r="D37" s="113">
        <f>калькулятор!F42</f>
        <v>0</v>
      </c>
      <c r="E37" s="94">
        <f>калькулятор!G42</f>
        <v>0</v>
      </c>
      <c r="F37" s="94">
        <f>калькулятор!H42</f>
        <v>0</v>
      </c>
      <c r="G37" s="94">
        <f>калькулятор!I42</f>
        <v>0</v>
      </c>
      <c r="H37" s="94">
        <f>IF((данные!N38+данные!O38+данные!P38+данные!Q38+данные!R38)&gt;результат!I40,данные!X38*0.9,данные!N38)</f>
        <v>0</v>
      </c>
      <c r="I37" s="94">
        <f>IF((данные!N38+данные!O38+данные!P38+данные!Q38+данные!R38)&gt;результат!I40,данные!Y38*0.9,данные!O38)</f>
        <v>0</v>
      </c>
      <c r="J37" s="94">
        <f>IF((данные!N38+данные!O38+данные!P38+данные!Q38+данные!R38)&gt;результат!I40,данные!Z38*0.9,данные!P38)</f>
        <v>0</v>
      </c>
      <c r="K37" s="94">
        <f>IF((данные!N38+данные!O38+данные!P38+данные!Q38+данные!R38)&gt;результат!I40,данные!AA38*0.9,данные!Q38)</f>
        <v>0</v>
      </c>
      <c r="L37" s="94">
        <f>IF((данные!N38+данные!O38+данные!P38+данные!Q38+данные!R38)&gt;результат!I40,данные!AB38*0.9,данные!R38)</f>
        <v>0</v>
      </c>
      <c r="M37" s="102">
        <f t="shared" si="0"/>
        <v>0</v>
      </c>
    </row>
    <row r="38" spans="1:13" x14ac:dyDescent="0.25">
      <c r="A38" s="92">
        <f>калькулятор!C43</f>
        <v>0</v>
      </c>
      <c r="B38" s="93">
        <f>калькулятор!D43</f>
        <v>0</v>
      </c>
      <c r="C38" s="94">
        <f>калькулятор!E43</f>
        <v>0</v>
      </c>
      <c r="D38" s="113">
        <f>калькулятор!F43</f>
        <v>0</v>
      </c>
      <c r="E38" s="94">
        <f>калькулятор!G43</f>
        <v>0</v>
      </c>
      <c r="F38" s="94">
        <f>калькулятор!H43</f>
        <v>0</v>
      </c>
      <c r="G38" s="94">
        <f>калькулятор!I43</f>
        <v>0</v>
      </c>
      <c r="H38" s="94">
        <f>IF((данные!N39+данные!O39+данные!P39+данные!Q39+данные!R39)&gt;результат!I41,данные!X39*0.9,данные!N39)</f>
        <v>0</v>
      </c>
      <c r="I38" s="94">
        <f>IF((данные!N39+данные!O39+данные!P39+данные!Q39+данные!R39)&gt;результат!I41,данные!Y39*0.9,данные!O39)</f>
        <v>0</v>
      </c>
      <c r="J38" s="94">
        <f>IF((данные!N39+данные!O39+данные!P39+данные!Q39+данные!R39)&gt;результат!I41,данные!Z39*0.9,данные!P39)</f>
        <v>0</v>
      </c>
      <c r="K38" s="94">
        <f>IF((данные!N39+данные!O39+данные!P39+данные!Q39+данные!R39)&gt;результат!I41,данные!AA39*0.9,данные!Q39)</f>
        <v>0</v>
      </c>
      <c r="L38" s="94">
        <f>IF((данные!N39+данные!O39+данные!P39+данные!Q39+данные!R39)&gt;результат!I41,данные!AB39*0.9,данные!R39)</f>
        <v>0</v>
      </c>
      <c r="M38" s="102">
        <f t="shared" si="0"/>
        <v>0</v>
      </c>
    </row>
    <row r="39" spans="1:13" x14ac:dyDescent="0.25">
      <c r="A39" s="92">
        <f>калькулятор!C44</f>
        <v>0</v>
      </c>
      <c r="B39" s="93">
        <f>калькулятор!D44</f>
        <v>0</v>
      </c>
      <c r="C39" s="94">
        <f>калькулятор!E44</f>
        <v>0</v>
      </c>
      <c r="D39" s="113">
        <f>калькулятор!F44</f>
        <v>0</v>
      </c>
      <c r="E39" s="94">
        <f>калькулятор!G44</f>
        <v>0</v>
      </c>
      <c r="F39" s="94">
        <f>калькулятор!H44</f>
        <v>0</v>
      </c>
      <c r="G39" s="94">
        <f>калькулятор!I44</f>
        <v>0</v>
      </c>
      <c r="H39" s="94">
        <f>IF((данные!N40+данные!O40+данные!P40+данные!Q40+данные!R40)&gt;результат!I42,данные!X40*0.9,данные!N40)</f>
        <v>0</v>
      </c>
      <c r="I39" s="94">
        <f>IF((данные!N40+данные!O40+данные!P40+данные!Q40+данные!R40)&gt;результат!I42,данные!Y40*0.9,данные!O40)</f>
        <v>0</v>
      </c>
      <c r="J39" s="94">
        <f>IF((данные!N40+данные!O40+данные!P40+данные!Q40+данные!R40)&gt;результат!I42,данные!Z40*0.9,данные!P40)</f>
        <v>0</v>
      </c>
      <c r="K39" s="94">
        <f>IF((данные!N40+данные!O40+данные!P40+данные!Q40+данные!R40)&gt;результат!I42,данные!AA40*0.9,данные!Q40)</f>
        <v>0</v>
      </c>
      <c r="L39" s="94">
        <f>IF((данные!N40+данные!O40+данные!P40+данные!Q40+данные!R40)&gt;результат!I42,данные!AB40*0.9,данные!R40)</f>
        <v>0</v>
      </c>
      <c r="M39" s="102">
        <f t="shared" si="0"/>
        <v>0</v>
      </c>
    </row>
    <row r="40" spans="1:13" x14ac:dyDescent="0.25">
      <c r="A40" s="92">
        <f>калькулятор!C45</f>
        <v>0</v>
      </c>
      <c r="B40" s="93">
        <f>калькулятор!D45</f>
        <v>0</v>
      </c>
      <c r="C40" s="94">
        <f>калькулятор!E45</f>
        <v>0</v>
      </c>
      <c r="D40" s="113">
        <f>калькулятор!F45</f>
        <v>0</v>
      </c>
      <c r="E40" s="94">
        <f>калькулятор!G45</f>
        <v>0</v>
      </c>
      <c r="F40" s="94">
        <f>калькулятор!H45</f>
        <v>0</v>
      </c>
      <c r="G40" s="94">
        <f>калькулятор!I45</f>
        <v>0</v>
      </c>
      <c r="H40" s="94">
        <f>IF((данные!N41+данные!O41+данные!P41+данные!Q41+данные!R41)&gt;результат!I43,данные!X41*0.9,данные!N41)</f>
        <v>0</v>
      </c>
      <c r="I40" s="94">
        <f>IF((данные!N41+данные!O41+данные!P41+данные!Q41+данные!R41)&gt;результат!I43,данные!Y41*0.9,данные!O41)</f>
        <v>0</v>
      </c>
      <c r="J40" s="94">
        <f>IF((данные!N41+данные!O41+данные!P41+данные!Q41+данные!R41)&gt;результат!I43,данные!Z41*0.9,данные!P41)</f>
        <v>0</v>
      </c>
      <c r="K40" s="94">
        <f>IF((данные!N41+данные!O41+данные!P41+данные!Q41+данные!R41)&gt;результат!I43,данные!AA41*0.9,данные!Q41)</f>
        <v>0</v>
      </c>
      <c r="L40" s="94">
        <f>IF((данные!N41+данные!O41+данные!P41+данные!Q41+данные!R41)&gt;результат!I43,данные!AB41*0.9,данные!R41)</f>
        <v>0</v>
      </c>
      <c r="M40" s="102">
        <f t="shared" si="0"/>
        <v>0</v>
      </c>
    </row>
    <row r="41" spans="1:13" x14ac:dyDescent="0.25">
      <c r="A41" s="92">
        <f>калькулятор!C46</f>
        <v>0</v>
      </c>
      <c r="B41" s="93">
        <f>калькулятор!D46</f>
        <v>0</v>
      </c>
      <c r="C41" s="94">
        <f>калькулятор!E46</f>
        <v>0</v>
      </c>
      <c r="D41" s="113">
        <f>калькулятор!F46</f>
        <v>0</v>
      </c>
      <c r="E41" s="94">
        <f>калькулятор!G46</f>
        <v>0</v>
      </c>
      <c r="F41" s="94">
        <f>калькулятор!H46</f>
        <v>0</v>
      </c>
      <c r="G41" s="94">
        <f>калькулятор!I46</f>
        <v>0</v>
      </c>
      <c r="H41" s="94">
        <f>IF((данные!N42+данные!O42+данные!P42+данные!Q42+данные!R42)&gt;результат!I44,данные!X42*0.9,данные!N42)</f>
        <v>0</v>
      </c>
      <c r="I41" s="94">
        <f>IF((данные!N42+данные!O42+данные!P42+данные!Q42+данные!R42)&gt;результат!I44,данные!Y42*0.9,данные!O42)</f>
        <v>0</v>
      </c>
      <c r="J41" s="94">
        <f>IF((данные!N42+данные!O42+данные!P42+данные!Q42+данные!R42)&gt;результат!I44,данные!Z42*0.9,данные!P42)</f>
        <v>0</v>
      </c>
      <c r="K41" s="94">
        <f>IF((данные!N42+данные!O42+данные!P42+данные!Q42+данные!R42)&gt;результат!I44,данные!AA42*0.9,данные!Q42)</f>
        <v>0</v>
      </c>
      <c r="L41" s="94">
        <f>IF((данные!N42+данные!O42+данные!P42+данные!Q42+данные!R42)&gt;результат!I44,данные!AB42*0.9,данные!R42)</f>
        <v>0</v>
      </c>
      <c r="M41" s="102">
        <f t="shared" si="0"/>
        <v>0</v>
      </c>
    </row>
    <row r="42" spans="1:13" x14ac:dyDescent="0.25">
      <c r="A42" s="92">
        <f>калькулятор!C47</f>
        <v>0</v>
      </c>
      <c r="B42" s="93">
        <f>калькулятор!D47</f>
        <v>0</v>
      </c>
      <c r="C42" s="94">
        <f>калькулятор!E47</f>
        <v>0</v>
      </c>
      <c r="D42" s="113">
        <f>калькулятор!F47</f>
        <v>0</v>
      </c>
      <c r="E42" s="94">
        <f>калькулятор!G47</f>
        <v>0</v>
      </c>
      <c r="F42" s="94">
        <f>калькулятор!H47</f>
        <v>0</v>
      </c>
      <c r="G42" s="94">
        <f>калькулятор!I47</f>
        <v>0</v>
      </c>
      <c r="H42" s="94">
        <f>IF((данные!N43+данные!O43+данные!P43+данные!Q43+данные!R43)&gt;результат!I45,данные!X43*0.9,данные!N43)</f>
        <v>0</v>
      </c>
      <c r="I42" s="94">
        <f>IF((данные!N43+данные!O43+данные!P43+данные!Q43+данные!R43)&gt;результат!I45,данные!Y43*0.9,данные!O43)</f>
        <v>0</v>
      </c>
      <c r="J42" s="94">
        <f>IF((данные!N43+данные!O43+данные!P43+данные!Q43+данные!R43)&gt;результат!I45,данные!Z43*0.9,данные!P43)</f>
        <v>0</v>
      </c>
      <c r="K42" s="94">
        <f>IF((данные!N43+данные!O43+данные!P43+данные!Q43+данные!R43)&gt;результат!I45,данные!AA43*0.9,данные!Q43)</f>
        <v>0</v>
      </c>
      <c r="L42" s="94">
        <f>IF((данные!N43+данные!O43+данные!P43+данные!Q43+данные!R43)&gt;результат!I45,данные!AB43*0.9,данные!R43)</f>
        <v>0</v>
      </c>
      <c r="M42" s="102">
        <f t="shared" si="0"/>
        <v>0</v>
      </c>
    </row>
    <row r="43" spans="1:13" x14ac:dyDescent="0.25">
      <c r="A43" s="92">
        <f>калькулятор!C48</f>
        <v>0</v>
      </c>
      <c r="B43" s="93">
        <f>калькулятор!D48</f>
        <v>0</v>
      </c>
      <c r="C43" s="94">
        <f>калькулятор!E48</f>
        <v>0</v>
      </c>
      <c r="D43" s="113">
        <f>калькулятор!F48</f>
        <v>0</v>
      </c>
      <c r="E43" s="94">
        <f>калькулятор!G48</f>
        <v>0</v>
      </c>
      <c r="F43" s="94">
        <f>калькулятор!H48</f>
        <v>0</v>
      </c>
      <c r="G43" s="94">
        <f>калькулятор!I48</f>
        <v>0</v>
      </c>
      <c r="H43" s="94">
        <f>IF((данные!N44+данные!O44+данные!P44+данные!Q44+данные!R44)&gt;результат!I46,данные!X44*0.9,данные!N44)</f>
        <v>0</v>
      </c>
      <c r="I43" s="94">
        <f>IF((данные!N44+данные!O44+данные!P44+данные!Q44+данные!R44)&gt;результат!I46,данные!Y44*0.9,данные!O44)</f>
        <v>0</v>
      </c>
      <c r="J43" s="94">
        <f>IF((данные!N44+данные!O44+данные!P44+данные!Q44+данные!R44)&gt;результат!I46,данные!Z44*0.9,данные!P44)</f>
        <v>0</v>
      </c>
      <c r="K43" s="94">
        <f>IF((данные!N44+данные!O44+данные!P44+данные!Q44+данные!R44)&gt;результат!I46,данные!AA44*0.9,данные!Q44)</f>
        <v>0</v>
      </c>
      <c r="L43" s="94">
        <f>IF((данные!N44+данные!O44+данные!P44+данные!Q44+данные!R44)&gt;результат!I46,данные!AB44*0.9,данные!R44)</f>
        <v>0</v>
      </c>
      <c r="M43" s="102">
        <f t="shared" si="0"/>
        <v>0</v>
      </c>
    </row>
    <row r="44" spans="1:13" x14ac:dyDescent="0.25">
      <c r="A44" s="92">
        <f>калькулятор!C49</f>
        <v>0</v>
      </c>
      <c r="B44" s="93">
        <f>калькулятор!D49</f>
        <v>0</v>
      </c>
      <c r="C44" s="94">
        <f>калькулятор!E49</f>
        <v>0</v>
      </c>
      <c r="D44" s="113">
        <f>калькулятор!F49</f>
        <v>0</v>
      </c>
      <c r="E44" s="94">
        <f>калькулятор!G49</f>
        <v>0</v>
      </c>
      <c r="F44" s="94">
        <f>калькулятор!H49</f>
        <v>0</v>
      </c>
      <c r="G44" s="94">
        <f>калькулятор!I49</f>
        <v>0</v>
      </c>
      <c r="H44" s="94">
        <f>IF((данные!N45+данные!O45+данные!P45+данные!Q45+данные!R45)&gt;результат!I47,данные!X45*0.9,данные!N45)</f>
        <v>0</v>
      </c>
      <c r="I44" s="94">
        <f>IF((данные!N45+данные!O45+данные!P45+данные!Q45+данные!R45)&gt;результат!I47,данные!Y45*0.9,данные!O45)</f>
        <v>0</v>
      </c>
      <c r="J44" s="94">
        <f>IF((данные!N45+данные!O45+данные!P45+данные!Q45+данные!R45)&gt;результат!I47,данные!Z45*0.9,данные!P45)</f>
        <v>0</v>
      </c>
      <c r="K44" s="94">
        <f>IF((данные!N45+данные!O45+данные!P45+данные!Q45+данные!R45)&gt;результат!I47,данные!AA45*0.9,данные!Q45)</f>
        <v>0</v>
      </c>
      <c r="L44" s="94">
        <f>IF((данные!N45+данные!O45+данные!P45+данные!Q45+данные!R45)&gt;результат!I47,данные!AB45*0.9,данные!R45)</f>
        <v>0</v>
      </c>
      <c r="M44" s="102">
        <f t="shared" si="0"/>
        <v>0</v>
      </c>
    </row>
    <row r="45" spans="1:13" x14ac:dyDescent="0.25">
      <c r="A45" s="92">
        <f>калькулятор!C50</f>
        <v>0</v>
      </c>
      <c r="B45" s="93">
        <f>калькулятор!D50</f>
        <v>0</v>
      </c>
      <c r="C45" s="94">
        <f>калькулятор!E50</f>
        <v>0</v>
      </c>
      <c r="D45" s="113">
        <f>калькулятор!F50</f>
        <v>0</v>
      </c>
      <c r="E45" s="94">
        <f>калькулятор!G50</f>
        <v>0</v>
      </c>
      <c r="F45" s="94">
        <f>калькулятор!H50</f>
        <v>0</v>
      </c>
      <c r="G45" s="94">
        <f>калькулятор!I50</f>
        <v>0</v>
      </c>
      <c r="H45" s="94">
        <f>IF((данные!N46+данные!O46+данные!P46+данные!Q46+данные!R46)&gt;результат!I48,данные!X46*0.9,данные!N46)</f>
        <v>0</v>
      </c>
      <c r="I45" s="94">
        <f>IF((данные!N46+данные!O46+данные!P46+данные!Q46+данные!R46)&gt;результат!I48,данные!Y46*0.9,данные!O46)</f>
        <v>0</v>
      </c>
      <c r="J45" s="94">
        <f>IF((данные!N46+данные!O46+данные!P46+данные!Q46+данные!R46)&gt;результат!I48,данные!Z46*0.9,данные!P46)</f>
        <v>0</v>
      </c>
      <c r="K45" s="94">
        <f>IF((данные!N46+данные!O46+данные!P46+данные!Q46+данные!R46)&gt;результат!I48,данные!AA46*0.9,данные!Q46)</f>
        <v>0</v>
      </c>
      <c r="L45" s="94">
        <f>IF((данные!N46+данные!O46+данные!P46+данные!Q46+данные!R46)&gt;результат!I48,данные!AB46*0.9,данные!R46)</f>
        <v>0</v>
      </c>
      <c r="M45" s="102">
        <f t="shared" si="0"/>
        <v>0</v>
      </c>
    </row>
    <row r="46" spans="1:13" x14ac:dyDescent="0.25">
      <c r="A46" s="92">
        <f>калькулятор!C51</f>
        <v>0</v>
      </c>
      <c r="B46" s="93">
        <f>калькулятор!D51</f>
        <v>0</v>
      </c>
      <c r="C46" s="94">
        <f>калькулятор!E51</f>
        <v>0</v>
      </c>
      <c r="D46" s="113">
        <f>калькулятор!F51</f>
        <v>0</v>
      </c>
      <c r="E46" s="94">
        <f>калькулятор!G51</f>
        <v>0</v>
      </c>
      <c r="F46" s="94">
        <f>калькулятор!H51</f>
        <v>0</v>
      </c>
      <c r="G46" s="94">
        <f>калькулятор!I51</f>
        <v>0</v>
      </c>
      <c r="H46" s="94">
        <f>IF((данные!N47+данные!O47+данные!P47+данные!Q47+данные!R47)&gt;результат!I49,данные!X47*0.9,данные!N47)</f>
        <v>0</v>
      </c>
      <c r="I46" s="94">
        <f>IF((данные!N47+данные!O47+данные!P47+данные!Q47+данные!R47)&gt;результат!I49,данные!Y47*0.9,данные!O47)</f>
        <v>0</v>
      </c>
      <c r="J46" s="94">
        <f>IF((данные!N47+данные!O47+данные!P47+данные!Q47+данные!R47)&gt;результат!I49,данные!Z47*0.9,данные!P47)</f>
        <v>0</v>
      </c>
      <c r="K46" s="94">
        <f>IF((данные!N47+данные!O47+данные!P47+данные!Q47+данные!R47)&gt;результат!I49,данные!AA47*0.9,данные!Q47)</f>
        <v>0</v>
      </c>
      <c r="L46" s="94">
        <f>IF((данные!N47+данные!O47+данные!P47+данные!Q47+данные!R47)&gt;результат!I49,данные!AB47*0.9,данные!R47)</f>
        <v>0</v>
      </c>
      <c r="M46" s="102">
        <f t="shared" si="0"/>
        <v>0</v>
      </c>
    </row>
    <row r="47" spans="1:13" x14ac:dyDescent="0.25">
      <c r="A47" s="92">
        <f>калькулятор!C52</f>
        <v>0</v>
      </c>
      <c r="B47" s="93">
        <f>калькулятор!D52</f>
        <v>0</v>
      </c>
      <c r="C47" s="94">
        <f>калькулятор!E52</f>
        <v>0</v>
      </c>
      <c r="D47" s="113">
        <f>калькулятор!F52</f>
        <v>0</v>
      </c>
      <c r="E47" s="94">
        <f>калькулятор!G52</f>
        <v>0</v>
      </c>
      <c r="F47" s="94">
        <f>калькулятор!H52</f>
        <v>0</v>
      </c>
      <c r="G47" s="94">
        <f>калькулятор!I52</f>
        <v>0</v>
      </c>
      <c r="H47" s="94">
        <f>IF((данные!N48+данные!O48+данные!P48+данные!Q48+данные!R48)&gt;результат!I50,данные!X48*0.9,данные!N48)</f>
        <v>0</v>
      </c>
      <c r="I47" s="94">
        <f>IF((данные!N48+данные!O48+данные!P48+данные!Q48+данные!R48)&gt;результат!I50,данные!Y48*0.9,данные!O48)</f>
        <v>0</v>
      </c>
      <c r="J47" s="94">
        <f>IF((данные!N48+данные!O48+данные!P48+данные!Q48+данные!R48)&gt;результат!I50,данные!Z48*0.9,данные!P48)</f>
        <v>0</v>
      </c>
      <c r="K47" s="94">
        <f>IF((данные!N48+данные!O48+данные!P48+данные!Q48+данные!R48)&gt;результат!I50,данные!AA48*0.9,данные!Q48)</f>
        <v>0</v>
      </c>
      <c r="L47" s="94">
        <f>IF((данные!N48+данные!O48+данные!P48+данные!Q48+данные!R48)&gt;результат!I50,данные!AB48*0.9,данные!R48)</f>
        <v>0</v>
      </c>
      <c r="M47" s="102">
        <f t="shared" si="0"/>
        <v>0</v>
      </c>
    </row>
    <row r="48" spans="1:13" x14ac:dyDescent="0.25">
      <c r="A48" s="92">
        <f>калькулятор!C53</f>
        <v>0</v>
      </c>
      <c r="B48" s="93">
        <f>калькулятор!D53</f>
        <v>0</v>
      </c>
      <c r="C48" s="94">
        <f>калькулятор!E53</f>
        <v>0</v>
      </c>
      <c r="D48" s="113">
        <f>калькулятор!F53</f>
        <v>0</v>
      </c>
      <c r="E48" s="94">
        <f>калькулятор!G53</f>
        <v>0</v>
      </c>
      <c r="F48" s="94">
        <f>калькулятор!H53</f>
        <v>0</v>
      </c>
      <c r="G48" s="94">
        <f>калькулятор!I53</f>
        <v>0</v>
      </c>
      <c r="H48" s="94">
        <f>IF((данные!N49+данные!O49+данные!P49+данные!Q49+данные!R49)&gt;результат!I51,данные!X49*0.9,данные!N49)</f>
        <v>0</v>
      </c>
      <c r="I48" s="94">
        <f>IF((данные!N49+данные!O49+данные!P49+данные!Q49+данные!R49)&gt;результат!I51,данные!Y49*0.9,данные!O49)</f>
        <v>0</v>
      </c>
      <c r="J48" s="94">
        <f>IF((данные!N49+данные!O49+данные!P49+данные!Q49+данные!R49)&gt;результат!I51,данные!Z49*0.9,данные!P49)</f>
        <v>0</v>
      </c>
      <c r="K48" s="94">
        <f>IF((данные!N49+данные!O49+данные!P49+данные!Q49+данные!R49)&gt;результат!I51,данные!AA49*0.9,данные!Q49)</f>
        <v>0</v>
      </c>
      <c r="L48" s="94">
        <f>IF((данные!N49+данные!O49+данные!P49+данные!Q49+данные!R49)&gt;результат!I51,данные!AB49*0.9,данные!R49)</f>
        <v>0</v>
      </c>
      <c r="M48" s="102">
        <f t="shared" si="0"/>
        <v>0</v>
      </c>
    </row>
    <row r="49" spans="1:13" x14ac:dyDescent="0.25">
      <c r="A49" s="92">
        <f>калькулятор!C54</f>
        <v>0</v>
      </c>
      <c r="B49" s="93">
        <f>калькулятор!D54</f>
        <v>0</v>
      </c>
      <c r="C49" s="94">
        <f>калькулятор!E54</f>
        <v>0</v>
      </c>
      <c r="D49" s="113">
        <f>калькулятор!F54</f>
        <v>0</v>
      </c>
      <c r="E49" s="94">
        <f>калькулятор!G54</f>
        <v>0</v>
      </c>
      <c r="F49" s="94">
        <f>калькулятор!H54</f>
        <v>0</v>
      </c>
      <c r="G49" s="94">
        <f>калькулятор!I54</f>
        <v>0</v>
      </c>
      <c r="H49" s="94">
        <f>IF((данные!N50+данные!O50+данные!P50+данные!Q50+данные!R50)&gt;результат!I52,данные!X50*0.9,данные!N50)</f>
        <v>0</v>
      </c>
      <c r="I49" s="94">
        <f>IF((данные!N50+данные!O50+данные!P50+данные!Q50+данные!R50)&gt;результат!I52,данные!Y50*0.9,данные!O50)</f>
        <v>0</v>
      </c>
      <c r="J49" s="94">
        <f>IF((данные!N50+данные!O50+данные!P50+данные!Q50+данные!R50)&gt;результат!I52,данные!Z50*0.9,данные!P50)</f>
        <v>0</v>
      </c>
      <c r="K49" s="94">
        <f>IF((данные!N50+данные!O50+данные!P50+данные!Q50+данные!R50)&gt;результат!I52,данные!AA50*0.9,данные!Q50)</f>
        <v>0</v>
      </c>
      <c r="L49" s="94">
        <f>IF((данные!N50+данные!O50+данные!P50+данные!Q50+данные!R50)&gt;результат!I52,данные!AB50*0.9,данные!R50)</f>
        <v>0</v>
      </c>
      <c r="M49" s="102">
        <f t="shared" si="0"/>
        <v>0</v>
      </c>
    </row>
    <row r="50" spans="1:13" x14ac:dyDescent="0.25">
      <c r="A50" s="92">
        <f>калькулятор!C55</f>
        <v>0</v>
      </c>
      <c r="B50" s="93">
        <f>калькулятор!D55</f>
        <v>0</v>
      </c>
      <c r="C50" s="94">
        <f>калькулятор!E55</f>
        <v>0</v>
      </c>
      <c r="D50" s="113">
        <f>калькулятор!F55</f>
        <v>0</v>
      </c>
      <c r="E50" s="94">
        <f>калькулятор!G55</f>
        <v>0</v>
      </c>
      <c r="F50" s="94">
        <f>калькулятор!H55</f>
        <v>0</v>
      </c>
      <c r="G50" s="94">
        <f>калькулятор!I55</f>
        <v>0</v>
      </c>
      <c r="H50" s="94">
        <f>IF((данные!N51+данные!O51+данные!P51+данные!Q51+данные!R51)&gt;результат!I53,данные!X51*0.9,данные!N51)</f>
        <v>0</v>
      </c>
      <c r="I50" s="94">
        <f>IF((данные!N51+данные!O51+данные!P51+данные!Q51+данные!R51)&gt;результат!I53,данные!Y51*0.9,данные!O51)</f>
        <v>0</v>
      </c>
      <c r="J50" s="94">
        <f>IF((данные!N51+данные!O51+данные!P51+данные!Q51+данные!R51)&gt;результат!I53,данные!Z51*0.9,данные!P51)</f>
        <v>0</v>
      </c>
      <c r="K50" s="94">
        <f>IF((данные!N51+данные!O51+данные!P51+данные!Q51+данные!R51)&gt;результат!I53,данные!AA51*0.9,данные!Q51)</f>
        <v>0</v>
      </c>
      <c r="L50" s="94">
        <f>IF((данные!N51+данные!O51+данные!P51+данные!Q51+данные!R51)&gt;результат!I53,данные!AB51*0.9,данные!R51)</f>
        <v>0</v>
      </c>
      <c r="M50" s="102">
        <f t="shared" si="0"/>
        <v>0</v>
      </c>
    </row>
    <row r="51" spans="1:13" x14ac:dyDescent="0.25">
      <c r="A51" s="92">
        <f>калькулятор!C56</f>
        <v>0</v>
      </c>
      <c r="B51" s="93">
        <f>калькулятор!D56</f>
        <v>0</v>
      </c>
      <c r="C51" s="94">
        <f>калькулятор!E56</f>
        <v>0</v>
      </c>
      <c r="D51" s="113">
        <f>калькулятор!F56</f>
        <v>0</v>
      </c>
      <c r="E51" s="94">
        <f>калькулятор!G56</f>
        <v>0</v>
      </c>
      <c r="F51" s="94">
        <f>калькулятор!H56</f>
        <v>0</v>
      </c>
      <c r="G51" s="94">
        <f>калькулятор!I56</f>
        <v>0</v>
      </c>
      <c r="H51" s="94">
        <f>IF((данные!N52+данные!O52+данные!P52+данные!Q52+данные!R52)&gt;результат!I54,данные!X52*0.9,данные!N52)</f>
        <v>0</v>
      </c>
      <c r="I51" s="94">
        <f>IF((данные!N52+данные!O52+данные!P52+данные!Q52+данные!R52)&gt;результат!I54,данные!Y52*0.9,данные!O52)</f>
        <v>0</v>
      </c>
      <c r="J51" s="94">
        <f>IF((данные!N52+данные!O52+данные!P52+данные!Q52+данные!R52)&gt;результат!I54,данные!Z52*0.9,данные!P52)</f>
        <v>0</v>
      </c>
      <c r="K51" s="94">
        <f>IF((данные!N52+данные!O52+данные!P52+данные!Q52+данные!R52)&gt;результат!I54,данные!AA52*0.9,данные!Q52)</f>
        <v>0</v>
      </c>
      <c r="L51" s="94">
        <f>IF((данные!N52+данные!O52+данные!P52+данные!Q52+данные!R52)&gt;результат!I54,данные!AB52*0.9,данные!R52)</f>
        <v>0</v>
      </c>
      <c r="M51" s="102">
        <f t="shared" si="0"/>
        <v>0</v>
      </c>
    </row>
    <row r="52" spans="1:13" x14ac:dyDescent="0.25">
      <c r="A52" s="92">
        <f>калькулятор!C57</f>
        <v>0</v>
      </c>
      <c r="B52" s="93">
        <f>калькулятор!D57</f>
        <v>0</v>
      </c>
      <c r="C52" s="94">
        <f>калькулятор!E57</f>
        <v>0</v>
      </c>
      <c r="D52" s="113">
        <f>калькулятор!F57</f>
        <v>0</v>
      </c>
      <c r="E52" s="94">
        <f>калькулятор!G57</f>
        <v>0</v>
      </c>
      <c r="F52" s="94">
        <f>калькулятор!H57</f>
        <v>0</v>
      </c>
      <c r="G52" s="94">
        <f>калькулятор!I57</f>
        <v>0</v>
      </c>
      <c r="H52" s="94">
        <f>IF((данные!N53+данные!O53+данные!P53+данные!Q53+данные!R53)&gt;результат!I55,данные!X53*0.9,данные!N53)</f>
        <v>0</v>
      </c>
      <c r="I52" s="94">
        <f>IF((данные!N53+данные!O53+данные!P53+данные!Q53+данные!R53)&gt;результат!I55,данные!Y53*0.9,данные!O53)</f>
        <v>0</v>
      </c>
      <c r="J52" s="94">
        <f>IF((данные!N53+данные!O53+данные!P53+данные!Q53+данные!R53)&gt;результат!I55,данные!Z53*0.9,данные!P53)</f>
        <v>0</v>
      </c>
      <c r="K52" s="94">
        <f>IF((данные!N53+данные!O53+данные!P53+данные!Q53+данные!R53)&gt;результат!I55,данные!AA53*0.9,данные!Q53)</f>
        <v>0</v>
      </c>
      <c r="L52" s="94">
        <f>IF((данные!N53+данные!O53+данные!P53+данные!Q53+данные!R53)&gt;результат!I55,данные!AB53*0.9,данные!R53)</f>
        <v>0</v>
      </c>
      <c r="M52" s="102">
        <f t="shared" si="0"/>
        <v>0</v>
      </c>
    </row>
    <row r="53" spans="1:13" x14ac:dyDescent="0.25">
      <c r="A53" s="92">
        <f>калькулятор!C58</f>
        <v>0</v>
      </c>
      <c r="B53" s="93">
        <f>калькулятор!D58</f>
        <v>0</v>
      </c>
      <c r="C53" s="94">
        <f>калькулятор!E58</f>
        <v>0</v>
      </c>
      <c r="D53" s="113">
        <f>калькулятор!F58</f>
        <v>0</v>
      </c>
      <c r="E53" s="94">
        <f>калькулятор!G58</f>
        <v>0</v>
      </c>
      <c r="F53" s="94">
        <f>калькулятор!H58</f>
        <v>0</v>
      </c>
      <c r="G53" s="94">
        <f>калькулятор!I58</f>
        <v>0</v>
      </c>
      <c r="H53" s="94">
        <f>IF((данные!N54+данные!O54+данные!P54+данные!Q54+данные!R54)&gt;результат!I56,данные!X54*0.9,данные!N54)</f>
        <v>0</v>
      </c>
      <c r="I53" s="94">
        <f>IF((данные!N54+данные!O54+данные!P54+данные!Q54+данные!R54)&gt;результат!I56,данные!Y54*0.9,данные!O54)</f>
        <v>0</v>
      </c>
      <c r="J53" s="94">
        <f>IF((данные!N54+данные!O54+данные!P54+данные!Q54+данные!R54)&gt;результат!I56,данные!Z54*0.9,данные!P54)</f>
        <v>0</v>
      </c>
      <c r="K53" s="94">
        <f>IF((данные!N54+данные!O54+данные!P54+данные!Q54+данные!R54)&gt;результат!I56,данные!AA54*0.9,данные!Q54)</f>
        <v>0</v>
      </c>
      <c r="L53" s="94">
        <f>IF((данные!N54+данные!O54+данные!P54+данные!Q54+данные!R54)&gt;результат!I56,данные!AB54*0.9,данные!R54)</f>
        <v>0</v>
      </c>
      <c r="M53" s="102">
        <f t="shared" si="0"/>
        <v>0</v>
      </c>
    </row>
    <row r="54" spans="1:13" x14ac:dyDescent="0.25">
      <c r="A54" s="92">
        <f>калькулятор!C59</f>
        <v>0</v>
      </c>
      <c r="B54" s="93">
        <f>калькулятор!D59</f>
        <v>0</v>
      </c>
      <c r="C54" s="94">
        <f>калькулятор!E59</f>
        <v>0</v>
      </c>
      <c r="D54" s="113">
        <f>калькулятор!F59</f>
        <v>0</v>
      </c>
      <c r="E54" s="94">
        <f>калькулятор!G59</f>
        <v>0</v>
      </c>
      <c r="F54" s="94">
        <f>калькулятор!H59</f>
        <v>0</v>
      </c>
      <c r="G54" s="94">
        <f>калькулятор!I59</f>
        <v>0</v>
      </c>
      <c r="H54" s="94">
        <f>IF((данные!N55+данные!O55+данные!P55+данные!Q55+данные!R55)&gt;результат!I57,данные!X55*0.9,данные!N55)</f>
        <v>0</v>
      </c>
      <c r="I54" s="94">
        <f>IF((данные!N55+данные!O55+данные!P55+данные!Q55+данные!R55)&gt;результат!I57,данные!Y55*0.9,данные!O55)</f>
        <v>0</v>
      </c>
      <c r="J54" s="94">
        <f>IF((данные!N55+данные!O55+данные!P55+данные!Q55+данные!R55)&gt;результат!I57,данные!Z55*0.9,данные!P55)</f>
        <v>0</v>
      </c>
      <c r="K54" s="94">
        <f>IF((данные!N55+данные!O55+данные!P55+данные!Q55+данные!R55)&gt;результат!I57,данные!AA55*0.9,данные!Q55)</f>
        <v>0</v>
      </c>
      <c r="L54" s="94">
        <f>IF((данные!N55+данные!O55+данные!P55+данные!Q55+данные!R55)&gt;результат!I57,данные!AB55*0.9,данные!R55)</f>
        <v>0</v>
      </c>
      <c r="M54" s="102">
        <f t="shared" si="0"/>
        <v>0</v>
      </c>
    </row>
    <row r="55" spans="1:13" x14ac:dyDescent="0.25">
      <c r="A55" s="92">
        <f>калькулятор!C60</f>
        <v>0</v>
      </c>
      <c r="B55" s="93">
        <f>калькулятор!D60</f>
        <v>0</v>
      </c>
      <c r="C55" s="94">
        <f>калькулятор!E60</f>
        <v>0</v>
      </c>
      <c r="D55" s="113">
        <f>калькулятор!F60</f>
        <v>0</v>
      </c>
      <c r="E55" s="94">
        <f>калькулятор!G60</f>
        <v>0</v>
      </c>
      <c r="F55" s="94">
        <f>калькулятор!H60</f>
        <v>0</v>
      </c>
      <c r="G55" s="94">
        <f>калькулятор!I60</f>
        <v>0</v>
      </c>
      <c r="H55" s="94">
        <f>IF((данные!N56+данные!O56+данные!P56+данные!Q56+данные!R56)&gt;результат!I58,данные!X56*0.9,данные!N56)</f>
        <v>0</v>
      </c>
      <c r="I55" s="94">
        <f>IF((данные!N56+данные!O56+данные!P56+данные!Q56+данные!R56)&gt;результат!I58,данные!Y56*0.9,данные!O56)</f>
        <v>0</v>
      </c>
      <c r="J55" s="94">
        <f>IF((данные!N56+данные!O56+данные!P56+данные!Q56+данные!R56)&gt;результат!I58,данные!Z56*0.9,данные!P56)</f>
        <v>0</v>
      </c>
      <c r="K55" s="94">
        <f>IF((данные!N56+данные!O56+данные!P56+данные!Q56+данные!R56)&gt;результат!I58,данные!AA56*0.9,данные!Q56)</f>
        <v>0</v>
      </c>
      <c r="L55" s="94">
        <f>IF((данные!N56+данные!O56+данные!P56+данные!Q56+данные!R56)&gt;результат!I58,данные!AB56*0.9,данные!R56)</f>
        <v>0</v>
      </c>
      <c r="M55" s="102">
        <f t="shared" si="0"/>
        <v>0</v>
      </c>
    </row>
    <row r="56" spans="1:13" x14ac:dyDescent="0.25">
      <c r="A56" s="92">
        <f>калькулятор!C61</f>
        <v>0</v>
      </c>
      <c r="B56" s="93">
        <f>калькулятор!D61</f>
        <v>0</v>
      </c>
      <c r="C56" s="94">
        <f>калькулятор!E61</f>
        <v>0</v>
      </c>
      <c r="D56" s="113">
        <f>калькулятор!F61</f>
        <v>0</v>
      </c>
      <c r="E56" s="94">
        <f>калькулятор!G61</f>
        <v>0</v>
      </c>
      <c r="F56" s="94">
        <f>калькулятор!H61</f>
        <v>0</v>
      </c>
      <c r="G56" s="94">
        <f>калькулятор!I61</f>
        <v>0</v>
      </c>
      <c r="H56" s="94">
        <f>IF((данные!N57+данные!O57+данные!P57+данные!Q57+данные!R57)&gt;результат!I59,данные!X57*0.9,данные!N57)</f>
        <v>0</v>
      </c>
      <c r="I56" s="94">
        <f>IF((данные!N57+данные!O57+данные!P57+данные!Q57+данные!R57)&gt;результат!I59,данные!Y57*0.9,данные!O57)</f>
        <v>0</v>
      </c>
      <c r="J56" s="94">
        <f>IF((данные!N57+данные!O57+данные!P57+данные!Q57+данные!R57)&gt;результат!I59,данные!Z57*0.9,данные!P57)</f>
        <v>0</v>
      </c>
      <c r="K56" s="94">
        <f>IF((данные!N57+данные!O57+данные!P57+данные!Q57+данные!R57)&gt;результат!I59,данные!AA57*0.9,данные!Q57)</f>
        <v>0</v>
      </c>
      <c r="L56" s="94">
        <f>IF((данные!N57+данные!O57+данные!P57+данные!Q57+данные!R57)&gt;результат!I59,данные!AB57*0.9,данные!R57)</f>
        <v>0</v>
      </c>
      <c r="M56" s="102">
        <f t="shared" si="0"/>
        <v>0</v>
      </c>
    </row>
    <row r="57" spans="1:13" x14ac:dyDescent="0.25">
      <c r="A57" s="92">
        <f>калькулятор!C62</f>
        <v>0</v>
      </c>
      <c r="B57" s="93">
        <f>калькулятор!D62</f>
        <v>0</v>
      </c>
      <c r="C57" s="94">
        <f>калькулятор!E62</f>
        <v>0</v>
      </c>
      <c r="D57" s="113">
        <f>калькулятор!F62</f>
        <v>0</v>
      </c>
      <c r="E57" s="94">
        <f>калькулятор!G62</f>
        <v>0</v>
      </c>
      <c r="F57" s="94">
        <f>калькулятор!H62</f>
        <v>0</v>
      </c>
      <c r="G57" s="94">
        <f>калькулятор!I62</f>
        <v>0</v>
      </c>
      <c r="H57" s="94">
        <f>IF((данные!N58+данные!O58+данные!P58+данные!Q58+данные!R58)&gt;результат!I60,данные!X58*0.9,данные!N58)</f>
        <v>0</v>
      </c>
      <c r="I57" s="94">
        <f>IF((данные!N58+данные!O58+данные!P58+данные!Q58+данные!R58)&gt;результат!I60,данные!Y58*0.9,данные!O58)</f>
        <v>0</v>
      </c>
      <c r="J57" s="94">
        <f>IF((данные!N58+данные!O58+данные!P58+данные!Q58+данные!R58)&gt;результат!I60,данные!Z58*0.9,данные!P58)</f>
        <v>0</v>
      </c>
      <c r="K57" s="94">
        <f>IF((данные!N58+данные!O58+данные!P58+данные!Q58+данные!R58)&gt;результат!I60,данные!AA58*0.9,данные!Q58)</f>
        <v>0</v>
      </c>
      <c r="L57" s="94">
        <f>IF((данные!N58+данные!O58+данные!P58+данные!Q58+данные!R58)&gt;результат!I60,данные!AB58*0.9,данные!R58)</f>
        <v>0</v>
      </c>
      <c r="M57" s="102">
        <f t="shared" si="0"/>
        <v>0</v>
      </c>
    </row>
    <row r="58" spans="1:13" x14ac:dyDescent="0.25">
      <c r="A58" s="92">
        <f>калькулятор!C63</f>
        <v>0</v>
      </c>
      <c r="B58" s="93">
        <f>калькулятор!D63</f>
        <v>0</v>
      </c>
      <c r="C58" s="94">
        <f>калькулятор!E63</f>
        <v>0</v>
      </c>
      <c r="D58" s="113">
        <f>калькулятор!F63</f>
        <v>0</v>
      </c>
      <c r="E58" s="94">
        <f>калькулятор!G63</f>
        <v>0</v>
      </c>
      <c r="F58" s="94">
        <f>калькулятор!H63</f>
        <v>0</v>
      </c>
      <c r="G58" s="94">
        <f>калькулятор!I63</f>
        <v>0</v>
      </c>
      <c r="H58" s="94">
        <f>IF((данные!N59+данные!O59+данные!P59+данные!Q59+данные!R59)&gt;результат!I61,данные!X59*0.9,данные!N59)</f>
        <v>0</v>
      </c>
      <c r="I58" s="94">
        <f>IF((данные!N59+данные!O59+данные!P59+данные!Q59+данные!R59)&gt;результат!I61,данные!Y59*0.9,данные!O59)</f>
        <v>0</v>
      </c>
      <c r="J58" s="94">
        <f>IF((данные!N59+данные!O59+данные!P59+данные!Q59+данные!R59)&gt;результат!I61,данные!Z59*0.9,данные!P59)</f>
        <v>0</v>
      </c>
      <c r="K58" s="94">
        <f>IF((данные!N59+данные!O59+данные!P59+данные!Q59+данные!R59)&gt;результат!I61,данные!AA59*0.9,данные!Q59)</f>
        <v>0</v>
      </c>
      <c r="L58" s="94">
        <f>IF((данные!N59+данные!O59+данные!P59+данные!Q59+данные!R59)&gt;результат!I61,данные!AB59*0.9,данные!R59)</f>
        <v>0</v>
      </c>
      <c r="M58" s="102">
        <f t="shared" si="0"/>
        <v>0</v>
      </c>
    </row>
    <row r="59" spans="1:13" x14ac:dyDescent="0.25">
      <c r="A59" s="92">
        <f>калькулятор!C64</f>
        <v>0</v>
      </c>
      <c r="B59" s="93">
        <f>калькулятор!D64</f>
        <v>0</v>
      </c>
      <c r="C59" s="94">
        <f>калькулятор!E64</f>
        <v>0</v>
      </c>
      <c r="D59" s="113">
        <f>калькулятор!F64</f>
        <v>0</v>
      </c>
      <c r="E59" s="94">
        <f>калькулятор!G64</f>
        <v>0</v>
      </c>
      <c r="F59" s="94">
        <f>калькулятор!H64</f>
        <v>0</v>
      </c>
      <c r="G59" s="94">
        <f>калькулятор!I64</f>
        <v>0</v>
      </c>
      <c r="H59" s="94">
        <f>IF((данные!N60+данные!O60+данные!P60+данные!Q60+данные!R60)&gt;результат!I62,данные!X60*0.9,данные!N60)</f>
        <v>0</v>
      </c>
      <c r="I59" s="94">
        <f>IF((данные!N60+данные!O60+данные!P60+данные!Q60+данные!R60)&gt;результат!I62,данные!Y60*0.9,данные!O60)</f>
        <v>0</v>
      </c>
      <c r="J59" s="94">
        <f>IF((данные!N60+данные!O60+данные!P60+данные!Q60+данные!R60)&gt;результат!I62,данные!Z60*0.9,данные!P60)</f>
        <v>0</v>
      </c>
      <c r="K59" s="94">
        <f>IF((данные!N60+данные!O60+данные!P60+данные!Q60+данные!R60)&gt;результат!I62,данные!AA60*0.9,данные!Q60)</f>
        <v>0</v>
      </c>
      <c r="L59" s="94">
        <f>IF((данные!N60+данные!O60+данные!P60+данные!Q60+данные!R60)&gt;результат!I62,данные!AB60*0.9,данные!R60)</f>
        <v>0</v>
      </c>
      <c r="M59" s="102">
        <f t="shared" si="0"/>
        <v>0</v>
      </c>
    </row>
    <row r="60" spans="1:13" x14ac:dyDescent="0.25">
      <c r="A60" s="92">
        <f>калькулятор!C65</f>
        <v>0</v>
      </c>
      <c r="B60" s="93">
        <f>калькулятор!D65</f>
        <v>0</v>
      </c>
      <c r="C60" s="94">
        <f>калькулятор!E65</f>
        <v>0</v>
      </c>
      <c r="D60" s="113">
        <f>калькулятор!F65</f>
        <v>0</v>
      </c>
      <c r="E60" s="94">
        <f>калькулятор!G65</f>
        <v>0</v>
      </c>
      <c r="F60" s="94">
        <f>калькулятор!H65</f>
        <v>0</v>
      </c>
      <c r="G60" s="94">
        <f>калькулятор!I65</f>
        <v>0</v>
      </c>
      <c r="H60" s="94">
        <f>IF((данные!N61+данные!O61+данные!P61+данные!Q61+данные!R61)&gt;результат!I63,данные!X61*0.9,данные!N61)</f>
        <v>0</v>
      </c>
      <c r="I60" s="94">
        <f>IF((данные!N61+данные!O61+данные!P61+данные!Q61+данные!R61)&gt;результат!I63,данные!Y61*0.9,данные!O61)</f>
        <v>0</v>
      </c>
      <c r="J60" s="94">
        <f>IF((данные!N61+данные!O61+данные!P61+данные!Q61+данные!R61)&gt;результат!I63,данные!Z61*0.9,данные!P61)</f>
        <v>0</v>
      </c>
      <c r="K60" s="94">
        <f>IF((данные!N61+данные!O61+данные!P61+данные!Q61+данные!R61)&gt;результат!I63,данные!AA61*0.9,данные!Q61)</f>
        <v>0</v>
      </c>
      <c r="L60" s="94">
        <f>IF((данные!N61+данные!O61+данные!P61+данные!Q61+данные!R61)&gt;результат!I63,данные!AB61*0.9,данные!R61)</f>
        <v>0</v>
      </c>
      <c r="M60" s="102">
        <f t="shared" si="0"/>
        <v>0</v>
      </c>
    </row>
    <row r="61" spans="1:13" x14ac:dyDescent="0.25">
      <c r="A61" s="92">
        <f>калькулятор!C66</f>
        <v>0</v>
      </c>
      <c r="B61" s="93">
        <f>калькулятор!D66</f>
        <v>0</v>
      </c>
      <c r="C61" s="94">
        <f>калькулятор!E66</f>
        <v>0</v>
      </c>
      <c r="D61" s="113">
        <f>калькулятор!F66</f>
        <v>0</v>
      </c>
      <c r="E61" s="94">
        <f>калькулятор!G66</f>
        <v>0</v>
      </c>
      <c r="F61" s="94">
        <f>калькулятор!H66</f>
        <v>0</v>
      </c>
      <c r="G61" s="94">
        <f>калькулятор!I66</f>
        <v>0</v>
      </c>
      <c r="H61" s="94">
        <f>IF((данные!N62+данные!O62+данные!P62+данные!Q62+данные!R62)&gt;результат!I64,данные!X62*0.9,данные!N62)</f>
        <v>0</v>
      </c>
      <c r="I61" s="94">
        <f>IF((данные!N62+данные!O62+данные!P62+данные!Q62+данные!R62)&gt;результат!I64,данные!Y62*0.9,данные!O62)</f>
        <v>0</v>
      </c>
      <c r="J61" s="94">
        <f>IF((данные!N62+данные!O62+данные!P62+данные!Q62+данные!R62)&gt;результат!I64,данные!Z62*0.9,данные!P62)</f>
        <v>0</v>
      </c>
      <c r="K61" s="94">
        <f>IF((данные!N62+данные!O62+данные!P62+данные!Q62+данные!R62)&gt;результат!I64,данные!AA62*0.9,данные!Q62)</f>
        <v>0</v>
      </c>
      <c r="L61" s="94">
        <f>IF((данные!N62+данные!O62+данные!P62+данные!Q62+данные!R62)&gt;результат!I64,данные!AB62*0.9,данные!R62)</f>
        <v>0</v>
      </c>
      <c r="M61" s="102">
        <f t="shared" si="0"/>
        <v>0</v>
      </c>
    </row>
    <row r="62" spans="1:13" x14ac:dyDescent="0.25">
      <c r="A62" s="92">
        <f>калькулятор!C67</f>
        <v>0</v>
      </c>
      <c r="B62" s="93">
        <f>калькулятор!D67</f>
        <v>0</v>
      </c>
      <c r="C62" s="94">
        <f>калькулятор!E67</f>
        <v>0</v>
      </c>
      <c r="D62" s="113">
        <f>калькулятор!F67</f>
        <v>0</v>
      </c>
      <c r="E62" s="94">
        <f>калькулятор!G67</f>
        <v>0</v>
      </c>
      <c r="F62" s="94">
        <f>калькулятор!H67</f>
        <v>0</v>
      </c>
      <c r="G62" s="94">
        <f>калькулятор!I67</f>
        <v>0</v>
      </c>
      <c r="H62" s="94">
        <f>IF((данные!N63+данные!O63+данные!P63+данные!Q63+данные!R63)&gt;результат!I65,данные!X63*0.9,данные!N63)</f>
        <v>0</v>
      </c>
      <c r="I62" s="94">
        <f>IF((данные!N63+данные!O63+данные!P63+данные!Q63+данные!R63)&gt;результат!I65,данные!Y63*0.9,данные!O63)</f>
        <v>0</v>
      </c>
      <c r="J62" s="94">
        <f>IF((данные!N63+данные!O63+данные!P63+данные!Q63+данные!R63)&gt;результат!I65,данные!Z63*0.9,данные!P63)</f>
        <v>0</v>
      </c>
      <c r="K62" s="94">
        <f>IF((данные!N63+данные!O63+данные!P63+данные!Q63+данные!R63)&gt;результат!I65,данные!AA63*0.9,данные!Q63)</f>
        <v>0</v>
      </c>
      <c r="L62" s="94">
        <f>IF((данные!N63+данные!O63+данные!P63+данные!Q63+данные!R63)&gt;результат!I65,данные!AB63*0.9,данные!R63)</f>
        <v>0</v>
      </c>
      <c r="M62" s="102">
        <f t="shared" si="0"/>
        <v>0</v>
      </c>
    </row>
    <row r="63" spans="1:13" x14ac:dyDescent="0.25">
      <c r="A63" s="92">
        <f>калькулятор!C68</f>
        <v>0</v>
      </c>
      <c r="B63" s="93">
        <f>калькулятор!D68</f>
        <v>0</v>
      </c>
      <c r="C63" s="94">
        <f>калькулятор!E68</f>
        <v>0</v>
      </c>
      <c r="D63" s="113">
        <f>калькулятор!F68</f>
        <v>0</v>
      </c>
      <c r="E63" s="94">
        <f>калькулятор!G68</f>
        <v>0</v>
      </c>
      <c r="F63" s="94">
        <f>калькулятор!H68</f>
        <v>0</v>
      </c>
      <c r="G63" s="94">
        <f>калькулятор!I68</f>
        <v>0</v>
      </c>
      <c r="H63" s="94">
        <f>IF((данные!N64+данные!O64+данные!P64+данные!Q64+данные!R64)&gt;результат!I66,данные!X64*0.9,данные!N64)</f>
        <v>0</v>
      </c>
      <c r="I63" s="94">
        <f>IF((данные!N64+данные!O64+данные!P64+данные!Q64+данные!R64)&gt;результат!I66,данные!Y64*0.9,данные!O64)</f>
        <v>0</v>
      </c>
      <c r="J63" s="94">
        <f>IF((данные!N64+данные!O64+данные!P64+данные!Q64+данные!R64)&gt;результат!I66,данные!Z64*0.9,данные!P64)</f>
        <v>0</v>
      </c>
      <c r="K63" s="94">
        <f>IF((данные!N64+данные!O64+данные!P64+данные!Q64+данные!R64)&gt;результат!I66,данные!AA64*0.9,данные!Q64)</f>
        <v>0</v>
      </c>
      <c r="L63" s="94">
        <f>IF((данные!N64+данные!O64+данные!P64+данные!Q64+данные!R64)&gt;результат!I66,данные!AB64*0.9,данные!R64)</f>
        <v>0</v>
      </c>
      <c r="M63" s="102">
        <f t="shared" si="0"/>
        <v>0</v>
      </c>
    </row>
    <row r="64" spans="1:13" x14ac:dyDescent="0.25">
      <c r="A64" s="92">
        <f>калькулятор!C69</f>
        <v>0</v>
      </c>
      <c r="B64" s="93">
        <f>калькулятор!D69</f>
        <v>0</v>
      </c>
      <c r="C64" s="94">
        <f>калькулятор!E69</f>
        <v>0</v>
      </c>
      <c r="D64" s="113">
        <f>калькулятор!F69</f>
        <v>0</v>
      </c>
      <c r="E64" s="94">
        <f>калькулятор!G69</f>
        <v>0</v>
      </c>
      <c r="F64" s="94">
        <f>калькулятор!H69</f>
        <v>0</v>
      </c>
      <c r="G64" s="94">
        <f>калькулятор!I69</f>
        <v>0</v>
      </c>
      <c r="H64" s="94">
        <f>IF((данные!N65+данные!O65+данные!P65+данные!Q65+данные!R65)&gt;результат!I67,данные!X65*0.9,данные!N65)</f>
        <v>0</v>
      </c>
      <c r="I64" s="94">
        <f>IF((данные!N65+данные!O65+данные!P65+данные!Q65+данные!R65)&gt;результат!I67,данные!Y65*0.9,данные!O65)</f>
        <v>0</v>
      </c>
      <c r="J64" s="94">
        <f>IF((данные!N65+данные!O65+данные!P65+данные!Q65+данные!R65)&gt;результат!I67,данные!Z65*0.9,данные!P65)</f>
        <v>0</v>
      </c>
      <c r="K64" s="94">
        <f>IF((данные!N65+данные!O65+данные!P65+данные!Q65+данные!R65)&gt;результат!I67,данные!AA65*0.9,данные!Q65)</f>
        <v>0</v>
      </c>
      <c r="L64" s="94">
        <f>IF((данные!N65+данные!O65+данные!P65+данные!Q65+данные!R65)&gt;результат!I67,данные!AB65*0.9,данные!R65)</f>
        <v>0</v>
      </c>
      <c r="M64" s="102">
        <f t="shared" si="0"/>
        <v>0</v>
      </c>
    </row>
    <row r="65" spans="1:13" x14ac:dyDescent="0.25">
      <c r="A65" s="92">
        <f>калькулятор!C70</f>
        <v>0</v>
      </c>
      <c r="B65" s="93">
        <f>калькулятор!D70</f>
        <v>0</v>
      </c>
      <c r="C65" s="94">
        <f>калькулятор!E70</f>
        <v>0</v>
      </c>
      <c r="D65" s="113">
        <f>калькулятор!F70</f>
        <v>0</v>
      </c>
      <c r="E65" s="94">
        <f>калькулятор!G70</f>
        <v>0</v>
      </c>
      <c r="F65" s="94">
        <f>калькулятор!H70</f>
        <v>0</v>
      </c>
      <c r="G65" s="94">
        <f>калькулятор!I70</f>
        <v>0</v>
      </c>
      <c r="H65" s="94">
        <f>IF((данные!N66+данные!O66+данные!P66+данные!Q66+данные!R66)&gt;результат!I68,данные!X66*0.9,данные!N66)</f>
        <v>0</v>
      </c>
      <c r="I65" s="94">
        <f>IF((данные!N66+данные!O66+данные!P66+данные!Q66+данные!R66)&gt;результат!I68,данные!Y66*0.9,данные!O66)</f>
        <v>0</v>
      </c>
      <c r="J65" s="94">
        <f>IF((данные!N66+данные!O66+данные!P66+данные!Q66+данные!R66)&gt;результат!I68,данные!Z66*0.9,данные!P66)</f>
        <v>0</v>
      </c>
      <c r="K65" s="94">
        <f>IF((данные!N66+данные!O66+данные!P66+данные!Q66+данные!R66)&gt;результат!I68,данные!AA66*0.9,данные!Q66)</f>
        <v>0</v>
      </c>
      <c r="L65" s="94">
        <f>IF((данные!N66+данные!O66+данные!P66+данные!Q66+данные!R66)&gt;результат!I68,данные!AB66*0.9,данные!R66)</f>
        <v>0</v>
      </c>
      <c r="M65" s="102">
        <f t="shared" si="0"/>
        <v>0</v>
      </c>
    </row>
    <row r="66" spans="1:13" x14ac:dyDescent="0.25">
      <c r="A66" s="92">
        <f>калькулятор!C71</f>
        <v>0</v>
      </c>
      <c r="B66" s="93">
        <f>калькулятор!D71</f>
        <v>0</v>
      </c>
      <c r="C66" s="94">
        <f>калькулятор!E71</f>
        <v>0</v>
      </c>
      <c r="D66" s="113">
        <f>калькулятор!F71</f>
        <v>0</v>
      </c>
      <c r="E66" s="94">
        <f>калькулятор!G71</f>
        <v>0</v>
      </c>
      <c r="F66" s="94">
        <f>калькулятор!H71</f>
        <v>0</v>
      </c>
      <c r="G66" s="94">
        <f>калькулятор!I71</f>
        <v>0</v>
      </c>
      <c r="H66" s="94">
        <f>IF((данные!N67+данные!O67+данные!P67+данные!Q67+данные!R67)&gt;результат!I69,данные!X67*0.9,данные!N67)</f>
        <v>0</v>
      </c>
      <c r="I66" s="94">
        <f>IF((данные!N67+данные!O67+данные!P67+данные!Q67+данные!R67)&gt;результат!I69,данные!Y67*0.9,данные!O67)</f>
        <v>0</v>
      </c>
      <c r="J66" s="94">
        <f>IF((данные!N67+данные!O67+данные!P67+данные!Q67+данные!R67)&gt;результат!I69,данные!Z67*0.9,данные!P67)</f>
        <v>0</v>
      </c>
      <c r="K66" s="94">
        <f>IF((данные!N67+данные!O67+данные!P67+данные!Q67+данные!R67)&gt;результат!I69,данные!AA67*0.9,данные!Q67)</f>
        <v>0</v>
      </c>
      <c r="L66" s="94">
        <f>IF((данные!N67+данные!O67+данные!P67+данные!Q67+данные!R67)&gt;результат!I69,данные!AB67*0.9,данные!R67)</f>
        <v>0</v>
      </c>
      <c r="M66" s="102">
        <f t="shared" si="0"/>
        <v>0</v>
      </c>
    </row>
    <row r="67" spans="1:13" x14ac:dyDescent="0.25">
      <c r="A67" s="92">
        <f>калькулятор!C72</f>
        <v>0</v>
      </c>
      <c r="B67" s="93">
        <f>калькулятор!D72</f>
        <v>0</v>
      </c>
      <c r="C67" s="94">
        <f>калькулятор!E72</f>
        <v>0</v>
      </c>
      <c r="D67" s="113">
        <f>калькулятор!F72</f>
        <v>0</v>
      </c>
      <c r="E67" s="94">
        <f>калькулятор!G72</f>
        <v>0</v>
      </c>
      <c r="F67" s="94">
        <f>калькулятор!H72</f>
        <v>0</v>
      </c>
      <c r="G67" s="94">
        <f>калькулятор!I72</f>
        <v>0</v>
      </c>
      <c r="H67" s="94">
        <f>IF((данные!N68+данные!O68+данные!P68+данные!Q68+данные!R68)&gt;результат!I70,данные!X68*0.9,данные!N68)</f>
        <v>0</v>
      </c>
      <c r="I67" s="94">
        <f>IF((данные!N68+данные!O68+данные!P68+данные!Q68+данные!R68)&gt;результат!I70,данные!Y68*0.9,данные!O68)</f>
        <v>0</v>
      </c>
      <c r="J67" s="94">
        <f>IF((данные!N68+данные!O68+данные!P68+данные!Q68+данные!R68)&gt;результат!I70,данные!Z68*0.9,данные!P68)</f>
        <v>0</v>
      </c>
      <c r="K67" s="94">
        <f>IF((данные!N68+данные!O68+данные!P68+данные!Q68+данные!R68)&gt;результат!I70,данные!AA68*0.9,данные!Q68)</f>
        <v>0</v>
      </c>
      <c r="L67" s="94">
        <f>IF((данные!N68+данные!O68+данные!P68+данные!Q68+данные!R68)&gt;результат!I70,данные!AB68*0.9,данные!R68)</f>
        <v>0</v>
      </c>
      <c r="M67" s="102">
        <f t="shared" ref="M67:M101" si="1">SUM(H67:L67)</f>
        <v>0</v>
      </c>
    </row>
    <row r="68" spans="1:13" x14ac:dyDescent="0.25">
      <c r="A68" s="92">
        <f>калькулятор!C73</f>
        <v>0</v>
      </c>
      <c r="B68" s="93">
        <f>калькулятор!D73</f>
        <v>0</v>
      </c>
      <c r="C68" s="94">
        <f>калькулятор!E73</f>
        <v>0</v>
      </c>
      <c r="D68" s="113">
        <f>калькулятор!F73</f>
        <v>0</v>
      </c>
      <c r="E68" s="94">
        <f>калькулятор!G73</f>
        <v>0</v>
      </c>
      <c r="F68" s="94">
        <f>калькулятор!H73</f>
        <v>0</v>
      </c>
      <c r="G68" s="94">
        <f>калькулятор!I73</f>
        <v>0</v>
      </c>
      <c r="H68" s="94">
        <f>IF((данные!N69+данные!O69+данные!P69+данные!Q69+данные!R69)&gt;результат!I71,данные!X69*0.9,данные!N69)</f>
        <v>0</v>
      </c>
      <c r="I68" s="94">
        <f>IF((данные!N69+данные!O69+данные!P69+данные!Q69+данные!R69)&gt;результат!I71,данные!Y69*0.9,данные!O69)</f>
        <v>0</v>
      </c>
      <c r="J68" s="94">
        <f>IF((данные!N69+данные!O69+данные!P69+данные!Q69+данные!R69)&gt;результат!I71,данные!Z69*0.9,данные!P69)</f>
        <v>0</v>
      </c>
      <c r="K68" s="94">
        <f>IF((данные!N69+данные!O69+данные!P69+данные!Q69+данные!R69)&gt;результат!I71,данные!AA69*0.9,данные!Q69)</f>
        <v>0</v>
      </c>
      <c r="L68" s="94">
        <f>IF((данные!N69+данные!O69+данные!P69+данные!Q69+данные!R69)&gt;результат!I71,данные!AB69*0.9,данные!R69)</f>
        <v>0</v>
      </c>
      <c r="M68" s="102">
        <f t="shared" si="1"/>
        <v>0</v>
      </c>
    </row>
    <row r="69" spans="1:13" x14ac:dyDescent="0.25">
      <c r="A69" s="92">
        <f>калькулятор!C74</f>
        <v>0</v>
      </c>
      <c r="B69" s="93">
        <f>калькулятор!D74</f>
        <v>0</v>
      </c>
      <c r="C69" s="94">
        <f>калькулятор!E74</f>
        <v>0</v>
      </c>
      <c r="D69" s="113">
        <f>калькулятор!F74</f>
        <v>0</v>
      </c>
      <c r="E69" s="94">
        <f>калькулятор!G74</f>
        <v>0</v>
      </c>
      <c r="F69" s="94">
        <f>калькулятор!H74</f>
        <v>0</v>
      </c>
      <c r="G69" s="94">
        <f>калькулятор!I74</f>
        <v>0</v>
      </c>
      <c r="H69" s="94">
        <f>IF((данные!N70+данные!O70+данные!P70+данные!Q70+данные!R70)&gt;результат!I72,данные!X70*0.9,данные!N70)</f>
        <v>0</v>
      </c>
      <c r="I69" s="94">
        <f>IF((данные!N70+данные!O70+данные!P70+данные!Q70+данные!R70)&gt;результат!I72,данные!Y70*0.9,данные!O70)</f>
        <v>0</v>
      </c>
      <c r="J69" s="94">
        <f>IF((данные!N70+данные!O70+данные!P70+данные!Q70+данные!R70)&gt;результат!I72,данные!Z70*0.9,данные!P70)</f>
        <v>0</v>
      </c>
      <c r="K69" s="94">
        <f>IF((данные!N70+данные!O70+данные!P70+данные!Q70+данные!R70)&gt;результат!I72,данные!AA70*0.9,данные!Q70)</f>
        <v>0</v>
      </c>
      <c r="L69" s="94">
        <f>IF((данные!N70+данные!O70+данные!P70+данные!Q70+данные!R70)&gt;результат!I72,данные!AB70*0.9,данные!R70)</f>
        <v>0</v>
      </c>
      <c r="M69" s="102">
        <f t="shared" si="1"/>
        <v>0</v>
      </c>
    </row>
    <row r="70" spans="1:13" x14ac:dyDescent="0.25">
      <c r="A70" s="92">
        <f>калькулятор!C75</f>
        <v>0</v>
      </c>
      <c r="B70" s="93">
        <f>калькулятор!D75</f>
        <v>0</v>
      </c>
      <c r="C70" s="94">
        <f>калькулятор!E75</f>
        <v>0</v>
      </c>
      <c r="D70" s="113">
        <f>калькулятор!F75</f>
        <v>0</v>
      </c>
      <c r="E70" s="94">
        <f>калькулятор!G75</f>
        <v>0</v>
      </c>
      <c r="F70" s="94">
        <f>калькулятор!H75</f>
        <v>0</v>
      </c>
      <c r="G70" s="94">
        <f>калькулятор!I75</f>
        <v>0</v>
      </c>
      <c r="H70" s="94">
        <f>IF((данные!N71+данные!O71+данные!P71+данные!Q71+данные!R71)&gt;результат!I73,данные!X71*0.9,данные!N71)</f>
        <v>0</v>
      </c>
      <c r="I70" s="94">
        <f>IF((данные!N71+данные!O71+данные!P71+данные!Q71+данные!R71)&gt;результат!I73,данные!Y71*0.9,данные!O71)</f>
        <v>0</v>
      </c>
      <c r="J70" s="94">
        <f>IF((данные!N71+данные!O71+данные!P71+данные!Q71+данные!R71)&gt;результат!I73,данные!Z71*0.9,данные!P71)</f>
        <v>0</v>
      </c>
      <c r="K70" s="94">
        <f>IF((данные!N71+данные!O71+данные!P71+данные!Q71+данные!R71)&gt;результат!I73,данные!AA71*0.9,данные!Q71)</f>
        <v>0</v>
      </c>
      <c r="L70" s="94">
        <f>IF((данные!N71+данные!O71+данные!P71+данные!Q71+данные!R71)&gt;результат!I73,данные!AB71*0.9,данные!R71)</f>
        <v>0</v>
      </c>
      <c r="M70" s="102">
        <f t="shared" si="1"/>
        <v>0</v>
      </c>
    </row>
    <row r="71" spans="1:13" x14ac:dyDescent="0.25">
      <c r="A71" s="92">
        <f>калькулятор!C76</f>
        <v>0</v>
      </c>
      <c r="B71" s="93">
        <f>калькулятор!D76</f>
        <v>0</v>
      </c>
      <c r="C71" s="94">
        <f>калькулятор!E76</f>
        <v>0</v>
      </c>
      <c r="D71" s="113">
        <f>калькулятор!F76</f>
        <v>0</v>
      </c>
      <c r="E71" s="94">
        <f>калькулятор!G76</f>
        <v>0</v>
      </c>
      <c r="F71" s="94">
        <f>калькулятор!H76</f>
        <v>0</v>
      </c>
      <c r="G71" s="94">
        <f>калькулятор!I76</f>
        <v>0</v>
      </c>
      <c r="H71" s="94">
        <f>IF((данные!N72+данные!O72+данные!P72+данные!Q72+данные!R72)&gt;результат!I74,данные!X72*0.9,данные!N72)</f>
        <v>0</v>
      </c>
      <c r="I71" s="94">
        <f>IF((данные!N72+данные!O72+данные!P72+данные!Q72+данные!R72)&gt;результат!I74,данные!Y72*0.9,данные!O72)</f>
        <v>0</v>
      </c>
      <c r="J71" s="94">
        <f>IF((данные!N72+данные!O72+данные!P72+данные!Q72+данные!R72)&gt;результат!I74,данные!Z72*0.9,данные!P72)</f>
        <v>0</v>
      </c>
      <c r="K71" s="94">
        <f>IF((данные!N72+данные!O72+данные!P72+данные!Q72+данные!R72)&gt;результат!I74,данные!AA72*0.9,данные!Q72)</f>
        <v>0</v>
      </c>
      <c r="L71" s="94">
        <f>IF((данные!N72+данные!O72+данные!P72+данные!Q72+данные!R72)&gt;результат!I74,данные!AB72*0.9,данные!R72)</f>
        <v>0</v>
      </c>
      <c r="M71" s="102">
        <f t="shared" si="1"/>
        <v>0</v>
      </c>
    </row>
    <row r="72" spans="1:13" x14ac:dyDescent="0.25">
      <c r="A72" s="92">
        <f>калькулятор!C77</f>
        <v>0</v>
      </c>
      <c r="B72" s="93">
        <f>калькулятор!D77</f>
        <v>0</v>
      </c>
      <c r="C72" s="94">
        <f>калькулятор!E77</f>
        <v>0</v>
      </c>
      <c r="D72" s="113">
        <f>калькулятор!F77</f>
        <v>0</v>
      </c>
      <c r="E72" s="94">
        <f>калькулятор!G77</f>
        <v>0</v>
      </c>
      <c r="F72" s="94">
        <f>калькулятор!H77</f>
        <v>0</v>
      </c>
      <c r="G72" s="94">
        <f>калькулятор!I77</f>
        <v>0</v>
      </c>
      <c r="H72" s="94">
        <f>IF((данные!N73+данные!O73+данные!P73+данные!Q73+данные!R73)&gt;результат!I75,данные!X73*0.9,данные!N73)</f>
        <v>0</v>
      </c>
      <c r="I72" s="94">
        <f>IF((данные!N73+данные!O73+данные!P73+данные!Q73+данные!R73)&gt;результат!I75,данные!Y73*0.9,данные!O73)</f>
        <v>0</v>
      </c>
      <c r="J72" s="94">
        <f>IF((данные!N73+данные!O73+данные!P73+данные!Q73+данные!R73)&gt;результат!I75,данные!Z73*0.9,данные!P73)</f>
        <v>0</v>
      </c>
      <c r="K72" s="94">
        <f>IF((данные!N73+данные!O73+данные!P73+данные!Q73+данные!R73)&gt;результат!I75,данные!AA73*0.9,данные!Q73)</f>
        <v>0</v>
      </c>
      <c r="L72" s="94">
        <f>IF((данные!N73+данные!O73+данные!P73+данные!Q73+данные!R73)&gt;результат!I75,данные!AB73*0.9,данные!R73)</f>
        <v>0</v>
      </c>
      <c r="M72" s="102">
        <f t="shared" si="1"/>
        <v>0</v>
      </c>
    </row>
    <row r="73" spans="1:13" x14ac:dyDescent="0.25">
      <c r="A73" s="92">
        <f>калькулятор!C78</f>
        <v>0</v>
      </c>
      <c r="B73" s="93">
        <f>калькулятор!D78</f>
        <v>0</v>
      </c>
      <c r="C73" s="94">
        <f>калькулятор!E78</f>
        <v>0</v>
      </c>
      <c r="D73" s="113">
        <f>калькулятор!F78</f>
        <v>0</v>
      </c>
      <c r="E73" s="94">
        <f>калькулятор!G78</f>
        <v>0</v>
      </c>
      <c r="F73" s="94">
        <f>калькулятор!H78</f>
        <v>0</v>
      </c>
      <c r="G73" s="94">
        <f>калькулятор!I78</f>
        <v>0</v>
      </c>
      <c r="H73" s="94">
        <f>IF((данные!N74+данные!O74+данные!P74+данные!Q74+данные!R74)&gt;результат!I76,данные!X74*0.9,данные!N74)</f>
        <v>0</v>
      </c>
      <c r="I73" s="94">
        <f>IF((данные!N74+данные!O74+данные!P74+данные!Q74+данные!R74)&gt;результат!I76,данные!Y74*0.9,данные!O74)</f>
        <v>0</v>
      </c>
      <c r="J73" s="94">
        <f>IF((данные!N74+данные!O74+данные!P74+данные!Q74+данные!R74)&gt;результат!I76,данные!Z74*0.9,данные!P74)</f>
        <v>0</v>
      </c>
      <c r="K73" s="94">
        <f>IF((данные!N74+данные!O74+данные!P74+данные!Q74+данные!R74)&gt;результат!I76,данные!AA74*0.9,данные!Q74)</f>
        <v>0</v>
      </c>
      <c r="L73" s="94">
        <f>IF((данные!N74+данные!O74+данные!P74+данные!Q74+данные!R74)&gt;результат!I76,данные!AB74*0.9,данные!R74)</f>
        <v>0</v>
      </c>
      <c r="M73" s="102">
        <f t="shared" si="1"/>
        <v>0</v>
      </c>
    </row>
    <row r="74" spans="1:13" x14ac:dyDescent="0.25">
      <c r="A74" s="92">
        <f>калькулятор!C79</f>
        <v>0</v>
      </c>
      <c r="B74" s="93">
        <f>калькулятор!D79</f>
        <v>0</v>
      </c>
      <c r="C74" s="94">
        <f>калькулятор!E79</f>
        <v>0</v>
      </c>
      <c r="D74" s="113">
        <f>калькулятор!F79</f>
        <v>0</v>
      </c>
      <c r="E74" s="94">
        <f>калькулятор!G79</f>
        <v>0</v>
      </c>
      <c r="F74" s="94">
        <f>калькулятор!H79</f>
        <v>0</v>
      </c>
      <c r="G74" s="94">
        <f>калькулятор!I79</f>
        <v>0</v>
      </c>
      <c r="H74" s="94">
        <f>IF((данные!N75+данные!O75+данные!P75+данные!Q75+данные!R75)&gt;результат!I77,данные!X75*0.9,данные!N75)</f>
        <v>0</v>
      </c>
      <c r="I74" s="94">
        <f>IF((данные!N75+данные!O75+данные!P75+данные!Q75+данные!R75)&gt;результат!I77,данные!Y75*0.9,данные!O75)</f>
        <v>0</v>
      </c>
      <c r="J74" s="94">
        <f>IF((данные!N75+данные!O75+данные!P75+данные!Q75+данные!R75)&gt;результат!I77,данные!Z75*0.9,данные!P75)</f>
        <v>0</v>
      </c>
      <c r="K74" s="94">
        <f>IF((данные!N75+данные!O75+данные!P75+данные!Q75+данные!R75)&gt;результат!I77,данные!AA75*0.9,данные!Q75)</f>
        <v>0</v>
      </c>
      <c r="L74" s="94">
        <f>IF((данные!N75+данные!O75+данные!P75+данные!Q75+данные!R75)&gt;результат!I77,данные!AB75*0.9,данные!R75)</f>
        <v>0</v>
      </c>
      <c r="M74" s="102">
        <f t="shared" si="1"/>
        <v>0</v>
      </c>
    </row>
    <row r="75" spans="1:13" x14ac:dyDescent="0.25">
      <c r="A75" s="92">
        <f>калькулятор!C80</f>
        <v>0</v>
      </c>
      <c r="B75" s="93">
        <f>калькулятор!D80</f>
        <v>0</v>
      </c>
      <c r="C75" s="94">
        <f>калькулятор!E80</f>
        <v>0</v>
      </c>
      <c r="D75" s="113">
        <f>калькулятор!F80</f>
        <v>0</v>
      </c>
      <c r="E75" s="94">
        <f>калькулятор!G80</f>
        <v>0</v>
      </c>
      <c r="F75" s="94">
        <f>калькулятор!H80</f>
        <v>0</v>
      </c>
      <c r="G75" s="94">
        <f>калькулятор!I80</f>
        <v>0</v>
      </c>
      <c r="H75" s="94">
        <f>IF((данные!N76+данные!O76+данные!P76+данные!Q76+данные!R76)&gt;результат!I78,данные!X76*0.9,данные!N76)</f>
        <v>0</v>
      </c>
      <c r="I75" s="94">
        <f>IF((данные!N76+данные!O76+данные!P76+данные!Q76+данные!R76)&gt;результат!I78,данные!Y76*0.9,данные!O76)</f>
        <v>0</v>
      </c>
      <c r="J75" s="94">
        <f>IF((данные!N76+данные!O76+данные!P76+данные!Q76+данные!R76)&gt;результат!I78,данные!Z76*0.9,данные!P76)</f>
        <v>0</v>
      </c>
      <c r="K75" s="94">
        <f>IF((данные!N76+данные!O76+данные!P76+данные!Q76+данные!R76)&gt;результат!I78,данные!AA76*0.9,данные!Q76)</f>
        <v>0</v>
      </c>
      <c r="L75" s="94">
        <f>IF((данные!N76+данные!O76+данные!P76+данные!Q76+данные!R76)&gt;результат!I78,данные!AB76*0.9,данные!R76)</f>
        <v>0</v>
      </c>
      <c r="M75" s="102">
        <f t="shared" si="1"/>
        <v>0</v>
      </c>
    </row>
    <row r="76" spans="1:13" x14ac:dyDescent="0.25">
      <c r="A76" s="92">
        <f>калькулятор!C81</f>
        <v>0</v>
      </c>
      <c r="B76" s="93">
        <f>калькулятор!D81</f>
        <v>0</v>
      </c>
      <c r="C76" s="94">
        <f>калькулятор!E81</f>
        <v>0</v>
      </c>
      <c r="D76" s="113">
        <f>калькулятор!F81</f>
        <v>0</v>
      </c>
      <c r="E76" s="94">
        <f>калькулятор!G81</f>
        <v>0</v>
      </c>
      <c r="F76" s="94">
        <f>калькулятор!H81</f>
        <v>0</v>
      </c>
      <c r="G76" s="94">
        <f>калькулятор!I81</f>
        <v>0</v>
      </c>
      <c r="H76" s="94">
        <f>IF((данные!N77+данные!O77+данные!P77+данные!Q77+данные!R77)&gt;результат!I79,данные!X77*0.9,данные!N77)</f>
        <v>0</v>
      </c>
      <c r="I76" s="94">
        <f>IF((данные!N77+данные!O77+данные!P77+данные!Q77+данные!R77)&gt;результат!I79,данные!Y77*0.9,данные!O77)</f>
        <v>0</v>
      </c>
      <c r="J76" s="94">
        <f>IF((данные!N77+данные!O77+данные!P77+данные!Q77+данные!R77)&gt;результат!I79,данные!Z77*0.9,данные!P77)</f>
        <v>0</v>
      </c>
      <c r="K76" s="94">
        <f>IF((данные!N77+данные!O77+данные!P77+данные!Q77+данные!R77)&gt;результат!I79,данные!AA77*0.9,данные!Q77)</f>
        <v>0</v>
      </c>
      <c r="L76" s="94">
        <f>IF((данные!N77+данные!O77+данные!P77+данные!Q77+данные!R77)&gt;результат!I79,данные!AB77*0.9,данные!R77)</f>
        <v>0</v>
      </c>
      <c r="M76" s="102">
        <f t="shared" si="1"/>
        <v>0</v>
      </c>
    </row>
    <row r="77" spans="1:13" x14ac:dyDescent="0.25">
      <c r="A77" s="92">
        <f>калькулятор!C82</f>
        <v>0</v>
      </c>
      <c r="B77" s="93">
        <f>калькулятор!D82</f>
        <v>0</v>
      </c>
      <c r="C77" s="94">
        <f>калькулятор!E82</f>
        <v>0</v>
      </c>
      <c r="D77" s="113">
        <f>калькулятор!F82</f>
        <v>0</v>
      </c>
      <c r="E77" s="94">
        <f>калькулятор!G82</f>
        <v>0</v>
      </c>
      <c r="F77" s="94">
        <f>калькулятор!H82</f>
        <v>0</v>
      </c>
      <c r="G77" s="94">
        <f>калькулятор!I82</f>
        <v>0</v>
      </c>
      <c r="H77" s="94">
        <f>IF((данные!N78+данные!O78+данные!P78+данные!Q78+данные!R78)&gt;результат!I80,данные!X78*0.9,данные!N78)</f>
        <v>0</v>
      </c>
      <c r="I77" s="94">
        <f>IF((данные!N78+данные!O78+данные!P78+данные!Q78+данные!R78)&gt;результат!I80,данные!Y78*0.9,данные!O78)</f>
        <v>0</v>
      </c>
      <c r="J77" s="94">
        <f>IF((данные!N78+данные!O78+данные!P78+данные!Q78+данные!R78)&gt;результат!I80,данные!Z78*0.9,данные!P78)</f>
        <v>0</v>
      </c>
      <c r="K77" s="94">
        <f>IF((данные!N78+данные!O78+данные!P78+данные!Q78+данные!R78)&gt;результат!I80,данные!AA78*0.9,данные!Q78)</f>
        <v>0</v>
      </c>
      <c r="L77" s="94">
        <f>IF((данные!N78+данные!O78+данные!P78+данные!Q78+данные!R78)&gt;результат!I80,данные!AB78*0.9,данные!R78)</f>
        <v>0</v>
      </c>
      <c r="M77" s="102">
        <f t="shared" si="1"/>
        <v>0</v>
      </c>
    </row>
    <row r="78" spans="1:13" x14ac:dyDescent="0.25">
      <c r="A78" s="92">
        <f>калькулятор!C83</f>
        <v>0</v>
      </c>
      <c r="B78" s="93">
        <f>калькулятор!D83</f>
        <v>0</v>
      </c>
      <c r="C78" s="94">
        <f>калькулятор!E83</f>
        <v>0</v>
      </c>
      <c r="D78" s="113">
        <f>калькулятор!F83</f>
        <v>0</v>
      </c>
      <c r="E78" s="94">
        <f>калькулятор!G83</f>
        <v>0</v>
      </c>
      <c r="F78" s="94">
        <f>калькулятор!H83</f>
        <v>0</v>
      </c>
      <c r="G78" s="94">
        <f>калькулятор!I83</f>
        <v>0</v>
      </c>
      <c r="H78" s="94">
        <f>IF((данные!N79+данные!O79+данные!P79+данные!Q79+данные!R79)&gt;результат!I81,данные!X79*0.9,данные!N79)</f>
        <v>0</v>
      </c>
      <c r="I78" s="94">
        <f>IF((данные!N79+данные!O79+данные!P79+данные!Q79+данные!R79)&gt;результат!I81,данные!Y79*0.9,данные!O79)</f>
        <v>0</v>
      </c>
      <c r="J78" s="94">
        <f>IF((данные!N79+данные!O79+данные!P79+данные!Q79+данные!R79)&gt;результат!I81,данные!Z79*0.9,данные!P79)</f>
        <v>0</v>
      </c>
      <c r="K78" s="94">
        <f>IF((данные!N79+данные!O79+данные!P79+данные!Q79+данные!R79)&gt;результат!I81,данные!AA79*0.9,данные!Q79)</f>
        <v>0</v>
      </c>
      <c r="L78" s="94">
        <f>IF((данные!N79+данные!O79+данные!P79+данные!Q79+данные!R79)&gt;результат!I81,данные!AB79*0.9,данные!R79)</f>
        <v>0</v>
      </c>
      <c r="M78" s="102">
        <f t="shared" si="1"/>
        <v>0</v>
      </c>
    </row>
    <row r="79" spans="1:13" x14ac:dyDescent="0.25">
      <c r="A79" s="92">
        <f>калькулятор!C84</f>
        <v>0</v>
      </c>
      <c r="B79" s="93">
        <f>калькулятор!D84</f>
        <v>0</v>
      </c>
      <c r="C79" s="94">
        <f>калькулятор!E84</f>
        <v>0</v>
      </c>
      <c r="D79" s="113">
        <f>калькулятор!F84</f>
        <v>0</v>
      </c>
      <c r="E79" s="94">
        <f>калькулятор!G84</f>
        <v>0</v>
      </c>
      <c r="F79" s="94">
        <f>калькулятор!H84</f>
        <v>0</v>
      </c>
      <c r="G79" s="94">
        <f>калькулятор!I84</f>
        <v>0</v>
      </c>
      <c r="H79" s="94">
        <f>IF((данные!N80+данные!O80+данные!P80+данные!Q80+данные!R80)&gt;результат!I82,данные!X80*0.9,данные!N80)</f>
        <v>0</v>
      </c>
      <c r="I79" s="94">
        <f>IF((данные!N80+данные!O80+данные!P80+данные!Q80+данные!R80)&gt;результат!I82,данные!Y80*0.9,данные!O80)</f>
        <v>0</v>
      </c>
      <c r="J79" s="94">
        <f>IF((данные!N80+данные!O80+данные!P80+данные!Q80+данные!R80)&gt;результат!I82,данные!Z80*0.9,данные!P80)</f>
        <v>0</v>
      </c>
      <c r="K79" s="94">
        <f>IF((данные!N80+данные!O80+данные!P80+данные!Q80+данные!R80)&gt;результат!I82,данные!AA80*0.9,данные!Q80)</f>
        <v>0</v>
      </c>
      <c r="L79" s="94">
        <f>IF((данные!N80+данные!O80+данные!P80+данные!Q80+данные!R80)&gt;результат!I82,данные!AB80*0.9,данные!R80)</f>
        <v>0</v>
      </c>
      <c r="M79" s="102">
        <f t="shared" si="1"/>
        <v>0</v>
      </c>
    </row>
    <row r="80" spans="1:13" x14ac:dyDescent="0.25">
      <c r="A80" s="92">
        <f>калькулятор!C85</f>
        <v>0</v>
      </c>
      <c r="B80" s="93">
        <f>калькулятор!D85</f>
        <v>0</v>
      </c>
      <c r="C80" s="94">
        <f>калькулятор!E85</f>
        <v>0</v>
      </c>
      <c r="D80" s="113">
        <f>калькулятор!F85</f>
        <v>0</v>
      </c>
      <c r="E80" s="94">
        <f>калькулятор!G85</f>
        <v>0</v>
      </c>
      <c r="F80" s="94">
        <f>калькулятор!H85</f>
        <v>0</v>
      </c>
      <c r="G80" s="94">
        <f>калькулятор!I85</f>
        <v>0</v>
      </c>
      <c r="H80" s="94">
        <f>IF((данные!N81+данные!O81+данные!P81+данные!Q81+данные!R81)&gt;результат!I83,данные!X81*0.9,данные!N81)</f>
        <v>0</v>
      </c>
      <c r="I80" s="94">
        <f>IF((данные!N81+данные!O81+данные!P81+данные!Q81+данные!R81)&gt;результат!I83,данные!Y81*0.9,данные!O81)</f>
        <v>0</v>
      </c>
      <c r="J80" s="94">
        <f>IF((данные!N81+данные!O81+данные!P81+данные!Q81+данные!R81)&gt;результат!I83,данные!Z81*0.9,данные!P81)</f>
        <v>0</v>
      </c>
      <c r="K80" s="94">
        <f>IF((данные!N81+данные!O81+данные!P81+данные!Q81+данные!R81)&gt;результат!I83,данные!AA81*0.9,данные!Q81)</f>
        <v>0</v>
      </c>
      <c r="L80" s="94">
        <f>IF((данные!N81+данные!O81+данные!P81+данные!Q81+данные!R81)&gt;результат!I83,данные!AB81*0.9,данные!R81)</f>
        <v>0</v>
      </c>
      <c r="M80" s="102">
        <f t="shared" si="1"/>
        <v>0</v>
      </c>
    </row>
    <row r="81" spans="1:13" x14ac:dyDescent="0.25">
      <c r="A81" s="92">
        <f>калькулятор!C86</f>
        <v>0</v>
      </c>
      <c r="B81" s="93">
        <f>калькулятор!D86</f>
        <v>0</v>
      </c>
      <c r="C81" s="94">
        <f>калькулятор!E86</f>
        <v>0</v>
      </c>
      <c r="D81" s="113">
        <f>калькулятор!F86</f>
        <v>0</v>
      </c>
      <c r="E81" s="94">
        <f>калькулятор!G86</f>
        <v>0</v>
      </c>
      <c r="F81" s="94">
        <f>калькулятор!H86</f>
        <v>0</v>
      </c>
      <c r="G81" s="94">
        <f>калькулятор!I86</f>
        <v>0</v>
      </c>
      <c r="H81" s="94">
        <f>IF((данные!N82+данные!O82+данные!P82+данные!Q82+данные!R82)&gt;результат!I84,данные!X82*0.9,данные!N82)</f>
        <v>0</v>
      </c>
      <c r="I81" s="94">
        <f>IF((данные!N82+данные!O82+данные!P82+данные!Q82+данные!R82)&gt;результат!I84,данные!Y82*0.9,данные!O82)</f>
        <v>0</v>
      </c>
      <c r="J81" s="94">
        <f>IF((данные!N82+данные!O82+данные!P82+данные!Q82+данные!R82)&gt;результат!I84,данные!Z82*0.9,данные!P82)</f>
        <v>0</v>
      </c>
      <c r="K81" s="94">
        <f>IF((данные!N82+данные!O82+данные!P82+данные!Q82+данные!R82)&gt;результат!I84,данные!AA82*0.9,данные!Q82)</f>
        <v>0</v>
      </c>
      <c r="L81" s="94">
        <f>IF((данные!N82+данные!O82+данные!P82+данные!Q82+данные!R82)&gt;результат!I84,данные!AB82*0.9,данные!R82)</f>
        <v>0</v>
      </c>
      <c r="M81" s="102">
        <f t="shared" si="1"/>
        <v>0</v>
      </c>
    </row>
    <row r="82" spans="1:13" x14ac:dyDescent="0.25">
      <c r="A82" s="92">
        <f>калькулятор!C87</f>
        <v>0</v>
      </c>
      <c r="B82" s="93">
        <f>калькулятор!D87</f>
        <v>0</v>
      </c>
      <c r="C82" s="94">
        <f>калькулятор!E87</f>
        <v>0</v>
      </c>
      <c r="D82" s="113">
        <f>калькулятор!F87</f>
        <v>0</v>
      </c>
      <c r="E82" s="94">
        <f>калькулятор!G87</f>
        <v>0</v>
      </c>
      <c r="F82" s="94">
        <f>калькулятор!H87</f>
        <v>0</v>
      </c>
      <c r="G82" s="94">
        <f>калькулятор!I87</f>
        <v>0</v>
      </c>
      <c r="H82" s="94">
        <f>IF((данные!N83+данные!O83+данные!P83+данные!Q83+данные!R83)&gt;результат!I85,данные!X83*0.9,данные!N83)</f>
        <v>0</v>
      </c>
      <c r="I82" s="94">
        <f>IF((данные!N83+данные!O83+данные!P83+данные!Q83+данные!R83)&gt;результат!I85,данные!Y83*0.9,данные!O83)</f>
        <v>0</v>
      </c>
      <c r="J82" s="94">
        <f>IF((данные!N83+данные!O83+данные!P83+данные!Q83+данные!R83)&gt;результат!I85,данные!Z83*0.9,данные!P83)</f>
        <v>0</v>
      </c>
      <c r="K82" s="94">
        <f>IF((данные!N83+данные!O83+данные!P83+данные!Q83+данные!R83)&gt;результат!I85,данные!AA83*0.9,данные!Q83)</f>
        <v>0</v>
      </c>
      <c r="L82" s="94">
        <f>IF((данные!N83+данные!O83+данные!P83+данные!Q83+данные!R83)&gt;результат!I85,данные!AB83*0.9,данные!R83)</f>
        <v>0</v>
      </c>
      <c r="M82" s="102">
        <f t="shared" si="1"/>
        <v>0</v>
      </c>
    </row>
    <row r="83" spans="1:13" x14ac:dyDescent="0.25">
      <c r="A83" s="92">
        <f>калькулятор!C88</f>
        <v>0</v>
      </c>
      <c r="B83" s="93">
        <f>калькулятор!D88</f>
        <v>0</v>
      </c>
      <c r="C83" s="94">
        <f>калькулятор!E88</f>
        <v>0</v>
      </c>
      <c r="D83" s="113">
        <f>калькулятор!F88</f>
        <v>0</v>
      </c>
      <c r="E83" s="94">
        <f>калькулятор!G88</f>
        <v>0</v>
      </c>
      <c r="F83" s="94">
        <f>калькулятор!H88</f>
        <v>0</v>
      </c>
      <c r="G83" s="94">
        <f>калькулятор!I88</f>
        <v>0</v>
      </c>
      <c r="H83" s="94">
        <f>IF((данные!N84+данные!O84+данные!P84+данные!Q84+данные!R84)&gt;результат!I86,данные!X84*0.9,данные!N84)</f>
        <v>0</v>
      </c>
      <c r="I83" s="94">
        <f>IF((данные!N84+данные!O84+данные!P84+данные!Q84+данные!R84)&gt;результат!I86,данные!Y84*0.9,данные!O84)</f>
        <v>0</v>
      </c>
      <c r="J83" s="94">
        <f>IF((данные!N84+данные!O84+данные!P84+данные!Q84+данные!R84)&gt;результат!I86,данные!Z84*0.9,данные!P84)</f>
        <v>0</v>
      </c>
      <c r="K83" s="94">
        <f>IF((данные!N84+данные!O84+данные!P84+данные!Q84+данные!R84)&gt;результат!I86,данные!AA84*0.9,данные!Q84)</f>
        <v>0</v>
      </c>
      <c r="L83" s="94">
        <f>IF((данные!N84+данные!O84+данные!P84+данные!Q84+данные!R84)&gt;результат!I86,данные!AB84*0.9,данные!R84)</f>
        <v>0</v>
      </c>
      <c r="M83" s="102">
        <f t="shared" si="1"/>
        <v>0</v>
      </c>
    </row>
    <row r="84" spans="1:13" x14ac:dyDescent="0.25">
      <c r="A84" s="92">
        <f>калькулятор!C89</f>
        <v>0</v>
      </c>
      <c r="B84" s="93">
        <f>калькулятор!D89</f>
        <v>0</v>
      </c>
      <c r="C84" s="94">
        <f>калькулятор!E89</f>
        <v>0</v>
      </c>
      <c r="D84" s="113">
        <f>калькулятор!F89</f>
        <v>0</v>
      </c>
      <c r="E84" s="94">
        <f>калькулятор!G89</f>
        <v>0</v>
      </c>
      <c r="F84" s="94">
        <f>калькулятор!H89</f>
        <v>0</v>
      </c>
      <c r="G84" s="94">
        <f>калькулятор!I89</f>
        <v>0</v>
      </c>
      <c r="H84" s="94">
        <f>IF((данные!N85+данные!O85+данные!P85+данные!Q85+данные!R85)&gt;результат!I87,данные!X85*0.9,данные!N85)</f>
        <v>0</v>
      </c>
      <c r="I84" s="94">
        <f>IF((данные!N85+данные!O85+данные!P85+данные!Q85+данные!R85)&gt;результат!I87,данные!Y85*0.9,данные!O85)</f>
        <v>0</v>
      </c>
      <c r="J84" s="94">
        <f>IF((данные!N85+данные!O85+данные!P85+данные!Q85+данные!R85)&gt;результат!I87,данные!Z85*0.9,данные!P85)</f>
        <v>0</v>
      </c>
      <c r="K84" s="94">
        <f>IF((данные!N85+данные!O85+данные!P85+данные!Q85+данные!R85)&gt;результат!I87,данные!AA85*0.9,данные!Q85)</f>
        <v>0</v>
      </c>
      <c r="L84" s="94">
        <f>IF((данные!N85+данные!O85+данные!P85+данные!Q85+данные!R85)&gt;результат!I87,данные!AB85*0.9,данные!R85)</f>
        <v>0</v>
      </c>
      <c r="M84" s="102">
        <f t="shared" si="1"/>
        <v>0</v>
      </c>
    </row>
    <row r="85" spans="1:13" x14ac:dyDescent="0.25">
      <c r="A85" s="92">
        <f>калькулятор!C90</f>
        <v>0</v>
      </c>
      <c r="B85" s="93">
        <f>калькулятор!D90</f>
        <v>0</v>
      </c>
      <c r="C85" s="94">
        <f>калькулятор!E90</f>
        <v>0</v>
      </c>
      <c r="D85" s="113">
        <f>калькулятор!F90</f>
        <v>0</v>
      </c>
      <c r="E85" s="94">
        <f>калькулятор!G90</f>
        <v>0</v>
      </c>
      <c r="F85" s="94">
        <f>калькулятор!H90</f>
        <v>0</v>
      </c>
      <c r="G85" s="94">
        <f>калькулятор!I90</f>
        <v>0</v>
      </c>
      <c r="H85" s="94">
        <f>IF((данные!N86+данные!O86+данные!P86+данные!Q86+данные!R86)&gt;результат!I88,данные!X86*0.9,данные!N86)</f>
        <v>0</v>
      </c>
      <c r="I85" s="94">
        <f>IF((данные!N86+данные!O86+данные!P86+данные!Q86+данные!R86)&gt;результат!I88,данные!Y86*0.9,данные!O86)</f>
        <v>0</v>
      </c>
      <c r="J85" s="94">
        <f>IF((данные!N86+данные!O86+данные!P86+данные!Q86+данные!R86)&gt;результат!I88,данные!Z86*0.9,данные!P86)</f>
        <v>0</v>
      </c>
      <c r="K85" s="94">
        <f>IF((данные!N86+данные!O86+данные!P86+данные!Q86+данные!R86)&gt;результат!I88,данные!AA86*0.9,данные!Q86)</f>
        <v>0</v>
      </c>
      <c r="L85" s="94">
        <f>IF((данные!N86+данные!O86+данные!P86+данные!Q86+данные!R86)&gt;результат!I88,данные!AB86*0.9,данные!R86)</f>
        <v>0</v>
      </c>
      <c r="M85" s="102">
        <f t="shared" si="1"/>
        <v>0</v>
      </c>
    </row>
    <row r="86" spans="1:13" x14ac:dyDescent="0.25">
      <c r="A86" s="92">
        <f>калькулятор!C91</f>
        <v>0</v>
      </c>
      <c r="B86" s="93">
        <f>калькулятор!D91</f>
        <v>0</v>
      </c>
      <c r="C86" s="94">
        <f>калькулятор!E91</f>
        <v>0</v>
      </c>
      <c r="D86" s="113">
        <f>калькулятор!F91</f>
        <v>0</v>
      </c>
      <c r="E86" s="94">
        <f>калькулятор!G91</f>
        <v>0</v>
      </c>
      <c r="F86" s="94">
        <f>калькулятор!H91</f>
        <v>0</v>
      </c>
      <c r="G86" s="94">
        <f>калькулятор!I91</f>
        <v>0</v>
      </c>
      <c r="H86" s="94">
        <f>IF((данные!N87+данные!O87+данные!P87+данные!Q87+данные!R87)&gt;результат!I89,данные!X87*0.9,данные!N87)</f>
        <v>0</v>
      </c>
      <c r="I86" s="94">
        <f>IF((данные!N87+данные!O87+данные!P87+данные!Q87+данные!R87)&gt;результат!I89,данные!Y87*0.9,данные!O87)</f>
        <v>0</v>
      </c>
      <c r="J86" s="94">
        <f>IF((данные!N87+данные!O87+данные!P87+данные!Q87+данные!R87)&gt;результат!I89,данные!Z87*0.9,данные!P87)</f>
        <v>0</v>
      </c>
      <c r="K86" s="94">
        <f>IF((данные!N87+данные!O87+данные!P87+данные!Q87+данные!R87)&gt;результат!I89,данные!AA87*0.9,данные!Q87)</f>
        <v>0</v>
      </c>
      <c r="L86" s="94">
        <f>IF((данные!N87+данные!O87+данные!P87+данные!Q87+данные!R87)&gt;результат!I89,данные!AB87*0.9,данные!R87)</f>
        <v>0</v>
      </c>
      <c r="M86" s="102">
        <f t="shared" si="1"/>
        <v>0</v>
      </c>
    </row>
    <row r="87" spans="1:13" x14ac:dyDescent="0.25">
      <c r="A87" s="92">
        <f>калькулятор!C92</f>
        <v>0</v>
      </c>
      <c r="B87" s="93">
        <f>калькулятор!D92</f>
        <v>0</v>
      </c>
      <c r="C87" s="94">
        <f>калькулятор!E92</f>
        <v>0</v>
      </c>
      <c r="D87" s="113">
        <f>калькулятор!F92</f>
        <v>0</v>
      </c>
      <c r="E87" s="94">
        <f>калькулятор!G92</f>
        <v>0</v>
      </c>
      <c r="F87" s="94">
        <f>калькулятор!H92</f>
        <v>0</v>
      </c>
      <c r="G87" s="94">
        <f>калькулятор!I92</f>
        <v>0</v>
      </c>
      <c r="H87" s="94">
        <f>IF((данные!N88+данные!O88+данные!P88+данные!Q88+данные!R88)&gt;результат!I90,данные!X88*0.9,данные!N88)</f>
        <v>0</v>
      </c>
      <c r="I87" s="94">
        <f>IF((данные!N88+данные!O88+данные!P88+данные!Q88+данные!R88)&gt;результат!I90,данные!Y88*0.9,данные!O88)</f>
        <v>0</v>
      </c>
      <c r="J87" s="94">
        <f>IF((данные!N88+данные!O88+данные!P88+данные!Q88+данные!R88)&gt;результат!I90,данные!Z88*0.9,данные!P88)</f>
        <v>0</v>
      </c>
      <c r="K87" s="94">
        <f>IF((данные!N88+данные!O88+данные!P88+данные!Q88+данные!R88)&gt;результат!I90,данные!AA88*0.9,данные!Q88)</f>
        <v>0</v>
      </c>
      <c r="L87" s="94">
        <f>IF((данные!N88+данные!O88+данные!P88+данные!Q88+данные!R88)&gt;результат!I90,данные!AB88*0.9,данные!R88)</f>
        <v>0</v>
      </c>
      <c r="M87" s="102">
        <f t="shared" si="1"/>
        <v>0</v>
      </c>
    </row>
    <row r="88" spans="1:13" x14ac:dyDescent="0.25">
      <c r="A88" s="92">
        <f>калькулятор!C93</f>
        <v>0</v>
      </c>
      <c r="B88" s="93">
        <f>калькулятор!D93</f>
        <v>0</v>
      </c>
      <c r="C88" s="94">
        <f>калькулятор!E93</f>
        <v>0</v>
      </c>
      <c r="D88" s="113">
        <f>калькулятор!F93</f>
        <v>0</v>
      </c>
      <c r="E88" s="94">
        <f>калькулятор!G93</f>
        <v>0</v>
      </c>
      <c r="F88" s="94">
        <f>калькулятор!H93</f>
        <v>0</v>
      </c>
      <c r="G88" s="94">
        <f>калькулятор!I93</f>
        <v>0</v>
      </c>
      <c r="H88" s="94">
        <f>IF((данные!N89+данные!O89+данные!P89+данные!Q89+данные!R89)&gt;результат!I91,данные!X89*0.9,данные!N89)</f>
        <v>0</v>
      </c>
      <c r="I88" s="94">
        <f>IF((данные!N89+данные!O89+данные!P89+данные!Q89+данные!R89)&gt;результат!I91,данные!Y89*0.9,данные!O89)</f>
        <v>0</v>
      </c>
      <c r="J88" s="94">
        <f>IF((данные!N89+данные!O89+данные!P89+данные!Q89+данные!R89)&gt;результат!I91,данные!Z89*0.9,данные!P89)</f>
        <v>0</v>
      </c>
      <c r="K88" s="94">
        <f>IF((данные!N89+данные!O89+данные!P89+данные!Q89+данные!R89)&gt;результат!I91,данные!AA89*0.9,данные!Q89)</f>
        <v>0</v>
      </c>
      <c r="L88" s="94">
        <f>IF((данные!N89+данные!O89+данные!P89+данные!Q89+данные!R89)&gt;результат!I91,данные!AB89*0.9,данные!R89)</f>
        <v>0</v>
      </c>
      <c r="M88" s="102">
        <f t="shared" si="1"/>
        <v>0</v>
      </c>
    </row>
    <row r="89" spans="1:13" x14ac:dyDescent="0.25">
      <c r="A89" s="92">
        <f>калькулятор!C94</f>
        <v>0</v>
      </c>
      <c r="B89" s="93">
        <f>калькулятор!D94</f>
        <v>0</v>
      </c>
      <c r="C89" s="94">
        <f>калькулятор!E94</f>
        <v>0</v>
      </c>
      <c r="D89" s="113">
        <f>калькулятор!F94</f>
        <v>0</v>
      </c>
      <c r="E89" s="94">
        <f>калькулятор!G94</f>
        <v>0</v>
      </c>
      <c r="F89" s="94">
        <f>калькулятор!H94</f>
        <v>0</v>
      </c>
      <c r="G89" s="94">
        <f>калькулятор!I94</f>
        <v>0</v>
      </c>
      <c r="H89" s="94">
        <f>IF((данные!N90+данные!O90+данные!P90+данные!Q90+данные!R90)&gt;результат!I92,данные!X90*0.9,данные!N90)</f>
        <v>0</v>
      </c>
      <c r="I89" s="94">
        <f>IF((данные!N90+данные!O90+данные!P90+данные!Q90+данные!R90)&gt;результат!I92,данные!Y90*0.9,данные!O90)</f>
        <v>0</v>
      </c>
      <c r="J89" s="94">
        <f>IF((данные!N90+данные!O90+данные!P90+данные!Q90+данные!R90)&gt;результат!I92,данные!Z90*0.9,данные!P90)</f>
        <v>0</v>
      </c>
      <c r="K89" s="94">
        <f>IF((данные!N90+данные!O90+данные!P90+данные!Q90+данные!R90)&gt;результат!I92,данные!AA90*0.9,данные!Q90)</f>
        <v>0</v>
      </c>
      <c r="L89" s="94">
        <f>IF((данные!N90+данные!O90+данные!P90+данные!Q90+данные!R90)&gt;результат!I92,данные!AB90*0.9,данные!R90)</f>
        <v>0</v>
      </c>
      <c r="M89" s="102">
        <f t="shared" si="1"/>
        <v>0</v>
      </c>
    </row>
    <row r="90" spans="1:13" x14ac:dyDescent="0.25">
      <c r="A90" s="92">
        <f>калькулятор!C95</f>
        <v>0</v>
      </c>
      <c r="B90" s="93">
        <f>калькулятор!D95</f>
        <v>0</v>
      </c>
      <c r="C90" s="94">
        <f>калькулятор!E95</f>
        <v>0</v>
      </c>
      <c r="D90" s="113">
        <f>калькулятор!F95</f>
        <v>0</v>
      </c>
      <c r="E90" s="94">
        <f>калькулятор!G95</f>
        <v>0</v>
      </c>
      <c r="F90" s="94">
        <f>калькулятор!H95</f>
        <v>0</v>
      </c>
      <c r="G90" s="94">
        <f>калькулятор!I95</f>
        <v>0</v>
      </c>
      <c r="H90" s="94">
        <f>IF((данные!N91+данные!O91+данные!P91+данные!Q91+данные!R91)&gt;результат!I93,данные!X91*0.9,данные!N91)</f>
        <v>0</v>
      </c>
      <c r="I90" s="94">
        <f>IF((данные!N91+данные!O91+данные!P91+данные!Q91+данные!R91)&gt;результат!I93,данные!Y91*0.9,данные!O91)</f>
        <v>0</v>
      </c>
      <c r="J90" s="94">
        <f>IF((данные!N91+данные!O91+данные!P91+данные!Q91+данные!R91)&gt;результат!I93,данные!Z91*0.9,данные!P91)</f>
        <v>0</v>
      </c>
      <c r="K90" s="94">
        <f>IF((данные!N91+данные!O91+данные!P91+данные!Q91+данные!R91)&gt;результат!I93,данные!AA91*0.9,данные!Q91)</f>
        <v>0</v>
      </c>
      <c r="L90" s="94">
        <f>IF((данные!N91+данные!O91+данные!P91+данные!Q91+данные!R91)&gt;результат!I93,данные!AB91*0.9,данные!R91)</f>
        <v>0</v>
      </c>
      <c r="M90" s="102">
        <f t="shared" si="1"/>
        <v>0</v>
      </c>
    </row>
    <row r="91" spans="1:13" x14ac:dyDescent="0.25">
      <c r="A91" s="92">
        <f>калькулятор!C96</f>
        <v>0</v>
      </c>
      <c r="B91" s="93">
        <f>калькулятор!D96</f>
        <v>0</v>
      </c>
      <c r="C91" s="94">
        <f>калькулятор!E96</f>
        <v>0</v>
      </c>
      <c r="D91" s="113">
        <f>калькулятор!F96</f>
        <v>0</v>
      </c>
      <c r="E91" s="94">
        <f>калькулятор!G96</f>
        <v>0</v>
      </c>
      <c r="F91" s="94">
        <f>калькулятор!H96</f>
        <v>0</v>
      </c>
      <c r="G91" s="94">
        <f>калькулятор!I96</f>
        <v>0</v>
      </c>
      <c r="H91" s="94">
        <f>IF((данные!N92+данные!O92+данные!P92+данные!Q92+данные!R92)&gt;результат!I94,данные!X92*0.9,данные!N92)</f>
        <v>0</v>
      </c>
      <c r="I91" s="94">
        <f>IF((данные!N92+данные!O92+данные!P92+данные!Q92+данные!R92)&gt;результат!I94,данные!Y92*0.9,данные!O92)</f>
        <v>0</v>
      </c>
      <c r="J91" s="94">
        <f>IF((данные!N92+данные!O92+данные!P92+данные!Q92+данные!R92)&gt;результат!I94,данные!Z92*0.9,данные!P92)</f>
        <v>0</v>
      </c>
      <c r="K91" s="94">
        <f>IF((данные!N92+данные!O92+данные!P92+данные!Q92+данные!R92)&gt;результат!I94,данные!AA92*0.9,данные!Q92)</f>
        <v>0</v>
      </c>
      <c r="L91" s="94">
        <f>IF((данные!N92+данные!O92+данные!P92+данные!Q92+данные!R92)&gt;результат!I94,данные!AB92*0.9,данные!R92)</f>
        <v>0</v>
      </c>
      <c r="M91" s="102">
        <f t="shared" si="1"/>
        <v>0</v>
      </c>
    </row>
    <row r="92" spans="1:13" x14ac:dyDescent="0.25">
      <c r="A92" s="92">
        <f>калькулятор!C97</f>
        <v>0</v>
      </c>
      <c r="B92" s="93">
        <f>калькулятор!D97</f>
        <v>0</v>
      </c>
      <c r="C92" s="94">
        <f>калькулятор!E97</f>
        <v>0</v>
      </c>
      <c r="D92" s="113">
        <f>калькулятор!F97</f>
        <v>0</v>
      </c>
      <c r="E92" s="94">
        <f>калькулятор!G97</f>
        <v>0</v>
      </c>
      <c r="F92" s="94">
        <f>калькулятор!H97</f>
        <v>0</v>
      </c>
      <c r="G92" s="94">
        <f>калькулятор!I97</f>
        <v>0</v>
      </c>
      <c r="H92" s="94">
        <f>IF((данные!N93+данные!O93+данные!P93+данные!Q93+данные!R93)&gt;результат!I95,данные!X93*0.9,данные!N93)</f>
        <v>0</v>
      </c>
      <c r="I92" s="94">
        <f>IF((данные!N93+данные!O93+данные!P93+данные!Q93+данные!R93)&gt;результат!I95,данные!Y93*0.9,данные!O93)</f>
        <v>0</v>
      </c>
      <c r="J92" s="94">
        <f>IF((данные!N93+данные!O93+данные!P93+данные!Q93+данные!R93)&gt;результат!I95,данные!Z93*0.9,данные!P93)</f>
        <v>0</v>
      </c>
      <c r="K92" s="94">
        <f>IF((данные!N93+данные!O93+данные!P93+данные!Q93+данные!R93)&gt;результат!I95,данные!AA93*0.9,данные!Q93)</f>
        <v>0</v>
      </c>
      <c r="L92" s="94">
        <f>IF((данные!N93+данные!O93+данные!P93+данные!Q93+данные!R93)&gt;результат!I95,данные!AB93*0.9,данные!R93)</f>
        <v>0</v>
      </c>
      <c r="M92" s="102">
        <f t="shared" si="1"/>
        <v>0</v>
      </c>
    </row>
    <row r="93" spans="1:13" x14ac:dyDescent="0.25">
      <c r="A93" s="92">
        <f>калькулятор!C98</f>
        <v>0</v>
      </c>
      <c r="B93" s="93">
        <f>калькулятор!D98</f>
        <v>0</v>
      </c>
      <c r="C93" s="94">
        <f>калькулятор!E98</f>
        <v>0</v>
      </c>
      <c r="D93" s="113">
        <f>калькулятор!F98</f>
        <v>0</v>
      </c>
      <c r="E93" s="94">
        <f>калькулятор!G98</f>
        <v>0</v>
      </c>
      <c r="F93" s="94">
        <f>калькулятор!H98</f>
        <v>0</v>
      </c>
      <c r="G93" s="94">
        <f>калькулятор!I98</f>
        <v>0</v>
      </c>
      <c r="H93" s="94">
        <f>IF((данные!N94+данные!O94+данные!P94+данные!Q94+данные!R94)&gt;результат!I96,данные!X94*0.9,данные!N94)</f>
        <v>0</v>
      </c>
      <c r="I93" s="94">
        <f>IF((данные!N94+данные!O94+данные!P94+данные!Q94+данные!R94)&gt;результат!I96,данные!Y94*0.9,данные!O94)</f>
        <v>0</v>
      </c>
      <c r="J93" s="94">
        <f>IF((данные!N94+данные!O94+данные!P94+данные!Q94+данные!R94)&gt;результат!I96,данные!Z94*0.9,данные!P94)</f>
        <v>0</v>
      </c>
      <c r="K93" s="94">
        <f>IF((данные!N94+данные!O94+данные!P94+данные!Q94+данные!R94)&gt;результат!I96,данные!AA94*0.9,данные!Q94)</f>
        <v>0</v>
      </c>
      <c r="L93" s="94">
        <f>IF((данные!N94+данные!O94+данные!P94+данные!Q94+данные!R94)&gt;результат!I96,данные!AB94*0.9,данные!R94)</f>
        <v>0</v>
      </c>
      <c r="M93" s="102">
        <f t="shared" si="1"/>
        <v>0</v>
      </c>
    </row>
    <row r="94" spans="1:13" x14ac:dyDescent="0.25">
      <c r="A94" s="92">
        <f>калькулятор!C99</f>
        <v>0</v>
      </c>
      <c r="B94" s="93">
        <f>калькулятор!D99</f>
        <v>0</v>
      </c>
      <c r="C94" s="94">
        <f>калькулятор!E99</f>
        <v>0</v>
      </c>
      <c r="D94" s="113">
        <f>калькулятор!F99</f>
        <v>0</v>
      </c>
      <c r="E94" s="94">
        <f>калькулятор!G99</f>
        <v>0</v>
      </c>
      <c r="F94" s="94">
        <f>калькулятор!H99</f>
        <v>0</v>
      </c>
      <c r="G94" s="94">
        <f>калькулятор!I99</f>
        <v>0</v>
      </c>
      <c r="H94" s="94">
        <f>IF((данные!N95+данные!O95+данные!P95+данные!Q95+данные!R95)&gt;результат!I97,данные!X95*0.9,данные!N95)</f>
        <v>0</v>
      </c>
      <c r="I94" s="94">
        <f>IF((данные!N95+данные!O95+данные!P95+данные!Q95+данные!R95)&gt;результат!I97,данные!Y95*0.9,данные!O95)</f>
        <v>0</v>
      </c>
      <c r="J94" s="94">
        <f>IF((данные!N95+данные!O95+данные!P95+данные!Q95+данные!R95)&gt;результат!I97,данные!Z95*0.9,данные!P95)</f>
        <v>0</v>
      </c>
      <c r="K94" s="94">
        <f>IF((данные!N95+данные!O95+данные!P95+данные!Q95+данные!R95)&gt;результат!I97,данные!AA95*0.9,данные!Q95)</f>
        <v>0</v>
      </c>
      <c r="L94" s="94">
        <f>IF((данные!N95+данные!O95+данные!P95+данные!Q95+данные!R95)&gt;результат!I97,данные!AB95*0.9,данные!R95)</f>
        <v>0</v>
      </c>
      <c r="M94" s="102">
        <f t="shared" si="1"/>
        <v>0</v>
      </c>
    </row>
    <row r="95" spans="1:13" x14ac:dyDescent="0.25">
      <c r="A95" s="92">
        <f>калькулятор!C100</f>
        <v>0</v>
      </c>
      <c r="B95" s="93">
        <f>калькулятор!D100</f>
        <v>0</v>
      </c>
      <c r="C95" s="94">
        <f>калькулятор!E100</f>
        <v>0</v>
      </c>
      <c r="D95" s="113">
        <f>калькулятор!F100</f>
        <v>0</v>
      </c>
      <c r="E95" s="94">
        <f>калькулятор!G100</f>
        <v>0</v>
      </c>
      <c r="F95" s="94">
        <f>калькулятор!H100</f>
        <v>0</v>
      </c>
      <c r="G95" s="94">
        <f>калькулятор!I100</f>
        <v>0</v>
      </c>
      <c r="H95" s="94">
        <f>IF((данные!N96+данные!O96+данные!P96+данные!Q96+данные!R96)&gt;результат!I98,данные!X96*0.9,данные!N96)</f>
        <v>0</v>
      </c>
      <c r="I95" s="94">
        <f>IF((данные!N96+данные!O96+данные!P96+данные!Q96+данные!R96)&gt;результат!I98,данные!Y96*0.9,данные!O96)</f>
        <v>0</v>
      </c>
      <c r="J95" s="94">
        <f>IF((данные!N96+данные!O96+данные!P96+данные!Q96+данные!R96)&gt;результат!I98,данные!Z96*0.9,данные!P96)</f>
        <v>0</v>
      </c>
      <c r="K95" s="94">
        <f>IF((данные!N96+данные!O96+данные!P96+данные!Q96+данные!R96)&gt;результат!I98,данные!AA96*0.9,данные!Q96)</f>
        <v>0</v>
      </c>
      <c r="L95" s="94">
        <f>IF((данные!N96+данные!O96+данные!P96+данные!Q96+данные!R96)&gt;результат!I98,данные!AB96*0.9,данные!R96)</f>
        <v>0</v>
      </c>
      <c r="M95" s="102">
        <f t="shared" si="1"/>
        <v>0</v>
      </c>
    </row>
    <row r="96" spans="1:13" x14ac:dyDescent="0.25">
      <c r="A96" s="92">
        <f>калькулятор!C101</f>
        <v>0</v>
      </c>
      <c r="B96" s="93">
        <f>калькулятор!D101</f>
        <v>0</v>
      </c>
      <c r="C96" s="94">
        <f>калькулятор!E101</f>
        <v>0</v>
      </c>
      <c r="D96" s="113">
        <f>калькулятор!F101</f>
        <v>0</v>
      </c>
      <c r="E96" s="94">
        <f>калькулятор!G101</f>
        <v>0</v>
      </c>
      <c r="F96" s="94">
        <f>калькулятор!H101</f>
        <v>0</v>
      </c>
      <c r="G96" s="94">
        <f>калькулятор!I101</f>
        <v>0</v>
      </c>
      <c r="H96" s="94">
        <f>IF((данные!N97+данные!O97+данные!P97+данные!Q97+данные!R97)&gt;результат!I99,данные!X97*0.9,данные!N97)</f>
        <v>0</v>
      </c>
      <c r="I96" s="94">
        <f>IF((данные!N97+данные!O97+данные!P97+данные!Q97+данные!R97)&gt;результат!I99,данные!Y97*0.9,данные!O97)</f>
        <v>0</v>
      </c>
      <c r="J96" s="94">
        <f>IF((данные!N97+данные!O97+данные!P97+данные!Q97+данные!R97)&gt;результат!I99,данные!Z97*0.9,данные!P97)</f>
        <v>0</v>
      </c>
      <c r="K96" s="94">
        <f>IF((данные!N97+данные!O97+данные!P97+данные!Q97+данные!R97)&gt;результат!I99,данные!AA97*0.9,данные!Q97)</f>
        <v>0</v>
      </c>
      <c r="L96" s="94">
        <f>IF((данные!N97+данные!O97+данные!P97+данные!Q97+данные!R97)&gt;результат!I99,данные!AB97*0.9,данные!R97)</f>
        <v>0</v>
      </c>
      <c r="M96" s="102">
        <f t="shared" si="1"/>
        <v>0</v>
      </c>
    </row>
    <row r="97" spans="1:13" x14ac:dyDescent="0.25">
      <c r="A97" s="92">
        <f>калькулятор!C102</f>
        <v>0</v>
      </c>
      <c r="B97" s="93">
        <f>калькулятор!D102</f>
        <v>0</v>
      </c>
      <c r="C97" s="94">
        <f>калькулятор!E102</f>
        <v>0</v>
      </c>
      <c r="D97" s="113">
        <f>калькулятор!F102</f>
        <v>0</v>
      </c>
      <c r="E97" s="94">
        <f>калькулятор!G102</f>
        <v>0</v>
      </c>
      <c r="F97" s="94">
        <f>калькулятор!H102</f>
        <v>0</v>
      </c>
      <c r="G97" s="94">
        <f>калькулятор!I102</f>
        <v>0</v>
      </c>
      <c r="H97" s="94">
        <f>IF((данные!N98+данные!O98+данные!P98+данные!Q98+данные!R98)&gt;результат!I100,данные!X98*0.9,данные!N98)</f>
        <v>0</v>
      </c>
      <c r="I97" s="94">
        <f>IF((данные!N98+данные!O98+данные!P98+данные!Q98+данные!R98)&gt;результат!I100,данные!Y98*0.9,данные!O98)</f>
        <v>0</v>
      </c>
      <c r="J97" s="94">
        <f>IF((данные!N98+данные!O98+данные!P98+данные!Q98+данные!R98)&gt;результат!I100,данные!Z98*0.9,данные!P98)</f>
        <v>0</v>
      </c>
      <c r="K97" s="94">
        <f>IF((данные!N98+данные!O98+данные!P98+данные!Q98+данные!R98)&gt;результат!I100,данные!AA98*0.9,данные!Q98)</f>
        <v>0</v>
      </c>
      <c r="L97" s="94">
        <f>IF((данные!N98+данные!O98+данные!P98+данные!Q98+данные!R98)&gt;результат!I100,данные!AB98*0.9,данные!R98)</f>
        <v>0</v>
      </c>
      <c r="M97" s="102">
        <f t="shared" si="1"/>
        <v>0</v>
      </c>
    </row>
    <row r="98" spans="1:13" x14ac:dyDescent="0.25">
      <c r="A98" s="92">
        <f>калькулятор!C103</f>
        <v>0</v>
      </c>
      <c r="B98" s="93">
        <f>калькулятор!D103</f>
        <v>0</v>
      </c>
      <c r="C98" s="94">
        <f>калькулятор!E103</f>
        <v>0</v>
      </c>
      <c r="D98" s="113">
        <f>калькулятор!F103</f>
        <v>0</v>
      </c>
      <c r="E98" s="94">
        <f>калькулятор!G103</f>
        <v>0</v>
      </c>
      <c r="F98" s="94">
        <f>калькулятор!H103</f>
        <v>0</v>
      </c>
      <c r="G98" s="94">
        <f>калькулятор!I103</f>
        <v>0</v>
      </c>
      <c r="H98" s="94">
        <f>IF((данные!N99+данные!O99+данные!P99+данные!Q99+данные!R99)&gt;результат!I101,данные!X99*0.9,данные!N99)</f>
        <v>0</v>
      </c>
      <c r="I98" s="94">
        <f>IF((данные!N99+данные!O99+данные!P99+данные!Q99+данные!R99)&gt;результат!I101,данные!Y99*0.9,данные!O99)</f>
        <v>0</v>
      </c>
      <c r="J98" s="94">
        <f>IF((данные!N99+данные!O99+данные!P99+данные!Q99+данные!R99)&gt;результат!I101,данные!Z99*0.9,данные!P99)</f>
        <v>0</v>
      </c>
      <c r="K98" s="94">
        <f>IF((данные!N99+данные!O99+данные!P99+данные!Q99+данные!R99)&gt;результат!I101,данные!AA99*0.9,данные!Q99)</f>
        <v>0</v>
      </c>
      <c r="L98" s="94">
        <f>IF((данные!N99+данные!O99+данные!P99+данные!Q99+данные!R99)&gt;результат!I101,данные!AB99*0.9,данные!R99)</f>
        <v>0</v>
      </c>
      <c r="M98" s="102">
        <f t="shared" si="1"/>
        <v>0</v>
      </c>
    </row>
    <row r="99" spans="1:13" x14ac:dyDescent="0.25">
      <c r="A99" s="92">
        <f>калькулятор!C104</f>
        <v>0</v>
      </c>
      <c r="B99" s="93">
        <f>калькулятор!D104</f>
        <v>0</v>
      </c>
      <c r="C99" s="94">
        <f>калькулятор!E104</f>
        <v>0</v>
      </c>
      <c r="D99" s="113">
        <f>калькулятор!F104</f>
        <v>0</v>
      </c>
      <c r="E99" s="94">
        <f>калькулятор!G104</f>
        <v>0</v>
      </c>
      <c r="F99" s="94">
        <f>калькулятор!H104</f>
        <v>0</v>
      </c>
      <c r="G99" s="94">
        <f>калькулятор!I104</f>
        <v>0</v>
      </c>
      <c r="H99" s="94">
        <f>IF((данные!N100+данные!O100+данные!P100+данные!Q100+данные!R100)&gt;результат!I102,данные!X100*0.9,данные!N100)</f>
        <v>0</v>
      </c>
      <c r="I99" s="94">
        <f>IF((данные!N100+данные!O100+данные!P100+данные!Q100+данные!R100)&gt;результат!I102,данные!Y100*0.9,данные!O100)</f>
        <v>0</v>
      </c>
      <c r="J99" s="94">
        <f>IF((данные!N100+данные!O100+данные!P100+данные!Q100+данные!R100)&gt;результат!I102,данные!Z100*0.9,данные!P100)</f>
        <v>0</v>
      </c>
      <c r="K99" s="94">
        <f>IF((данные!N100+данные!O100+данные!P100+данные!Q100+данные!R100)&gt;результат!I102,данные!AA100*0.9,данные!Q100)</f>
        <v>0</v>
      </c>
      <c r="L99" s="94">
        <f>IF((данные!N100+данные!O100+данные!P100+данные!Q100+данные!R100)&gt;результат!I102,данные!AB100*0.9,данные!R100)</f>
        <v>0</v>
      </c>
      <c r="M99" s="102">
        <f t="shared" si="1"/>
        <v>0</v>
      </c>
    </row>
    <row r="100" spans="1:13" x14ac:dyDescent="0.25">
      <c r="A100" s="92">
        <f>калькулятор!C105</f>
        <v>0</v>
      </c>
      <c r="B100" s="93">
        <f>калькулятор!D105</f>
        <v>0</v>
      </c>
      <c r="C100" s="94">
        <f>калькулятор!E105</f>
        <v>0</v>
      </c>
      <c r="D100" s="113">
        <f>калькулятор!F105</f>
        <v>0</v>
      </c>
      <c r="E100" s="94">
        <f>калькулятор!G105</f>
        <v>0</v>
      </c>
      <c r="F100" s="94">
        <f>калькулятор!H105</f>
        <v>0</v>
      </c>
      <c r="G100" s="94">
        <f>калькулятор!I105</f>
        <v>0</v>
      </c>
      <c r="H100" s="94">
        <f>IF((данные!N101+данные!O101+данные!P101+данные!Q101+данные!R101)&gt;результат!I103,данные!X101*0.9,данные!N101)</f>
        <v>0</v>
      </c>
      <c r="I100" s="94">
        <f>IF((данные!N101+данные!O101+данные!P101+данные!Q101+данные!R101)&gt;результат!I103,данные!Y101*0.9,данные!O101)</f>
        <v>0</v>
      </c>
      <c r="J100" s="94">
        <f>IF((данные!N101+данные!O101+данные!P101+данные!Q101+данные!R101)&gt;результат!I103,данные!Z101*0.9,данные!P101)</f>
        <v>0</v>
      </c>
      <c r="K100" s="94">
        <f>IF((данные!N101+данные!O101+данные!P101+данные!Q101+данные!R101)&gt;результат!I103,данные!AA101*0.9,данные!Q101)</f>
        <v>0</v>
      </c>
      <c r="L100" s="94">
        <f>IF((данные!N101+данные!O101+данные!P101+данные!Q101+данные!R101)&gt;результат!I103,данные!AB101*0.9,данные!R101)</f>
        <v>0</v>
      </c>
      <c r="M100" s="102">
        <f t="shared" si="1"/>
        <v>0</v>
      </c>
    </row>
    <row r="101" spans="1:13" x14ac:dyDescent="0.25">
      <c r="A101" s="95">
        <f>калькулятор!C106</f>
        <v>0</v>
      </c>
      <c r="B101" s="96">
        <f>калькулятор!D106</f>
        <v>0</v>
      </c>
      <c r="C101" s="115">
        <f>калькулятор!E106</f>
        <v>0</v>
      </c>
      <c r="D101" s="116">
        <f>калькулятор!F106</f>
        <v>0</v>
      </c>
      <c r="E101" s="115">
        <f>калькулятор!G106</f>
        <v>0</v>
      </c>
      <c r="F101" s="115">
        <f>калькулятор!H106</f>
        <v>0</v>
      </c>
      <c r="G101" s="94">
        <f>калькулятор!I106</f>
        <v>0</v>
      </c>
      <c r="H101" s="94">
        <f>IF((данные!N102+данные!O102+данные!P102+данные!Q102+данные!R102)&gt;результат!I104,данные!X102*0.9,данные!N102)</f>
        <v>0</v>
      </c>
      <c r="I101" s="94">
        <f>IF((данные!N102+данные!O102+данные!P102+данные!Q102+данные!R102)&gt;результат!I104,данные!Y102*0.9,данные!O102)</f>
        <v>0</v>
      </c>
      <c r="J101" s="94">
        <f>IF((данные!N102+данные!O102+данные!P102+данные!Q102+данные!R102)&gt;результат!I104,данные!Z102*0.9,данные!P102)</f>
        <v>0</v>
      </c>
      <c r="K101" s="94">
        <f>IF((данные!N102+данные!O102+данные!P102+данные!Q102+данные!R102)&gt;результат!I104,данные!AA102*0.9,данные!Q102)</f>
        <v>0</v>
      </c>
      <c r="L101" s="94">
        <f>IF((данные!N102+данные!O102+данные!P102+данные!Q102+данные!R102)&gt;результат!I104,данные!AB102*0.9,данные!R102)</f>
        <v>0</v>
      </c>
      <c r="M101" s="103">
        <f t="shared" si="1"/>
        <v>0</v>
      </c>
    </row>
  </sheetData>
  <sheetProtection password="84DF" sheet="1" objects="1" scenarios="1"/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I13"/>
  <sheetViews>
    <sheetView zoomScaleNormal="100" workbookViewId="0">
      <selection activeCell="D18" sqref="D18"/>
    </sheetView>
  </sheetViews>
  <sheetFormatPr defaultRowHeight="15" x14ac:dyDescent="0.25"/>
  <cols>
    <col min="1" max="10" width="23.140625" customWidth="1"/>
  </cols>
  <sheetData>
    <row r="1" spans="1:9" ht="18.75" x14ac:dyDescent="0.3">
      <c r="C1" s="90" t="s">
        <v>80</v>
      </c>
    </row>
    <row r="2" spans="1:9" x14ac:dyDescent="0.25">
      <c r="A2" s="147" t="s">
        <v>77</v>
      </c>
      <c r="B2" s="151" t="s">
        <v>76</v>
      </c>
      <c r="C2" s="148" t="s">
        <v>75</v>
      </c>
      <c r="D2" s="149"/>
      <c r="E2" s="149"/>
      <c r="F2" s="149"/>
      <c r="G2" s="150"/>
    </row>
    <row r="3" spans="1:9" x14ac:dyDescent="0.25">
      <c r="A3" s="147"/>
      <c r="B3" s="151"/>
      <c r="C3" s="87" t="s">
        <v>74</v>
      </c>
      <c r="D3" s="87" t="s">
        <v>73</v>
      </c>
      <c r="E3" s="87" t="s">
        <v>72</v>
      </c>
      <c r="F3" s="87" t="s">
        <v>71</v>
      </c>
      <c r="G3" s="87" t="s">
        <v>70</v>
      </c>
    </row>
    <row r="4" spans="1:9" x14ac:dyDescent="0.25">
      <c r="A4" s="87"/>
      <c r="B4" s="89"/>
      <c r="C4" s="87">
        <v>2092</v>
      </c>
      <c r="D4" s="87">
        <v>2082</v>
      </c>
      <c r="E4" s="87">
        <v>2112</v>
      </c>
      <c r="F4" s="87">
        <v>2107</v>
      </c>
      <c r="G4" s="87">
        <v>2127</v>
      </c>
    </row>
    <row r="5" spans="1:9" x14ac:dyDescent="0.25">
      <c r="A5" s="86">
        <v>1</v>
      </c>
      <c r="B5" s="86">
        <v>7</v>
      </c>
      <c r="C5" s="86">
        <v>2</v>
      </c>
      <c r="D5" s="86">
        <v>3</v>
      </c>
      <c r="E5" s="86">
        <v>4</v>
      </c>
      <c r="F5" s="86">
        <v>5</v>
      </c>
      <c r="G5" s="86">
        <v>6</v>
      </c>
      <c r="H5" t="s">
        <v>79</v>
      </c>
    </row>
    <row r="6" spans="1:9" x14ac:dyDescent="0.25">
      <c r="A6" s="85">
        <f>[1]калькулятор!E7</f>
        <v>40546423</v>
      </c>
      <c r="B6" s="84">
        <f>SUM(C6:G6)</f>
        <v>7881.389090601233</v>
      </c>
      <c r="C6" s="84">
        <f>(результат!K5+Таблица6[[#This Row],[тек цены -10%]]+результат!K7+результат!K8+результат!K20+результат!K21+результат!K22)*1.18</f>
        <v>7881.389090601233</v>
      </c>
      <c r="D6" s="84">
        <f>(результат!K13+результат!K14+результат!K18+результат!K19)*1.18</f>
        <v>0</v>
      </c>
      <c r="E6" s="84">
        <f>(результат!K9+результат!K16+результат!K23)*1.18</f>
        <v>0</v>
      </c>
      <c r="F6" s="84">
        <f>(результат!K10+результат!K15)*1.18</f>
        <v>0</v>
      </c>
      <c r="G6" s="84">
        <f>(результат!K11+результат!K12+результат!K17)*1.18</f>
        <v>0</v>
      </c>
      <c r="H6">
        <f>B6/1.18</f>
        <v>6679.1432971196891</v>
      </c>
      <c r="I6" s="83" t="b">
        <f>H6=Таблица6[[#Totals],[тек цены -10%]]</f>
        <v>1</v>
      </c>
    </row>
    <row r="7" spans="1:9" x14ac:dyDescent="0.25">
      <c r="C7" s="91">
        <f>C6/1.18</f>
        <v>6679.1432971196891</v>
      </c>
      <c r="D7" s="91">
        <f>D6/1.18</f>
        <v>0</v>
      </c>
      <c r="E7">
        <f>E6/1.18</f>
        <v>0</v>
      </c>
      <c r="F7">
        <f>F6/1.18</f>
        <v>0</v>
      </c>
      <c r="G7">
        <f>G6/1.18</f>
        <v>0</v>
      </c>
      <c r="H7">
        <f>C7+D7+E7+G7</f>
        <v>6679.1432971196891</v>
      </c>
      <c r="I7" s="83"/>
    </row>
    <row r="8" spans="1:9" ht="19.5" x14ac:dyDescent="0.3">
      <c r="C8" s="88" t="s">
        <v>78</v>
      </c>
      <c r="I8" s="83"/>
    </row>
    <row r="9" spans="1:9" x14ac:dyDescent="0.25">
      <c r="A9" s="147" t="s">
        <v>77</v>
      </c>
      <c r="B9" s="151" t="s">
        <v>76</v>
      </c>
      <c r="C9" s="148" t="s">
        <v>75</v>
      </c>
      <c r="D9" s="149"/>
      <c r="E9" s="149"/>
      <c r="F9" s="149"/>
      <c r="G9" s="150"/>
      <c r="I9" s="83"/>
    </row>
    <row r="10" spans="1:9" x14ac:dyDescent="0.25">
      <c r="A10" s="147"/>
      <c r="B10" s="151"/>
      <c r="C10" s="87" t="s">
        <v>74</v>
      </c>
      <c r="D10" s="87" t="s">
        <v>73</v>
      </c>
      <c r="E10" s="87" t="s">
        <v>72</v>
      </c>
      <c r="F10" s="87" t="s">
        <v>71</v>
      </c>
      <c r="G10" s="87" t="s">
        <v>70</v>
      </c>
      <c r="I10" s="83"/>
    </row>
    <row r="11" spans="1:9" x14ac:dyDescent="0.25">
      <c r="A11" s="86">
        <v>1</v>
      </c>
      <c r="B11" s="86">
        <v>7</v>
      </c>
      <c r="C11" s="86">
        <v>2</v>
      </c>
      <c r="D11" s="86">
        <v>3</v>
      </c>
      <c r="E11" s="86">
        <v>4</v>
      </c>
      <c r="F11" s="86">
        <v>5</v>
      </c>
      <c r="G11" s="86">
        <v>6</v>
      </c>
      <c r="I11" s="83"/>
    </row>
    <row r="12" spans="1:9" x14ac:dyDescent="0.25">
      <c r="A12" s="85">
        <f>A6</f>
        <v>40546423</v>
      </c>
      <c r="B12" s="84">
        <f>SUM(C12:G12)</f>
        <v>7016.5691876875981</v>
      </c>
      <c r="C12" s="84">
        <f>(результат!J5+результат!J6+результат!J7+результат!J8+результат!J20+результат!J21+результат!J22)*1.18</f>
        <v>7016.5691876875981</v>
      </c>
      <c r="D12" s="84">
        <f>(результат!J13+результат!J14+результат!J18+результат!J19)*1.18</f>
        <v>0</v>
      </c>
      <c r="E12" s="84">
        <f>(результат!J9+результат!J16+результат!J23)*1.18</f>
        <v>0</v>
      </c>
      <c r="F12" s="84">
        <f>(результат!J10+результат!J15)*1.18</f>
        <v>0</v>
      </c>
      <c r="G12" s="84">
        <f>(результат!J11+Таблица6[[#This Row],[4 кв 2010]]+результат!J17)*1.18</f>
        <v>0</v>
      </c>
      <c r="H12">
        <f>B12/1.18</f>
        <v>5946.2450743115241</v>
      </c>
      <c r="I12" s="83" t="b">
        <f>H12=Таблица6[[#Totals],[4 кв 2010]]</f>
        <v>1</v>
      </c>
    </row>
    <row r="13" spans="1:9" x14ac:dyDescent="0.25">
      <c r="C13" s="91">
        <f>C12/1.18</f>
        <v>5946.2450743115241</v>
      </c>
      <c r="D13" s="91">
        <f>D12/1.18</f>
        <v>0</v>
      </c>
      <c r="E13">
        <f>E12/1.18</f>
        <v>0</v>
      </c>
      <c r="F13">
        <f>F12/1.18</f>
        <v>0</v>
      </c>
      <c r="G13">
        <f>G12/1.18</f>
        <v>0</v>
      </c>
      <c r="I13" s="83"/>
    </row>
  </sheetData>
  <mergeCells count="6">
    <mergeCell ref="A2:A3"/>
    <mergeCell ref="C2:G2"/>
    <mergeCell ref="B2:B3"/>
    <mergeCell ref="A9:A10"/>
    <mergeCell ref="C9:G9"/>
    <mergeCell ref="B9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калькулятор</vt:lpstr>
      <vt:lpstr>результат</vt:lpstr>
      <vt:lpstr>Список</vt:lpstr>
      <vt:lpstr>индексы</vt:lpstr>
      <vt:lpstr>данные</vt:lpstr>
      <vt:lpstr>Цены -10%</vt:lpstr>
      <vt:lpstr>Лист2</vt:lpstr>
      <vt:lpstr>D</vt:lpstr>
      <vt:lpstr>E</vt:lpstr>
      <vt:lpstr>F</vt:lpstr>
      <vt:lpstr>А</vt:lpstr>
      <vt:lpstr>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2013-10-21T05:38:02Z</dcterms:modified>
</cp:coreProperties>
</file>