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0" windowWidth="18675" windowHeight="7935"/>
  </bookViews>
  <sheets>
    <sheet name="Здание ПС №6" sheetId="1" r:id="rId1"/>
  </sheets>
  <definedNames>
    <definedName name="_xlnm.Print_Area" localSheetId="0">'Здание ПС №6'!$A$1:$H$66</definedName>
  </definedNames>
  <calcPr calcId="125725"/>
</workbook>
</file>

<file path=xl/calcChain.xml><?xml version="1.0" encoding="utf-8"?>
<calcChain xmlns="http://schemas.openxmlformats.org/spreadsheetml/2006/main">
  <c r="F28" i="1"/>
  <c r="E28"/>
  <c r="D28"/>
  <c r="F29"/>
  <c r="E29"/>
  <c r="D29"/>
  <c r="D33" s="1"/>
  <c r="G29"/>
  <c r="H29" l="1"/>
  <c r="H26" l="1"/>
  <c r="H36" l="1"/>
  <c r="E36"/>
  <c r="E54" s="1"/>
  <c r="D36"/>
  <c r="D54" s="1"/>
  <c r="H32"/>
  <c r="G32"/>
  <c r="F32"/>
  <c r="E32"/>
  <c r="E33" s="1"/>
  <c r="D32"/>
  <c r="G24"/>
  <c r="H23"/>
  <c r="H24" s="1"/>
  <c r="H44"/>
  <c r="G45"/>
  <c r="H45" s="1"/>
  <c r="G33" l="1"/>
  <c r="G37" s="1"/>
  <c r="E37"/>
  <c r="H54"/>
  <c r="D37"/>
  <c r="F33"/>
  <c r="F37" s="1"/>
  <c r="F42" s="1"/>
  <c r="F46" s="1"/>
  <c r="F50" s="1"/>
  <c r="E39"/>
  <c r="E41" s="1"/>
  <c r="E42" s="1"/>
  <c r="E46" s="1"/>
  <c r="E50" s="1"/>
  <c r="G40" l="1"/>
  <c r="G41" s="1"/>
  <c r="G42" s="1"/>
  <c r="G46" s="1"/>
  <c r="H33"/>
  <c r="H37" s="1"/>
  <c r="H40"/>
  <c r="F52"/>
  <c r="F53" s="1"/>
  <c r="F55" s="1"/>
  <c r="E52"/>
  <c r="E53" s="1"/>
  <c r="E55" s="1"/>
  <c r="D39"/>
  <c r="F57" l="1"/>
  <c r="F58" s="1"/>
  <c r="E57"/>
  <c r="E58" s="1"/>
  <c r="H39"/>
  <c r="D41"/>
  <c r="H41" l="1"/>
  <c r="D42"/>
  <c r="D46" l="1"/>
  <c r="H42"/>
  <c r="D50" l="1"/>
  <c r="H46"/>
  <c r="G48" s="1"/>
  <c r="D52" l="1"/>
  <c r="D53" s="1"/>
  <c r="D55" s="1"/>
  <c r="H48" l="1"/>
  <c r="D61" s="1"/>
  <c r="G55"/>
  <c r="H55" s="1"/>
  <c r="G49"/>
  <c r="G50" s="1"/>
  <c r="D57"/>
  <c r="H49" l="1"/>
  <c r="H50" s="1"/>
  <c r="D63"/>
  <c r="G57"/>
  <c r="G58" s="1"/>
  <c r="G52"/>
  <c r="H52" s="1"/>
  <c r="H57"/>
  <c r="F8" s="1"/>
  <c r="D58"/>
  <c r="H53" l="1"/>
  <c r="G53"/>
  <c r="H58"/>
  <c r="D8" s="1"/>
</calcChain>
</file>

<file path=xl/sharedStrings.xml><?xml version="1.0" encoding="utf-8"?>
<sst xmlns="http://schemas.openxmlformats.org/spreadsheetml/2006/main" count="74" uniqueCount="68">
  <si>
    <t xml:space="preserve">"Утвержден" </t>
  </si>
  <si>
    <t xml:space="preserve">Заместитель директора </t>
  </si>
  <si>
    <t>по капитальному строительству</t>
  </si>
  <si>
    <t>В.Н.Шатских ______________</t>
  </si>
  <si>
    <t>«    »________________2012г.</t>
  </si>
  <si>
    <t>Сводный сметный расчет в сумме на IVкв. 2011, тыс. руб.</t>
  </si>
  <si>
    <t>в т.ч.  НДС</t>
  </si>
  <si>
    <t>СВОДНЫЙ СМЕТНЫЙ РАСЧЕТ СТОИМОСТИ СТРОИТЕЛЬСТВА</t>
  </si>
  <si>
    <t>(наименование стройки)</t>
  </si>
  <si>
    <t>Составлена в ценах по состоянию на 01/01/2000г./4 кв. 2011г.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</si>
  <si>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</si>
  <si>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</si>
  <si>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</si>
  <si>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</si>
  <si>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</si>
  <si>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</si>
  <si>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</si>
  <si>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</si>
  <si>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</si>
  <si>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1. Подготовка территории строительства</t>
  </si>
  <si>
    <t>Затрат нет</t>
  </si>
  <si>
    <t>Итого по Главе 1.</t>
  </si>
  <si>
    <t>Глава 2. Основные объекты строительства</t>
  </si>
  <si>
    <t>объект-аналог</t>
  </si>
  <si>
    <t>Итого по Главе 2</t>
  </si>
  <si>
    <t>Глава 5. Объекты транспортного хозяйства и связи</t>
  </si>
  <si>
    <t>-</t>
  </si>
  <si>
    <t>Итого по Главе 7</t>
  </si>
  <si>
    <t>Итого по Главам 1-7</t>
  </si>
  <si>
    <t>Глава 8. Временные здания и сооружения</t>
  </si>
  <si>
    <t>ГСН-81- 05-01-2001 п.2.7</t>
  </si>
  <si>
    <t>Временные здания и сооружения                                                                         3,9%</t>
  </si>
  <si>
    <t>Итого по Главе 8</t>
  </si>
  <si>
    <t>Итого по Главам 1-8</t>
  </si>
  <si>
    <t>Глава 9. Прочие работы и затраты</t>
  </si>
  <si>
    <t>ГСН-81-05-02-2001 п.2.4 2,1%*0,9*1,05</t>
  </si>
  <si>
    <t>Производство работ в зимнее время  1,985%</t>
  </si>
  <si>
    <t>Пусконаладочные работы</t>
  </si>
  <si>
    <t>Итого по Главе 9</t>
  </si>
  <si>
    <t>Итого по Главам 1-9</t>
  </si>
  <si>
    <t>Глава 10. Содержание дирекции</t>
  </si>
  <si>
    <t>Постановление Госстроя №17 от 13.02.03 прил.2 п.1</t>
  </si>
  <si>
    <t>Технический надзор 1,1%</t>
  </si>
  <si>
    <t>Итого по Главе 10</t>
  </si>
  <si>
    <t>Итого по Главам 1-10</t>
  </si>
  <si>
    <t>Глава 12. Проектные и изыскательские работы</t>
  </si>
  <si>
    <t>Проектные работы</t>
  </si>
  <si>
    <t>Итого по Главе 12</t>
  </si>
  <si>
    <t>Итого по Главам 1-12</t>
  </si>
  <si>
    <t>Непредвиденные затраты</t>
  </si>
  <si>
    <t>МДС81-35.2004 п.4.96</t>
  </si>
  <si>
    <t>Итого с непредвиденными расходами на 01.01.2000г.</t>
  </si>
  <si>
    <t>МДС 81-35-2004 п.4.99</t>
  </si>
  <si>
    <t>В том числе возврат материалов 15%</t>
  </si>
  <si>
    <t>Налоги и обязательные платежи</t>
  </si>
  <si>
    <t>ФЗ №117 от 07.07.2003г.</t>
  </si>
  <si>
    <t>НДС 18%</t>
  </si>
  <si>
    <t>Всего по сводному расчету</t>
  </si>
  <si>
    <t>Итого в текущем уровне цен на 4 кв. 2011г. СМР=5,74; Об=3,55; Пир=3,31; Прч=6,95</t>
  </si>
  <si>
    <t>Непредвиденные затраты  1,5%</t>
  </si>
  <si>
    <t>лс</t>
  </si>
  <si>
    <t>ПИР в  ценах  4 кв 2011 г.-</t>
  </si>
  <si>
    <t>тыс. руб. без НДС</t>
  </si>
  <si>
    <t xml:space="preserve">ПИР в  ценах  4 кв 2010 г.- </t>
  </si>
  <si>
    <t xml:space="preserve"> Монтаж вентилируемого фасада</t>
  </si>
  <si>
    <t>Реконструкция здания исполнительного аппарата</t>
  </si>
  <si>
    <t xml:space="preserve"> кондиционеры</t>
  </si>
  <si>
    <t>Электрооборудование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</si>
</sst>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;\-#,##0.000;\-"/>
    <numFmt numFmtId="166" formatCode="#,##0.000_ ;\-#,##0.000\ 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u/>
      <sz val="10"/>
      <name val="Arial Cyr"/>
      <charset val="204"/>
    </font>
    <font>
      <b/>
      <i/>
      <u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color indexed="9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1" fontId="2" fillId="0" borderId="0" xfId="1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top"/>
    </xf>
    <xf numFmtId="0" fontId="1" fillId="0" borderId="0" xfId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49" fontId="2" fillId="0" borderId="0" xfId="0" applyNumberFormat="1" applyFont="1" applyAlignment="1">
      <alignment horizontal="left" vertical="top"/>
    </xf>
    <xf numFmtId="0" fontId="4" fillId="0" borderId="0" xfId="1" applyFont="1" applyAlignment="1">
      <alignment horizontal="center" vertical="center"/>
    </xf>
    <xf numFmtId="49" fontId="5" fillId="0" borderId="0" xfId="1" applyNumberFormat="1" applyFont="1" applyAlignment="1">
      <alignment vertical="center" wrapText="1"/>
    </xf>
    <xf numFmtId="0" fontId="5" fillId="0" borderId="0" xfId="1" applyFont="1" applyAlignment="1">
      <alignment vertical="center"/>
    </xf>
    <xf numFmtId="164" fontId="6" fillId="0" borderId="0" xfId="1" applyNumberFormat="1" applyFont="1" applyAlignment="1">
      <alignment horizontal="left" vertical="center"/>
    </xf>
    <xf numFmtId="164" fontId="5" fillId="0" borderId="0" xfId="1" applyNumberFormat="1" applyFont="1" applyAlignment="1">
      <alignment horizontal="right" vertical="center" wrapText="1"/>
    </xf>
    <xf numFmtId="164" fontId="7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1" fontId="1" fillId="0" borderId="0" xfId="1" applyNumberFormat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left" vertical="center" wrapText="1"/>
    </xf>
    <xf numFmtId="165" fontId="10" fillId="2" borderId="2" xfId="1" applyNumberFormat="1" applyFont="1" applyFill="1" applyBorder="1" applyAlignment="1">
      <alignment vertical="center"/>
    </xf>
    <xf numFmtId="165" fontId="2" fillId="0" borderId="2" xfId="1" applyNumberFormat="1" applyFont="1" applyBorder="1" applyAlignment="1">
      <alignment horizontal="right" vertical="center" wrapText="1"/>
    </xf>
    <xf numFmtId="1" fontId="3" fillId="0" borderId="2" xfId="1" applyNumberFormat="1" applyFont="1" applyBorder="1" applyAlignment="1">
      <alignment horizontal="left" vertical="center" wrapText="1"/>
    </xf>
    <xf numFmtId="165" fontId="3" fillId="0" borderId="2" xfId="1" applyNumberFormat="1" applyFont="1" applyBorder="1" applyAlignment="1">
      <alignment horizontal="left" vertical="center" wrapText="1"/>
    </xf>
    <xf numFmtId="165" fontId="3" fillId="0" borderId="2" xfId="1" applyNumberFormat="1" applyFont="1" applyBorder="1" applyAlignment="1">
      <alignment vertical="center" wrapText="1"/>
    </xf>
    <xf numFmtId="0" fontId="11" fillId="0" borderId="0" xfId="1" applyFont="1" applyAlignment="1">
      <alignment vertical="center"/>
    </xf>
    <xf numFmtId="166" fontId="1" fillId="0" borderId="0" xfId="1" applyNumberFormat="1" applyAlignment="1">
      <alignment vertical="center"/>
    </xf>
    <xf numFmtId="1" fontId="3" fillId="0" borderId="2" xfId="1" applyNumberFormat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left" vertical="center"/>
    </xf>
    <xf numFmtId="165" fontId="3" fillId="0" borderId="2" xfId="1" applyNumberFormat="1" applyFont="1" applyBorder="1" applyAlignment="1">
      <alignment horizontal="right" vertical="center" wrapText="1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right" vertical="center" wrapText="1"/>
    </xf>
    <xf numFmtId="49" fontId="2" fillId="0" borderId="2" xfId="1" applyNumberFormat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right" vertical="center" wrapText="1"/>
    </xf>
    <xf numFmtId="164" fontId="11" fillId="0" borderId="0" xfId="1" applyNumberFormat="1" applyFont="1" applyAlignment="1">
      <alignment vertical="center"/>
    </xf>
    <xf numFmtId="0" fontId="1" fillId="0" borderId="0" xfId="1"/>
    <xf numFmtId="0" fontId="2" fillId="0" borderId="2" xfId="1" applyFont="1" applyBorder="1" applyAlignment="1">
      <alignment horizontal="center" vertical="top" wrapText="1"/>
    </xf>
    <xf numFmtId="49" fontId="2" fillId="0" borderId="2" xfId="1" applyNumberFormat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center" vertical="top"/>
    </xf>
    <xf numFmtId="49" fontId="2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 wrapText="1"/>
    </xf>
    <xf numFmtId="165" fontId="12" fillId="2" borderId="2" xfId="1" applyNumberFormat="1" applyFont="1" applyFill="1" applyBorder="1" applyAlignment="1">
      <alignment vertical="center"/>
    </xf>
    <xf numFmtId="164" fontId="3" fillId="0" borderId="2" xfId="1" applyNumberFormat="1" applyFont="1" applyBorder="1" applyAlignment="1">
      <alignment horizontal="right" vertical="top" wrapText="1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11" fillId="0" borderId="0" xfId="1" applyFont="1"/>
    <xf numFmtId="49" fontId="2" fillId="0" borderId="2" xfId="1" applyNumberFormat="1" applyFont="1" applyBorder="1" applyAlignment="1">
      <alignment horizontal="left" vertical="center"/>
    </xf>
    <xf numFmtId="164" fontId="3" fillId="0" borderId="2" xfId="1" applyNumberFormat="1" applyFont="1" applyBorder="1" applyAlignment="1">
      <alignment horizontal="right" vertical="center"/>
    </xf>
    <xf numFmtId="49" fontId="2" fillId="0" borderId="2" xfId="1" applyNumberFormat="1" applyFont="1" applyBorder="1" applyAlignment="1">
      <alignment vertical="center"/>
    </xf>
    <xf numFmtId="164" fontId="2" fillId="0" borderId="2" xfId="1" applyNumberFormat="1" applyFont="1" applyBorder="1" applyAlignment="1">
      <alignment horizontal="right" vertical="center"/>
    </xf>
    <xf numFmtId="0" fontId="1" fillId="0" borderId="0" xfId="1" applyFont="1" applyAlignment="1">
      <alignment vertical="center"/>
    </xf>
    <xf numFmtId="2" fontId="11" fillId="0" borderId="0" xfId="1" applyNumberFormat="1" applyFont="1" applyAlignment="1">
      <alignment vertical="center"/>
    </xf>
    <xf numFmtId="49" fontId="2" fillId="0" borderId="3" xfId="1" applyNumberFormat="1" applyFont="1" applyBorder="1" applyAlignment="1">
      <alignment horizontal="left" vertical="center"/>
    </xf>
    <xf numFmtId="1" fontId="3" fillId="0" borderId="0" xfId="1" applyNumberFormat="1" applyFont="1" applyBorder="1" applyAlignment="1">
      <alignment horizontal="center" vertical="center"/>
    </xf>
    <xf numFmtId="2" fontId="13" fillId="0" borderId="0" xfId="1" applyNumberFormat="1" applyFont="1" applyBorder="1" applyAlignment="1">
      <alignment horizontal="left" vertical="center"/>
    </xf>
    <xf numFmtId="2" fontId="3" fillId="0" borderId="0" xfId="1" applyNumberFormat="1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right" vertical="center" wrapText="1"/>
    </xf>
    <xf numFmtId="49" fontId="2" fillId="0" borderId="0" xfId="1" applyNumberFormat="1" applyFont="1" applyAlignment="1">
      <alignment horizontal="left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49" fontId="2" fillId="0" borderId="0" xfId="1" applyNumberFormat="1" applyFont="1" applyAlignment="1">
      <alignment vertical="center" wrapText="1"/>
    </xf>
    <xf numFmtId="0" fontId="2" fillId="0" borderId="0" xfId="1" applyFont="1" applyAlignment="1">
      <alignment vertical="center" wrapText="1"/>
    </xf>
    <xf numFmtId="49" fontId="2" fillId="0" borderId="2" xfId="1" applyNumberFormat="1" applyFont="1" applyBorder="1" applyAlignment="1">
      <alignment horizontal="left" vertical="center" wrapText="1"/>
    </xf>
    <xf numFmtId="165" fontId="2" fillId="0" borderId="2" xfId="1" applyNumberFormat="1" applyFont="1" applyBorder="1" applyAlignment="1">
      <alignment horizontal="left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left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0" fontId="14" fillId="3" borderId="0" xfId="1" applyFont="1" applyFill="1" applyAlignment="1">
      <alignment horizontal="right" vertical="center"/>
    </xf>
    <xf numFmtId="2" fontId="14" fillId="3" borderId="0" xfId="1" applyNumberFormat="1" applyFont="1" applyFill="1" applyAlignment="1">
      <alignment horizontal="center" vertical="center"/>
    </xf>
    <xf numFmtId="0" fontId="14" fillId="4" borderId="0" xfId="1" applyFont="1" applyFill="1" applyAlignment="1">
      <alignment horizontal="right" vertical="center"/>
    </xf>
    <xf numFmtId="2" fontId="14" fillId="4" borderId="0" xfId="1" applyNumberFormat="1" applyFont="1" applyFill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49" fontId="2" fillId="0" borderId="2" xfId="1" applyNumberFormat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/>
    </xf>
    <xf numFmtId="49" fontId="3" fillId="0" borderId="4" xfId="1" applyNumberFormat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4" fillId="3" borderId="0" xfId="1" applyFont="1" applyFill="1" applyAlignment="1">
      <alignment horizontal="left" vertical="center"/>
    </xf>
    <xf numFmtId="0" fontId="14" fillId="4" borderId="0" xfId="1" applyFont="1" applyFill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 wrapText="1"/>
    </xf>
    <xf numFmtId="0" fontId="3" fillId="0" borderId="4" xfId="1" applyNumberFormat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1" fillId="0" borderId="6" xfId="1" applyBorder="1" applyAlignment="1">
      <alignment vertical="center"/>
    </xf>
    <xf numFmtId="0" fontId="1" fillId="0" borderId="4" xfId="1" applyBorder="1" applyAlignment="1">
      <alignment vertical="center"/>
    </xf>
    <xf numFmtId="165" fontId="3" fillId="0" borderId="2" xfId="1" applyNumberFormat="1" applyFont="1" applyBorder="1" applyAlignment="1">
      <alignment horizontal="left" vertical="center" wrapText="1"/>
    </xf>
    <xf numFmtId="165" fontId="2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</xf>
    <xf numFmtId="49" fontId="2" fillId="0" borderId="2" xfId="1" applyNumberFormat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8"/>
  <sheetViews>
    <sheetView tabSelected="1" view="pageBreakPreview" topLeftCell="A46" zoomScaleNormal="100" zoomScaleSheetLayoutView="100" workbookViewId="0">
      <selection activeCell="F10" sqref="F10"/>
    </sheetView>
  </sheetViews>
  <sheetFormatPr defaultRowHeight="12.75"/>
  <cols>
    <col min="1" max="1" width="5" style="1" customWidth="1"/>
    <col min="2" max="2" width="15.42578125" style="20" customWidth="1"/>
    <col min="3" max="3" width="56" style="22" customWidth="1"/>
    <col min="4" max="4" width="12.28515625" style="21" customWidth="1"/>
    <col min="5" max="5" width="11.140625" style="21" customWidth="1"/>
    <col min="6" max="6" width="14.85546875" style="21" customWidth="1"/>
    <col min="7" max="7" width="12.85546875" style="21" customWidth="1"/>
    <col min="8" max="8" width="16.28515625" style="21" customWidth="1"/>
    <col min="9" max="16384" width="9.140625" style="3"/>
  </cols>
  <sheetData>
    <row r="1" spans="1:8">
      <c r="B1" s="2" t="s">
        <v>0</v>
      </c>
      <c r="C1" s="3"/>
      <c r="D1" s="4"/>
      <c r="E1" s="4"/>
      <c r="F1" s="4"/>
      <c r="G1" s="4"/>
      <c r="H1" s="5"/>
    </row>
    <row r="2" spans="1:8">
      <c r="B2" s="6" t="s">
        <v>1</v>
      </c>
      <c r="C2" s="3"/>
      <c r="D2" s="4"/>
      <c r="E2" s="7"/>
      <c r="F2" s="4"/>
      <c r="G2" s="4"/>
      <c r="H2" s="4"/>
    </row>
    <row r="3" spans="1:8">
      <c r="B3" s="6" t="s">
        <v>2</v>
      </c>
      <c r="C3" s="3"/>
      <c r="D3" s="4"/>
      <c r="E3" s="4"/>
      <c r="F3" s="4"/>
      <c r="G3" s="4"/>
      <c r="H3" s="5"/>
    </row>
    <row r="4" spans="1:8" ht="15">
      <c r="B4"/>
      <c r="C4" s="3"/>
      <c r="D4" s="4"/>
      <c r="E4" s="7"/>
      <c r="F4" s="4"/>
      <c r="G4" s="4"/>
      <c r="H4" s="4"/>
    </row>
    <row r="5" spans="1:8">
      <c r="B5" s="6" t="s">
        <v>3</v>
      </c>
      <c r="C5" s="3"/>
      <c r="D5" s="4"/>
      <c r="E5" s="4"/>
      <c r="F5" s="4"/>
      <c r="G5" s="4"/>
      <c r="H5" s="5"/>
    </row>
    <row r="6" spans="1:8">
      <c r="B6" s="6" t="s">
        <v>4</v>
      </c>
      <c r="C6" s="3"/>
      <c r="D6" s="4"/>
      <c r="E6" s="7"/>
      <c r="F6" s="4"/>
      <c r="G6" s="4"/>
      <c r="H6" s="4"/>
    </row>
    <row r="7" spans="1:8">
      <c r="B7" s="6"/>
      <c r="C7" s="3"/>
      <c r="D7" s="4"/>
      <c r="E7" s="7"/>
      <c r="F7" s="4"/>
      <c r="G7" s="4"/>
      <c r="H7" s="4"/>
    </row>
    <row r="8" spans="1:8" s="15" customFormat="1" ht="13.5">
      <c r="A8" s="8"/>
      <c r="B8" s="8"/>
      <c r="C8" s="9" t="s">
        <v>5</v>
      </c>
      <c r="D8" s="10">
        <f>H58</f>
        <v>73324.592765003967</v>
      </c>
      <c r="E8" s="11" t="s">
        <v>6</v>
      </c>
      <c r="F8" s="12">
        <f>H57</f>
        <v>11185.107370932808</v>
      </c>
      <c r="G8" s="13"/>
      <c r="H8" s="14"/>
    </row>
    <row r="9" spans="1:8" s="15" customFormat="1" ht="13.5">
      <c r="A9" s="8"/>
      <c r="B9" s="8"/>
      <c r="C9" s="9"/>
      <c r="D9" s="10"/>
      <c r="E9" s="11"/>
      <c r="F9" s="12"/>
      <c r="G9" s="13"/>
      <c r="H9" s="14"/>
    </row>
    <row r="10" spans="1:8">
      <c r="A10" s="16"/>
      <c r="B10" s="3"/>
      <c r="C10" s="17"/>
      <c r="D10" s="18" t="s">
        <v>7</v>
      </c>
      <c r="E10" s="3"/>
      <c r="F10" s="4"/>
      <c r="G10" s="4"/>
      <c r="H10" s="4"/>
    </row>
    <row r="11" spans="1:8">
      <c r="A11" s="16"/>
      <c r="B11" s="3"/>
      <c r="C11" s="17"/>
      <c r="D11" s="18"/>
      <c r="E11" s="3"/>
      <c r="F11" s="4"/>
      <c r="G11" s="4"/>
      <c r="H11" s="4"/>
    </row>
    <row r="12" spans="1:8">
      <c r="A12" s="93" t="s">
        <v>65</v>
      </c>
      <c r="B12" s="93"/>
      <c r="C12" s="93"/>
      <c r="D12" s="93"/>
      <c r="E12" s="93"/>
      <c r="F12" s="93"/>
      <c r="G12" s="93"/>
      <c r="H12" s="93"/>
    </row>
    <row r="13" spans="1:8" ht="15" customHeight="1">
      <c r="A13" s="97" t="s">
        <v>8</v>
      </c>
      <c r="B13" s="97"/>
      <c r="C13" s="97"/>
      <c r="D13" s="97"/>
      <c r="E13" s="97"/>
      <c r="F13" s="97"/>
      <c r="G13" s="97"/>
      <c r="H13" s="97"/>
    </row>
    <row r="14" spans="1:8">
      <c r="A14" s="16"/>
      <c r="B14" s="3"/>
      <c r="C14" s="3"/>
      <c r="D14" s="19"/>
      <c r="E14" s="3"/>
      <c r="F14" s="4"/>
      <c r="G14" s="4"/>
      <c r="H14" s="4"/>
    </row>
    <row r="15" spans="1:8">
      <c r="A15" s="16"/>
      <c r="B15" s="20" t="s">
        <v>9</v>
      </c>
      <c r="C15" s="3"/>
      <c r="E15" s="4"/>
      <c r="F15" s="4"/>
      <c r="G15" s="4"/>
      <c r="H15" s="4"/>
    </row>
    <row r="16" spans="1:8">
      <c r="D16" s="4"/>
      <c r="E16" s="4"/>
      <c r="F16" s="4"/>
      <c r="G16" s="4"/>
      <c r="H16" s="4"/>
    </row>
    <row r="17" spans="1:10">
      <c r="A17" s="94" t="s">
        <v>10</v>
      </c>
      <c r="B17" s="95" t="s">
        <v>11</v>
      </c>
      <c r="C17" s="87" t="s">
        <v>12</v>
      </c>
      <c r="D17" s="96" t="s">
        <v>13</v>
      </c>
      <c r="E17" s="96"/>
      <c r="F17" s="96"/>
      <c r="G17" s="96"/>
      <c r="H17" s="87" t="s">
        <v>14</v>
      </c>
    </row>
    <row r="18" spans="1:10">
      <c r="A18" s="94"/>
      <c r="B18" s="95"/>
      <c r="C18" s="87"/>
      <c r="D18" s="87" t="s">
        <v>15</v>
      </c>
      <c r="E18" s="87" t="s">
        <v>16</v>
      </c>
      <c r="F18" s="87" t="s">
        <v>17</v>
      </c>
      <c r="G18" s="87" t="s">
        <v>18</v>
      </c>
      <c r="H18" s="87"/>
    </row>
    <row r="19" spans="1:10">
      <c r="A19" s="94"/>
      <c r="B19" s="95"/>
      <c r="C19" s="87"/>
      <c r="D19" s="87"/>
      <c r="E19" s="87"/>
      <c r="F19" s="87"/>
      <c r="G19" s="87"/>
      <c r="H19" s="87"/>
    </row>
    <row r="20" spans="1:10">
      <c r="A20" s="94"/>
      <c r="B20" s="95"/>
      <c r="C20" s="87"/>
      <c r="D20" s="87"/>
      <c r="E20" s="87"/>
      <c r="F20" s="87"/>
      <c r="G20" s="87"/>
      <c r="H20" s="87"/>
    </row>
    <row r="21" spans="1:10">
      <c r="A21" s="23">
        <v>1</v>
      </c>
      <c r="B21" s="24">
        <v>2</v>
      </c>
      <c r="C21" s="25">
        <v>3</v>
      </c>
      <c r="D21" s="25">
        <v>4</v>
      </c>
      <c r="E21" s="25">
        <v>5</v>
      </c>
      <c r="F21" s="25">
        <v>6</v>
      </c>
      <c r="G21" s="25">
        <v>7</v>
      </c>
      <c r="H21" s="25">
        <v>8</v>
      </c>
    </row>
    <row r="22" spans="1:10">
      <c r="A22" s="88" t="s">
        <v>19</v>
      </c>
      <c r="B22" s="89"/>
      <c r="C22" s="90"/>
      <c r="D22" s="90"/>
      <c r="E22" s="90"/>
      <c r="F22" s="90"/>
      <c r="G22" s="90"/>
      <c r="H22" s="90"/>
    </row>
    <row r="23" spans="1:10">
      <c r="A23" s="26">
        <v>1</v>
      </c>
      <c r="B23" s="27"/>
      <c r="C23" s="27" t="s">
        <v>20</v>
      </c>
      <c r="D23" s="28">
        <v>0</v>
      </c>
      <c r="E23" s="28">
        <v>0</v>
      </c>
      <c r="F23" s="28">
        <v>0</v>
      </c>
      <c r="G23" s="28">
        <v>0</v>
      </c>
      <c r="H23" s="29">
        <f>SUM(D23:G23)</f>
        <v>0</v>
      </c>
    </row>
    <row r="24" spans="1:10" s="33" customFormat="1">
      <c r="A24" s="30"/>
      <c r="B24" s="31"/>
      <c r="C24" s="31" t="s">
        <v>21</v>
      </c>
      <c r="D24" s="28">
        <v>0</v>
      </c>
      <c r="E24" s="28">
        <v>0</v>
      </c>
      <c r="F24" s="28">
        <v>0</v>
      </c>
      <c r="G24" s="32">
        <f>SUM(G23)</f>
        <v>0</v>
      </c>
      <c r="H24" s="32">
        <f>SUM(H23)</f>
        <v>0</v>
      </c>
    </row>
    <row r="25" spans="1:10">
      <c r="A25" s="106" t="s">
        <v>22</v>
      </c>
      <c r="B25" s="107"/>
      <c r="C25" s="107"/>
      <c r="D25" s="107"/>
      <c r="E25" s="107"/>
      <c r="F25" s="107"/>
      <c r="G25" s="107"/>
      <c r="H25" s="107"/>
    </row>
    <row r="26" spans="1:10">
      <c r="A26" s="80"/>
      <c r="B26" s="82" t="s">
        <v>60</v>
      </c>
      <c r="C26" s="79" t="s">
        <v>64</v>
      </c>
      <c r="D26" s="29">
        <v>8792.3189999999995</v>
      </c>
      <c r="E26" s="29">
        <v>0</v>
      </c>
      <c r="F26" s="29">
        <v>0</v>
      </c>
      <c r="G26" s="29">
        <v>0</v>
      </c>
      <c r="H26" s="29">
        <f t="shared" ref="H26" si="0">SUM(D26:G26)</f>
        <v>8792.3189999999995</v>
      </c>
      <c r="J26" s="34"/>
    </row>
    <row r="27" spans="1:10">
      <c r="A27" s="80"/>
      <c r="B27" s="82" t="s">
        <v>60</v>
      </c>
      <c r="C27" s="81" t="s">
        <v>67</v>
      </c>
      <c r="D27" s="29">
        <v>0.14099999999999999</v>
      </c>
      <c r="E27" s="29">
        <v>28.173999999999999</v>
      </c>
      <c r="F27" s="29">
        <v>37.238</v>
      </c>
      <c r="G27" s="28"/>
      <c r="H27" s="29"/>
      <c r="J27" s="34"/>
    </row>
    <row r="28" spans="1:10">
      <c r="A28" s="80"/>
      <c r="B28" s="82" t="s">
        <v>60</v>
      </c>
      <c r="C28" s="81" t="s">
        <v>66</v>
      </c>
      <c r="D28" s="29">
        <f>4.27/5.74*3</f>
        <v>2.2317073170731705</v>
      </c>
      <c r="E28" s="29">
        <f>166.7/5.74*3</f>
        <v>87.125435540069674</v>
      </c>
      <c r="F28" s="29">
        <f>1493.82/3.55*3</f>
        <v>1262.3830985915492</v>
      </c>
      <c r="G28" s="28"/>
      <c r="H28" s="29"/>
      <c r="J28" s="34"/>
    </row>
    <row r="29" spans="1:10" s="33" customFormat="1">
      <c r="A29" s="35"/>
      <c r="B29" s="36"/>
      <c r="C29" s="31" t="s">
        <v>24</v>
      </c>
      <c r="D29" s="37">
        <f>SUM(D26:D28)</f>
        <v>8794.6917073170716</v>
      </c>
      <c r="E29" s="37">
        <f>SUM(E26:E28)</f>
        <v>115.29943554006968</v>
      </c>
      <c r="F29" s="37">
        <f>SUM(F26:F28)</f>
        <v>1299.6210985915493</v>
      </c>
      <c r="G29" s="37">
        <f t="shared" ref="G29" si="1">SUM(G26:G28)</f>
        <v>0</v>
      </c>
      <c r="H29" s="37">
        <f>SUM(D29:G29)</f>
        <v>10209.612241448691</v>
      </c>
    </row>
    <row r="30" spans="1:10">
      <c r="A30" s="106" t="s">
        <v>25</v>
      </c>
      <c r="B30" s="107"/>
      <c r="C30" s="107"/>
      <c r="D30" s="107"/>
      <c r="E30" s="107"/>
      <c r="F30" s="107"/>
      <c r="G30" s="107"/>
      <c r="H30" s="107"/>
    </row>
    <row r="31" spans="1:10">
      <c r="A31" s="26"/>
      <c r="B31" s="27"/>
      <c r="C31" s="27" t="s">
        <v>20</v>
      </c>
      <c r="D31" s="28">
        <v>0</v>
      </c>
      <c r="E31" s="29" t="s">
        <v>26</v>
      </c>
      <c r="F31" s="29" t="s">
        <v>26</v>
      </c>
      <c r="G31" s="28">
        <v>0</v>
      </c>
      <c r="H31" s="28">
        <v>0</v>
      </c>
    </row>
    <row r="32" spans="1:10">
      <c r="A32" s="38"/>
      <c r="B32" s="39"/>
      <c r="C32" s="31" t="s">
        <v>27</v>
      </c>
      <c r="D32" s="37">
        <f>SUM(D31:D31)</f>
        <v>0</v>
      </c>
      <c r="E32" s="37">
        <f>SUM(E31:E31)</f>
        <v>0</v>
      </c>
      <c r="F32" s="37">
        <f>SUM(F31:F31)</f>
        <v>0</v>
      </c>
      <c r="G32" s="37">
        <f>SUM(G31:G31)</f>
        <v>0</v>
      </c>
      <c r="H32" s="37">
        <f>SUM(H31:H31)</f>
        <v>0</v>
      </c>
    </row>
    <row r="33" spans="1:9" s="33" customFormat="1">
      <c r="A33" s="35"/>
      <c r="B33" s="40"/>
      <c r="C33" s="41" t="s">
        <v>28</v>
      </c>
      <c r="D33" s="42">
        <f>D24+D29+D32</f>
        <v>8794.6917073170716</v>
      </c>
      <c r="E33" s="42">
        <f>E24+E29+E32</f>
        <v>115.29943554006968</v>
      </c>
      <c r="F33" s="42">
        <f>F24+F29+F32</f>
        <v>1299.6210985915493</v>
      </c>
      <c r="G33" s="42">
        <f>G24+G29+G32</f>
        <v>0</v>
      </c>
      <c r="H33" s="42">
        <f>SUM(D33:G33)</f>
        <v>10209.612241448691</v>
      </c>
    </row>
    <row r="34" spans="1:9">
      <c r="A34" s="88" t="s">
        <v>29</v>
      </c>
      <c r="B34" s="89"/>
      <c r="C34" s="90"/>
      <c r="D34" s="90"/>
      <c r="E34" s="90"/>
      <c r="F34" s="90"/>
      <c r="G34" s="90"/>
      <c r="H34" s="90"/>
    </row>
    <row r="35" spans="1:9" ht="25.5">
      <c r="A35" s="26">
        <v>3</v>
      </c>
      <c r="B35" s="43" t="s">
        <v>30</v>
      </c>
      <c r="C35" s="44" t="s">
        <v>31</v>
      </c>
      <c r="D35" s="45">
        <v>0</v>
      </c>
      <c r="E35" s="45">
        <v>0</v>
      </c>
      <c r="F35" s="28">
        <v>0</v>
      </c>
      <c r="G35" s="28">
        <v>0</v>
      </c>
      <c r="H35" s="45">
        <v>0</v>
      </c>
    </row>
    <row r="36" spans="1:9" s="33" customFormat="1">
      <c r="A36" s="35"/>
      <c r="B36" s="40"/>
      <c r="C36" s="41" t="s">
        <v>32</v>
      </c>
      <c r="D36" s="42">
        <f>D35</f>
        <v>0</v>
      </c>
      <c r="E36" s="42">
        <f>E35</f>
        <v>0</v>
      </c>
      <c r="F36" s="28">
        <v>0</v>
      </c>
      <c r="G36" s="28">
        <v>0</v>
      </c>
      <c r="H36" s="42">
        <f>H35</f>
        <v>0</v>
      </c>
    </row>
    <row r="37" spans="1:9" s="33" customFormat="1">
      <c r="A37" s="35"/>
      <c r="B37" s="40"/>
      <c r="C37" s="41" t="s">
        <v>33</v>
      </c>
      <c r="D37" s="42">
        <f>D33+D36</f>
        <v>8794.6917073170716</v>
      </c>
      <c r="E37" s="42">
        <f>E33+E36</f>
        <v>115.29943554006968</v>
      </c>
      <c r="F37" s="37">
        <f>F33</f>
        <v>1299.6210985915493</v>
      </c>
      <c r="G37" s="42">
        <f>G33+G36</f>
        <v>0</v>
      </c>
      <c r="H37" s="42">
        <f>H33+H36</f>
        <v>10209.612241448691</v>
      </c>
      <c r="I37" s="46"/>
    </row>
    <row r="38" spans="1:9">
      <c r="A38" s="88" t="s">
        <v>34</v>
      </c>
      <c r="B38" s="89"/>
      <c r="C38" s="90"/>
      <c r="D38" s="90"/>
      <c r="E38" s="90"/>
      <c r="F38" s="90"/>
      <c r="G38" s="90"/>
      <c r="H38" s="90"/>
    </row>
    <row r="39" spans="1:9" ht="38.25">
      <c r="A39" s="26">
        <v>4</v>
      </c>
      <c r="B39" s="43" t="s">
        <v>35</v>
      </c>
      <c r="C39" s="44" t="s">
        <v>36</v>
      </c>
      <c r="D39" s="45">
        <f>D37*0.01985</f>
        <v>174.57463039024387</v>
      </c>
      <c r="E39" s="45">
        <f>E37*0.01985</f>
        <v>2.2886937954703832</v>
      </c>
      <c r="F39" s="28">
        <v>0</v>
      </c>
      <c r="G39" s="28">
        <v>0</v>
      </c>
      <c r="H39" s="45">
        <f>SUM(D39:G39)</f>
        <v>176.86332418571425</v>
      </c>
    </row>
    <row r="40" spans="1:9">
      <c r="A40" s="26">
        <v>5</v>
      </c>
      <c r="B40" s="43" t="s">
        <v>23</v>
      </c>
      <c r="C40" s="44" t="s">
        <v>37</v>
      </c>
      <c r="D40" s="28">
        <v>0</v>
      </c>
      <c r="E40" s="28">
        <v>0</v>
      </c>
      <c r="F40" s="28">
        <v>0</v>
      </c>
      <c r="G40" s="45">
        <f>F37*0.1</f>
        <v>129.96210985915494</v>
      </c>
      <c r="H40" s="45">
        <f>SUM(D40:G40)</f>
        <v>129.96210985915494</v>
      </c>
    </row>
    <row r="41" spans="1:9" s="33" customFormat="1">
      <c r="A41" s="35"/>
      <c r="B41" s="40"/>
      <c r="C41" s="41" t="s">
        <v>38</v>
      </c>
      <c r="D41" s="42">
        <f>SUM(D39:D39)</f>
        <v>174.57463039024387</v>
      </c>
      <c r="E41" s="42">
        <f>SUM(E39:E39)</f>
        <v>2.2886937954703832</v>
      </c>
      <c r="F41" s="28">
        <v>0</v>
      </c>
      <c r="G41" s="45">
        <f>G39+G40</f>
        <v>129.96210985915494</v>
      </c>
      <c r="H41" s="42">
        <f>SUM(D41:G41)</f>
        <v>306.82543404486921</v>
      </c>
    </row>
    <row r="42" spans="1:9" s="33" customFormat="1">
      <c r="A42" s="35"/>
      <c r="B42" s="40"/>
      <c r="C42" s="41" t="s">
        <v>39</v>
      </c>
      <c r="D42" s="42">
        <f>D37+D41</f>
        <v>8969.266337707315</v>
      </c>
      <c r="E42" s="42">
        <f>E37+E41</f>
        <v>117.58812933554006</v>
      </c>
      <c r="F42" s="42">
        <f>F37</f>
        <v>1299.6210985915493</v>
      </c>
      <c r="G42" s="42">
        <f>G37+G41</f>
        <v>129.96210985915494</v>
      </c>
      <c r="H42" s="42">
        <f>SUM(D42:G42)</f>
        <v>10516.437675493558</v>
      </c>
    </row>
    <row r="43" spans="1:9" s="47" customFormat="1">
      <c r="A43" s="108" t="s">
        <v>40</v>
      </c>
      <c r="B43" s="109"/>
      <c r="C43" s="110"/>
      <c r="D43" s="110"/>
      <c r="E43" s="110"/>
      <c r="F43" s="110"/>
      <c r="G43" s="110"/>
      <c r="H43" s="110"/>
    </row>
    <row r="44" spans="1:9" s="47" customFormat="1" ht="38.25">
      <c r="A44" s="48">
        <v>6</v>
      </c>
      <c r="B44" s="49" t="s">
        <v>41</v>
      </c>
      <c r="C44" s="50" t="s">
        <v>42</v>
      </c>
      <c r="D44" s="28">
        <v>0</v>
      </c>
      <c r="E44" s="28">
        <v>0</v>
      </c>
      <c r="F44" s="28">
        <v>0</v>
      </c>
      <c r="G44" s="45"/>
      <c r="H44" s="45">
        <f>SUM(D44:G44)</f>
        <v>0</v>
      </c>
    </row>
    <row r="45" spans="1:9" s="47" customFormat="1">
      <c r="A45" s="51"/>
      <c r="B45" s="52"/>
      <c r="C45" s="53" t="s">
        <v>43</v>
      </c>
      <c r="D45" s="54">
        <v>0</v>
      </c>
      <c r="E45" s="54">
        <v>0</v>
      </c>
      <c r="F45" s="54">
        <v>0</v>
      </c>
      <c r="G45" s="55">
        <f>G44</f>
        <v>0</v>
      </c>
      <c r="H45" s="42">
        <f>SUM(D45:G45)</f>
        <v>0</v>
      </c>
    </row>
    <row r="46" spans="1:9" s="58" customFormat="1">
      <c r="A46" s="56"/>
      <c r="B46" s="57"/>
      <c r="C46" s="53" t="s">
        <v>44</v>
      </c>
      <c r="D46" s="55">
        <f>D42</f>
        <v>8969.266337707315</v>
      </c>
      <c r="E46" s="42">
        <f>E42</f>
        <v>117.58812933554006</v>
      </c>
      <c r="F46" s="42">
        <f>F42</f>
        <v>1299.6210985915493</v>
      </c>
      <c r="G46" s="55">
        <f>G45+G42</f>
        <v>129.96210985915494</v>
      </c>
      <c r="H46" s="42">
        <f>SUM(D46:G46)</f>
        <v>10516.437675493558</v>
      </c>
    </row>
    <row r="47" spans="1:9">
      <c r="A47" s="88" t="s">
        <v>45</v>
      </c>
      <c r="B47" s="89"/>
      <c r="C47" s="90"/>
      <c r="D47" s="90"/>
      <c r="E47" s="90"/>
      <c r="F47" s="90"/>
      <c r="G47" s="90"/>
      <c r="H47" s="90"/>
    </row>
    <row r="48" spans="1:9">
      <c r="A48" s="26">
        <v>7</v>
      </c>
      <c r="B48" s="78" t="s">
        <v>60</v>
      </c>
      <c r="C48" s="44" t="s">
        <v>46</v>
      </c>
      <c r="D48" s="28">
        <v>0</v>
      </c>
      <c r="E48" s="28">
        <v>0</v>
      </c>
      <c r="F48" s="28">
        <v>0</v>
      </c>
      <c r="G48" s="45">
        <f>H46*10%</f>
        <v>1051.643767549356</v>
      </c>
      <c r="H48" s="42">
        <f>SUM(D48:G48)</f>
        <v>1051.643767549356</v>
      </c>
    </row>
    <row r="49" spans="1:9">
      <c r="A49" s="38"/>
      <c r="B49" s="59"/>
      <c r="C49" s="41" t="s">
        <v>47</v>
      </c>
      <c r="D49" s="28">
        <v>0</v>
      </c>
      <c r="E49" s="28">
        <v>0</v>
      </c>
      <c r="F49" s="28">
        <v>0</v>
      </c>
      <c r="G49" s="42">
        <f>SUM(G48:G48)</f>
        <v>1051.643767549356</v>
      </c>
      <c r="H49" s="42">
        <f>SUM(H48:H48)</f>
        <v>1051.643767549356</v>
      </c>
    </row>
    <row r="50" spans="1:9" s="33" customFormat="1">
      <c r="A50" s="35"/>
      <c r="B50" s="40"/>
      <c r="C50" s="41" t="s">
        <v>48</v>
      </c>
      <c r="D50" s="42">
        <f>D46+D49</f>
        <v>8969.266337707315</v>
      </c>
      <c r="E50" s="42">
        <f>E46+E49</f>
        <v>117.58812933554006</v>
      </c>
      <c r="F50" s="42">
        <f>F46</f>
        <v>1299.6210985915493</v>
      </c>
      <c r="G50" s="42">
        <f>G46+G49</f>
        <v>1181.6058774085109</v>
      </c>
      <c r="H50" s="42">
        <f>H46+H49</f>
        <v>11568.081443042915</v>
      </c>
    </row>
    <row r="51" spans="1:9">
      <c r="A51" s="88" t="s">
        <v>49</v>
      </c>
      <c r="B51" s="89"/>
      <c r="C51" s="90"/>
      <c r="D51" s="90"/>
      <c r="E51" s="90"/>
      <c r="F51" s="90"/>
      <c r="G51" s="90"/>
      <c r="H51" s="90"/>
    </row>
    <row r="52" spans="1:9" ht="25.5">
      <c r="A52" s="26">
        <v>8</v>
      </c>
      <c r="B52" s="43" t="s">
        <v>50</v>
      </c>
      <c r="C52" s="44" t="s">
        <v>59</v>
      </c>
      <c r="D52" s="45">
        <f>D50*0.015</f>
        <v>134.53899506560973</v>
      </c>
      <c r="E52" s="45">
        <f>E50*0.015</f>
        <v>1.7638219400331008</v>
      </c>
      <c r="F52" s="45">
        <f>F50*0.015</f>
        <v>19.494316478873237</v>
      </c>
      <c r="G52" s="45">
        <f>G50*0.015</f>
        <v>17.724088161127664</v>
      </c>
      <c r="H52" s="42">
        <f>SUM(D52:G52)</f>
        <v>173.52122164564372</v>
      </c>
    </row>
    <row r="53" spans="1:9">
      <c r="A53" s="35"/>
      <c r="B53" s="91" t="s">
        <v>51</v>
      </c>
      <c r="C53" s="92"/>
      <c r="D53" s="60">
        <f>D50+D52</f>
        <v>9103.8053327729249</v>
      </c>
      <c r="E53" s="60">
        <f>E50+E52</f>
        <v>119.35195127557316</v>
      </c>
      <c r="F53" s="60">
        <f>F50+F52</f>
        <v>1319.1154150704226</v>
      </c>
      <c r="G53" s="60">
        <f>G50+G52</f>
        <v>1199.3299655696385</v>
      </c>
      <c r="H53" s="60">
        <f>H50+H52</f>
        <v>11741.602664688558</v>
      </c>
      <c r="I53" s="46"/>
    </row>
    <row r="54" spans="1:9" ht="25.5">
      <c r="A54" s="38">
        <v>9</v>
      </c>
      <c r="B54" s="43" t="s">
        <v>52</v>
      </c>
      <c r="C54" s="61" t="s">
        <v>53</v>
      </c>
      <c r="D54" s="62">
        <f>D36*0.15</f>
        <v>0</v>
      </c>
      <c r="E54" s="62">
        <f>E36*0.15</f>
        <v>0</v>
      </c>
      <c r="F54" s="28">
        <v>0</v>
      </c>
      <c r="G54" s="28">
        <v>0</v>
      </c>
      <c r="H54" s="62">
        <f>SUM(D54:G54)</f>
        <v>0</v>
      </c>
      <c r="I54" s="63"/>
    </row>
    <row r="55" spans="1:9">
      <c r="A55" s="35"/>
      <c r="B55" s="100" t="s">
        <v>58</v>
      </c>
      <c r="C55" s="101"/>
      <c r="D55" s="60">
        <f>D53*B59</f>
        <v>52255.84261011659</v>
      </c>
      <c r="E55" s="60">
        <f>E53*B59</f>
        <v>685.0802003217899</v>
      </c>
      <c r="F55" s="60">
        <f>F53*C59</f>
        <v>4682.8597234999997</v>
      </c>
      <c r="G55" s="42">
        <f>(G46)*1.03*D59+G48*1.03*E59</f>
        <v>4515.7028601327802</v>
      </c>
      <c r="H55" s="60">
        <f>SUM(D55:G55)</f>
        <v>62139.485394071162</v>
      </c>
      <c r="I55" s="64"/>
    </row>
    <row r="56" spans="1:9">
      <c r="A56" s="102" t="s">
        <v>54</v>
      </c>
      <c r="B56" s="103"/>
      <c r="C56" s="103"/>
      <c r="D56" s="104"/>
      <c r="E56" s="104"/>
      <c r="F56" s="104"/>
      <c r="G56" s="104"/>
      <c r="H56" s="105"/>
    </row>
    <row r="57" spans="1:9" ht="25.5">
      <c r="A57" s="38">
        <v>10</v>
      </c>
      <c r="B57" s="71" t="s">
        <v>55</v>
      </c>
      <c r="C57" s="65" t="s">
        <v>56</v>
      </c>
      <c r="D57" s="62">
        <f>D55*0.18</f>
        <v>9406.0516698209849</v>
      </c>
      <c r="E57" s="62">
        <f>E55*0.18</f>
        <v>123.31443605792218</v>
      </c>
      <c r="F57" s="62">
        <f>F55*0.18</f>
        <v>842.91475022999987</v>
      </c>
      <c r="G57" s="62">
        <f>G55*0.18</f>
        <v>812.82651482390042</v>
      </c>
      <c r="H57" s="45">
        <f>SUM(D57:G57)</f>
        <v>11185.107370932808</v>
      </c>
    </row>
    <row r="58" spans="1:9">
      <c r="A58" s="35"/>
      <c r="B58" s="40"/>
      <c r="C58" s="41" t="s">
        <v>57</v>
      </c>
      <c r="D58" s="60">
        <f>D55+D57</f>
        <v>61661.894279937573</v>
      </c>
      <c r="E58" s="60">
        <f>E55+E57</f>
        <v>808.3946363797121</v>
      </c>
      <c r="F58" s="60">
        <f>F55+F57</f>
        <v>5525.77447373</v>
      </c>
      <c r="G58" s="60">
        <f>G55+G57</f>
        <v>5328.5293749566808</v>
      </c>
      <c r="H58" s="42">
        <f>SUM(D58:G58)</f>
        <v>73324.592765003967</v>
      </c>
      <c r="I58" s="33"/>
    </row>
    <row r="59" spans="1:9">
      <c r="A59" s="66"/>
      <c r="B59" s="67">
        <v>5.74</v>
      </c>
      <c r="C59" s="67">
        <v>3.55</v>
      </c>
      <c r="D59" s="67">
        <v>6.95</v>
      </c>
      <c r="E59" s="67">
        <v>3.31</v>
      </c>
      <c r="F59" s="68"/>
      <c r="G59" s="69"/>
      <c r="H59" s="70"/>
      <c r="I59" s="33"/>
    </row>
    <row r="61" spans="1:9" ht="14.25">
      <c r="B61" s="76"/>
      <c r="C61" s="83" t="s">
        <v>61</v>
      </c>
      <c r="D61" s="84">
        <f>H48*3.31</f>
        <v>3480.9408705883684</v>
      </c>
      <c r="E61" s="98" t="s">
        <v>62</v>
      </c>
      <c r="F61" s="98"/>
      <c r="G61" s="77"/>
      <c r="H61" s="77"/>
    </row>
    <row r="62" spans="1:9">
      <c r="B62" s="76"/>
      <c r="C62" s="77"/>
      <c r="D62" s="77"/>
      <c r="E62" s="77"/>
      <c r="F62" s="77"/>
      <c r="G62" s="77"/>
      <c r="H62" s="77"/>
    </row>
    <row r="63" spans="1:9" ht="14.25">
      <c r="B63" s="76"/>
      <c r="C63" s="85" t="s">
        <v>63</v>
      </c>
      <c r="D63" s="86">
        <f>D61/3.31*3.13</f>
        <v>3291.6449924294839</v>
      </c>
      <c r="E63" s="99" t="s">
        <v>62</v>
      </c>
      <c r="F63" s="99"/>
      <c r="G63" s="77"/>
      <c r="H63" s="77"/>
    </row>
    <row r="65" spans="2:4">
      <c r="B65" s="72"/>
      <c r="C65" s="72"/>
      <c r="D65" s="73"/>
    </row>
    <row r="66" spans="2:4">
      <c r="B66" s="72"/>
      <c r="C66" s="72"/>
      <c r="D66" s="73"/>
    </row>
    <row r="67" spans="2:4">
      <c r="B67" s="72"/>
      <c r="C67" s="72"/>
      <c r="D67" s="73"/>
    </row>
    <row r="68" spans="2:4">
      <c r="B68" s="6"/>
      <c r="C68" s="74"/>
      <c r="D68" s="75"/>
    </row>
  </sheetData>
  <mergeCells count="24">
    <mergeCell ref="E61:F61"/>
    <mergeCell ref="E63:F63"/>
    <mergeCell ref="B55:C55"/>
    <mergeCell ref="A56:H56"/>
    <mergeCell ref="A22:H22"/>
    <mergeCell ref="A25:H25"/>
    <mergeCell ref="A30:H30"/>
    <mergeCell ref="A34:H34"/>
    <mergeCell ref="A38:H38"/>
    <mergeCell ref="A43:H43"/>
    <mergeCell ref="G18:G20"/>
    <mergeCell ref="A47:H47"/>
    <mergeCell ref="A51:H51"/>
    <mergeCell ref="B53:C53"/>
    <mergeCell ref="A12:H12"/>
    <mergeCell ref="A17:A20"/>
    <mergeCell ref="B17:B20"/>
    <mergeCell ref="C17:C20"/>
    <mergeCell ref="D17:G17"/>
    <mergeCell ref="H17:H20"/>
    <mergeCell ref="D18:D20"/>
    <mergeCell ref="A13:H13"/>
    <mergeCell ref="E18:E20"/>
    <mergeCell ref="F18:F20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rowBreaks count="1" manualBreakCount="1">
    <brk id="2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Здание ПС №6</vt:lpstr>
      <vt:lpstr>'Здание ПС №6'!Область_печати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Larionov_AB</dc:creator>
  <cp:lastModifiedBy>Лещева Екатерина Николаевна</cp:lastModifiedBy>
  <cp:lastPrinted>2012-04-11T12:18:19Z</cp:lastPrinted>
  <dcterms:created xsi:type="dcterms:W3CDTF">2012-04-11T11:08:42Z</dcterms:created>
  <dcterms:modified xsi:type="dcterms:W3CDTF">2012-07-31T04:19:22Z</dcterms:modified>
</cp:coreProperties>
</file>