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ССР" sheetId="19" r:id="rId1"/>
  </sheets>
  <calcPr calcId="145621"/>
</workbook>
</file>

<file path=xl/calcChain.xml><?xml version="1.0" encoding="utf-8"?>
<calcChain xmlns="http://schemas.openxmlformats.org/spreadsheetml/2006/main">
  <c r="F65" i="19" l="1"/>
  <c r="F66" i="19" s="1"/>
  <c r="G64" i="19"/>
  <c r="G65" i="19" s="1"/>
  <c r="G66" i="19" s="1"/>
  <c r="F64" i="19"/>
  <c r="G67" i="19" l="1"/>
  <c r="G68" i="19"/>
  <c r="F67" i="19"/>
  <c r="F68" i="19" s="1"/>
  <c r="I30" i="19" l="1"/>
  <c r="D49" i="19"/>
  <c r="D50" i="19" s="1"/>
  <c r="H40" i="19"/>
  <c r="G40" i="19"/>
  <c r="F40" i="19"/>
  <c r="E40" i="19"/>
  <c r="I39" i="19"/>
  <c r="I26" i="19"/>
  <c r="I23" i="19"/>
  <c r="I20" i="19"/>
  <c r="H20" i="19"/>
  <c r="G20" i="19"/>
  <c r="F20" i="19"/>
  <c r="E20" i="19"/>
  <c r="I19" i="19"/>
  <c r="H15" i="19"/>
  <c r="G15" i="19"/>
  <c r="F15" i="19"/>
  <c r="E15" i="19"/>
  <c r="I14" i="19"/>
  <c r="I13" i="19"/>
  <c r="I12" i="19"/>
  <c r="I11" i="19"/>
  <c r="A11" i="19"/>
  <c r="A12" i="19" s="1"/>
  <c r="A13" i="19" s="1"/>
  <c r="A14" i="19" s="1"/>
  <c r="I10" i="19"/>
  <c r="I8" i="19"/>
  <c r="H8" i="19"/>
  <c r="G8" i="19"/>
  <c r="F8" i="19"/>
  <c r="E8" i="19"/>
  <c r="G16" i="19" l="1"/>
  <c r="G21" i="19" s="1"/>
  <c r="G24" i="19" s="1"/>
  <c r="G27" i="19" s="1"/>
  <c r="H16" i="19"/>
  <c r="H21" i="19" s="1"/>
  <c r="H24" i="19" s="1"/>
  <c r="H27" i="19" s="1"/>
  <c r="E16" i="19"/>
  <c r="E21" i="19" s="1"/>
  <c r="E24" i="19" s="1"/>
  <c r="E27" i="19" s="1"/>
  <c r="H32" i="19" s="1"/>
  <c r="H33" i="19" s="1"/>
  <c r="H34" i="19" s="1"/>
  <c r="F16" i="19"/>
  <c r="F21" i="19" s="1"/>
  <c r="F24" i="19" s="1"/>
  <c r="F27" i="19" s="1"/>
  <c r="I40" i="19"/>
  <c r="I15" i="19"/>
  <c r="I16" i="19" s="1"/>
  <c r="I21" i="19" s="1"/>
  <c r="I24" i="19" s="1"/>
  <c r="I27" i="19" s="1"/>
  <c r="F31" i="19" l="1"/>
  <c r="E31" i="19"/>
  <c r="G33" i="19"/>
  <c r="G34" i="19" s="1"/>
  <c r="G37" i="19" s="1"/>
  <c r="G41" i="19" s="1"/>
  <c r="I29" i="19"/>
  <c r="F33" i="19" l="1"/>
  <c r="F34" i="19" s="1"/>
  <c r="F37" i="19" s="1"/>
  <c r="F41" i="19" s="1"/>
  <c r="F43" i="19"/>
  <c r="F44" i="19" s="1"/>
  <c r="F54" i="19" s="1"/>
  <c r="I32" i="19"/>
  <c r="E33" i="19"/>
  <c r="E34" i="19" s="1"/>
  <c r="E37" i="19" s="1"/>
  <c r="E41" i="19" s="1"/>
  <c r="E43" i="19" s="1"/>
  <c r="I31" i="19"/>
  <c r="G43" i="19"/>
  <c r="H37" i="19"/>
  <c r="H41" i="19" s="1"/>
  <c r="I33" i="19" l="1"/>
  <c r="I34" i="19" s="1"/>
  <c r="I37" i="19"/>
  <c r="I41" i="19" s="1"/>
  <c r="H43" i="19"/>
  <c r="I43" i="19" s="1"/>
  <c r="F59" i="19"/>
  <c r="F55" i="19"/>
  <c r="F56" i="19" s="1"/>
  <c r="E44" i="19"/>
  <c r="E54" i="19" s="1"/>
  <c r="E58" i="19" s="1"/>
  <c r="E64" i="19" s="1"/>
  <c r="G44" i="19"/>
  <c r="G54" i="19" s="1"/>
  <c r="E65" i="19" l="1"/>
  <c r="H44" i="19"/>
  <c r="H54" i="19" s="1"/>
  <c r="I44" i="19"/>
  <c r="E55" i="19"/>
  <c r="E56" i="19" s="1"/>
  <c r="G60" i="19"/>
  <c r="G55" i="19"/>
  <c r="G56" i="19" s="1"/>
  <c r="E66" i="19" l="1"/>
  <c r="H61" i="19"/>
  <c r="I54" i="19"/>
  <c r="D52" i="19"/>
  <c r="D53" i="19" s="1"/>
  <c r="H55" i="19"/>
  <c r="H56" i="19" s="1"/>
  <c r="I62" i="19" l="1"/>
  <c r="H64" i="19"/>
  <c r="E67" i="19"/>
  <c r="I55" i="19"/>
  <c r="I56" i="19" s="1"/>
  <c r="H65" i="19" l="1"/>
  <c r="I64" i="19"/>
  <c r="E68" i="19"/>
  <c r="H66" i="19" l="1"/>
  <c r="I65" i="19"/>
  <c r="H67" i="19" l="1"/>
  <c r="I66" i="19"/>
  <c r="H68" i="19" l="1"/>
  <c r="I68" i="19" s="1"/>
  <c r="I67" i="19"/>
</calcChain>
</file>

<file path=xl/sharedStrings.xml><?xml version="1.0" encoding="utf-8"?>
<sst xmlns="http://schemas.openxmlformats.org/spreadsheetml/2006/main" count="83" uniqueCount="81">
  <si>
    <t>ВЛЗ-10кВ</t>
  </si>
  <si>
    <t>№ № п/п</t>
  </si>
  <si>
    <t xml:space="preserve"> Номера смет и расчетов, обоснов-е затрат</t>
  </si>
  <si>
    <t>Наименование объектов, работ и затрат</t>
  </si>
  <si>
    <t>Сметная стоимость, тыс.руб.</t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</si>
  <si>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</si>
  <si>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</si>
  <si>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</si>
  <si>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</si>
  <si>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</si>
  <si>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</si>
  <si>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 xml:space="preserve">Итого по главе 1 </t>
  </si>
  <si>
    <t>Глава 2. Основные объекты строительства</t>
  </si>
  <si>
    <t xml:space="preserve">Итого по главе 2 </t>
  </si>
  <si>
    <t>Итого по главам 1-2</t>
  </si>
  <si>
    <t>Глава 5. Объекты транспортного хозяйства и связи</t>
  </si>
  <si>
    <t>Итого по главе 5</t>
  </si>
  <si>
    <t>Итого по главам 1-5</t>
  </si>
  <si>
    <t>Глава 7. Благоустройство и озеленение</t>
  </si>
  <si>
    <t>Итого по главам 1-7</t>
  </si>
  <si>
    <t>Глава 8. Временные здания и сооружения</t>
  </si>
  <si>
    <t>ГСН 81-05-01-2001</t>
  </si>
  <si>
    <t xml:space="preserve">Временные здания и сооружения </t>
  </si>
  <si>
    <t>Итого по главам 1-8</t>
  </si>
  <si>
    <t>Глава 9. Прочие работы и затраты</t>
  </si>
  <si>
    <t>Строительные риски 1%</t>
  </si>
  <si>
    <t>Итого по главе 9</t>
  </si>
  <si>
    <t>Итого по главам 1-9</t>
  </si>
  <si>
    <t>Глава 10. Содержание дирекции (технадзор)</t>
  </si>
  <si>
    <t>Итого по главам 1-10</t>
  </si>
  <si>
    <t>Глава 12. Проектные и изыскательские работы</t>
  </si>
  <si>
    <t>Проектные и изыскательские работы (в ценах 2001 г.)</t>
  </si>
  <si>
    <t>Итого по главе 12</t>
  </si>
  <si>
    <t>Итого по главам 1-12</t>
  </si>
  <si>
    <t>Глава 13. Резерв на непредвиденные работы и затраты</t>
  </si>
  <si>
    <t>МДС 81-35.2004 п.4.96</t>
  </si>
  <si>
    <t>Непредвиденные работы и затраты 3%</t>
  </si>
  <si>
    <t xml:space="preserve">ИТОГО в базисных ценах 2001 </t>
  </si>
  <si>
    <t>IV кв.2011 г.</t>
  </si>
  <si>
    <t>Переход в текущие цены:</t>
  </si>
  <si>
    <t>Исмр=6,34</t>
  </si>
  <si>
    <t xml:space="preserve">                         </t>
  </si>
  <si>
    <t>Иоб.=3,55</t>
  </si>
  <si>
    <t>Ипир=3,13</t>
  </si>
  <si>
    <t>*1,03=</t>
  </si>
  <si>
    <t>*3,13=</t>
  </si>
  <si>
    <t>Ипроч.=6,95</t>
  </si>
  <si>
    <t>*6,95=</t>
  </si>
  <si>
    <t>ИТОГО в текущих ценах</t>
  </si>
  <si>
    <t>НДС 18%</t>
  </si>
  <si>
    <t>ВСЕГО  по смете</t>
  </si>
  <si>
    <t>Переход в цены 2010 года</t>
  </si>
  <si>
    <t>СТР.Р.</t>
  </si>
  <si>
    <t>МОНТ.Р.</t>
  </si>
  <si>
    <t>ОБОРУД</t>
  </si>
  <si>
    <t>ПРОЧИЕ</t>
  </si>
  <si>
    <t>ИТОГО</t>
  </si>
  <si>
    <t>Зимнее удорожание 1,9 %</t>
  </si>
  <si>
    <t>*4,74/4,85</t>
  </si>
  <si>
    <t>*3,27/3,55</t>
  </si>
  <si>
    <t>*6,03/6,95</t>
  </si>
  <si>
    <t xml:space="preserve">1-1 </t>
  </si>
  <si>
    <t xml:space="preserve">СВОДНЫЙ СМЕТНЫЙ РАСЧЕТ № 2-1690
</t>
  </si>
  <si>
    <t>Реконструкция (вынос) линий ТП с территории земельного участка, выделяемого под строительство завода ООО "Пластиформ" в с.Боринское Липецкого района ул.Дзержинского (ТЗ №1110499)</t>
  </si>
  <si>
    <t>Подготовка территории строительства. ВЛ-0,4 кВ</t>
  </si>
  <si>
    <t>1-2</t>
  </si>
  <si>
    <t>1-3</t>
  </si>
  <si>
    <t>Демонтажные работы на ВЛ-0,4 кВ</t>
  </si>
  <si>
    <t>1-4</t>
  </si>
  <si>
    <t>1-5</t>
  </si>
  <si>
    <t>ВЛ-10кВ</t>
  </si>
  <si>
    <t>Демонтажные работы на ВЛ-10кВ</t>
  </si>
  <si>
    <t>2-1</t>
  </si>
  <si>
    <t>2-2</t>
  </si>
  <si>
    <t>Электротехнические измерения на ВЛИ-0,4 кВ</t>
  </si>
  <si>
    <t>Электротехнические измерения на ВЛ-10 кВ</t>
  </si>
  <si>
    <t>Пересчет с учетом инфляции 2011 г. 8,2 %</t>
  </si>
  <si>
    <t>Пересчет с учетом инфляции 2012 г. 7,5 %</t>
  </si>
  <si>
    <t>С учетом доведенной экономии 10%</t>
  </si>
  <si>
    <t>НДС 18 %</t>
  </si>
  <si>
    <t>ВСЕГО стоимость объекта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</si>
</sst>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%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8"/>
      <color rgb="FFC00000"/>
      <name val="Calibri"/>
      <family val="2"/>
      <charset val="204"/>
      <scheme val="minor"/>
    </font>
    <font>
      <b/>
      <i/>
      <sz val="10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165" fontId="3" fillId="0" borderId="13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14" xfId="0" applyFont="1" applyBorder="1" applyAlignment="1">
      <alignment horizontal="center"/>
    </xf>
    <xf numFmtId="16" fontId="3" fillId="0" borderId="14" xfId="0" applyNumberFormat="1" applyFont="1" applyBorder="1" applyAlignment="1">
      <alignment horizontal="center"/>
    </xf>
    <xf numFmtId="0" fontId="4" fillId="0" borderId="14" xfId="0" applyFont="1" applyBorder="1" applyAlignment="1"/>
    <xf numFmtId="0" fontId="4" fillId="0" borderId="14" xfId="0" applyFont="1" applyBorder="1" applyAlignment="1">
      <alignment horizontal="center"/>
    </xf>
    <xf numFmtId="165" fontId="4" fillId="0" borderId="14" xfId="0" applyNumberFormat="1" applyFont="1" applyBorder="1" applyAlignment="1"/>
    <xf numFmtId="0" fontId="3" fillId="4" borderId="1" xfId="0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164" fontId="3" fillId="4" borderId="1" xfId="0" applyNumberFormat="1" applyFont="1" applyFill="1" applyBorder="1"/>
    <xf numFmtId="0" fontId="4" fillId="4" borderId="1" xfId="0" applyFont="1" applyFill="1" applyBorder="1" applyAlignment="1">
      <alignment vertical="top" wrapText="1"/>
    </xf>
    <xf numFmtId="164" fontId="4" fillId="4" borderId="1" xfId="0" applyNumberFormat="1" applyFont="1" applyFill="1" applyBorder="1"/>
    <xf numFmtId="0" fontId="5" fillId="4" borderId="1" xfId="0" applyFont="1" applyFill="1" applyBorder="1" applyAlignment="1">
      <alignment vertical="top" wrapText="1"/>
    </xf>
    <xf numFmtId="164" fontId="5" fillId="4" borderId="1" xfId="0" applyNumberFormat="1" applyFont="1" applyFill="1" applyBorder="1"/>
    <xf numFmtId="0" fontId="3" fillId="4" borderId="1" xfId="0" applyFont="1" applyFill="1" applyBorder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 wrapText="1"/>
    </xf>
    <xf numFmtId="164" fontId="3" fillId="0" borderId="0" xfId="0" applyNumberFormat="1" applyFont="1"/>
    <xf numFmtId="0" fontId="4" fillId="0" borderId="0" xfId="0" applyFont="1" applyAlignment="1">
      <alignment vertical="top" wrapText="1"/>
    </xf>
    <xf numFmtId="164" fontId="4" fillId="0" borderId="0" xfId="0" applyNumberFormat="1" applyFont="1"/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166" fontId="3" fillId="0" borderId="0" xfId="0" applyNumberFormat="1" applyFont="1" applyAlignment="1">
      <alignment wrapText="1"/>
    </xf>
    <xf numFmtId="3" fontId="3" fillId="0" borderId="0" xfId="0" applyNumberFormat="1" applyFont="1"/>
    <xf numFmtId="0" fontId="3" fillId="4" borderId="1" xfId="0" applyFont="1" applyFill="1" applyBorder="1" applyAlignment="1">
      <alignment vertical="center"/>
    </xf>
    <xf numFmtId="166" fontId="3" fillId="4" borderId="1" xfId="0" applyNumberFormat="1" applyFont="1" applyFill="1" applyBorder="1" applyAlignment="1">
      <alignment vertical="center"/>
    </xf>
    <xf numFmtId="3" fontId="3" fillId="4" borderId="1" xfId="0" applyNumberFormat="1" applyFont="1" applyFill="1" applyBorder="1"/>
    <xf numFmtId="164" fontId="3" fillId="4" borderId="1" xfId="0" applyNumberFormat="1" applyFont="1" applyFill="1" applyBorder="1" applyAlignment="1">
      <alignment vertical="center"/>
    </xf>
    <xf numFmtId="3" fontId="3" fillId="4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6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4" fillId="0" borderId="0" xfId="0" applyFont="1" applyFill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3" fillId="4" borderId="0" xfId="0" applyFont="1" applyFill="1" applyAlignment="1">
      <alignment wrapText="1"/>
    </xf>
    <xf numFmtId="165" fontId="3" fillId="0" borderId="0" xfId="0" applyNumberFormat="1" applyFont="1" applyAlignment="1"/>
    <xf numFmtId="164" fontId="3" fillId="4" borderId="0" xfId="0" applyNumberFormat="1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164" fontId="3" fillId="0" borderId="0" xfId="0" applyNumberFormat="1" applyFont="1" applyAlignment="1">
      <alignment wrapText="1"/>
    </xf>
    <xf numFmtId="9" fontId="3" fillId="0" borderId="0" xfId="0" applyNumberFormat="1" applyFont="1" applyAlignment="1">
      <alignment vertical="top" wrapText="1"/>
    </xf>
    <xf numFmtId="0" fontId="3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/>
    <xf numFmtId="164" fontId="4" fillId="0" borderId="11" xfId="0" applyNumberFormat="1" applyFont="1" applyBorder="1" applyAlignment="1"/>
    <xf numFmtId="164" fontId="4" fillId="0" borderId="1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vertical="top" wrapText="1"/>
    </xf>
    <xf numFmtId="0" fontId="3" fillId="4" borderId="2" xfId="0" applyFont="1" applyFill="1" applyBorder="1" applyAlignment="1">
      <alignment horizontal="center" vertical="top"/>
    </xf>
    <xf numFmtId="0" fontId="3" fillId="4" borderId="2" xfId="0" applyFont="1" applyFill="1" applyBorder="1" applyAlignment="1">
      <alignment vertical="top" wrapText="1"/>
    </xf>
    <xf numFmtId="164" fontId="3" fillId="4" borderId="2" xfId="0" applyNumberFormat="1" applyFont="1" applyFill="1" applyBorder="1"/>
    <xf numFmtId="164" fontId="5" fillId="4" borderId="1" xfId="0" applyNumberFormat="1" applyFont="1" applyFill="1" applyBorder="1" applyAlignment="1">
      <alignment vertical="top"/>
    </xf>
    <xf numFmtId="0" fontId="6" fillId="0" borderId="0" xfId="0" applyFont="1"/>
    <xf numFmtId="164" fontId="6" fillId="0" borderId="0" xfId="0" applyNumberFormat="1" applyFont="1"/>
    <xf numFmtId="0" fontId="8" fillId="0" borderId="0" xfId="0" applyFont="1"/>
    <xf numFmtId="164" fontId="9" fillId="0" borderId="0" xfId="0" applyNumberFormat="1" applyFont="1"/>
    <xf numFmtId="164" fontId="8" fillId="0" borderId="0" xfId="0" applyNumberFormat="1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3" fillId="2" borderId="0" xfId="0" applyFont="1" applyFill="1" applyAlignment="1">
      <alignment vertical="top" wrapText="1"/>
    </xf>
    <xf numFmtId="164" fontId="4" fillId="0" borderId="0" xfId="0" applyNumberFormat="1" applyFont="1" applyAlignment="1">
      <alignment vertical="top"/>
    </xf>
    <xf numFmtId="0" fontId="0" fillId="0" borderId="0" xfId="0" applyFill="1"/>
    <xf numFmtId="49" fontId="3" fillId="4" borderId="2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9" fontId="3" fillId="4" borderId="1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vertical="center"/>
    </xf>
    <xf numFmtId="164" fontId="3" fillId="0" borderId="15" xfId="0" applyNumberFormat="1" applyFont="1" applyBorder="1" applyAlignment="1">
      <alignment vertical="center"/>
    </xf>
    <xf numFmtId="164" fontId="3" fillId="3" borderId="15" xfId="0" applyNumberFormat="1" applyFont="1" applyFill="1" applyBorder="1" applyAlignment="1">
      <alignment vertical="center"/>
    </xf>
    <xf numFmtId="0" fontId="3" fillId="0" borderId="15" xfId="0" applyFont="1" applyBorder="1" applyAlignment="1">
      <alignment vertical="center"/>
    </xf>
    <xf numFmtId="9" fontId="3" fillId="0" borderId="15" xfId="0" applyNumberFormat="1" applyFont="1" applyBorder="1" applyAlignment="1">
      <alignment vertical="center"/>
    </xf>
    <xf numFmtId="0" fontId="4" fillId="0" borderId="15" xfId="0" applyFont="1" applyBorder="1"/>
    <xf numFmtId="164" fontId="4" fillId="0" borderId="15" xfId="0" applyNumberFormat="1" applyFont="1" applyBorder="1"/>
    <xf numFmtId="0" fontId="1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topLeftCell="A46" zoomScaleNormal="100" workbookViewId="0">
      <selection activeCell="I68" sqref="I68"/>
    </sheetView>
  </sheetViews>
  <sheetFormatPr defaultRowHeight="15" x14ac:dyDescent="0.25"/>
  <cols>
    <col min="1" max="1" width="5.7109375" customWidth="1"/>
    <col min="2" max="2" width="15.7109375" customWidth="1"/>
    <col min="3" max="3" width="45.7109375" customWidth="1"/>
    <col min="5" max="5" width="10.7109375" customWidth="1"/>
    <col min="9" max="9" width="10.7109375" customWidth="1"/>
  </cols>
  <sheetData>
    <row r="1" spans="1:10" ht="30" customHeight="1" x14ac:dyDescent="0.25">
      <c r="A1" s="90" t="s">
        <v>62</v>
      </c>
      <c r="B1" s="90"/>
      <c r="C1" s="90"/>
      <c r="D1" s="90"/>
      <c r="E1" s="90"/>
      <c r="F1" s="90"/>
      <c r="G1" s="90"/>
      <c r="H1" s="90"/>
      <c r="I1" s="90"/>
    </row>
    <row r="2" spans="1:10" ht="30" customHeight="1" thickBot="1" x14ac:dyDescent="0.3">
      <c r="A2" s="91" t="s">
        <v>63</v>
      </c>
      <c r="B2" s="91"/>
      <c r="C2" s="91"/>
      <c r="D2" s="91"/>
      <c r="E2" s="91"/>
      <c r="F2" s="91"/>
      <c r="G2" s="91"/>
      <c r="H2" s="91"/>
      <c r="I2" s="91"/>
    </row>
    <row r="3" spans="1:10" ht="15.75" thickTop="1" x14ac:dyDescent="0.25">
      <c r="A3" s="92" t="s">
        <v>1</v>
      </c>
      <c r="B3" s="94" t="s">
        <v>2</v>
      </c>
      <c r="C3" s="96" t="s">
        <v>3</v>
      </c>
      <c r="D3" s="1"/>
      <c r="E3" s="98" t="s">
        <v>4</v>
      </c>
      <c r="F3" s="98"/>
      <c r="G3" s="98"/>
      <c r="H3" s="98"/>
      <c r="I3" s="99"/>
    </row>
    <row r="4" spans="1:10" ht="48.75" thickBot="1" x14ac:dyDescent="0.3">
      <c r="A4" s="93"/>
      <c r="B4" s="95"/>
      <c r="C4" s="97"/>
      <c r="D4" s="2"/>
      <c r="E4" s="2" t="s">
        <v>5</v>
      </c>
      <c r="F4" s="2" t="s">
        <v>6</v>
      </c>
      <c r="G4" s="2" t="s">
        <v>7</v>
      </c>
      <c r="H4" s="2" t="s">
        <v>8</v>
      </c>
      <c r="I4" s="3" t="s">
        <v>9</v>
      </c>
    </row>
    <row r="5" spans="1:10" ht="16.5" thickTop="1" thickBot="1" x14ac:dyDescent="0.3">
      <c r="A5" s="4">
        <v>1</v>
      </c>
      <c r="B5" s="4">
        <v>2</v>
      </c>
      <c r="C5" s="4">
        <v>3</v>
      </c>
      <c r="D5" s="4"/>
      <c r="E5" s="5">
        <v>4</v>
      </c>
      <c r="F5" s="5">
        <v>5</v>
      </c>
      <c r="G5" s="6">
        <v>6</v>
      </c>
      <c r="H5" s="4">
        <v>7</v>
      </c>
      <c r="I5" s="6">
        <v>8</v>
      </c>
    </row>
    <row r="6" spans="1:10" ht="16.5" thickTop="1" thickBot="1" x14ac:dyDescent="0.3">
      <c r="A6" s="103" t="s">
        <v>10</v>
      </c>
      <c r="B6" s="103"/>
      <c r="C6" s="103"/>
      <c r="D6" s="103"/>
      <c r="E6" s="103"/>
      <c r="F6" s="103"/>
      <c r="G6" s="103"/>
      <c r="H6" s="103"/>
      <c r="I6" s="103"/>
    </row>
    <row r="7" spans="1:10" ht="15.75" thickTop="1" x14ac:dyDescent="0.25">
      <c r="A7" s="7"/>
      <c r="B7" s="8">
        <v>1</v>
      </c>
      <c r="C7" s="9"/>
      <c r="D7" s="9"/>
      <c r="E7" s="7"/>
      <c r="F7" s="7"/>
      <c r="G7" s="7"/>
      <c r="H7" s="10"/>
      <c r="I7" s="11"/>
    </row>
    <row r="8" spans="1:10" ht="15.75" thickBot="1" x14ac:dyDescent="0.3">
      <c r="A8" s="12"/>
      <c r="B8" s="13"/>
      <c r="C8" s="14" t="s">
        <v>11</v>
      </c>
      <c r="D8" s="14"/>
      <c r="E8" s="15">
        <f>SUM(E7:E7)</f>
        <v>0</v>
      </c>
      <c r="F8" s="15">
        <f>SUM(F7:F7)</f>
        <v>0</v>
      </c>
      <c r="G8" s="15">
        <f>SUM(G7:G7)</f>
        <v>0</v>
      </c>
      <c r="H8" s="15">
        <f>SUM(H7:H7)</f>
        <v>0</v>
      </c>
      <c r="I8" s="16">
        <f>SUM(I7:I7)</f>
        <v>0</v>
      </c>
    </row>
    <row r="9" spans="1:10" ht="16.5" thickTop="1" thickBot="1" x14ac:dyDescent="0.3">
      <c r="A9" s="104" t="s">
        <v>12</v>
      </c>
      <c r="B9" s="104"/>
      <c r="C9" s="104"/>
      <c r="D9" s="104"/>
      <c r="E9" s="104"/>
      <c r="F9" s="104"/>
      <c r="G9" s="104"/>
      <c r="H9" s="104"/>
      <c r="I9" s="104"/>
    </row>
    <row r="10" spans="1:10" ht="15.75" thickTop="1" x14ac:dyDescent="0.25">
      <c r="A10" s="62">
        <v>1</v>
      </c>
      <c r="B10" s="76" t="s">
        <v>61</v>
      </c>
      <c r="C10" s="60" t="s">
        <v>64</v>
      </c>
      <c r="D10" s="63"/>
      <c r="E10" s="64">
        <v>0.2</v>
      </c>
      <c r="F10" s="64"/>
      <c r="G10" s="64"/>
      <c r="H10" s="64"/>
      <c r="I10" s="64">
        <f>SUM(E10:H10)</f>
        <v>0.2</v>
      </c>
      <c r="J10" s="75"/>
    </row>
    <row r="11" spans="1:10" x14ac:dyDescent="0.25">
      <c r="A11" s="17">
        <f>A10+1</f>
        <v>2</v>
      </c>
      <c r="B11" s="76" t="s">
        <v>65</v>
      </c>
      <c r="C11" s="59" t="s">
        <v>0</v>
      </c>
      <c r="D11" s="19"/>
      <c r="E11" s="20">
        <v>47.44</v>
      </c>
      <c r="F11" s="20">
        <v>10.88</v>
      </c>
      <c r="G11" s="20">
        <v>6.88</v>
      </c>
      <c r="H11" s="20"/>
      <c r="I11" s="20">
        <f t="shared" ref="I11:I14" si="0">SUM(E11:H11)</f>
        <v>65.2</v>
      </c>
      <c r="J11" s="75"/>
    </row>
    <row r="12" spans="1:10" x14ac:dyDescent="0.25">
      <c r="A12" s="17">
        <f t="shared" ref="A12:A13" si="1">A11+1</f>
        <v>3</v>
      </c>
      <c r="B12" s="76" t="s">
        <v>66</v>
      </c>
      <c r="C12" s="59" t="s">
        <v>67</v>
      </c>
      <c r="D12" s="19"/>
      <c r="E12" s="20">
        <v>4.91</v>
      </c>
      <c r="F12" s="20">
        <v>0.85</v>
      </c>
      <c r="G12" s="20"/>
      <c r="H12" s="20"/>
      <c r="I12" s="20">
        <f>SUM(E12:H12)</f>
        <v>5.76</v>
      </c>
      <c r="J12" s="75"/>
    </row>
    <row r="13" spans="1:10" x14ac:dyDescent="0.25">
      <c r="A13" s="17">
        <f t="shared" si="1"/>
        <v>4</v>
      </c>
      <c r="B13" s="76" t="s">
        <v>68</v>
      </c>
      <c r="C13" s="59" t="s">
        <v>70</v>
      </c>
      <c r="D13" s="19"/>
      <c r="E13" s="20">
        <v>49.07</v>
      </c>
      <c r="F13" s="20">
        <v>29.69</v>
      </c>
      <c r="G13" s="20">
        <v>11.39</v>
      </c>
      <c r="H13" s="20"/>
      <c r="I13" s="20">
        <f t="shared" si="0"/>
        <v>90.15</v>
      </c>
      <c r="J13" s="75"/>
    </row>
    <row r="14" spans="1:10" x14ac:dyDescent="0.25">
      <c r="A14" s="17">
        <f>A13+1</f>
        <v>5</v>
      </c>
      <c r="B14" s="76" t="s">
        <v>69</v>
      </c>
      <c r="C14" s="59" t="s">
        <v>71</v>
      </c>
      <c r="D14" s="19"/>
      <c r="E14" s="20">
        <v>4.4800000000000004</v>
      </c>
      <c r="F14" s="20"/>
      <c r="G14" s="20"/>
      <c r="H14" s="20"/>
      <c r="I14" s="20">
        <f t="shared" si="0"/>
        <v>4.4800000000000004</v>
      </c>
      <c r="J14" s="75"/>
    </row>
    <row r="15" spans="1:10" x14ac:dyDescent="0.25">
      <c r="A15" s="17"/>
      <c r="B15" s="17"/>
      <c r="C15" s="61" t="s">
        <v>13</v>
      </c>
      <c r="D15" s="21"/>
      <c r="E15" s="22">
        <f>SUM(E10:E14)</f>
        <v>106.10000000000001</v>
      </c>
      <c r="F15" s="22">
        <f>SUM(F10:F14)</f>
        <v>41.42</v>
      </c>
      <c r="G15" s="22">
        <f>SUM(G10:G14)</f>
        <v>18.27</v>
      </c>
      <c r="H15" s="22">
        <f>SUM(H10:H14)</f>
        <v>0</v>
      </c>
      <c r="I15" s="22">
        <f>SUM(I10:I14)</f>
        <v>165.79</v>
      </c>
    </row>
    <row r="16" spans="1:10" x14ac:dyDescent="0.25">
      <c r="A16" s="17"/>
      <c r="B16" s="17"/>
      <c r="C16" s="23" t="s">
        <v>14</v>
      </c>
      <c r="D16" s="23"/>
      <c r="E16" s="65">
        <f>E8+E15</f>
        <v>106.10000000000001</v>
      </c>
      <c r="F16" s="65">
        <f>F8+F15</f>
        <v>41.42</v>
      </c>
      <c r="G16" s="65">
        <f>G8+G15</f>
        <v>18.27</v>
      </c>
      <c r="H16" s="65">
        <f>H8+H15</f>
        <v>0</v>
      </c>
      <c r="I16" s="65">
        <f>I8+I15</f>
        <v>165.79</v>
      </c>
    </row>
    <row r="17" spans="1:9" ht="15.75" thickBot="1" x14ac:dyDescent="0.3">
      <c r="A17" s="100" t="s">
        <v>15</v>
      </c>
      <c r="B17" s="100"/>
      <c r="C17" s="100"/>
      <c r="D17" s="100"/>
      <c r="E17" s="100"/>
      <c r="F17" s="100"/>
      <c r="G17" s="100"/>
      <c r="H17" s="100"/>
      <c r="I17" s="100"/>
    </row>
    <row r="18" spans="1:9" ht="15.75" thickTop="1" x14ac:dyDescent="0.25">
      <c r="A18" s="17"/>
      <c r="B18" s="18"/>
      <c r="C18" s="19"/>
      <c r="D18" s="25"/>
      <c r="E18" s="20"/>
      <c r="F18" s="20"/>
      <c r="G18" s="20"/>
      <c r="H18" s="20"/>
      <c r="I18" s="20"/>
    </row>
    <row r="19" spans="1:9" x14ac:dyDescent="0.25">
      <c r="A19" s="26"/>
      <c r="B19" s="26"/>
      <c r="C19" s="27"/>
      <c r="D19" s="27"/>
      <c r="E19" s="28"/>
      <c r="F19" s="28"/>
      <c r="G19" s="28"/>
      <c r="H19" s="28"/>
      <c r="I19" s="28">
        <f>SUM(E19:H19)</f>
        <v>0</v>
      </c>
    </row>
    <row r="20" spans="1:9" ht="15" customHeight="1" x14ac:dyDescent="0.25">
      <c r="A20" s="26"/>
      <c r="B20" s="26"/>
      <c r="C20" s="29" t="s">
        <v>16</v>
      </c>
      <c r="D20" s="29"/>
      <c r="E20" s="30">
        <f>SUM(E18:E18)</f>
        <v>0</v>
      </c>
      <c r="F20" s="30">
        <f>SUM(F18:F18)</f>
        <v>0</v>
      </c>
      <c r="G20" s="30">
        <f>SUM(G18:G18)</f>
        <v>0</v>
      </c>
      <c r="H20" s="30">
        <f>SUM(H18:H18)</f>
        <v>0</v>
      </c>
      <c r="I20" s="30">
        <f>SUM(I18:I18)</f>
        <v>0</v>
      </c>
    </row>
    <row r="21" spans="1:9" ht="15" customHeight="1" thickBot="1" x14ac:dyDescent="0.3">
      <c r="A21" s="26"/>
      <c r="B21" s="26"/>
      <c r="C21" s="31" t="s">
        <v>17</v>
      </c>
      <c r="D21" s="31"/>
      <c r="E21" s="32">
        <f>E16+E20</f>
        <v>106.10000000000001</v>
      </c>
      <c r="F21" s="32">
        <f>F16+F20</f>
        <v>41.42</v>
      </c>
      <c r="G21" s="32">
        <f>G16+G20</f>
        <v>18.27</v>
      </c>
      <c r="H21" s="32">
        <f>H16+H20</f>
        <v>0</v>
      </c>
      <c r="I21" s="32">
        <f>I16+I20</f>
        <v>165.79</v>
      </c>
    </row>
    <row r="22" spans="1:9" ht="16.5" thickTop="1" thickBot="1" x14ac:dyDescent="0.3">
      <c r="A22" s="103" t="s">
        <v>18</v>
      </c>
      <c r="B22" s="103"/>
      <c r="C22" s="103"/>
      <c r="D22" s="103"/>
      <c r="E22" s="103"/>
      <c r="F22" s="103"/>
      <c r="G22" s="103"/>
      <c r="H22" s="103"/>
      <c r="I22" s="103"/>
    </row>
    <row r="23" spans="1:9" ht="15.75" thickTop="1" x14ac:dyDescent="0.25">
      <c r="A23" s="26"/>
      <c r="B23" s="26"/>
      <c r="C23" s="27"/>
      <c r="D23" s="27"/>
      <c r="E23" s="28"/>
      <c r="F23" s="28"/>
      <c r="G23" s="28"/>
      <c r="H23" s="28"/>
      <c r="I23" s="28">
        <f>SUM(E23:H23)</f>
        <v>0</v>
      </c>
    </row>
    <row r="24" spans="1:9" ht="15" customHeight="1" thickBot="1" x14ac:dyDescent="0.3">
      <c r="A24" s="26"/>
      <c r="B24" s="26"/>
      <c r="C24" s="31" t="s">
        <v>19</v>
      </c>
      <c r="D24" s="31"/>
      <c r="E24" s="32">
        <f>E21+E23</f>
        <v>106.10000000000001</v>
      </c>
      <c r="F24" s="32">
        <f>F21+F23</f>
        <v>41.42</v>
      </c>
      <c r="G24" s="32">
        <f>G21+G23</f>
        <v>18.27</v>
      </c>
      <c r="H24" s="32">
        <f>H21+H23</f>
        <v>0</v>
      </c>
      <c r="I24" s="32">
        <f>I21+I23</f>
        <v>165.79</v>
      </c>
    </row>
    <row r="25" spans="1:9" ht="16.5" thickTop="1" thickBot="1" x14ac:dyDescent="0.3">
      <c r="A25" s="103" t="s">
        <v>20</v>
      </c>
      <c r="B25" s="103"/>
      <c r="C25" s="103"/>
      <c r="D25" s="103"/>
      <c r="E25" s="103"/>
      <c r="F25" s="103"/>
      <c r="G25" s="103"/>
      <c r="H25" s="103"/>
      <c r="I25" s="103"/>
    </row>
    <row r="26" spans="1:9" ht="15" customHeight="1" thickTop="1" x14ac:dyDescent="0.25">
      <c r="A26" s="26"/>
      <c r="B26" s="27" t="s">
        <v>21</v>
      </c>
      <c r="C26" s="27" t="s">
        <v>22</v>
      </c>
      <c r="D26" s="33"/>
      <c r="E26" s="28"/>
      <c r="F26" s="28"/>
      <c r="G26" s="34"/>
      <c r="H26" s="34"/>
      <c r="I26" s="28">
        <f>SUM(E26:H26)</f>
        <v>0</v>
      </c>
    </row>
    <row r="27" spans="1:9" ht="15" customHeight="1" thickBot="1" x14ac:dyDescent="0.3">
      <c r="A27" s="26"/>
      <c r="B27" s="26"/>
      <c r="C27" s="31" t="s">
        <v>23</v>
      </c>
      <c r="D27" s="29"/>
      <c r="E27" s="32">
        <f>E24+E26</f>
        <v>106.10000000000001</v>
      </c>
      <c r="F27" s="32">
        <f>F24+F26</f>
        <v>41.42</v>
      </c>
      <c r="G27" s="32">
        <f>G24+G26</f>
        <v>18.27</v>
      </c>
      <c r="H27" s="32">
        <f>H24+H26</f>
        <v>0</v>
      </c>
      <c r="I27" s="32">
        <f>I24+I26</f>
        <v>165.79</v>
      </c>
    </row>
    <row r="28" spans="1:9" ht="15.75" thickTop="1" x14ac:dyDescent="0.25">
      <c r="A28" s="105" t="s">
        <v>24</v>
      </c>
      <c r="B28" s="105"/>
      <c r="C28" s="105"/>
      <c r="D28" s="105"/>
      <c r="E28" s="105"/>
      <c r="F28" s="105"/>
      <c r="G28" s="105"/>
      <c r="H28" s="105"/>
      <c r="I28" s="105"/>
    </row>
    <row r="29" spans="1:9" x14ac:dyDescent="0.25">
      <c r="A29" s="17">
        <v>6</v>
      </c>
      <c r="B29" s="77" t="s">
        <v>72</v>
      </c>
      <c r="C29" s="35" t="s">
        <v>74</v>
      </c>
      <c r="D29" s="36"/>
      <c r="E29" s="20"/>
      <c r="F29" s="20"/>
      <c r="G29" s="37"/>
      <c r="H29" s="38">
        <v>0.28000000000000003</v>
      </c>
      <c r="I29" s="38">
        <f t="shared" ref="I29:I31" si="2">SUM(E29:H29)</f>
        <v>0.28000000000000003</v>
      </c>
    </row>
    <row r="30" spans="1:9" x14ac:dyDescent="0.25">
      <c r="A30" s="17">
        <v>7</v>
      </c>
      <c r="B30" s="77" t="s">
        <v>73</v>
      </c>
      <c r="C30" s="35" t="s">
        <v>75</v>
      </c>
      <c r="D30" s="36"/>
      <c r="E30" s="20"/>
      <c r="F30" s="20"/>
      <c r="G30" s="37"/>
      <c r="H30" s="38">
        <v>0.53</v>
      </c>
      <c r="I30" s="38">
        <f t="shared" si="2"/>
        <v>0.53</v>
      </c>
    </row>
    <row r="31" spans="1:9" x14ac:dyDescent="0.25">
      <c r="A31" s="17"/>
      <c r="B31" s="78" t="s">
        <v>21</v>
      </c>
      <c r="C31" s="35" t="s">
        <v>57</v>
      </c>
      <c r="D31" s="36">
        <v>1.9E-2</v>
      </c>
      <c r="E31" s="20">
        <f>E27*D31</f>
        <v>2.0159000000000002</v>
      </c>
      <c r="F31" s="20">
        <f>F27*D31</f>
        <v>0.78698000000000001</v>
      </c>
      <c r="G31" s="37"/>
      <c r="H31" s="38"/>
      <c r="I31" s="38">
        <f t="shared" si="2"/>
        <v>2.80288</v>
      </c>
    </row>
    <row r="32" spans="1:9" x14ac:dyDescent="0.25">
      <c r="A32" s="17"/>
      <c r="B32" s="19"/>
      <c r="C32" s="35" t="s">
        <v>25</v>
      </c>
      <c r="D32" s="36">
        <v>0.01</v>
      </c>
      <c r="E32" s="38"/>
      <c r="F32" s="38"/>
      <c r="G32" s="38"/>
      <c r="H32" s="38">
        <f>(E27+F27)*D32</f>
        <v>1.4752000000000001</v>
      </c>
      <c r="I32" s="38">
        <f>SUM(E32:H32)</f>
        <v>1.4752000000000001</v>
      </c>
    </row>
    <row r="33" spans="1:9" x14ac:dyDescent="0.25">
      <c r="A33" s="17"/>
      <c r="B33" s="17"/>
      <c r="C33" s="21" t="s">
        <v>26</v>
      </c>
      <c r="D33" s="21"/>
      <c r="E33" s="22">
        <f>SUM(E29:E32)</f>
        <v>2.0159000000000002</v>
      </c>
      <c r="F33" s="22">
        <f>SUM(F29:F32)</f>
        <v>0.78698000000000001</v>
      </c>
      <c r="G33" s="22">
        <f>SUM(G29:G32)</f>
        <v>0</v>
      </c>
      <c r="H33" s="22">
        <f>H29+H30+H32</f>
        <v>2.2852000000000001</v>
      </c>
      <c r="I33" s="22">
        <f>SUM(I29:I32)</f>
        <v>5.0880799999999997</v>
      </c>
    </row>
    <row r="34" spans="1:9" x14ac:dyDescent="0.25">
      <c r="A34" s="17"/>
      <c r="B34" s="17"/>
      <c r="C34" s="23" t="s">
        <v>27</v>
      </c>
      <c r="D34" s="21"/>
      <c r="E34" s="65">
        <f>E27+E33</f>
        <v>108.11590000000001</v>
      </c>
      <c r="F34" s="65">
        <f>F27+F33</f>
        <v>42.206980000000001</v>
      </c>
      <c r="G34" s="65">
        <f>G27+G33</f>
        <v>18.27</v>
      </c>
      <c r="H34" s="65">
        <f>H27+H33</f>
        <v>2.2852000000000001</v>
      </c>
      <c r="I34" s="65">
        <f>I27+I33</f>
        <v>170.87807999999998</v>
      </c>
    </row>
    <row r="35" spans="1:9" ht="15.75" thickBot="1" x14ac:dyDescent="0.3">
      <c r="A35" s="100" t="s">
        <v>28</v>
      </c>
      <c r="B35" s="100"/>
      <c r="C35" s="100"/>
      <c r="D35" s="100"/>
      <c r="E35" s="100"/>
      <c r="F35" s="100"/>
      <c r="G35" s="100"/>
      <c r="H35" s="100"/>
      <c r="I35" s="100"/>
    </row>
    <row r="36" spans="1:9" ht="15.75" thickTop="1" x14ac:dyDescent="0.25">
      <c r="A36" s="26"/>
      <c r="B36" s="27"/>
      <c r="C36" s="40"/>
      <c r="D36" s="41"/>
      <c r="E36" s="42"/>
      <c r="F36" s="42"/>
      <c r="G36" s="42"/>
      <c r="H36" s="11"/>
      <c r="I36" s="11"/>
    </row>
    <row r="37" spans="1:9" ht="15" customHeight="1" thickBot="1" x14ac:dyDescent="0.3">
      <c r="A37" s="26"/>
      <c r="B37" s="26"/>
      <c r="C37" s="31" t="s">
        <v>29</v>
      </c>
      <c r="D37" s="29"/>
      <c r="E37" s="32">
        <f>E34+E36</f>
        <v>108.11590000000001</v>
      </c>
      <c r="F37" s="32">
        <f>F34+F36</f>
        <v>42.206980000000001</v>
      </c>
      <c r="G37" s="32">
        <f>G34+G36</f>
        <v>18.27</v>
      </c>
      <c r="H37" s="32">
        <f>H34+H36</f>
        <v>2.2852000000000001</v>
      </c>
      <c r="I37" s="32">
        <f>I34+I36</f>
        <v>170.87807999999998</v>
      </c>
    </row>
    <row r="38" spans="1:9" ht="15.75" thickTop="1" x14ac:dyDescent="0.25">
      <c r="A38" s="101" t="s">
        <v>30</v>
      </c>
      <c r="B38" s="101"/>
      <c r="C38" s="101"/>
      <c r="D38" s="101"/>
      <c r="E38" s="101"/>
      <c r="F38" s="101"/>
      <c r="G38" s="101"/>
      <c r="H38" s="101"/>
      <c r="I38" s="101"/>
    </row>
    <row r="39" spans="1:9" x14ac:dyDescent="0.25">
      <c r="A39" s="43"/>
      <c r="B39" s="43"/>
      <c r="C39" s="19" t="s">
        <v>31</v>
      </c>
      <c r="D39" s="44"/>
      <c r="E39" s="39"/>
      <c r="F39" s="39"/>
      <c r="G39" s="39"/>
      <c r="H39" s="38"/>
      <c r="I39" s="38">
        <f>SUM(E39:H39)</f>
        <v>0</v>
      </c>
    </row>
    <row r="40" spans="1:9" x14ac:dyDescent="0.25">
      <c r="A40" s="17"/>
      <c r="B40" s="17"/>
      <c r="C40" s="21" t="s">
        <v>32</v>
      </c>
      <c r="D40" s="21"/>
      <c r="E40" s="22">
        <f>SUM(E39:E39)</f>
        <v>0</v>
      </c>
      <c r="F40" s="22">
        <f>SUM(F39:F39)</f>
        <v>0</v>
      </c>
      <c r="G40" s="22">
        <f>SUM(G39:G39)</f>
        <v>0</v>
      </c>
      <c r="H40" s="22">
        <f>SUM(H39:H39)</f>
        <v>0</v>
      </c>
      <c r="I40" s="22">
        <f>SUM(I39:I39)</f>
        <v>0</v>
      </c>
    </row>
    <row r="41" spans="1:9" x14ac:dyDescent="0.25">
      <c r="A41" s="17"/>
      <c r="B41" s="17"/>
      <c r="C41" s="23" t="s">
        <v>33</v>
      </c>
      <c r="D41" s="21"/>
      <c r="E41" s="65">
        <f>E37+E40</f>
        <v>108.11590000000001</v>
      </c>
      <c r="F41" s="65">
        <f>F37+F40</f>
        <v>42.206980000000001</v>
      </c>
      <c r="G41" s="65">
        <f>G37+G40</f>
        <v>18.27</v>
      </c>
      <c r="H41" s="65">
        <f>H37+H40</f>
        <v>2.2852000000000001</v>
      </c>
      <c r="I41" s="65">
        <f>I37+I40</f>
        <v>170.87807999999998</v>
      </c>
    </row>
    <row r="42" spans="1:9" x14ac:dyDescent="0.25">
      <c r="A42" s="102" t="s">
        <v>34</v>
      </c>
      <c r="B42" s="102"/>
      <c r="C42" s="102"/>
      <c r="D42" s="102"/>
      <c r="E42" s="102"/>
      <c r="F42" s="102"/>
      <c r="G42" s="102"/>
      <c r="H42" s="102"/>
      <c r="I42" s="102"/>
    </row>
    <row r="43" spans="1:9" ht="24" x14ac:dyDescent="0.25">
      <c r="A43" s="17"/>
      <c r="B43" s="19" t="s">
        <v>35</v>
      </c>
      <c r="C43" s="80" t="s">
        <v>36</v>
      </c>
      <c r="D43" s="79">
        <v>0.03</v>
      </c>
      <c r="E43" s="38">
        <f>ROUND(D43*E41,3)</f>
        <v>3.2429999999999999</v>
      </c>
      <c r="F43" s="38">
        <f>ROUND(D43*F41,3)</f>
        <v>1.266</v>
      </c>
      <c r="G43" s="38">
        <f>ROUND(D43*G41,3)</f>
        <v>0.54800000000000004</v>
      </c>
      <c r="H43" s="38">
        <f>ROUND(D43*H41,3)</f>
        <v>6.9000000000000006E-2</v>
      </c>
      <c r="I43" s="38">
        <f>SUM(E43:H43)</f>
        <v>5.1260000000000003</v>
      </c>
    </row>
    <row r="44" spans="1:9" x14ac:dyDescent="0.25">
      <c r="A44" s="17"/>
      <c r="B44" s="17"/>
      <c r="C44" s="23" t="s">
        <v>37</v>
      </c>
      <c r="D44" s="23"/>
      <c r="E44" s="24">
        <f>E41+E43</f>
        <v>111.35890000000001</v>
      </c>
      <c r="F44" s="24">
        <f>F41+F43</f>
        <v>43.47298</v>
      </c>
      <c r="G44" s="24">
        <f>G41+G43</f>
        <v>18.817999999999998</v>
      </c>
      <c r="H44" s="24">
        <f>H41+H43</f>
        <v>2.3542000000000001</v>
      </c>
      <c r="I44" s="24">
        <f>SUM(I41,I43)</f>
        <v>176.00407999999999</v>
      </c>
    </row>
    <row r="45" spans="1:9" ht="15" customHeight="1" x14ac:dyDescent="0.25">
      <c r="A45" s="26"/>
      <c r="B45" s="71" t="s">
        <v>38</v>
      </c>
      <c r="C45" s="72" t="s">
        <v>39</v>
      </c>
      <c r="D45" s="27"/>
      <c r="E45" s="28"/>
      <c r="F45" s="28"/>
      <c r="G45" s="28"/>
      <c r="H45" s="28"/>
      <c r="I45" s="28"/>
    </row>
    <row r="46" spans="1:9" x14ac:dyDescent="0.25">
      <c r="A46" s="26"/>
      <c r="B46" s="45"/>
      <c r="C46" s="46" t="s">
        <v>40</v>
      </c>
      <c r="D46" s="46">
        <v>6.34</v>
      </c>
      <c r="E46" s="28"/>
      <c r="F46" s="28"/>
      <c r="G46" s="28"/>
      <c r="H46" s="28"/>
      <c r="I46" s="28"/>
    </row>
    <row r="47" spans="1:9" x14ac:dyDescent="0.25">
      <c r="A47" s="26"/>
      <c r="B47" s="26" t="s">
        <v>41</v>
      </c>
      <c r="C47" s="47" t="s">
        <v>42</v>
      </c>
      <c r="D47" s="46">
        <v>3.55</v>
      </c>
      <c r="E47" s="28"/>
      <c r="F47" s="28"/>
      <c r="G47" s="28"/>
      <c r="H47" s="28"/>
      <c r="I47" s="28"/>
    </row>
    <row r="48" spans="1:9" x14ac:dyDescent="0.25">
      <c r="A48" s="26"/>
      <c r="B48" s="26"/>
      <c r="C48" s="48" t="s">
        <v>43</v>
      </c>
      <c r="D48" s="46">
        <v>3.13</v>
      </c>
      <c r="E48" s="28"/>
      <c r="F48" s="28"/>
      <c r="G48" s="28"/>
      <c r="H48" s="28"/>
      <c r="I48" s="28"/>
    </row>
    <row r="49" spans="1:9" x14ac:dyDescent="0.25">
      <c r="A49" s="26"/>
      <c r="B49" s="26"/>
      <c r="C49" s="46" t="s">
        <v>44</v>
      </c>
      <c r="D49" s="49">
        <f>H39*1.03</f>
        <v>0</v>
      </c>
      <c r="E49" s="28"/>
      <c r="F49" s="28"/>
      <c r="G49" s="28"/>
      <c r="H49" s="28"/>
      <c r="I49" s="28"/>
    </row>
    <row r="50" spans="1:9" x14ac:dyDescent="0.25">
      <c r="A50" s="26"/>
      <c r="B50" s="26"/>
      <c r="C50" s="46" t="s">
        <v>45</v>
      </c>
      <c r="D50" s="50">
        <f>ROUND(D49*D48,3)</f>
        <v>0</v>
      </c>
      <c r="E50" s="28"/>
      <c r="F50" s="28"/>
      <c r="G50" s="28"/>
      <c r="H50" s="28"/>
      <c r="I50" s="28"/>
    </row>
    <row r="51" spans="1:9" x14ac:dyDescent="0.25">
      <c r="A51" s="26"/>
      <c r="B51" s="26"/>
      <c r="C51" s="73" t="s">
        <v>46</v>
      </c>
      <c r="D51" s="27">
        <v>6.95</v>
      </c>
      <c r="E51" s="28"/>
      <c r="F51" s="28"/>
      <c r="G51" s="28"/>
      <c r="H51" s="28"/>
      <c r="I51" s="28"/>
    </row>
    <row r="52" spans="1:9" x14ac:dyDescent="0.25">
      <c r="A52" s="26"/>
      <c r="B52" s="26"/>
      <c r="C52" s="46" t="s">
        <v>47</v>
      </c>
      <c r="D52" s="51">
        <f>ROUND((H44-D49)*D51,3)</f>
        <v>16.361999999999998</v>
      </c>
      <c r="E52" s="28"/>
      <c r="F52" s="28"/>
      <c r="G52" s="28"/>
      <c r="H52" s="28"/>
      <c r="I52" s="28"/>
    </row>
    <row r="53" spans="1:9" x14ac:dyDescent="0.25">
      <c r="A53" s="26"/>
      <c r="B53" s="26"/>
      <c r="C53" s="46"/>
      <c r="D53" s="52">
        <f>D50+D52</f>
        <v>16.361999999999998</v>
      </c>
      <c r="E53" s="28"/>
      <c r="F53" s="28"/>
      <c r="G53" s="28"/>
      <c r="H53" s="28"/>
      <c r="I53" s="28"/>
    </row>
    <row r="54" spans="1:9" x14ac:dyDescent="0.25">
      <c r="A54" s="26"/>
      <c r="B54" s="26"/>
      <c r="C54" s="29" t="s">
        <v>48</v>
      </c>
      <c r="D54" s="27"/>
      <c r="E54" s="74">
        <f>ROUND(D46*E44,3)</f>
        <v>706.01499999999999</v>
      </c>
      <c r="F54" s="74">
        <f>ROUND(D46*F44,3)</f>
        <v>275.61900000000003</v>
      </c>
      <c r="G54" s="74">
        <f>ROUND(D47*G44,3)</f>
        <v>66.804000000000002</v>
      </c>
      <c r="H54" s="74">
        <f>H44*6.95</f>
        <v>16.361689999999999</v>
      </c>
      <c r="I54" s="74">
        <f>SUM(E54:H54)</f>
        <v>1064.7996900000001</v>
      </c>
    </row>
    <row r="55" spans="1:9" ht="15.75" thickBot="1" x14ac:dyDescent="0.3">
      <c r="A55" s="26"/>
      <c r="B55" s="26"/>
      <c r="C55" s="27" t="s">
        <v>49</v>
      </c>
      <c r="D55" s="53">
        <v>0.18</v>
      </c>
      <c r="E55" s="28">
        <f>ROUND(D55*E54,3)</f>
        <v>127.083</v>
      </c>
      <c r="F55" s="28">
        <f>ROUND(D55*F54,3)</f>
        <v>49.610999999999997</v>
      </c>
      <c r="G55" s="28">
        <f>ROUND(D55*G54,3)</f>
        <v>12.025</v>
      </c>
      <c r="H55" s="28">
        <f>ROUND(D55*H54,3)</f>
        <v>2.9449999999999998</v>
      </c>
      <c r="I55" s="28">
        <f>SUM(E55:H55)</f>
        <v>191.66399999999999</v>
      </c>
    </row>
    <row r="56" spans="1:9" ht="15.75" thickTop="1" x14ac:dyDescent="0.25">
      <c r="A56" s="54"/>
      <c r="B56" s="55"/>
      <c r="C56" s="56" t="s">
        <v>50</v>
      </c>
      <c r="D56" s="56"/>
      <c r="E56" s="57">
        <f>SUM(E54:E55)</f>
        <v>833.09799999999996</v>
      </c>
      <c r="F56" s="57">
        <f>SUM(F54:F55)</f>
        <v>325.23</v>
      </c>
      <c r="G56" s="57">
        <f>SUM(G54:G55)</f>
        <v>78.829000000000008</v>
      </c>
      <c r="H56" s="58">
        <f>SUM(H54:H55)</f>
        <v>19.30669</v>
      </c>
      <c r="I56" s="58">
        <f>SUM(I54:I55)</f>
        <v>1256.46369</v>
      </c>
    </row>
    <row r="57" spans="1:9" x14ac:dyDescent="0.25">
      <c r="E57" s="81" t="s">
        <v>58</v>
      </c>
      <c r="F57" s="81" t="s">
        <v>58</v>
      </c>
      <c r="G57" s="81" t="s">
        <v>59</v>
      </c>
      <c r="H57" s="81" t="s">
        <v>60</v>
      </c>
    </row>
    <row r="58" spans="1:9" x14ac:dyDescent="0.25">
      <c r="C58" s="66" t="s">
        <v>51</v>
      </c>
      <c r="D58" s="66" t="s">
        <v>52</v>
      </c>
      <c r="E58" s="67">
        <f>E54*4.74/4.85</f>
        <v>690.00228865979386</v>
      </c>
      <c r="F58" s="67"/>
      <c r="G58" s="67"/>
      <c r="H58" s="67"/>
      <c r="I58" s="67"/>
    </row>
    <row r="59" spans="1:9" x14ac:dyDescent="0.25">
      <c r="C59" s="66"/>
      <c r="D59" s="66" t="s">
        <v>53</v>
      </c>
      <c r="E59" s="67"/>
      <c r="F59" s="67">
        <f>F54*4.74/4.85</f>
        <v>269.36784742268048</v>
      </c>
      <c r="G59" s="67"/>
      <c r="H59" s="67"/>
      <c r="I59" s="67"/>
    </row>
    <row r="60" spans="1:9" x14ac:dyDescent="0.25">
      <c r="C60" s="66"/>
      <c r="D60" s="66" t="s">
        <v>54</v>
      </c>
      <c r="E60" s="67"/>
      <c r="F60" s="67"/>
      <c r="G60" s="67">
        <f>G54*3.27/3.55</f>
        <v>61.534952112676059</v>
      </c>
      <c r="H60" s="67"/>
      <c r="I60" s="67"/>
    </row>
    <row r="61" spans="1:9" x14ac:dyDescent="0.25">
      <c r="C61" s="66"/>
      <c r="D61" s="66" t="s">
        <v>55</v>
      </c>
      <c r="E61" s="67"/>
      <c r="F61" s="67"/>
      <c r="G61" s="67"/>
      <c r="H61" s="67">
        <f>H54*6.03/6.95</f>
        <v>14.195826</v>
      </c>
      <c r="I61" s="67"/>
    </row>
    <row r="62" spans="1:9" x14ac:dyDescent="0.25">
      <c r="C62" s="66"/>
      <c r="D62" s="68" t="s">
        <v>56</v>
      </c>
      <c r="E62" s="69"/>
      <c r="F62" s="69"/>
      <c r="G62" s="69"/>
      <c r="H62" s="69"/>
      <c r="I62" s="70">
        <f>E58+F59+G60+H61</f>
        <v>1035.1009141951504</v>
      </c>
    </row>
    <row r="63" spans="1:9" ht="15.75" thickBot="1" x14ac:dyDescent="0.3"/>
    <row r="64" spans="1:9" ht="16.5" thickTop="1" thickBot="1" x14ac:dyDescent="0.3">
      <c r="B64" s="82">
        <v>1</v>
      </c>
      <c r="C64" s="83" t="s">
        <v>76</v>
      </c>
      <c r="D64" s="83">
        <v>1.0820000000000001</v>
      </c>
      <c r="E64" s="84">
        <f>E58*D64</f>
        <v>746.58247632989696</v>
      </c>
      <c r="F64" s="84">
        <f>F59*D64</f>
        <v>291.45601091134029</v>
      </c>
      <c r="G64" s="84">
        <f>G60*D64</f>
        <v>66.580818185915504</v>
      </c>
      <c r="H64" s="84">
        <f>H61*D64</f>
        <v>15.359883732000002</v>
      </c>
      <c r="I64" s="85">
        <f t="shared" ref="I64:I66" si="3">SUM(E64:H64)</f>
        <v>1119.9791891591528</v>
      </c>
    </row>
    <row r="65" spans="2:9" ht="16.5" thickTop="1" thickBot="1" x14ac:dyDescent="0.3">
      <c r="B65" s="82">
        <v>2</v>
      </c>
      <c r="C65" s="83" t="s">
        <v>77</v>
      </c>
      <c r="D65" s="84">
        <v>1.075</v>
      </c>
      <c r="E65" s="84">
        <f>E64*D65</f>
        <v>802.57616205463921</v>
      </c>
      <c r="F65" s="84">
        <f>F64*D65</f>
        <v>313.31521172969082</v>
      </c>
      <c r="G65" s="84">
        <f>G64*D65</f>
        <v>71.57437954985916</v>
      </c>
      <c r="H65" s="84">
        <f>H64*D65</f>
        <v>16.511875011900003</v>
      </c>
      <c r="I65" s="84">
        <f t="shared" si="3"/>
        <v>1203.9776283460892</v>
      </c>
    </row>
    <row r="66" spans="2:9" ht="16.5" thickTop="1" thickBot="1" x14ac:dyDescent="0.3">
      <c r="B66" s="82">
        <v>3</v>
      </c>
      <c r="C66" s="83" t="s">
        <v>78</v>
      </c>
      <c r="D66" s="86">
        <v>0.9</v>
      </c>
      <c r="E66" s="84">
        <f>E65*D66</f>
        <v>722.31854584917528</v>
      </c>
      <c r="F66" s="84">
        <f>F65*D66</f>
        <v>281.98369055672174</v>
      </c>
      <c r="G66" s="84">
        <f>G65*D66</f>
        <v>64.416941594873251</v>
      </c>
      <c r="H66" s="84">
        <f>H65*D66</f>
        <v>14.860687510710003</v>
      </c>
      <c r="I66" s="84">
        <f t="shared" si="3"/>
        <v>1083.5798655114802</v>
      </c>
    </row>
    <row r="67" spans="2:9" ht="16.5" thickTop="1" thickBot="1" x14ac:dyDescent="0.3">
      <c r="B67" s="82">
        <v>4</v>
      </c>
      <c r="C67" s="83" t="s">
        <v>79</v>
      </c>
      <c r="D67" s="87">
        <v>0.18</v>
      </c>
      <c r="E67" s="84">
        <f>ROUND(E66*D67,3)</f>
        <v>130.017</v>
      </c>
      <c r="F67" s="84">
        <f>ROUND(F66*D67,3)</f>
        <v>50.756999999999998</v>
      </c>
      <c r="G67" s="84">
        <f>ROUND(G66*D67,3)</f>
        <v>11.595000000000001</v>
      </c>
      <c r="H67" s="84">
        <f>ROUND(H66*D67,3)</f>
        <v>2.6749999999999998</v>
      </c>
      <c r="I67" s="84">
        <f>SUM(E67:H67)</f>
        <v>195.04400000000001</v>
      </c>
    </row>
    <row r="68" spans="2:9" ht="16.5" thickTop="1" thickBot="1" x14ac:dyDescent="0.3">
      <c r="B68" s="82">
        <v>5</v>
      </c>
      <c r="C68" s="88" t="s">
        <v>80</v>
      </c>
      <c r="D68" s="88"/>
      <c r="E68" s="89">
        <f t="shared" ref="E68:H68" si="4">SUM(E66:E67)</f>
        <v>852.33554584917533</v>
      </c>
      <c r="F68" s="89">
        <f t="shared" si="4"/>
        <v>332.74069055672174</v>
      </c>
      <c r="G68" s="89">
        <f t="shared" si="4"/>
        <v>76.01194159487325</v>
      </c>
      <c r="H68" s="89">
        <f t="shared" si="4"/>
        <v>17.535687510710002</v>
      </c>
      <c r="I68" s="89">
        <f>SUM(E68:H68)</f>
        <v>1278.6238655114803</v>
      </c>
    </row>
    <row r="69" spans="2:9" ht="15.75" thickTop="1" x14ac:dyDescent="0.25"/>
  </sheetData>
  <mergeCells count="15">
    <mergeCell ref="A35:I35"/>
    <mergeCell ref="A38:I38"/>
    <mergeCell ref="A42:I42"/>
    <mergeCell ref="A6:I6"/>
    <mergeCell ref="A9:I9"/>
    <mergeCell ref="A17:I17"/>
    <mergeCell ref="A22:I22"/>
    <mergeCell ref="A25:I25"/>
    <mergeCell ref="A28:I28"/>
    <mergeCell ref="A1:I1"/>
    <mergeCell ref="A2:I2"/>
    <mergeCell ref="A3:A4"/>
    <mergeCell ref="B3:B4"/>
    <mergeCell ref="C3:C4"/>
    <mergeCell ref="E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ССР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2012-05-16T08:34:59Z</dcterms:modified>
</cp:coreProperties>
</file>