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2"/>
  </bookViews>
  <sheets>
    <sheet name="ОБЩИЙ" sheetId="1" r:id="rId1"/>
    <sheet name="ТЕХПРИСОЕДИНЕНИЕ 2011" sheetId="16" r:id="rId2"/>
    <sheet name="ТЕХПРИСОЕДИНЕНИЕ 2010" sheetId="17" r:id="rId3"/>
  </sheets>
  <definedNames>
    <definedName name="_xlnm._FilterDatabase" localSheetId="0" hidden="1">ОБЩИЙ!$A$4:$R$317</definedName>
    <definedName name="_xlnm._FilterDatabase" localSheetId="2" hidden="1">'ТЕХПРИСОЕДИНЕНИЕ 2010'!$A$3:$N$58</definedName>
    <definedName name="_xlnm._FilterDatabase" localSheetId="1" hidden="1">'ТЕХПРИСОЕДИНЕНИЕ 2011'!$A$3:$N$59</definedName>
  </definedNames>
  <calcPr calcId="125725"/>
</workbook>
</file>

<file path=xl/calcChain.xml><?xml version="1.0" encoding="utf-8"?>
<calcChain xmlns="http://schemas.openxmlformats.org/spreadsheetml/2006/main">
  <c r="I59" i="16"/>
  <c r="G59"/>
  <c r="H59"/>
  <c r="I57" i="17"/>
  <c r="I55"/>
  <c r="I53"/>
  <c r="I51"/>
  <c r="I49"/>
  <c r="I47"/>
  <c r="I45"/>
  <c r="I43"/>
  <c r="I41"/>
  <c r="I36"/>
  <c r="I34"/>
  <c r="I32"/>
  <c r="I30"/>
  <c r="I28"/>
  <c r="I26"/>
  <c r="I24"/>
  <c r="I22"/>
  <c r="I16"/>
  <c r="I11"/>
  <c r="I10"/>
  <c r="I39"/>
  <c r="I38"/>
  <c r="I19"/>
  <c r="I18"/>
  <c r="I14"/>
  <c r="I13"/>
  <c r="I9"/>
  <c r="I8"/>
  <c r="I5"/>
  <c r="I4"/>
  <c r="H40"/>
  <c r="H39"/>
  <c r="H38"/>
  <c r="H21"/>
  <c r="H20"/>
  <c r="H19"/>
  <c r="H18"/>
  <c r="H15"/>
  <c r="H14"/>
  <c r="H13"/>
  <c r="H57"/>
  <c r="H55"/>
  <c r="H53"/>
  <c r="H51"/>
  <c r="H49"/>
  <c r="H47"/>
  <c r="H45"/>
  <c r="H43"/>
  <c r="H41"/>
  <c r="H36"/>
  <c r="H34"/>
  <c r="H32"/>
  <c r="H30"/>
  <c r="H28"/>
  <c r="H26"/>
  <c r="H24"/>
  <c r="H22"/>
  <c r="H16"/>
  <c r="H11"/>
  <c r="H10"/>
  <c r="H9"/>
  <c r="H8"/>
  <c r="H7"/>
  <c r="J7" s="1"/>
  <c r="H6"/>
  <c r="H5"/>
  <c r="H4"/>
  <c r="G40"/>
  <c r="G20"/>
  <c r="G9"/>
  <c r="J53" l="1"/>
  <c r="J18"/>
  <c r="J38"/>
  <c r="J4"/>
  <c r="J8"/>
  <c r="J16"/>
  <c r="K16" s="1"/>
  <c r="J24"/>
  <c r="K24" s="1"/>
  <c r="J28"/>
  <c r="J32"/>
  <c r="J36"/>
  <c r="J45"/>
  <c r="J49"/>
  <c r="J55"/>
  <c r="J5"/>
  <c r="J11"/>
  <c r="K11" s="1"/>
  <c r="J43"/>
  <c r="J57"/>
  <c r="J13"/>
  <c r="H59"/>
  <c r="J19"/>
  <c r="J39"/>
  <c r="J47"/>
  <c r="I59"/>
  <c r="J9"/>
  <c r="K9" s="1"/>
  <c r="J10"/>
  <c r="J22"/>
  <c r="K22" s="1"/>
  <c r="J26"/>
  <c r="J34"/>
  <c r="J41"/>
  <c r="J14"/>
  <c r="J51"/>
  <c r="J30"/>
  <c r="J20"/>
  <c r="J40"/>
  <c r="J57" i="16"/>
  <c r="K40" i="17" l="1"/>
  <c r="J55" i="16"/>
  <c r="J53" l="1"/>
  <c r="J51" l="1"/>
  <c r="J49" l="1"/>
  <c r="J47" l="1"/>
  <c r="J45" l="1"/>
  <c r="J43" l="1"/>
  <c r="J41" l="1"/>
  <c r="J40" l="1"/>
  <c r="J38"/>
  <c r="J36" l="1"/>
  <c r="J34"/>
  <c r="J32" l="1"/>
  <c r="J30" l="1"/>
  <c r="J28" l="1"/>
  <c r="J26" l="1"/>
  <c r="J24" l="1"/>
  <c r="K24" s="1"/>
  <c r="J22"/>
  <c r="K22" s="1"/>
  <c r="J20"/>
  <c r="J18" l="1"/>
  <c r="J16" l="1"/>
  <c r="K16" s="1"/>
  <c r="J14" l="1"/>
  <c r="J10" l="1"/>
  <c r="J9" l="1"/>
  <c r="J7"/>
  <c r="J5"/>
  <c r="P195" i="1" l="1"/>
  <c r="Q195" s="1"/>
  <c r="R195" s="1"/>
  <c r="P186"/>
  <c r="Q186" s="1"/>
  <c r="R186" s="1"/>
  <c r="P184" l="1"/>
  <c r="Q184" s="1"/>
  <c r="R184" s="1"/>
  <c r="P197" l="1"/>
  <c r="Q197" s="1"/>
  <c r="R197" s="1"/>
  <c r="P196"/>
  <c r="Q196" s="1"/>
  <c r="R196" s="1"/>
  <c r="P175" l="1"/>
  <c r="Q175" s="1"/>
  <c r="R175" s="1"/>
  <c r="P189"/>
  <c r="Q189" s="1"/>
  <c r="R189" s="1"/>
  <c r="P188" l="1"/>
  <c r="Q188" s="1"/>
  <c r="R188" s="1"/>
  <c r="P39"/>
  <c r="Q39" s="1"/>
  <c r="R39" s="1"/>
  <c r="P216" l="1"/>
  <c r="Q216" s="1"/>
  <c r="R216" s="1"/>
  <c r="P215"/>
  <c r="Q215" s="1"/>
  <c r="R215" s="1"/>
  <c r="P214"/>
  <c r="Q214" s="1"/>
  <c r="R214" s="1"/>
  <c r="P213"/>
  <c r="Q213" s="1"/>
  <c r="R213" s="1"/>
  <c r="P212"/>
  <c r="Q212" s="1"/>
  <c r="R212" s="1"/>
  <c r="P211"/>
  <c r="Q211" s="1"/>
  <c r="R211" s="1"/>
  <c r="P210"/>
  <c r="Q210" s="1"/>
  <c r="R210" s="1"/>
  <c r="P209"/>
  <c r="Q209" s="1"/>
  <c r="R209" s="1"/>
  <c r="P208"/>
  <c r="Q208" s="1"/>
  <c r="R208" s="1"/>
  <c r="P207"/>
  <c r="Q207" s="1"/>
  <c r="R207" s="1"/>
  <c r="P206"/>
  <c r="Q206" s="1"/>
  <c r="R206" s="1"/>
  <c r="P205"/>
  <c r="Q205" s="1"/>
  <c r="R205" s="1"/>
  <c r="P204"/>
  <c r="Q204" s="1"/>
  <c r="R204" s="1"/>
  <c r="P203"/>
  <c r="Q203" s="1"/>
  <c r="R203" s="1"/>
  <c r="P202"/>
  <c r="Q202" s="1"/>
  <c r="R202" s="1"/>
  <c r="P201"/>
  <c r="Q201" s="1"/>
  <c r="R201" s="1"/>
  <c r="P200"/>
  <c r="Q200" s="1"/>
  <c r="R200" s="1"/>
  <c r="P199"/>
  <c r="Q199" s="1"/>
  <c r="R199" s="1"/>
  <c r="P198"/>
  <c r="Q198" s="1"/>
  <c r="R198" s="1"/>
  <c r="P191"/>
  <c r="Q191" s="1"/>
  <c r="R191" s="1"/>
  <c r="P194"/>
  <c r="Q194" s="1"/>
  <c r="R194" s="1"/>
  <c r="P193"/>
  <c r="Q193" s="1"/>
  <c r="R193" s="1"/>
  <c r="P190"/>
  <c r="Q190" s="1"/>
  <c r="R190" s="1"/>
  <c r="P187"/>
  <c r="Q187" s="1"/>
  <c r="R187" s="1"/>
  <c r="P185"/>
  <c r="Q185" s="1"/>
  <c r="R185" s="1"/>
  <c r="P183"/>
  <c r="Q183" s="1"/>
  <c r="R183" s="1"/>
  <c r="P182"/>
  <c r="Q182" s="1"/>
  <c r="R182" s="1"/>
  <c r="P181"/>
  <c r="Q181" s="1"/>
  <c r="R181" s="1"/>
  <c r="P180"/>
  <c r="Q180" s="1"/>
  <c r="R180" s="1"/>
  <c r="P179"/>
  <c r="Q179" s="1"/>
  <c r="R179" s="1"/>
  <c r="P178"/>
  <c r="Q178" s="1"/>
  <c r="R178" s="1"/>
  <c r="P177"/>
  <c r="Q177" s="1"/>
  <c r="R177" s="1"/>
  <c r="P88"/>
  <c r="Q88" s="1"/>
  <c r="R88" s="1"/>
  <c r="P87"/>
  <c r="Q87" s="1"/>
  <c r="R87" s="1"/>
  <c r="P86"/>
  <c r="Q86" s="1"/>
  <c r="R86" s="1"/>
  <c r="P85"/>
  <c r="Q85" s="1"/>
  <c r="R85" s="1"/>
  <c r="P84"/>
  <c r="Q84" s="1"/>
  <c r="R84" s="1"/>
  <c r="P83"/>
  <c r="Q83" s="1"/>
  <c r="R83" s="1"/>
  <c r="P82"/>
  <c r="Q82" s="1"/>
  <c r="R82" s="1"/>
  <c r="P81"/>
  <c r="Q81" s="1"/>
  <c r="R81" s="1"/>
  <c r="P80"/>
  <c r="Q80" s="1"/>
  <c r="R80" s="1"/>
  <c r="P79"/>
  <c r="Q79" s="1"/>
  <c r="R79" s="1"/>
  <c r="P78"/>
  <c r="Q78" s="1"/>
  <c r="R78" s="1"/>
  <c r="P77"/>
  <c r="Q77" s="1"/>
  <c r="R77" s="1"/>
  <c r="P76"/>
  <c r="Q76" s="1"/>
  <c r="R76" s="1"/>
  <c r="P75"/>
  <c r="Q75" s="1"/>
  <c r="R75" s="1"/>
  <c r="P74"/>
  <c r="Q74" s="1"/>
  <c r="R74" s="1"/>
  <c r="P73"/>
  <c r="Q73" s="1"/>
  <c r="R73" s="1"/>
  <c r="P72"/>
  <c r="Q72" s="1"/>
  <c r="R72" s="1"/>
  <c r="P71"/>
  <c r="Q71" s="1"/>
  <c r="R71" s="1"/>
  <c r="P70"/>
  <c r="Q70" s="1"/>
  <c r="R70" s="1"/>
  <c r="P69"/>
  <c r="Q69" s="1"/>
  <c r="R69" s="1"/>
  <c r="P68"/>
  <c r="Q68" s="1"/>
  <c r="R68" s="1"/>
  <c r="P67"/>
  <c r="Q67" s="1"/>
  <c r="R67" s="1"/>
  <c r="P66"/>
  <c r="Q66" s="1"/>
  <c r="R66" s="1"/>
  <c r="P65"/>
  <c r="Q65" s="1"/>
  <c r="R65" s="1"/>
  <c r="P64"/>
  <c r="Q64" s="1"/>
  <c r="R64" s="1"/>
  <c r="P63"/>
  <c r="Q63" s="1"/>
  <c r="R63" s="1"/>
  <c r="P62"/>
  <c r="Q62" s="1"/>
  <c r="R62" s="1"/>
  <c r="P61"/>
  <c r="Q61" s="1"/>
  <c r="R61" s="1"/>
  <c r="P60"/>
  <c r="Q60" s="1"/>
  <c r="R60" s="1"/>
  <c r="P59"/>
  <c r="Q59" s="1"/>
  <c r="R59" s="1"/>
  <c r="P58"/>
  <c r="Q58" s="1"/>
  <c r="R58" s="1"/>
  <c r="P57"/>
  <c r="Q57" s="1"/>
  <c r="R57" s="1"/>
  <c r="P56"/>
  <c r="Q56" s="1"/>
  <c r="R56" s="1"/>
  <c r="P55"/>
  <c r="Q55" s="1"/>
  <c r="R55" s="1"/>
  <c r="P54"/>
  <c r="Q54" s="1"/>
  <c r="R54" s="1"/>
  <c r="P53"/>
  <c r="Q53" s="1"/>
  <c r="R53" s="1"/>
  <c r="P52"/>
  <c r="Q52" s="1"/>
  <c r="R52" s="1"/>
  <c r="P51"/>
  <c r="Q51" s="1"/>
  <c r="R51" s="1"/>
  <c r="P50"/>
  <c r="Q50" s="1"/>
  <c r="R50" s="1"/>
  <c r="P49"/>
  <c r="Q49" s="1"/>
  <c r="R49" s="1"/>
  <c r="P48"/>
  <c r="Q48" s="1"/>
  <c r="R48" s="1"/>
  <c r="P47"/>
  <c r="Q47" s="1"/>
  <c r="R47" s="1"/>
  <c r="P46"/>
  <c r="Q46" s="1"/>
  <c r="R46" s="1"/>
  <c r="P45"/>
  <c r="Q45" s="1"/>
  <c r="R45" s="1"/>
  <c r="P44"/>
  <c r="Q44" s="1"/>
  <c r="R44" s="1"/>
  <c r="P43"/>
  <c r="Q43" s="1"/>
  <c r="R43" s="1"/>
  <c r="P42"/>
  <c r="Q42" s="1"/>
  <c r="R42" s="1"/>
  <c r="P41"/>
  <c r="Q41" s="1"/>
  <c r="R41" s="1"/>
  <c r="P40"/>
  <c r="Q40" s="1"/>
  <c r="R40" s="1"/>
  <c r="P38"/>
  <c r="Q38" s="1"/>
  <c r="R38" s="1"/>
  <c r="P37"/>
  <c r="Q37" s="1"/>
  <c r="R37" s="1"/>
  <c r="P36"/>
  <c r="Q36" s="1"/>
  <c r="R36" s="1"/>
  <c r="P35"/>
  <c r="Q35" s="1"/>
  <c r="R35" s="1"/>
  <c r="P34"/>
  <c r="Q34" s="1"/>
  <c r="R34" s="1"/>
  <c r="P33"/>
  <c r="Q33" s="1"/>
  <c r="R33" s="1"/>
  <c r="P32"/>
  <c r="Q32" s="1"/>
  <c r="R32" s="1"/>
  <c r="P31"/>
  <c r="Q31" s="1"/>
  <c r="R31" s="1"/>
  <c r="P30"/>
  <c r="Q30" s="1"/>
  <c r="R30" s="1"/>
  <c r="P29"/>
  <c r="Q29" s="1"/>
  <c r="R29" s="1"/>
  <c r="P28"/>
  <c r="Q28" s="1"/>
  <c r="R28" s="1"/>
  <c r="P27"/>
  <c r="Q27" s="1"/>
  <c r="R27" s="1"/>
  <c r="P26"/>
  <c r="Q26" s="1"/>
  <c r="R26" s="1"/>
  <c r="P25"/>
  <c r="Q25" s="1"/>
  <c r="R25" s="1"/>
  <c r="P24"/>
  <c r="Q24" s="1"/>
  <c r="R24" s="1"/>
  <c r="P23"/>
  <c r="Q23" s="1"/>
  <c r="R23" s="1"/>
  <c r="P22"/>
  <c r="Q22" s="1"/>
  <c r="R22" s="1"/>
  <c r="P21"/>
  <c r="Q21" s="1"/>
  <c r="R21" s="1"/>
  <c r="P20"/>
  <c r="Q20" s="1"/>
  <c r="R20" s="1"/>
  <c r="P19"/>
  <c r="Q19" s="1"/>
  <c r="R19" s="1"/>
  <c r="P18"/>
  <c r="Q18" s="1"/>
  <c r="R18" s="1"/>
  <c r="P17"/>
  <c r="Q17" s="1"/>
  <c r="R17" s="1"/>
  <c r="P16"/>
  <c r="Q16" s="1"/>
  <c r="R16" s="1"/>
  <c r="P15"/>
  <c r="Q15" s="1"/>
  <c r="R15" s="1"/>
  <c r="P14"/>
  <c r="Q14" s="1"/>
  <c r="R14" s="1"/>
  <c r="P13"/>
  <c r="Q13" s="1"/>
  <c r="R13" s="1"/>
  <c r="P12"/>
  <c r="Q12" s="1"/>
  <c r="R12" s="1"/>
  <c r="P11"/>
  <c r="Q11" s="1"/>
  <c r="R11" s="1"/>
  <c r="P10"/>
  <c r="Q10" s="1"/>
  <c r="R10" s="1"/>
  <c r="P9"/>
  <c r="Q9" s="1"/>
  <c r="R9" s="1"/>
  <c r="P192" l="1"/>
  <c r="Q192" s="1"/>
  <c r="R192" s="1"/>
  <c r="P315" l="1"/>
  <c r="Q315" s="1"/>
  <c r="R315" s="1"/>
  <c r="P314"/>
  <c r="Q314" s="1"/>
  <c r="R314" s="1"/>
  <c r="P313"/>
  <c r="Q313" s="1"/>
  <c r="R313" s="1"/>
  <c r="P312"/>
  <c r="Q312" s="1"/>
  <c r="R312" s="1"/>
  <c r="P311"/>
  <c r="Q311" s="1"/>
  <c r="R311" s="1"/>
  <c r="P310"/>
  <c r="Q310" s="1"/>
  <c r="R310" s="1"/>
  <c r="P306" l="1"/>
  <c r="Q306" s="1"/>
  <c r="R306" s="1"/>
  <c r="P307"/>
  <c r="Q307" s="1"/>
  <c r="R307" s="1"/>
  <c r="P308"/>
  <c r="Q308" s="1"/>
  <c r="R308" s="1"/>
  <c r="P309"/>
  <c r="Q309" s="1"/>
  <c r="R309" s="1"/>
  <c r="P316"/>
  <c r="Q316" s="1"/>
  <c r="R316" s="1"/>
  <c r="P317"/>
  <c r="Q317" s="1"/>
  <c r="R317" s="1"/>
  <c r="J6" l="1"/>
  <c r="J7"/>
  <c r="J14"/>
  <c r="J15"/>
  <c r="J25"/>
  <c r="J27"/>
  <c r="J41"/>
  <c r="J44"/>
  <c r="J45"/>
  <c r="J46"/>
  <c r="J47"/>
  <c r="J55"/>
  <c r="J56"/>
  <c r="J57"/>
  <c r="J59"/>
  <c r="J61"/>
  <c r="J63"/>
  <c r="J64"/>
  <c r="J65"/>
  <c r="J66"/>
  <c r="J68"/>
  <c r="J70"/>
  <c r="J73"/>
  <c r="J76"/>
  <c r="J78"/>
  <c r="J79"/>
  <c r="J80"/>
  <c r="J81"/>
  <c r="J85"/>
  <c r="J86"/>
  <c r="J87"/>
  <c r="J107"/>
  <c r="J108"/>
  <c r="J110"/>
  <c r="J111"/>
  <c r="J121"/>
  <c r="J122"/>
  <c r="J123"/>
  <c r="J124"/>
  <c r="J125"/>
  <c r="J136"/>
  <c r="J137"/>
  <c r="J138"/>
  <c r="J139"/>
  <c r="J140"/>
  <c r="J142"/>
  <c r="J144"/>
  <c r="J145"/>
  <c r="J146"/>
  <c r="J147"/>
  <c r="J148"/>
  <c r="J149"/>
  <c r="J150"/>
  <c r="J151"/>
  <c r="J152"/>
  <c r="J153"/>
  <c r="J155"/>
  <c r="J156"/>
  <c r="J159"/>
  <c r="J160"/>
  <c r="J166"/>
  <c r="J168"/>
  <c r="J169"/>
  <c r="J170"/>
  <c r="J172"/>
  <c r="J180"/>
  <c r="J199"/>
  <c r="J200"/>
  <c r="J201"/>
  <c r="J203"/>
  <c r="J218"/>
  <c r="J219"/>
  <c r="J220"/>
  <c r="J221"/>
  <c r="J222"/>
  <c r="J223"/>
  <c r="J224"/>
  <c r="J225"/>
  <c r="J226"/>
  <c r="J227"/>
  <c r="J228"/>
  <c r="J230"/>
  <c r="J231"/>
  <c r="J234"/>
  <c r="J236"/>
  <c r="J237"/>
  <c r="J238"/>
  <c r="J240"/>
  <c r="J242"/>
  <c r="J243"/>
  <c r="J244"/>
  <c r="J264"/>
  <c r="J266"/>
  <c r="J267"/>
  <c r="J275"/>
  <c r="J276"/>
  <c r="J277"/>
  <c r="J278"/>
  <c r="J279"/>
  <c r="J282"/>
  <c r="J291"/>
  <c r="J292"/>
  <c r="J295"/>
  <c r="J296"/>
  <c r="J297"/>
  <c r="J299"/>
  <c r="J300"/>
  <c r="J301"/>
  <c r="J302"/>
  <c r="J303"/>
  <c r="J304"/>
  <c r="H17"/>
  <c r="I75" l="1"/>
  <c r="J15" i="16"/>
  <c r="J6"/>
  <c r="J21"/>
  <c r="J39"/>
  <c r="K40" s="1"/>
  <c r="J13"/>
  <c r="K15" s="1"/>
  <c r="J8"/>
  <c r="K9" s="1"/>
  <c r="J11"/>
  <c r="K11" s="1"/>
  <c r="G6" i="17"/>
  <c r="J6" s="1"/>
  <c r="K6" s="1"/>
  <c r="G21"/>
  <c r="J21" s="1"/>
  <c r="K21" s="1"/>
  <c r="G15"/>
  <c r="J15" s="1"/>
  <c r="K15" s="1"/>
  <c r="J19" i="16"/>
  <c r="K21" s="1"/>
  <c r="J4"/>
  <c r="J59" l="1"/>
  <c r="K6"/>
  <c r="G59" i="17"/>
  <c r="J59"/>
</calcChain>
</file>

<file path=xl/sharedStrings.xml><?xml version="1.0" encoding="utf-8"?>
<sst xmlns="http://schemas.openxmlformats.org/spreadsheetml/2006/main" count="1160" uniqueCount="793">
  <si>
    <t>№ пп</t>
  </si>
  <si>
    <t>№ пректа</t>
  </si>
  <si>
    <t>№ объекта</t>
  </si>
  <si>
    <t>Наименование объекта</t>
  </si>
  <si>
    <t>ВЛ-0,4 кВ от МТП №410 с.Березняговка Усманского  района Липецкой области (ТЗ №1110183)</t>
  </si>
  <si>
    <t>Реконструкция ЛЭП-0,4 кВ от КТП №533 с.Андросовка Усманского  района Липецкой области (ТЗ №1110179)</t>
  </si>
  <si>
    <t>ВЛ-0,4 кВ от КТП №162 с.Красное Усманского  района Липецкой области (ТЗ №1110180)</t>
  </si>
  <si>
    <t>2-1349</t>
  </si>
  <si>
    <t>Реконструкция ЛЭП 10 кВ, ВЛИ-0,4 кВ и КТП Д-002 10/0,4/63 кВА д.Суры Долгоруковского района</t>
  </si>
  <si>
    <t>2-1352</t>
  </si>
  <si>
    <t>2-1358</t>
  </si>
  <si>
    <t>2-1356</t>
  </si>
  <si>
    <t>2-1360</t>
  </si>
  <si>
    <t>2-1362</t>
  </si>
  <si>
    <t>Реконструкция ВЛИ-380/220 В и ТП-10/0,4 №126 в с.Колыбельское Чаплыгинского р-на  Липецкой обл. (тех.зад.№1120362)</t>
  </si>
  <si>
    <t>Реконструкция ВЛ-10 кВ, ВЛИ-380/220 В и ТП 10/0,4 кВ №401 в пос.Рощинский Чаплыгинского р-на Липецкой обл. (тех.зад. №1120355)</t>
  </si>
  <si>
    <t>2-1365</t>
  </si>
  <si>
    <t>Реконструкция ВЛ-10 кВ, ВЛИ-380/220 В и ТП-10/0,4 №503 в пос.Рощинский  Чаплыгинского р-на  Липецкой обл. (тех.зад. №1120356)</t>
  </si>
  <si>
    <t>2-1366</t>
  </si>
  <si>
    <t>Реконструкция ВЛ-10 кВ, ВЛИ-380/220 В и ТП-10/0,4 №101 в пос.Рощинский  Чаплыгинского р-на  Липецкой обл. (тех.зад. №1120357)</t>
  </si>
  <si>
    <t>2-1367</t>
  </si>
  <si>
    <t>Реконструкция ВЛИ-380/220 В и ТП 10/0,4 кВ №104 в пос.Рощинский Чаплыгинского р-на Липецкой обл. (тех.зад. №1120358)</t>
  </si>
  <si>
    <t>2-1368</t>
  </si>
  <si>
    <t>2-1369</t>
  </si>
  <si>
    <t>2-1371</t>
  </si>
  <si>
    <t>Строительство ВЛ-10 кВ, ВЛИ-0,4 кВ и ТП 10/0,4 в с.Веселое Долгоруковского района, Липецкой обл.</t>
  </si>
  <si>
    <t>2-1372</t>
  </si>
  <si>
    <t>Реконструкция ВЛ-0,4 кВ от ТП-10/0,4 кВ №1 (№404) в с.Первомайское Лев Толстовского района Липецкой области (ТЗ №1110127)</t>
  </si>
  <si>
    <t>2-1377</t>
  </si>
  <si>
    <t>Реконструкция ВЛ-10 кВ "Надеждино", ВЛИ-0,4 кВ и КТП Д-201 10/0,4 кВ д.Красное Долгоруковского района</t>
  </si>
  <si>
    <t>2-1378</t>
  </si>
  <si>
    <t>Строительство ВЛ-10 кВ, ВЛИ-0,4 кВ и ТП-10/0,4 кВ в д.Знаменка Краснинского р-на  Липецкой обл. (тех.зад. №1120427)</t>
  </si>
  <si>
    <t>2-1384</t>
  </si>
  <si>
    <t>2-1385</t>
  </si>
  <si>
    <t>2-1386</t>
  </si>
  <si>
    <t>2-1387</t>
  </si>
  <si>
    <t>2-1399</t>
  </si>
  <si>
    <t>ВЛЗ-10 кВ, ВЛИ-0,4 кВ и ТП 10/0,4 кВ в с.Преображеновка Добровского района(ТЗ №1120367)</t>
  </si>
  <si>
    <t>2-1407</t>
  </si>
  <si>
    <t>2-1409</t>
  </si>
  <si>
    <t>Строительство ВЛ-10 кВ, ВЛИ 380/220 В и ТП 10/0,4 кВ №З-073 в с.Кашары Задонского р-на Липецкой обл.(ТЗ №1120287)</t>
  </si>
  <si>
    <t>2-1410</t>
  </si>
  <si>
    <t>Строительство ВЛ-10 кВ, ВЛИ-0,4 кВ от ТП-10/0,4 кВ №З-074 в с.Кашары Задонского района Липецкой области (ТЗ №1120288)</t>
  </si>
  <si>
    <t>Реконструкция линий  ВЛ-0,4 кВ, ВЛ-10 кВ и ТП 10/0,4 кВ в Становлянском РЭС, д.Березовая роща, Становлянского  района, Липецкой обл.</t>
  </si>
  <si>
    <t>Реконструкция ВЛ-0,4 кВ от КТП 250-В220 Воловского РЭС, с.Спасское, Воловского  района, Липецкой обл.</t>
  </si>
  <si>
    <t>Реконструкциялиний  ВЛ-0,4 кВ, ВЛ-10 кВ и трансформаторных подстанций в д.Арсентьево, Становлянского  района, Липецкой обл.</t>
  </si>
  <si>
    <t>Строительство ВЛ-10 кВ,  КТП-10/0,4 кВ,  ВЛ-0,4 кВ по ул.Летняя,  с.Тербуны,  Тербунского района, Липецкой обл.</t>
  </si>
  <si>
    <t>Реконструкция   ВЛ-0,4 кВ от КТП Т-128 с.Новосильское, Тербунского  района, Липецкой обл.</t>
  </si>
  <si>
    <t>Строительство ВЛ-0,4 кВ в с.Тербуны, ул.65 лет Победы, Тербунского района, Липецкой обл.</t>
  </si>
  <si>
    <t>Строительство ВЛ-10 кВ,  КТП-10/0,4 кВ,  ВЛ-0,4 кВ в с.Тербуны, пер.Сиреневый, Тербунского района, Липецкой обл.</t>
  </si>
  <si>
    <t>Строительство ВЛ-0,4 кВ в с.Тербуны, ул.Звездная, Тербунского района, Липецкой обл.</t>
  </si>
  <si>
    <t>Строительство ВЛ-0,4 кВ в с.Тербуны, ул.Майская, Тербунского района, Липецкой обл.</t>
  </si>
  <si>
    <t>Строительство ВЛ-10 кВ, двух КТП-10/0,4 кВ и реконструкция ВЛ-0,4 кВ в с.Казинка, Тербунского района, Липецкой обл.</t>
  </si>
  <si>
    <t>Р  Е  Е  С  Т  Р</t>
  </si>
  <si>
    <t>2-1408</t>
  </si>
  <si>
    <t>2-1364</t>
  </si>
  <si>
    <t>2-1361</t>
  </si>
  <si>
    <t>2-1379</t>
  </si>
  <si>
    <t>2-1363</t>
  </si>
  <si>
    <t>ВЛ-0,4 кВ от КТП №180 с.Студеные Выселки Усманского  района Липецкой области (ТЗ №1110184)</t>
  </si>
  <si>
    <t>ВЛ-0,4 кВ от КТП №233 с.Введенка Хлевенского  района Липецкой области (ТЗ №1110262)</t>
  </si>
  <si>
    <t>ВЛ-10 кВ "Ростовка" от ПС 35/10 кВ "Дмитриевка" Усманского  района Липецкой области (ТЗ №1110186)</t>
  </si>
  <si>
    <t>ЛЭП-0,4 кВ от КТП №617 с.Никольское Усманского  района Липецкой области (ТЗ №1110182)</t>
  </si>
  <si>
    <t>ВЛ-0,4 кВ от КТП №392 с.Георгиевка Добринского  района Липецкой области (ТЗ №1110068)</t>
  </si>
  <si>
    <t>КЛ-0,4 кВ от ТП 080/100 с.Дмитряшевка Хлевенского  района Липецкой области (ТЗ №1110265)</t>
  </si>
  <si>
    <t>ВЛ-10 кВ "Кирпичная Правая" от ПС-35/10 кВ "Талицкий Чамлык" с.Т.Чамлык Добринского  района Липецкой области (ТЗ №111040074)</t>
  </si>
  <si>
    <t>Реконструкция ВЛ-0,4 кВ от КТП Т-15 в с.М.Николаевка в Тербунском р-не Липецкой обл.</t>
  </si>
  <si>
    <t xml:space="preserve">Реконструкция ВЛ-0,4 кВ  от КТП №30 (250 кВА)  в с.Тербуны ул.Пушкина в Тербунском р-не Липецкой обл. </t>
  </si>
  <si>
    <t>Реконструкция ВЛ-0,4 кВ  от КТП №4(250 кВА)  в с.Тербуны  в Тербунском р-не Липецкой обл. ул.Пионерская</t>
  </si>
  <si>
    <t>Реконструкция ВЛ-0,4 кВ  от КТП №30 (250 кВА)  в с.Тербуны  в Тербунском р-не Липецкой обл. ул.Кирова</t>
  </si>
  <si>
    <t>Реконструкция ВЛ-0,4 кВ  от КТП №2 (250 кВА)  в с.Тербуны ул.Почтовая в Тербунском р-не Липецкой обл.</t>
  </si>
  <si>
    <t>Реконструкция ВЛ-0,4 кВ ф. №1 от КТП 630 кВА №7 в с.Тербуны ул.Октябрьская в Тербунском р-не Липецкой обл.</t>
  </si>
  <si>
    <t>Реконструкция ВЛ-0,4 кВ от КТП Т-170 в с.Вислая Поляна в Тербунском р-не Липецкой обл.</t>
  </si>
  <si>
    <t>ВЛ-0,4 кВ от КТП-192 с.Никольское Усманского р-на Лип.обл. (ТЗ №1110185)</t>
  </si>
  <si>
    <t>ВЛ-0,4 кВ и наружн. От КТП №526 с.М.Отрада Добринского района Липецкой области (ТЗ №111040070)</t>
  </si>
  <si>
    <t>11-125</t>
  </si>
  <si>
    <t>11-128</t>
  </si>
  <si>
    <t>2-1430</t>
  </si>
  <si>
    <t>Реконструкция ВЛ-10 к, ВЛИ-0,4 кВ и ТП 10/0,4 кВ в д.Корытное Краснинского р-на Лип.обл. (ТЗ №1120429)</t>
  </si>
  <si>
    <t>2-1412</t>
  </si>
  <si>
    <t>Реконструкция ВЛ-0,4 кВ Задонского р-на г.Задонск ул.Тешевская лип.обл. (ТЗ №1120130)</t>
  </si>
  <si>
    <t>2-1420</t>
  </si>
  <si>
    <t>Реконструкция КЛ-0,4 кВ Задонского р-на г.Задонск КТП №20 (ТЗ №1120173)</t>
  </si>
  <si>
    <t>2-1411</t>
  </si>
  <si>
    <t>Реконструкция ВЛ-0,4 кВ Задонского р-на г.Задонск ул.Тешевская лип.обл. (ТЗ №1120129)</t>
  </si>
  <si>
    <t>2-1423</t>
  </si>
  <si>
    <t>Реконструкция КЛ-0,4 кВ Задонского р-на г.Задонск КТП №5 Лип.обл. (ТЗ №1120234)</t>
  </si>
  <si>
    <t>2-1421</t>
  </si>
  <si>
    <t>Реконструкция КЛ-0,4 кВ Задонского р-на г.Задонск КТП №11 (ТЗ №1120176)</t>
  </si>
  <si>
    <t>Реконструкция ВЛ-0,4 кВ Задонского р-на г.Задонск ул.Попова Лип.обл. (ТЗ №1120239)</t>
  </si>
  <si>
    <t>2-1428</t>
  </si>
  <si>
    <t>2-1422</t>
  </si>
  <si>
    <t>Реконструкция КЛ-0,4 кВ Задонского р-на г.Задонск КТП №53 (ТЗ №1120177)</t>
  </si>
  <si>
    <t>2-1437</t>
  </si>
  <si>
    <t>2-1432</t>
  </si>
  <si>
    <t>Строительство ВЛЗ 10 кВ, ВЛИ-0,4 кВ, ТП 10/0,4 кВ  в с.Мухино Задонского р-на Лип.обл.</t>
  </si>
  <si>
    <t>2-1444</t>
  </si>
  <si>
    <t>2-1442</t>
  </si>
  <si>
    <t>2-1441</t>
  </si>
  <si>
    <t>11-122</t>
  </si>
  <si>
    <t>11-123</t>
  </si>
  <si>
    <t>11-124</t>
  </si>
  <si>
    <t>11-126</t>
  </si>
  <si>
    <t>КЛ-0,4 кВ до ж.д. по ул.Ленина, 13  г.Данков Данковского р-на Лип.обл.</t>
  </si>
  <si>
    <t>11-127</t>
  </si>
  <si>
    <t>КЛ-0,4 кВ до ж.д. по ул.Ленина, 11  г.Данков Данковского р-на Лип.обл.</t>
  </si>
  <si>
    <t>11-130</t>
  </si>
  <si>
    <t>КЛ-0,4 кВ до ж.д. по ул.Ленина, 20  г.Данков Данковского р-на Лип.обл.</t>
  </si>
  <si>
    <t>11-131</t>
  </si>
  <si>
    <t>КЛ-0,4 кВ до ж.д. по ул.Ленина, №№15-17  г.Данков Данковского р-на Лип.обл.</t>
  </si>
  <si>
    <t>11-132</t>
  </si>
  <si>
    <t>КЛ-0,4 кВ до объекта "Школа 5" по ул.Свердлова  г.Данков Данковского р-на Лип.обл.</t>
  </si>
  <si>
    <t>11-134</t>
  </si>
  <si>
    <t>11-135</t>
  </si>
  <si>
    <t>11-146</t>
  </si>
  <si>
    <t>КЛ-0,4 кВ до ж.д. по ул.Фомичева №3  г.Данков Данковского р-на Лип.обл.</t>
  </si>
  <si>
    <t>11-147</t>
  </si>
  <si>
    <t>КЛ-0,4 кВ до ж.д. по ул.Фомичева №2  г.Данков Данковского р-на Лип.обл.</t>
  </si>
  <si>
    <t>11-150</t>
  </si>
  <si>
    <t>КЛ-0,4 кВ до ж.д. по ул.Свердлова, 13/1  г.Данков Данковского р-на Лип.обл.</t>
  </si>
  <si>
    <t>2-1438</t>
  </si>
  <si>
    <t>2-1454</t>
  </si>
  <si>
    <t>2-1405</t>
  </si>
  <si>
    <t>2-1457</t>
  </si>
  <si>
    <t>2-1466</t>
  </si>
  <si>
    <t>2-1465</t>
  </si>
  <si>
    <t>2-1359</t>
  </si>
  <si>
    <t>2-1464</t>
  </si>
  <si>
    <t>2-1406</t>
  </si>
  <si>
    <t>2-1456</t>
  </si>
  <si>
    <t>2-1447</t>
  </si>
  <si>
    <t>ВЛ-0,4 кВ от КТП-108 с.Никольское Усманского р-на Лип.обл.</t>
  </si>
  <si>
    <t>01-41</t>
  </si>
  <si>
    <t>01-31</t>
  </si>
  <si>
    <t>ВЛ-10 кВ "Школа" от ПС 35/10 кВ "Пашково" Усманского района Липецкой области (ТЗ №1110187)</t>
  </si>
  <si>
    <t>01-38</t>
  </si>
  <si>
    <t>ВЛ-0,4 кВ и наружн. От КТП №549 д.Абазиновка Добринского района Липецкой области</t>
  </si>
  <si>
    <t>11-149</t>
  </si>
  <si>
    <t>КЛ-0,4 кВ до ж.д. по ул.Октябрьская, 2/1 в  г.Данков Данковского р-на Лип.обл.</t>
  </si>
  <si>
    <t>11-129</t>
  </si>
  <si>
    <t>01-42</t>
  </si>
  <si>
    <t>ВЛ 10 кВ "Маяк коммунизма" от ПС 110/35/10 кВ "Никольская" Усманского района Липецкой области (ТЗ №1110188)</t>
  </si>
  <si>
    <t>01-39</t>
  </si>
  <si>
    <t>ВЛ 10 кВ "С-з Хворостянский" от ПС 110/35/10 кВ "Хворостянка" Добринского района Липецкой области (ТЗ №111040066)</t>
  </si>
  <si>
    <t>11-137</t>
  </si>
  <si>
    <t>КЛ-0,4 кВ до объекта "магазин" по ул.Фомичева  г.Данков Данковского района Липецкой области</t>
  </si>
  <si>
    <t>01-44</t>
  </si>
  <si>
    <t>ВЛИ 0,4 кВ от КТП №325 д.Андреевка Добринского района Липецкой области (ТЗ №1110467)</t>
  </si>
  <si>
    <t>01-45</t>
  </si>
  <si>
    <t>ВЛ 10 кВ "Березнеговатка" от ПС 35/10 кВ "Лебедянка" с.Березнеговатка Добринского района Липецкой области (ТЗ №111040072)</t>
  </si>
  <si>
    <t>11-151</t>
  </si>
  <si>
    <t>11-145</t>
  </si>
  <si>
    <t>11-144</t>
  </si>
  <si>
    <t>11-143</t>
  </si>
  <si>
    <t>11-142</t>
  </si>
  <si>
    <t>ВЛИ 380/220 В от КТП №303 в с.Подосинки Данковского района Липецкой области</t>
  </si>
  <si>
    <t>11-141</t>
  </si>
  <si>
    <t>ВЛИ 380/220 В от КТП №502 в д.Камынино Данковского района Липецкой области</t>
  </si>
  <si>
    <t>11-140</t>
  </si>
  <si>
    <t>ВЛИ 380/220 В от КТП №107 в п.Петровский Данковского района Липецкой области</t>
  </si>
  <si>
    <t>11-138</t>
  </si>
  <si>
    <t>ВЛИ 380/220 В от КТП №401 в д.Нелядино Данковского района Липецкой области</t>
  </si>
  <si>
    <t>11-117</t>
  </si>
  <si>
    <t>ВЛИ 380/220 В от ТП №583 в с.Кн.Байгора Грязинского района</t>
  </si>
  <si>
    <t>11-115</t>
  </si>
  <si>
    <t>ВЛИ 380/220 В от ТП №171 в с.Светлая Поляна Грязинского района</t>
  </si>
  <si>
    <t>11-109</t>
  </si>
  <si>
    <t>ВЛИ 380/220 В от ТП №596 в с.Красная Роза Грязинского района</t>
  </si>
  <si>
    <t>11-148</t>
  </si>
  <si>
    <t>КЛ-0,4 кВ до объекта "ДК" по ул.Свердлова г.Данков Данковского района Липецкой области</t>
  </si>
  <si>
    <t>11-133</t>
  </si>
  <si>
    <t>КЛ-0,4 кВ до объекта "столовая" по ул.Свердлова г.Данков Данковского района Липецкой области</t>
  </si>
  <si>
    <t>11-108</t>
  </si>
  <si>
    <t>11-101</t>
  </si>
  <si>
    <t>ВЛИ 380/220 В от КТП №375 в с.Яковлевка Грязинского района</t>
  </si>
  <si>
    <t>2-1462</t>
  </si>
  <si>
    <t>2-1451</t>
  </si>
  <si>
    <t>Реконструкция  ВЛ 0,4 кВ от КТП № 3-287 10/0,4/63 кВА с.Архангельское Задонского района Липецкой обл. (ТЗ № 1120138)</t>
  </si>
  <si>
    <t>Реконструкция  ВЛ 0,4 кВ от КТП № 3-286 10/0,4/100 кВА с.Архангельское Задонского района Липецкой обл. (ТЗ № 1120277)</t>
  </si>
  <si>
    <t>2-1452</t>
  </si>
  <si>
    <t>2-1450</t>
  </si>
  <si>
    <t>Реконструкция  ВЛ 0,4 кВ от КТП № 3-288 10/0,4/100 кВА с.Архангельское Задонского района Липецкой обл. (ТЗ № 1120139)</t>
  </si>
  <si>
    <t>2-1449</t>
  </si>
  <si>
    <t>Реконструкция  ВЛ 0,4 кВ от КТП № 3-289 10/0,4/160 кВА с.Архангельское Задонского района Липецкой обл. (ТЗ № 1120140)</t>
  </si>
  <si>
    <t>2-1433</t>
  </si>
  <si>
    <t>Строительство  ВЛ 0,4 кВ от КТП № 3-008 10/0,4/100 кВА с.Камышовка Задонского района Липецкой обл. (ТЗ № 1120148)</t>
  </si>
  <si>
    <t>Строительство ЛЭП-10 кВ, ВЛ 0,4 кВ от КТП № 3-235 10/0,4/160 кВА с.Лозовка (Погромное) Задонского района Липецкой обл. (ТЗ № 1120278)</t>
  </si>
  <si>
    <t>2-1435</t>
  </si>
  <si>
    <t>2-1436</t>
  </si>
  <si>
    <t>Строительство ЛЭП-10 кВ, ВЛ 0,4 кВ от КТП № 3-203 10/0,4/100 кВА с.Калабино ул.Овражная Задонского района Липецкой обл. (ТЗ № 1120276)</t>
  </si>
  <si>
    <t>2-1453</t>
  </si>
  <si>
    <t>Строительство ЛЭП-10 кВ, ВЛИ 0,4 кВ от КТП № 3-027 10/0,4 кВ с.Уткино Задонского района Липецкой обл. (ТЗ № 1120160)</t>
  </si>
  <si>
    <t>375.16-11</t>
  </si>
  <si>
    <t>ЛЭП-10 кВ от п.Сахзавода до с.Теплое Лебедянского района (ТЗ №1110204)</t>
  </si>
  <si>
    <t>01-37</t>
  </si>
  <si>
    <t>КЛ-10 кВ "ф. №7" от ПС 110/35/10 кВ "Усмань" Усманского района Липецкой области (ТЗ 1110209)</t>
  </si>
  <si>
    <t>01-50</t>
  </si>
  <si>
    <t>КЛ-10 кВ "ф. №9" от ПС 110/35/10 кВ "Усмань" Усманского района Липецкой области</t>
  </si>
  <si>
    <t>01-49</t>
  </si>
  <si>
    <t>КЛ-10 кВ "ф. №4" от ПС 110/35/10 кВ "Усмань" Усманского района Липецкой области</t>
  </si>
  <si>
    <t>01-48</t>
  </si>
  <si>
    <t>01-51</t>
  </si>
  <si>
    <t>01-52</t>
  </si>
  <si>
    <t>01-43</t>
  </si>
  <si>
    <t>ВЛ 10 кВ "Лебедянка" от ПС 35/10 кВ "Лебедянка" с.Лебедянка Добринского р-на Липецкой обл. ТЗ №111040075</t>
  </si>
  <si>
    <t>ВЛ-0,4 кВ от КТП-236 с.Введенка Хлевенского р-на Липецкой обл. ТЗ №1110263</t>
  </si>
  <si>
    <t>ВЛ 10 кВ "Заготзерно" от ПС 110/35/10 кВ "Хворостянка" с.Хворостянка Добринского р-на Липецкой обл. ТЗ №111040073</t>
  </si>
  <si>
    <t>ВЛИ 0,4 кВ от КТП №238 с.Боровое Усманского района Липецкой области (ТЗ №1110210)</t>
  </si>
  <si>
    <t>01-23</t>
  </si>
  <si>
    <t>01-24</t>
  </si>
  <si>
    <t>01-25</t>
  </si>
  <si>
    <t>01-27</t>
  </si>
  <si>
    <t>01-28</t>
  </si>
  <si>
    <t>01-34</t>
  </si>
  <si>
    <t>01-32</t>
  </si>
  <si>
    <t>01-29</t>
  </si>
  <si>
    <t>01-26</t>
  </si>
  <si>
    <t>01-30</t>
  </si>
  <si>
    <t>01-33</t>
  </si>
  <si>
    <t>01-36</t>
  </si>
  <si>
    <t>07.11</t>
  </si>
  <si>
    <t>17.11</t>
  </si>
  <si>
    <t>18.11</t>
  </si>
  <si>
    <t>21.11</t>
  </si>
  <si>
    <t>22.11</t>
  </si>
  <si>
    <t>23.11</t>
  </si>
  <si>
    <t>24.11</t>
  </si>
  <si>
    <t>25.11</t>
  </si>
  <si>
    <t>26.11</t>
  </si>
  <si>
    <t>27.11</t>
  </si>
  <si>
    <t>37.11</t>
  </si>
  <si>
    <t>73.11</t>
  </si>
  <si>
    <t>74.11</t>
  </si>
  <si>
    <t>72.11</t>
  </si>
  <si>
    <t>77.11</t>
  </si>
  <si>
    <t>80.11</t>
  </si>
  <si>
    <t>34.11</t>
  </si>
  <si>
    <t>2-1468</t>
  </si>
  <si>
    <t>2-1469</t>
  </si>
  <si>
    <t>2-1474</t>
  </si>
  <si>
    <t>2-1475</t>
  </si>
  <si>
    <t>2-1476</t>
  </si>
  <si>
    <t>2-1479</t>
  </si>
  <si>
    <t>2-1480</t>
  </si>
  <si>
    <t>2-1486</t>
  </si>
  <si>
    <t>2-1501</t>
  </si>
  <si>
    <t>11-136</t>
  </si>
  <si>
    <t>11-139</t>
  </si>
  <si>
    <t>Строительство ВЛ-10 кВ, ВЛ-0,4 кВ и ТП 10/0,4 кВ № З-230 с.Сцепное Задонского района Липецкой области (ТЗ №1120304)</t>
  </si>
  <si>
    <t>Строительство ВЛ-10 кВ, ВЛ-0,4 кВ и ТП 10/0,4 кВ № З-232 с.Сцепное Задонского района Липецкой области (ТЗ №1120303)</t>
  </si>
  <si>
    <t>Строительство  ВЛ 10 кВ, ВЛИ 0,4 кВ и ТП 10/0,4 кВ в районе ТП  З-236 д.Нережа Задонского района Липецкой обл. (ТЗ № 1120307)</t>
  </si>
  <si>
    <t>Строительство  ВЛ 10 кВ, ВЛИ 0,4 кВ и ТП 10/0,4 кВ в районе ТП  З-237 д.Нережа Задонского района Липецкой обл. (ТЗ № 1120308)</t>
  </si>
  <si>
    <t>Строительство  ВЛ 10 кВ, ВЛИ 0,4 кВ и ТП 10/0,4 кВ в районе ТП  З-238 д.Нережа Задонского района Липецкой обл. (ТЗ № 1120309)</t>
  </si>
  <si>
    <t>Строительство  ВЛ 10 кВ, ВЛИ 0,4 кВ и ТП 10/0,4 кВ в районе ТП  З-293 с.Замятино Задонского района Липецкой обл. (ТЗ № 1120153)</t>
  </si>
  <si>
    <t>Строительство  ВЛ 10 кВ, ВЛИ 0,4 кВ и ТП 10/0,4 кВ в районе ТП  З-294 с.Замятино Задонского района Липецкой обл. (ТЗ № 1120154)</t>
  </si>
  <si>
    <t>Строительство  ВЛ 10 кВ, ВЛИ 0,4 кВ от ТП 10/0,4 кВ № 1;2;3 д.Локтево Задонского района Липецкой обл. (ТЗ № 1120141)</t>
  </si>
  <si>
    <t>Строительство  ВЛ 10 кВ, ВЛИ 0,4 кВ и КТП № З-436 д.Первое Колесово Задонского района Липецкой обл. (ТЗ № 1120168)</t>
  </si>
  <si>
    <t>КЛ-0,4 кВ до объекта "ДК" по ул.Свердлова в г.Данков Данковского района Липецкой области</t>
  </si>
  <si>
    <t>ВЛИ 380/220 В от КТП №706 д.Еропкино Данковского р-на Липецкой обл.</t>
  </si>
  <si>
    <t>01-46</t>
  </si>
  <si>
    <t>ВЛ-0,4 кВ и наружное освещение от КТП №469 с.Лебедянка Добринского р-на Липецкой обл. по ТЗ №111040069</t>
  </si>
  <si>
    <t>2-1503</t>
  </si>
  <si>
    <t>Строительство ВЛ-10 кВ, ВЛИ 380/220 В и ТП 10/0,4 кВ №З-243 в с.Юрьево Задонского р-на Липецкой обл.(ТЗ №1120306)</t>
  </si>
  <si>
    <t>Строительство  ВЛ 10 кВ, ВЛИ-0,4 кВ и ТП №з-369;З-371 в с.Рогожино Задонского района Липецкой обл. (ТЗ № 1120148;1120149)</t>
  </si>
  <si>
    <t>ВЛИ 380/220 В от ТП №369 с.Березовка Грязинского района</t>
  </si>
  <si>
    <t>КЛ-0,4 кВ до ж.д. по ул.Фомичева №2/2  г.Данков Данковского р-на Лип.обл.</t>
  </si>
  <si>
    <t>ВЛИ 380/220 В от КТП №108 с.Бигильдино Данковского района Липецкой области</t>
  </si>
  <si>
    <t>ЛЭП-10 кВ "АБЗ" г.Данков Данковского р-на</t>
  </si>
  <si>
    <t>ЛЭП-10 кВ с.Воскресеновка  Данковского р-на</t>
  </si>
  <si>
    <t>ВЛИ 380/220 В от КТП №307 в с.Хвощевка Данковского района</t>
  </si>
  <si>
    <t>549;550</t>
  </si>
  <si>
    <t>Строительство ЛЭП-10 кВ, ВЛИ-0,4 кВ Ф1.Ф2 от КТП 10/0,4 кВ №37 г.Чаплыгин Липецкой обл.(ТЗ №1120352)</t>
  </si>
  <si>
    <t>Строительство ВЛИ-0,4 кВ Ф1, Ф2, Ф3 от КТП-10/0,4 №41 в г.Чаплыгин Липецкой обл.(ТЗ №1120353)</t>
  </si>
  <si>
    <t>1151;1278</t>
  </si>
  <si>
    <t>1150;1277</t>
  </si>
  <si>
    <t>1149;1276</t>
  </si>
  <si>
    <t>1148;1275</t>
  </si>
  <si>
    <t>1147;1274</t>
  </si>
  <si>
    <t>Реконструкция   ВЛИ 380/220 В и ТП 10/0,4 кВ №502 в пос. Рощинский Чаплыгинского  района, Липецкой обл.(ТЗ №1120354)</t>
  </si>
  <si>
    <t>1152;1282</t>
  </si>
  <si>
    <t>Реконструкция ВЛ-10 кВ, ВЛ-0,4 кВ от ТП №1 и ТП №2 в с.Стегаловка Долгоруковского района (ТЗ №1110311)</t>
  </si>
  <si>
    <t>Реконструкция ВЛ-0,4 кВ от КТП 10/0,4 кВ И208 с.Чернава Измалковского района (ТЗ №1110056)</t>
  </si>
  <si>
    <t>Реконструкция ВЛ-0,4 кВ от КТП 10/0,4 кВ И292 с.Троицкое Измалковского района(ТЗ №1110057)</t>
  </si>
  <si>
    <t>Реконструкция ВЛ-0,4 кВ от КТП-И416 с.Троицкое, Измалковского р-на  Липецкой обл.</t>
  </si>
  <si>
    <t>Реконструкция ВЛ-0,4 кВ от КТП 10/0,4 кВ И228 с.Шереметьево Измалковского района(ТЗ №1110120)</t>
  </si>
  <si>
    <t>Реконструкция ЛЭП 10 кВ "Семенек" яч.3 ПС Измалково (ТЗ №1110059)</t>
  </si>
  <si>
    <t>1143;1143.2.1;1144;1271; 1271.2.1</t>
  </si>
  <si>
    <t>Реконструкция ВЛ-10 кВ, ВЛИ-0,4 кВ от ТП-10/0,4 кВ №017 д.Гудаловка Краснинского района Липецкой области (ТЗ №1110431)</t>
  </si>
  <si>
    <t>Реконструкция ВЛ-10 кВ, ВЛИ-0,4 кВ от ТП-10/0,4 кВ №016 д.Гудаловка Краснинского района Липецкой области (ТЗ №1110432)</t>
  </si>
  <si>
    <t>Реконструкция ВЛ-10 кВ, ВЛ-0,4 кВ от КТП №3-097 ул.Лесная д.Немерзь Задонского р-на (ТЗ №1120147)</t>
  </si>
  <si>
    <t>Реконструкция ВЛ-10 кВ, ВЛИ-0,4 кВ от КТП №З-011 ул.Луговая д.Страховка  Задонского района Липецкой области (ТЗ №1120146)</t>
  </si>
  <si>
    <t>Строительство ЛЭП-10 кВ, ВЛИ-380/220В и ТП 10/0,4 кВ в г.Чаплыгин (КТП №40)(ТЗ №1120351)</t>
  </si>
  <si>
    <t>Реконструкция  ВЛ-0,4 кВ от ТП-10/0,4 кВ по ул.Парковой в г.Лебедянь Лебедянского  района, Липецкой обл.(ТЗ №1120171)</t>
  </si>
  <si>
    <t>Реконструкция ВЛ-10, ВЛИ 380/220 В кВ и ТП 10/0,4 кВ в д.Лаухино Краснинского  района, Липецкой обл.(ТЗ №1110433)</t>
  </si>
  <si>
    <t>1156;1283</t>
  </si>
  <si>
    <t>Строительство ЛЭП-10 кВ, ВЛИ-0,4 кВ и ТП 10/0,4 кВ вс.Барское 1 и с.Барское 2 Лебедянского  района</t>
  </si>
  <si>
    <t>1145;1272</t>
  </si>
  <si>
    <t>Реконструкция ВЛ-10 кВ "Рассвет" от яч.№4 ПС-110/35/10 кВ "Россия" д.Дегтевое Краснинского р-на Лип.обл.(ТЗ №1110430)</t>
  </si>
  <si>
    <t>Строительство ЛЭП-10 кВ, ВЛ-0,4 кВ от КТП №З-015; КТП №З-016; КТП №З-017 с.Ржавец Задонского р-на Липецкой обл.(ТЗ №1120279)</t>
  </si>
  <si>
    <t>Строительство ВЛ-0,4 кВ от КТП №З-085 10/0,4 кВ 100 кВА с.Гнилуша Задонского р-на(ТЗ №1120292)</t>
  </si>
  <si>
    <t>Строительство ВЛ-0,4 кВ от КТП №З-083 10/0,4 кВ 100 кВА с.Гнилуша Задонского р-на(ТЗ №1120291)</t>
  </si>
  <si>
    <t>Строительство ВЛ-0,4 кВ от КТП №З-082 10/0,4 кВ 63 кВА с.Гнилуша Задонского р-на(ТЗ №1120290)</t>
  </si>
  <si>
    <t>Строительство ЛЭП-10 кВ,ВЛИ-0,4 кВ от КТП №З-075 10/0,4 кВ 250 кВА с.Гнилуша Задонского р-на(ТЗ №1120296)</t>
  </si>
  <si>
    <t>1190;1192;1193</t>
  </si>
  <si>
    <t>Строительство ЛЭП-10 кВ,ВЛИ-0,4 кВ от КТП №З-007; КТП №З-006; КТП №З-461 с.Репец Задонского р-на(ТЗ №1120143; №1120144; №1120145)</t>
  </si>
  <si>
    <t>Строительство ВЛ-10 кВ, ВЛИ 380/220 кВ и ТП 10/0,4 кВ №З-034 с.В.Казачье Задонского р-на Лип.обл. (ТЗ №1120162)</t>
  </si>
  <si>
    <t>Строительство ВЛ-10 кВ, ВЛИ 380/220 кВ и ТП 10/0,4 кВ №З-033 с.В.Казачье Задонского р-на Лип.обл. (ТЗ №1120161)</t>
  </si>
  <si>
    <t>1214;1215;1216</t>
  </si>
  <si>
    <t>Строительство ЛЭП-10 кВ, ВЛ-0,4 кВ от КТП №З-018; КТП №З-021; КТП №З-022 (10/0,4 кВ) с.Тешевка Задонского р-на Липецкой обл.(ТЗ №1120157;№1120158;№1120159)</t>
  </si>
  <si>
    <t>Строительство ЛЭП-10 кВ, ВЛИ 0,4 кВ от КТП № 3-225 с.Дегтевое Задонского района Липецкой обл. (ТЗ № 1120300)</t>
  </si>
  <si>
    <t>Строительство ЛЭП-10 кВ, ВЛИ 0,4 кВ от КТП № 3-226 с.Дегтевое Задонского района Липецкой обл. (ТЗ № 1120302)</t>
  </si>
  <si>
    <t>Строительство ЛЭП-10 кВ, ВЛИ 0,4 кВ от КТП № 3-227 с.Дегтевое Задонского района Липецкой обл. (ТЗ № 1120301)</t>
  </si>
  <si>
    <t>1139;1139.2.1;1263;(1142?дубль?)</t>
  </si>
  <si>
    <t>1136;1137;1258</t>
  </si>
  <si>
    <t>1135;1134;1257</t>
  </si>
  <si>
    <t>1132;1133;1256</t>
  </si>
  <si>
    <t>1130;1131;1255</t>
  </si>
  <si>
    <t>567.23;567.2.4;568</t>
  </si>
  <si>
    <t>547.2.1;548</t>
  </si>
  <si>
    <t>566;566.2.1;566.2.2</t>
  </si>
  <si>
    <t>КЛ-0,4 кВ до ДК "Химик"  г.Данков Данковского р-на Лип.обл.</t>
  </si>
  <si>
    <t>КЛ-0,4 кВ до объекта магазина "Горняк"  г.Данков Данковского р-на Лип.обл.</t>
  </si>
  <si>
    <t>КЛ-0,4 кВ до объекта школа №3  г.Данков Данковского р-на Лип.обл.</t>
  </si>
  <si>
    <t>КЛ-0,4 кВ до объекта "артскважина"  г.Данков Данковского р-на Лип.обл.</t>
  </si>
  <si>
    <t>КЛ-0,4 кВ до ж.д. по ул.Мира д.63; Ленина д.2, Л.Толстого №7  г.Данков Данковского р-на Лип.обл.</t>
  </si>
  <si>
    <t>КЛ-0,4 кВ до объекта "магазин" ; ж.д. ул.Толстого д.10  г.Данков Данковского района Липецкой области</t>
  </si>
  <si>
    <t>КЛ-0,4 кВ до объекта "Школа 5" ул.Свердлова  г.Данков Данковского р-на Лип.обл.</t>
  </si>
  <si>
    <t>Строительство ВЛ-10 кВ, ВЛ-0,4 кВ от КТП №З-127 с.Хмелинец Задонского района Липецкой области (ТЗ №1120165)</t>
  </si>
  <si>
    <t>2-1494</t>
  </si>
  <si>
    <t>Строительство ВЛ-10 кВ, ВЛ-0,4 кВ от КТП №З-129 с.Хмелинец Задонского района Липецкой области (ТЗ №1120166)</t>
  </si>
  <si>
    <t>2-1495</t>
  </si>
  <si>
    <t>Строительство ВЛ-10 кВ, ВЛИ-0,4 кВ и ТП 10/0,4 кВ от ТП №З-119 пос.Тимирязево Задонского района Липецкой области (ТЗ №1120169)</t>
  </si>
  <si>
    <t>2-1497</t>
  </si>
  <si>
    <t>Строительство ВЛ-10 кВ, ВЛИ-0,4 кВ и ТП 10/0,4 кВ от ТП №З-120 пос.Тимирязево Задонского района Липецкой области (ТЗ №1120170)</t>
  </si>
  <si>
    <t>2-1499</t>
  </si>
  <si>
    <t>Строительство ВЛ-10 кВ, ВЛ-0,4 кВ и КТП №З-132 с.Хмелинец Задонского района Липецкой области (ТЗ №1120167)</t>
  </si>
  <si>
    <t>2-1493</t>
  </si>
  <si>
    <t>Строительство ВЛЗ-10 кВ, ВЛИ 0,4 кВ и ТП-10/0,4 кВ с.Тюнино Задонского района Липецкой области (ТЗ №1120156)</t>
  </si>
  <si>
    <t>2-1489</t>
  </si>
  <si>
    <t>Строительство ВЛЗ-10 кВ, ВЛИ 0,4 кВ от КТП №З-079 10/0,4/250 КВА  в с.Гнилуша Задонского района Липецкой области (ТЗ №1120294)</t>
  </si>
  <si>
    <t>2-1440</t>
  </si>
  <si>
    <t>Строительство ЛЭП-10 кВ, ВЛИ-0,4 кВ от ТП-10/0,4 кВ № З-191 с.Каменка Задонского района Липецкой обл.(ТЗ № 1120142)</t>
  </si>
  <si>
    <t>2-1504</t>
  </si>
  <si>
    <t>Реконструкция ВЛ-10 кВ, ВЛИ 380/220 В от КТП 10/0,4 кВ №557 с.Никольское Добровского района Липецкой обл.(ТЗ №1110274)</t>
  </si>
  <si>
    <t>2-1488</t>
  </si>
  <si>
    <t>Строительство ВЛ-10 кВ, ВЛИ380/220 В и ТП 10/0,4 кВ №З-035 с.В.Казачье  Задонского района Липецкой области (ТЗ №1120163)</t>
  </si>
  <si>
    <t>2-1458</t>
  </si>
  <si>
    <t>Строительство ВЛ-10 кВ, ВЛИ-380/220 В и ТП 10/0,4 кВ №З-038 с.В.Казачье Задонского района Липецкой области (ТЗ №1120164)</t>
  </si>
  <si>
    <t>2-1459</t>
  </si>
  <si>
    <t>Строительство ВЛЗ-10 кВ, ВЛ-0,4 кВ, СТП-10/0,4 кВ с.Гудовка Задонского района Липецкой области</t>
  </si>
  <si>
    <t>2-1461</t>
  </si>
  <si>
    <t>Строительство ВЛЗ-10 кВ, ВЛ-0,4 кВ от КТП №З-084 10/0,4 кВ  100 кВА с.Гнилуша Задонского района Липецкой области (ТЗ №1120293)</t>
  </si>
  <si>
    <t>2-1443</t>
  </si>
  <si>
    <t>Строительство ВЛ-10 кВ, ВЛИ 0,4 кВ и ТП №З-341; З-368; З-370  с.Рогожино Задонского района Липецкой области (ТЗ №1120150)</t>
  </si>
  <si>
    <t>2-1463</t>
  </si>
  <si>
    <t>Строительство ЛЭП-10 кВ, ВЛИ-0,4 кВ от КТП №З-274 (10/0,4 кВ) с.Ольшанец Задонского района Липецкой области (ТЗ №1120299)</t>
  </si>
  <si>
    <t>2-1485</t>
  </si>
  <si>
    <t>Строительство ЛЭП-10 кВ, ВЛИ-0,4 кВ от КТП №З-064 10/0,4/250 кВА д.Сергиевка Задонского района Липецкой области (ТЗ №1120289)</t>
  </si>
  <si>
    <t>2-1484</t>
  </si>
  <si>
    <t>Строительство ВЛЗ-10 кВ, ВЛИ 0,4 кВ и ТП-10/0,4 кВ в д.Новая Воскресеновка Задонского района Липецкой области (ТЗ №1120298)</t>
  </si>
  <si>
    <t>2-1477</t>
  </si>
  <si>
    <t>Строительство ВЛЗ-10 кВ, ВЛ-0,4 кВ от КТП№З-076 10/0,4 кВ 160 кВА с.Гнилуша Задонского района Липецкой области (ТЗ №1120295)</t>
  </si>
  <si>
    <t>2-1439</t>
  </si>
  <si>
    <t>Строительство ЛЭП-10 кВ, ВЛИ 0,4 кВ от КТП №З-296 в с.Ксизово Задонского района Липецкой области (ТЗ №1120152)</t>
  </si>
  <si>
    <t>2-1482</t>
  </si>
  <si>
    <t>Строительство ЛЭП-10 кВ, ВЛИ 0,4 кВ от КТП №З-300 в с.Ксизово Задонского района Липецкой области (ТЗ №1120151)</t>
  </si>
  <si>
    <t>2-1481</t>
  </si>
  <si>
    <t>Строительство ВЛЗ-10 кВ, ВЛИ 0,4 кВ от КТП №З-014 10/0,4 кВ в с.Тюнино Задонского района Липецкой области (ТЗ №1120155)</t>
  </si>
  <si>
    <t>2-1490</t>
  </si>
  <si>
    <t>Строительство ЛЭП-10 кВ, ВЛИ 0,4 кВ от КТП №З-014 10/0,4 кВ в д.Веселое Задонского района Липецкой области (ТЗ №1120280)</t>
  </si>
  <si>
    <t>2-1455</t>
  </si>
  <si>
    <t>Реконструкция ВЛ-10 кВ, ВЛИ 380/220 В от КТП 10/0,4 кВ №522 в с.Никольское Добровского района Липецкой области (ТЗ №1110273)</t>
  </si>
  <si>
    <t>2-1487</t>
  </si>
  <si>
    <t>ВЛИ 380/220 В от КТП №411 с.Фащевка Грязинского района</t>
  </si>
  <si>
    <t>11-102</t>
  </si>
  <si>
    <t>ВЛИ 380/220 В от КТП №523 с. Кн. Байгора Грязинского района</t>
  </si>
  <si>
    <t>11-116</t>
  </si>
  <si>
    <t>ВЛИ 380/220 В от КТП №25 с. Кн. Байгора Грязинского района</t>
  </si>
  <si>
    <t>11-118</t>
  </si>
  <si>
    <t>11-110</t>
  </si>
  <si>
    <t>ВЛИ 380/220 В от КТП №138 с.Бартеневка Грязинского района</t>
  </si>
  <si>
    <t>11-107</t>
  </si>
  <si>
    <t>ВЛИ 380/220 В от КТП №104 п.Прибытковский Грязинского района</t>
  </si>
  <si>
    <t>11-120</t>
  </si>
  <si>
    <t>ЛЭП-10 кВ "Демшинка" от ПС 110/35/10 кВ "Кн.Байгора" Грязинского района</t>
  </si>
  <si>
    <t>11-103</t>
  </si>
  <si>
    <t>ВЛИ 380/220 В от КТП №410 с.Фащевка Грязинского района</t>
  </si>
  <si>
    <t>11-104</t>
  </si>
  <si>
    <t>ВЛИ 380/220 В от КТП №326 с.Сошки Грязинского района</t>
  </si>
  <si>
    <t>11-119</t>
  </si>
  <si>
    <t>ВЛИ 380/220 В от КТП №24 с. Кн.Байгора Грязинского района</t>
  </si>
  <si>
    <t>11-113</t>
  </si>
  <si>
    <t>ВЛИ 380/220 В от КТП №101 с.Синявка Грязинского района</t>
  </si>
  <si>
    <t>01-53</t>
  </si>
  <si>
    <t>ВЛ 10 кВ "Вертячье" от ПС 35/10 кВ "Курино" Хлевенского р-на Лип.обл. (ТЗ №1110261)</t>
  </si>
  <si>
    <t>58729332.422231.206</t>
  </si>
  <si>
    <t>1068/2010</t>
  </si>
  <si>
    <t>ВЛ 10 кВ "Заготзерно" от ПС 110/35/10 кВ "Измалково" яч.15</t>
  </si>
  <si>
    <t>58729332.422231.228</t>
  </si>
  <si>
    <t>1078/2010;1125/2010</t>
  </si>
  <si>
    <t>Лебедянские электрические сети г.Чаплыгин ВЛ-0,4 кВ от КТП-10/0,4-100 кВА (№ 103) д.Никольское ул.Заречная</t>
  </si>
  <si>
    <t>58729332.422231.233</t>
  </si>
  <si>
    <t>1081/2010;1130/2010</t>
  </si>
  <si>
    <t>Лебедянские электрические сети г.Чаплыгин ВЛ-0,4 кВ от КТП-10/0,4-40 кВА (№ 312) с.Солнцево</t>
  </si>
  <si>
    <t>1086/2010;1135/2010</t>
  </si>
  <si>
    <t>Лебедянские электрические сети. ВЛ-0,4 кВ от КТП-10/0,4-160 кВА (№209) с.Буховое</t>
  </si>
  <si>
    <t>996/2010</t>
  </si>
  <si>
    <t>ВЛИ-0,4 кВ с.Тербуны ул.Дорожная (свеклопункт)</t>
  </si>
  <si>
    <t>58729332.422236.238</t>
  </si>
  <si>
    <t>58729332.422236.284</t>
  </si>
  <si>
    <t>58729332.422231.210</t>
  </si>
  <si>
    <t>1092/2010</t>
  </si>
  <si>
    <t>ВЛИ-0,4 кВ от КТП-10/0,4-100 кВА (№З-125) с.Хмелинец ул.Лесная д.1</t>
  </si>
  <si>
    <t>58729332.422231.212</t>
  </si>
  <si>
    <t>1073/2010</t>
  </si>
  <si>
    <t>КЛ-10 кВ  г.Данков ул.Терешковой</t>
  </si>
  <si>
    <t>58729332.422231.213</t>
  </si>
  <si>
    <t>1074/2010</t>
  </si>
  <si>
    <t>ВЛ-10 кВ "Город-2"от ТП-20 до опоры № 33/14 г.Данков</t>
  </si>
  <si>
    <t>58729332.422231.218</t>
  </si>
  <si>
    <t>1110/2010</t>
  </si>
  <si>
    <t>ВЛИ-0,4 кВ от ТП-10/0,4-400 кВА (№14) г.Данков ул.Советская</t>
  </si>
  <si>
    <t>58729332.422231.219</t>
  </si>
  <si>
    <t>1111/2010</t>
  </si>
  <si>
    <t>ВЛИ-0,4 кВ от ТП-6/0,4-250 кВА (№18А) г.Данков ул.Строителей</t>
  </si>
  <si>
    <t>58729332.422231.220</t>
  </si>
  <si>
    <t>1112/2010</t>
  </si>
  <si>
    <t>ВЛИ-0,4 кВ "Музей"от ТП-10/0,4-250 кВА (№12) г.Данков</t>
  </si>
  <si>
    <t>58729332.422231.221</t>
  </si>
  <si>
    <t>1113/2010</t>
  </si>
  <si>
    <t>ВЛИ-0,4 кВ от ГКТП-10/0,4-250 кВА (№5) г.Данков ул.Крупская</t>
  </si>
  <si>
    <t>2-1491</t>
  </si>
  <si>
    <t>2-1492</t>
  </si>
  <si>
    <t>Строительство ВЛ-10 кВ, ВЛ-0,4 кВ и ТП №З-260 с.Балахна Задонского района Липецкой области (ТЗ №1120284)</t>
  </si>
  <si>
    <t>Строительство ВЛ-10 кВ, ВЛ-0,4 кВ и ТП №З-265 с.Балахна Задонского района Липецкой области (ТЗ №1120285)</t>
  </si>
  <si>
    <t>2-1517</t>
  </si>
  <si>
    <t>Строительство ЛЭП-10 кВ, ВЛИ-0,4 кВ от КТП 10/0,4 кВ с.Капитанщино добровского района Липецкой области (ТЗ №1120365)</t>
  </si>
  <si>
    <t>ВЛИ 380/220 В от КТП №330 с.Сошки Грязинский район (ТЗ №111030084)</t>
  </si>
  <si>
    <t>11-105</t>
  </si>
  <si>
    <t>11-111</t>
  </si>
  <si>
    <t>ВЛИ 380/220 В от КТП №154 с.Прибытково Грязинский район (ТЗ №111030090)</t>
  </si>
  <si>
    <t>11-112</t>
  </si>
  <si>
    <t>ВЛИ 380/220 В от КТП №116 с.Средняя Лукавка Грязинский район (ТЗ №111030091)</t>
  </si>
  <si>
    <t>ВЛ-10 кВ "Дружба" от ПС 35/10 кВ "Березняговка" Усманский район Лип.обл. (ТЗ №1110206)</t>
  </si>
  <si>
    <t>01-47</t>
  </si>
  <si>
    <t>ВЛ 0,4 кВ от ТП №220 Е.Маланино Хлевенский район Лип.обл. (ТЗ №11164)</t>
  </si>
  <si>
    <t>2-1376</t>
  </si>
  <si>
    <t>Строительство ВЛИ-0,4 кВ ул.Жукова от д. №58 до д. №64 г.Елец Липецкая обл.</t>
  </si>
  <si>
    <t>2-1413</t>
  </si>
  <si>
    <t>Строительство ВЛИ-0,4 кВ от КТП №8-10/0,4/315 кВА ул.Донская г.Задонск (ТЗ №1120131)</t>
  </si>
  <si>
    <t>2-1414</t>
  </si>
  <si>
    <t>Строительство ВЛИ-0,4 кВ от КТП №11-10/0,4/400 кВА пер.Бебеля  г.Задонск (ТЗ №1120132)</t>
  </si>
  <si>
    <t>2-1415</t>
  </si>
  <si>
    <t>Строительство ВЛИ-0,4 кВ от КТП №12-10/0,4/250 кВА ул.25 лет Октября  г.Задонск (ТЗ №1120133)</t>
  </si>
  <si>
    <t>2-1417</t>
  </si>
  <si>
    <t>Строительство ВЛИ-0,4 кВ от КТП №12-10/0,4/250 кВА, КТП №18-10/0,4/400 кВА ул.Пионерская, ул.Комсомольская  г.Задонск (ТЗ №1120135)</t>
  </si>
  <si>
    <t>2-1418</t>
  </si>
  <si>
    <t>Реконструкция ВЛИ-0,4 кВ ул.Северная  г.Задонск (ТЗ №1120136)</t>
  </si>
  <si>
    <t>2-1419</t>
  </si>
  <si>
    <t>Строительство ВЛИ-0,4 кВ от КТП №18-10/0,4/400 кВА пер.Южный  г.Задонск (ТЗ №1120137)</t>
  </si>
  <si>
    <t>2-1424</t>
  </si>
  <si>
    <t>1126;1172</t>
  </si>
  <si>
    <t>Реконструкция ВЛ-10 кВ "РСУ" яч.15 ПС 35/10 кВ "Сельская" ул.Комсомольская, ул.Володарского  г.Задонск (ТЗ №1120235)</t>
  </si>
  <si>
    <t>2-1425</t>
  </si>
  <si>
    <t>Строительство ВЛ-10 кВ "Задонск-город" яч.16 ПС 35/10 кВ "Сельская" ул.Труда  г.Задонск (ТЗ №1120136)</t>
  </si>
  <si>
    <t>2-1426</t>
  </si>
  <si>
    <t>Строительство ВЛИ-0,4 кВ от ТП №5-10/0,4/250 кВА ул.Труда г.Задонск (ТЗ №1120237)</t>
  </si>
  <si>
    <t>2-1427</t>
  </si>
  <si>
    <t>Реконструкция ВЛИ-0,4 кВ от КТП-10/0,4 КВ  г.Задонск ул.Молодежная, ул.Хвостова (ТЗ №1120238)</t>
  </si>
  <si>
    <t>2-1505</t>
  </si>
  <si>
    <t>Строительство ЛЭП-10 кВ, ВЛ-0,4 кВ от КТП №3-240 10/0,4/40 кВА Задонский район с.Юрьево (Котовка)(ТЗ №1120305)</t>
  </si>
  <si>
    <t>2-1506</t>
  </si>
  <si>
    <t>Строительство ЛЭП-10 кВ, ВЛ-0,4 кВ от КТП №3-258 с.Балахна Задонский район (ТЗ №1120282)</t>
  </si>
  <si>
    <t>375.5-11</t>
  </si>
  <si>
    <t>ВЛИ 380/220 В от КТП 110 с.Сурки Лебедянский район (ТЗ №1110193)</t>
  </si>
  <si>
    <t>375.9-11</t>
  </si>
  <si>
    <t>ВЛИ 380/220 В от КТП 407 с.Сезеново Лебедянский район (ТЗ №1110197)</t>
  </si>
  <si>
    <t>375.10-11</t>
  </si>
  <si>
    <t>ВЛИ 380/220 В от КТП 703 с.Шовское Лебедянский район (ТЗ №1110198)</t>
  </si>
  <si>
    <t>375.12-11</t>
  </si>
  <si>
    <t>583;591</t>
  </si>
  <si>
    <t>ВЛИ 380/220 В от КТП 509 с.Губино Лебедянский район (ТЗ №1110200)</t>
  </si>
  <si>
    <t>2-1604</t>
  </si>
  <si>
    <t>Строительство ЛЭП-10 кВ, ВЛИ-0,4 кВ от КТП-10/0,4 кВ с.Капитанщино, Добровский район Лип.обл.(500 домов) (ТЗ №1120366)</t>
  </si>
  <si>
    <t>11-106</t>
  </si>
  <si>
    <t>ВЛИ 380/220 В от КТП №408 с.Писаревка Грязинский район</t>
  </si>
  <si>
    <t>01-54</t>
  </si>
  <si>
    <t>КЛ 10 кВ "ф.№5(7)" от ПС 110/35/10 кВ "Усмань" Усманский р-он Лип.обл.</t>
  </si>
  <si>
    <t>рек</t>
  </si>
  <si>
    <t>2-935-01</t>
  </si>
  <si>
    <t>28;75;322;155.2.9;160.2.10</t>
  </si>
  <si>
    <t>Реконструкция ВЛИ-0,4 кВ от ТП-10/0,4 кВ ул.Лесная с.Желтые Пески Грязинский р-он Лип.обл. (ТЗ №19 ОПРИП)</t>
  </si>
  <si>
    <t>2-1643</t>
  </si>
  <si>
    <t>Строительство ВЛИ-380/220 В ул.Маяковского от д.145 до д.153 г.Елец (ТЗ №1120030)</t>
  </si>
  <si>
    <t>нс</t>
  </si>
  <si>
    <t>2-1641</t>
  </si>
  <si>
    <t>464.2.4</t>
  </si>
  <si>
    <t>Реконструкция  ВЛ-10 кВ  "Колодцы" Добровский район Лип.обл. (ТЗ №1110488)</t>
  </si>
  <si>
    <t>2-1621</t>
  </si>
  <si>
    <t>Строительство ВЛИ-380/220 В ул.Карьерная от д. 1-а до д. 11 г.Елец (ТЗ №1120036)</t>
  </si>
  <si>
    <t>11-114</t>
  </si>
  <si>
    <t>ВЛИ 380/220 В от КТП №170 с.Бартеневка Грязинский р-он (ТЗ №111030093)</t>
  </si>
  <si>
    <t>62.11</t>
  </si>
  <si>
    <t>1121.3.1</t>
  </si>
  <si>
    <t>Строительство ЛЭП-10 кВ, ВЛИ-0,4 кВ и ТП-10/0,4 кВ ул.Жасминовая, Изумрудная, Земляничная, Строителей с.Б.Кузминка Липецкий р-он (ТЗ №1120510)</t>
  </si>
  <si>
    <t>2-1659</t>
  </si>
  <si>
    <t>464.2.5</t>
  </si>
  <si>
    <t>Реконструкция ВЛ-0,4 кВ; ВЛ-10 кВ  КТП 10/0,4 кВ с.Волчье добровский район Лип.обл. (ТЗ №1110489)</t>
  </si>
  <si>
    <t>132.11</t>
  </si>
  <si>
    <t>Реконструкция участка ВЛ-0,4 кВ  от КТП №З-131 с.Хмелинец Задонский район Лип.обл.</t>
  </si>
  <si>
    <t>131.11</t>
  </si>
  <si>
    <t>Реконструкция  ВЛ-0,4 кВ  от КТП №З-130 с.Хмелинец Задонский район Лип.обл.</t>
  </si>
  <si>
    <t>127.11</t>
  </si>
  <si>
    <t>Реконструкция участка ВЛ-0,4 кВ  от КТП 100 кВА №Е-189, с.Архангельское Елецкий район Лип.обл.</t>
  </si>
  <si>
    <t>126.11</t>
  </si>
  <si>
    <t>Реконструкция участка ВЛ-0,4 кВ  от КТП 63 кВА №Е-185 с.Архангельское Елецкий район Лип.обл.</t>
  </si>
  <si>
    <t>124.11</t>
  </si>
  <si>
    <t>Строительство ВЛИ-0,4 кВ от КТП №Е095/63 кВА д.Александровка Елецкий район Лип.обл.</t>
  </si>
  <si>
    <t>115.11</t>
  </si>
  <si>
    <t>Реконструкция ВЛ-10 кВ "РРС" яч.6 от ПС 35/10 кВ "Бабарыкино" Становлянский район Лип.обл.</t>
  </si>
  <si>
    <t>117.11</t>
  </si>
  <si>
    <t>Реконструкция ВЛ-0,4 кВ и ВЛ-10 кВ, строительство КТП-10/0,4 кВ с.Ливенское Задонский район Лип.обл.</t>
  </si>
  <si>
    <t>128.11</t>
  </si>
  <si>
    <t>Реконструкция участка ВЛ-10 кВ запитанной от ПС 35/10 "Аврора" и ВЛ-0,4 кВ от КТП №З-256 с.Каменка Задонский район Лип.обл.</t>
  </si>
  <si>
    <t>58729332.422236.265</t>
  </si>
  <si>
    <t>807/2010;891/2010;779;918;1056</t>
  </si>
  <si>
    <t>ВЛ 10 кВ к КТП-10/0,4-160 кВА и КТП-10/0,4-160 кВА п.Пролетарский сп.Ивановский сельсовет</t>
  </si>
  <si>
    <t>58729332.422236.266</t>
  </si>
  <si>
    <t>780;1057;808/2010</t>
  </si>
  <si>
    <t>ВЛ-10 кВ к КТП-10/0,4-100 кВА и КТП-10/0,4-100 кВА с.Долгое</t>
  </si>
  <si>
    <t>58729332.422236.262</t>
  </si>
  <si>
    <t>776;1053;804/2010</t>
  </si>
  <si>
    <t>КЛ-10 кВ от ТП-10/0,4-250 кВА (№4) до ТП-10/0,4-250 кВА (№59) г.Данков ул.Советская</t>
  </si>
  <si>
    <t>III кв 2011</t>
  </si>
  <si>
    <t>58729332.422236.261</t>
  </si>
  <si>
    <t>775;916;1052;889/2010;803/2010</t>
  </si>
  <si>
    <t>КЛ-10 кВ к ГКТП-10/0,4-250 кВА и ВЛ-0,4 кВ г.Данков ул.Н.Куликовская</t>
  </si>
  <si>
    <t>58729332.422236.263</t>
  </si>
  <si>
    <t>777;1054;805/2010</t>
  </si>
  <si>
    <t>ВЛ-10 кВ "КНС" и ГКТП-10/0,4-250 кВА №52 и ГКТП-10/0,4-100 кВА №61, ГКТП-10/0,4-100 кВА №65 г.Данков мкрн.Южный</t>
  </si>
  <si>
    <t>58729332.422236.298</t>
  </si>
  <si>
    <t>978;1083;932/2010;1042/2010</t>
  </si>
  <si>
    <t>бесх</t>
  </si>
  <si>
    <t>58729332.422236.297</t>
  </si>
  <si>
    <t>976;1081;930/2010;1040/2010</t>
  </si>
  <si>
    <t>КТП-10/0,4-315 кВА №3-187 и ВЛ-0,4 кВ к водонапорной башне д.Алексеевка</t>
  </si>
  <si>
    <t>КТП-10/0,4-160 кВА №3-190П и ВЛ-0,4 кВ к водонапорной башне с.Каменка</t>
  </si>
  <si>
    <t>58729332.422236.295</t>
  </si>
  <si>
    <t>974;1079;928/2010;1038/2010</t>
  </si>
  <si>
    <t>КТП-10/0,4-400 кВА №3-273 с.Ольшанец</t>
  </si>
  <si>
    <t>58729332.422236.293</t>
  </si>
  <si>
    <t>972;1077;1105;926/2010;1036/2010</t>
  </si>
  <si>
    <t>КТП-10/0,4-400 кВА №3-37П и ВЛ-0,4 кВ к жилым домам, с/адм., магазину с.В.Казачье</t>
  </si>
  <si>
    <t>58729332.422236.294</t>
  </si>
  <si>
    <t>973;1078;1037/2010</t>
  </si>
  <si>
    <t>КТП-10/0,4-250 каВА №3-354П и ВЛ-0,4 кВ к водонапорной башне с.Донское</t>
  </si>
  <si>
    <t>58729332.422236.289</t>
  </si>
  <si>
    <t>ВЛ-0,4 кВ г.Елец ул.Содружества</t>
  </si>
  <si>
    <t>58729332.422236.273</t>
  </si>
  <si>
    <t>803;944;1073;919/2010;989/2010</t>
  </si>
  <si>
    <t>ВЛ-10 кВ, КТП-10/0,4, ВЛ-0,4 кВ п.Соколье ул.Лорха Елецкий район</t>
  </si>
  <si>
    <t>2-1619</t>
  </si>
  <si>
    <t>805.2.1;979.2.1;1092.2.1</t>
  </si>
  <si>
    <t>Строительство ЛЭП 6 кВ, ВЛИ 0,4 кВ, ТП 6/0,4 кВ п.Донской Задонский р-он Лип.обл. (ТЗ №1120495)</t>
  </si>
  <si>
    <t>2-450</t>
  </si>
  <si>
    <t>307/2010;308/2010;438/2010</t>
  </si>
  <si>
    <t>Реконструкция ЛЭП 6 кВ, ЛЭП 380/220 В и ТП 6/0,4 кВ пос.Северный  Рудник г.Липецк</t>
  </si>
  <si>
    <t>вид стр-ва</t>
  </si>
  <si>
    <t>локк</t>
  </si>
  <si>
    <t>01-35-01</t>
  </si>
  <si>
    <t>тыс.руб.</t>
  </si>
  <si>
    <t>2-1651</t>
  </si>
  <si>
    <t>1303;1304;1305</t>
  </si>
  <si>
    <t>Строительство ВЛИ-380/220 В ул.Нововоронежская (от д.50 до д.82), ул.Плотинка (от д.2 до д.32), ул.Березовая (от д.5 до д.21) г.Елец Лип.обл. (ТЗ №1120037)</t>
  </si>
  <si>
    <t>IV кв 2011</t>
  </si>
  <si>
    <t>2-1402</t>
  </si>
  <si>
    <t>264;284</t>
  </si>
  <si>
    <t>ЛЭП 10 кВ; ВЛИ 380/220 В и КТП 10/0,4 кВ ПС 35/10 кВ "Дмитряшевка" с.В.Колыбелка Хлевенский р-он (выделение бытовой нагрузки) (ТЗ №1110456)</t>
  </si>
  <si>
    <t>вбн</t>
  </si>
  <si>
    <t>2-1472</t>
  </si>
  <si>
    <t xml:space="preserve"> Строительство ВЛИ 0,4 кВ п.Светлый Становлянский р-он (выделение бытовой нагрузки) (ТЗ №1110454)</t>
  </si>
  <si>
    <t>2-1448</t>
  </si>
  <si>
    <t>259;280</t>
  </si>
  <si>
    <t xml:space="preserve"> ВЛ 6 кВ; ВЛИ 380/220 В и СТП 6/0,4 кВ (выделение бытовой нагрузки) с.Новониколаевка Лип. р-он Лип.обл.  (ТЗ №1110451)</t>
  </si>
  <si>
    <t>2-1471</t>
  </si>
  <si>
    <t>257;278</t>
  </si>
  <si>
    <t>Строительство ЛЭП 6 кВ; ВЛИ 0,4 кВ и ТП 6/0,4 кВ к жилому дому ПС "Гидрооборудование" г.Грязи ул.Марии Расковой в районе дома №33 (выделение бытовой нагрузки)  (ТЗ №1120438)</t>
  </si>
  <si>
    <t>2-1470</t>
  </si>
  <si>
    <t>256;277</t>
  </si>
  <si>
    <t>Строительство ЛЭП 10 кВ; ВЛИ 380/220 В и ТП 10/0,4 кВ к жилому дому ПС 35/10 "Матыра" с.Казинка (выделение бытовой нагрузки)Грязинский р-он Лип.обл.  (ТЗ №1120437)</t>
  </si>
  <si>
    <t>2-1403</t>
  </si>
  <si>
    <t xml:space="preserve"> ВЛИ 0,4 кВ с.Дмитряшевка Хлевенский р-он ПС 35/10 кВ "Речная" (выделение бытовой нагрузки) (ТЗ №1110457)</t>
  </si>
  <si>
    <t>2-1404</t>
  </si>
  <si>
    <t>Строительство  ВЛИ 0,4 кВ (выделение бытовой нагрузки) от ПС "Ломовец" с.Ломовец  Долгоруковский р-он Лип.обл (ТЗ №1110416)</t>
  </si>
  <si>
    <t>2-1401</t>
  </si>
  <si>
    <t>263;283</t>
  </si>
  <si>
    <t>ЛЭП 10 кВ; ВЛИ 380/220 В и КТП 10/0,4 кВ ПС 35/10 кВ "Н.Дубовое" с.Н.Дубовое (выделение бытовой нагрузки) Хлевенский р-он Лип.обл.  (ТЗ №1110455)</t>
  </si>
  <si>
    <t>2-1397</t>
  </si>
  <si>
    <t>267;286</t>
  </si>
  <si>
    <t>Строительство ВЛ 6 кВ; ВЛИ 380/220 В и СТП 6/0,4 кВ (выделение бытовой нагрузки) от ПС "Голиково" с.Голиково Елецкий р-он Лип.обл.  (ТЗ №1110440)</t>
  </si>
  <si>
    <t>2-1396</t>
  </si>
  <si>
    <t>268;287</t>
  </si>
  <si>
    <t>Строительство ВЛИ 0,4 кВ (выделение бытовой нагрузки) от ПС №Е504/100 кВ с.Талица Елецкий р-он Лип.обл (ТЗ №1110441)</t>
  </si>
  <si>
    <t>2-1395</t>
  </si>
  <si>
    <t>266;285</t>
  </si>
  <si>
    <t>Строительство ВЛ 10 кВ; ВЛИ 380/220 В и СТП 10/0,4 кВ (выделение бытовой нагрузки)  с.Казаки Елецкий р-он Лип.обл.  (ТЗ №1110439)</t>
  </si>
  <si>
    <t>2-1394</t>
  </si>
  <si>
    <t>Строительство ВЛЗ 10 кВ; ВЛИ 0,4 кВ от ПС "Гнилуша" (выделение бытовой нагрузки)  Задонский р-он  (ТЗ №1110443)</t>
  </si>
  <si>
    <t>2-1393</t>
  </si>
  <si>
    <t>Строительство  ВЛИ 0,4 кВ (выделение бытовой нагрузки) от ПС "Аврора" с.Паниковец Задонский р-он Лип.обл (ТЗ №1110442)</t>
  </si>
  <si>
    <t>2-1392</t>
  </si>
  <si>
    <t>272;288</t>
  </si>
  <si>
    <t>Строительство ВЛ 10 кВ; ВЛИ 380/220 В и ТП 10/0,4 кВ от ПС "Колесово" (выделение бытовой нагрузки)  Задонский.р-он  (ТЗ №1110444)</t>
  </si>
  <si>
    <t>2-1391</t>
  </si>
  <si>
    <t>Строительство ВЛИ 380/220 В (выделение бытовой нагрузки) от ПС "Донская" с.Донское   Задонскийр-он Лип.обл. (ТЗ №1110415)</t>
  </si>
  <si>
    <t>2-1390</t>
  </si>
  <si>
    <t>Строительство ЛЭП 6 кВ, ВЛИ 380/220 В и СТП 10/0,4 кВ (выделение бытовой нагрузки) с.Новая деревня Лип. р-он Лип.обл (ТЗ №1110453)</t>
  </si>
  <si>
    <t>2-1382</t>
  </si>
  <si>
    <t>262;282</t>
  </si>
  <si>
    <t>Строительство ЛЭП 10 кВ; ВЛИ 380/220 В и СТП 10/0,4 кВ с.Боринское (выделение бытовой нагрузки)  Лип.р-он Лип.обл. (ТЗ №1110449)</t>
  </si>
  <si>
    <t>2-1381</t>
  </si>
  <si>
    <t>260;281</t>
  </si>
  <si>
    <t>Строительство ЛЭП 6 кВ; ВЛИ 380/220 В и СТП 6/0,4 кВ с.Копцевы Хутора (выделение бытовой нагрузки)  Лип.р-он Лип.обл. (ТЗ №1110452)</t>
  </si>
  <si>
    <t>2-1380</t>
  </si>
  <si>
    <t>258;279</t>
  </si>
  <si>
    <t>Строительство ЛЭП 6 кВ; ВЛИ 380/220 В и СТП 6/0,4 кВ пос.Северный Рудник (выделение бытовой нагрузки)  Лип.р-он Лип.обл.Измалковский р-он (ТЗ №1110450)</t>
  </si>
  <si>
    <t>2-1374</t>
  </si>
  <si>
    <t>275;289</t>
  </si>
  <si>
    <t>ВЛИ-0,4; ВЛ-10 кВ; ТП 10/0,4 кВ  кВ с.Панкратовка (выделение бытовой нагрузки) Измалковский р-он (ТЗ №1110447)</t>
  </si>
  <si>
    <t>2-1373</t>
  </si>
  <si>
    <t>ВЛИ-0,4 кВ с.Чернава (выделение бытовой нагрузки) Измалковский р-он (ТЗ №1110448)</t>
  </si>
  <si>
    <t>оборуд в тек ценах 2011</t>
  </si>
  <si>
    <t>тендер (III кв) без оборуд</t>
  </si>
  <si>
    <t xml:space="preserve">тендер (IV кв) без оборуд </t>
  </si>
  <si>
    <t>КТПН1000</t>
  </si>
  <si>
    <t>2-1652</t>
  </si>
  <si>
    <t>1306;1307</t>
  </si>
  <si>
    <t>Строительство ВЛИ 380/220 В ул.Демократическая (от д.1 до д.17) г.Елец Лип.обл. (ТЗ №1120038)</t>
  </si>
  <si>
    <t>2-1664</t>
  </si>
  <si>
    <t>1293;1294;1295</t>
  </si>
  <si>
    <t>Стр-во ВЛИ 380/220 В ул. 1-я Восточная (от д.39 до д.49), ул. 2-я Восточная (от д.61 до д.69), ул.Пожарского (от д.2 до д.12) г.Елец Лип.обл.(ТЗ №1120042)</t>
  </si>
  <si>
    <t>2-1665</t>
  </si>
  <si>
    <t>Строительство ВЛИ 380/220 В ул. 40 лет Победы (два участка) г.Елец Лип.обл. (ТЗ №1120043)</t>
  </si>
  <si>
    <t>2-1669</t>
  </si>
  <si>
    <t>Строительство ВЛИ 380/220 В ул.Лесюка (3 участка) г.Елец Лип.обл. (ТЗ №1120039)</t>
  </si>
  <si>
    <t>11-121</t>
  </si>
  <si>
    <t>ЛЭП-10 кВ "Школьная" от ПС 110/35/10 кВ "Казинка" Грязинский район</t>
  </si>
  <si>
    <t>2-1688</t>
  </si>
  <si>
    <t>906;1044</t>
  </si>
  <si>
    <t>Строительство ВЛ-0,4 кВ  от КТП №18-250 кВА ул.Руссиянова-Каминина с.Тербуны тербунский р-он (ТЗ №1120483)</t>
  </si>
  <si>
    <t>Строительство ВЛИ 380/220 В  г.Елец Лип.обл. ул.Стыкова от д.1 до д.13  (ТЗ №1120032)</t>
  </si>
  <si>
    <t>2-1673</t>
  </si>
  <si>
    <t>2-1670</t>
  </si>
  <si>
    <t>1289;1290;1291;1292</t>
  </si>
  <si>
    <t>Строительство ВЛИ 380/220 В ул. Данковская (от ул.Тона до д.21), ул.Пронская (от д.53 до д.73), ул.Тульская (от д.53 до ул.Тона), ул.К.Тона (от пер. 7-Ламского до д.26) г.Елец Лип.обл. (ТЗ №1120041)</t>
  </si>
  <si>
    <t>2-1683(1)</t>
  </si>
  <si>
    <t>1296;1297;1298</t>
  </si>
  <si>
    <t>Строительство ВЛИ 380/220 В по ул.Мясного (от д.2 до д.10), ул.Катеринина (от д.2 до д.10), ул.Ф.Елецкого (от д.2 до д.4) г.Елец Лип.обл.(ТЗ №1120033)</t>
  </si>
  <si>
    <t>IV кв 2010</t>
  </si>
  <si>
    <t>с учетом инфляции 2011 8,6%</t>
  </si>
  <si>
    <t>с учетом инфляции 2012 5,1%</t>
  </si>
  <si>
    <t>с учетом доведенной экономии 10%</t>
  </si>
  <si>
    <t>11-114;11-162;11.009</t>
  </si>
  <si>
    <t>39***/2011</t>
  </si>
  <si>
    <t>Строительство склада оборудования на территории ПС"Правобережная" с.Подгорное Лип.р-он</t>
  </si>
  <si>
    <t>Строительство ЛЭП6 кВ от ВЛ6 кВ "Город-3"ПС"Гидрооборудование до ТП103 и от ВЛ6 кВ "Бунина"ПС"Таволжанка" до ТП104 г.Грязи Гряз.р-на Лип.обл.(с учетом проекта №10106ЭС)(ТЗ №№1110405;11104060</t>
  </si>
  <si>
    <t>2-1658</t>
  </si>
  <si>
    <t>ушло на торги</t>
  </si>
  <si>
    <t>оборуд в тек ценах 2012</t>
  </si>
  <si>
    <t>2-1149</t>
  </si>
  <si>
    <t>Реконструкция ОРУ-35 кВ на ПС 35/6 кВ "Каменная Лубна" с установкой трансформатора Т-2</t>
  </si>
  <si>
    <t>1161/2010</t>
  </si>
  <si>
    <t>БЕЗ ПИР</t>
  </si>
  <si>
    <t>I кв 2012 (без об)</t>
  </si>
  <si>
    <t>IV кв 2011 (без об)</t>
  </si>
  <si>
    <t>по проекту +ОБОРУД</t>
  </si>
  <si>
    <t>НА ТЕНДЕР БЕЗ ПИР+ОБОРУД</t>
  </si>
  <si>
    <t>1940.7</t>
  </si>
  <si>
    <t>ВЛИ-380/220 В и ТП 10/0,4 кВ В-143 Электроснабжение с.Волово (БЕЗ ТП)</t>
  </si>
  <si>
    <t>Организация цифровых каналов связи и передачи телеинформации между ЦУС, РЭС и ПС 110/35 кВ для "Липецкэнерго"</t>
  </si>
  <si>
    <t>01-74-11</t>
  </si>
  <si>
    <t>Повышение наблюдаемости сети в части телекоммуникаций для нужд филиала ОАО "МРСК Центра" - "Липецкэнерго"</t>
  </si>
  <si>
    <t>369.1.3</t>
  </si>
  <si>
    <t>759-20-35-2011</t>
  </si>
  <si>
    <t>Реконструкция ПС 110 кВ "КПД" с заменой силовых трансформаторов и ОД-КЗ</t>
  </si>
  <si>
    <t>1008;1150.1/2010</t>
  </si>
  <si>
    <t>Реконструкция ПС 110/10/6 кВ "Юго-Западная" (расширение с установкой 3-го трансформатора)</t>
  </si>
  <si>
    <t>1005;1154/2010</t>
  </si>
  <si>
    <t>01.30.11</t>
  </si>
  <si>
    <t>2-1680</t>
  </si>
  <si>
    <t>Строительство ЛЭП-10 кВ от ТП102 до ПС"Гидрооборудование" яч.35 "Центролит" и от ПС "Гидрооборудование" яч.11 "Очистные сооружения" опора №16 до ТП102 г.Грязи Лип.обл.(ТЗ №№1110404;1110407)</t>
  </si>
  <si>
    <t>2-1086</t>
  </si>
  <si>
    <t>740.3.1;875.3.2</t>
  </si>
  <si>
    <t>Реконструкция ОРУ-35 кВ на ПС 35/35 кВ "Частая Дубрава" с заменой трансформаторов Т-1; Т-2</t>
  </si>
  <si>
    <t>2-1679</t>
  </si>
  <si>
    <t>Строительство ЛЭП-10 кВ от ТП100 до ТП102 г.Грязи Грязинский район Лип.обл.(ТЗ №№1110403)</t>
  </si>
  <si>
    <t>Реконструкция ВЛ-0,4 кВ от КТП 301 с.Первомайское  Лев-Толстовский район (ТЗ №1110509)</t>
  </si>
  <si>
    <t>91-11</t>
  </si>
  <si>
    <t>2-1694</t>
  </si>
  <si>
    <t>Реконструкция КЛ-6 кВ ПС-110/6 кВ "Западная" яч.113 до РП-7 яч.10 в районе ул.Черокманова - ул.Коммунаров г.Елец Липецкая область  (ТЗ №1120114)</t>
  </si>
  <si>
    <t>Улучшение электроснабжения жилой зоны в районе школы №23 г.Елец (замена КЛ-6 кВ от яч.2 ТЭЦ до яч. РП-3) (ТУ №101054)</t>
  </si>
  <si>
    <t>2-1127</t>
  </si>
  <si>
    <t>55/2010</t>
  </si>
  <si>
    <t>2-1671</t>
  </si>
  <si>
    <t>Реконструкция КЛ-6 кВ от ПС-35/6 кВ "Восточная" яч.18 до РП-6 яч.4 (в районе ул.Новолипецкая-ул.Клубная) г.Елец Липецкая обл. (ТЗ №1120113)</t>
  </si>
  <si>
    <t>Реконструкция КЛ-6 кВ от ПС-35/6 кВ "Восточная" яч.13 до РП-6 яч.5 (в районе ул.Новолипецкая-ул.Клубная) г.Елец Липецкая обл. (ТЗ №1120106)</t>
  </si>
  <si>
    <t>2-1672</t>
  </si>
  <si>
    <t>2-1636</t>
  </si>
  <si>
    <t>Реконструкция кабельной линии КЛ-6 кВ от ТП-196 до ТП-183 г.Елец</t>
  </si>
  <si>
    <t>2-1692</t>
  </si>
  <si>
    <t>Реконструкция  КЛ-6 кВ ПС-110/6 кВ "Агрегатная" яч.9 до РП-7 яч.9/1 район ул.Радиотехническая-ул.Коммунаров г.Елец Липецкая обл. (ТЗ №1120105)</t>
  </si>
  <si>
    <t>2-1693</t>
  </si>
  <si>
    <t>Реконструкция  КЛ-6 кВ ПС-110/6 кВ "Агрегатная" яч.4 до РП-7 яч.1 район ул.Радиотехническая-ул.Коммунаров г.Елец Липецкая обл. (ТЗ №1120109)</t>
  </si>
  <si>
    <t>2-1648</t>
  </si>
  <si>
    <t>464.2.2</t>
  </si>
  <si>
    <t>Реконструкция ВЛ-10 кВ "Чудово" с.Доброе Добровский район Лип.обл. (ТЗ №110486)</t>
  </si>
  <si>
    <t>Реконструкция ЛЭП-10 кВ, ВЛ-0,4 кВ с.Виноградовка Грязинский район Липецкая обл. (ТЗ №1110496)</t>
  </si>
  <si>
    <t>2-1668</t>
  </si>
  <si>
    <t>вне плана</t>
  </si>
  <si>
    <t>2-1690</t>
  </si>
  <si>
    <t>Реконструкция (вынос) линий и ТП с территории земельного участка, выделяемого под строительство завода ООО "ПластиФорм" с.Боринское Липецкий район ул.Дзержинского (ТЗ №1110499)</t>
  </si>
  <si>
    <t>N ТЗ</t>
  </si>
  <si>
    <t>№ проекта</t>
  </si>
  <si>
    <t>Линия электропередач, КТП</t>
  </si>
  <si>
    <t>Строительная длина (км), мощность (мВА)</t>
  </si>
  <si>
    <t>Кол-во (шт)</t>
  </si>
  <si>
    <t>Всего стоимость оборудования (тыс.руб.)</t>
  </si>
  <si>
    <t>Всего СМР (тыс.руб.)</t>
  </si>
  <si>
    <t>Всего прочих затрат (тыс.руб.)</t>
  </si>
  <si>
    <t>Всего</t>
  </si>
  <si>
    <t>ВЛ-10 кВ</t>
  </si>
  <si>
    <t>ВЛ-0,4 кВ</t>
  </si>
  <si>
    <t>СТП</t>
  </si>
  <si>
    <t>КТП</t>
  </si>
  <si>
    <t>1509262;1584176</t>
  </si>
  <si>
    <t>01-12</t>
  </si>
  <si>
    <t>Электроснабжение ж/д № 66 ул.Правды с.Фащевка Грязинский р-он</t>
  </si>
  <si>
    <t>1527821;1582445</t>
  </si>
  <si>
    <t>02-12</t>
  </si>
  <si>
    <t>Электроснабжение ж/д № 31"Г", 22  ул.Правды с.Фащевка Грязинский р-он</t>
  </si>
  <si>
    <t>ВЛИ-0,4 кВ</t>
  </si>
  <si>
    <t>04-12</t>
  </si>
  <si>
    <t xml:space="preserve">Электроснабжение артскважины ул.Набережная с.Трубетчино Добровский р-он </t>
  </si>
  <si>
    <t>06-12</t>
  </si>
  <si>
    <t>Электроснабжение гаража ул.Хлебозаводская г.Грязи (Боев А.И.)</t>
  </si>
  <si>
    <t>07-12</t>
  </si>
  <si>
    <t>Электроснабжение дома участок №71 ул.8 Марта с.Вешаловка Лип.р-он  (Орлов С.Н.)</t>
  </si>
  <si>
    <t>Электроснабжение ж/д № 8 ул.Полевая с.Фащевка Грязинский р-он (Бесчеревных П.П.)</t>
  </si>
  <si>
    <t>08-12</t>
  </si>
  <si>
    <t>Электроснабжение ж/д №№129д;135в;135г;127л;127к;127е;127з;127и;129ж;129з ул.Ленина; №№14д;48 ул.Полевая с.Фащевка Грязинский р-он</t>
  </si>
  <si>
    <t>1444040;1496187;1496325;1509065;1526427;1526855;1564555;1564730;1564803;1564850</t>
  </si>
  <si>
    <t>09-12</t>
  </si>
  <si>
    <t>10-12</t>
  </si>
  <si>
    <t>Электроснабжение дома с.Капитанщино Добровский р-он (Шмельков А.И.)</t>
  </si>
  <si>
    <t>94-11</t>
  </si>
  <si>
    <t>Электроснабжение ж/д №32А ул.Сиреневая г.Грязи(Барбашина Ю.Е.)</t>
  </si>
  <si>
    <t>95-11</t>
  </si>
  <si>
    <t>Электроснабжение ж/д №5/2 ул.Верхняя с.Сошки Грязинский р-он(Баев Г.В.)</t>
  </si>
  <si>
    <t>Электроснабжение ж/д по ул. Торфяная,с.Кривец Добровский район (Бирюкова Г.А.)</t>
  </si>
  <si>
    <t>96-11</t>
  </si>
  <si>
    <t>103-11</t>
  </si>
  <si>
    <t>Электроснабжение садового дома,СНТ "Венера",линия 6, участок 1 , г.Липецк .(Дегонов А.С.)</t>
  </si>
  <si>
    <t>1604118;1608059</t>
  </si>
  <si>
    <t>104-11</t>
  </si>
  <si>
    <t>Электроснабжение домов 36,31 по ул. Сиреневая, с.Косыревка Липецкий район (Колобов А.А., Проскурин Н.Б.)</t>
  </si>
  <si>
    <t>105-11</t>
  </si>
  <si>
    <t>106-11</t>
  </si>
  <si>
    <t>Электроснабжение ж/д №58 по ул. Сиреневая в г.Грязи (Ильина С.А.)</t>
  </si>
  <si>
    <t>Электроснабжение ж/д №40-м по ул.Мира в с.Двуречки Грязинского р-на (Торшина Н.Н.)</t>
  </si>
  <si>
    <t>1604956;1633580</t>
  </si>
  <si>
    <t>11-193</t>
  </si>
  <si>
    <t>ВЛ-6 кВ</t>
  </si>
  <si>
    <t>Технологические присоединения жилых домов по ул. Северной СНТ "Карьер" Липецкого р-на Липецкой области(Коноваленко А.В., Шлычков О.А.)</t>
  </si>
  <si>
    <t>1309-11</t>
  </si>
  <si>
    <t>Технологическое присоединение светильника уличного освещения Становлянский район,с.Становое,ул. 9 Мая (Администрация с/п Становлянского сельсовета)</t>
  </si>
  <si>
    <t>1385-11</t>
  </si>
  <si>
    <t>Технологическое присоединение (Акалелых Г.М.) вводного устройства гаража г.Лебедянь,ул.Советской Армии</t>
  </si>
  <si>
    <t>1441-11</t>
  </si>
  <si>
    <t>Технологическое присоединение вводного устройства строящегося гаража по адресу: Липецкая область,Грязинский р-н,с.Головщино,пер. Садовый,3 Хромов Ю.Н.</t>
  </si>
  <si>
    <t>1470-11</t>
  </si>
  <si>
    <t>Технологическое присоединение вводного устройства жилого дома по адресу:Липецкая область,Грязинский р-н, с.Фащевка,ул.Полевая,51-ф,Никифорова Е.В.</t>
  </si>
  <si>
    <t>1471-11</t>
  </si>
  <si>
    <t>1475-11</t>
  </si>
  <si>
    <t>Технологическое присоединение вводного устройства строящегося жилого дома расположенного в 92м на восток от ориентира дом;адрес ориентира: г.Данков, ул.Сторожевая,104  Андропова А.В.</t>
  </si>
  <si>
    <t>1476-11</t>
  </si>
  <si>
    <t>Технологическое присоединение  вводного устройства строящегося жилого дома по адресу:Липецкая обл.,Липецкий район, д.Яковлевка,ул.Ильинская,1,Афанасьев В.В.)</t>
  </si>
  <si>
    <t>Технологическое присоединение вводного устройства строящегося жилого дома по адресу:Липецкая обл.,Липецкий р-н,д.Кулешовка,ул.Народная,112а,Малютин Е.А.</t>
  </si>
  <si>
    <t>1599-11</t>
  </si>
  <si>
    <t>Технологическое присоединение  вводного устройства строящегося жилого дома по адресу: Липецкая обл.,Липецкий р-н, с.Студеные Выселки, ул.Авиационная,38,Пяткова Т.С.</t>
  </si>
  <si>
    <t>1601-11</t>
  </si>
  <si>
    <t>Технологическое присоединение  вводного устройства строящегося жилого дома по адресу: Липецкая обл.,Добровский р-н, с.Кореневщино,ул.Лесная, кад. №48:05:0770104:81,Трайнова А.П.</t>
  </si>
  <si>
    <t>РАСЧЕТ СТОИМОСТИ ОБЪЕКТОВ ТЕХНОЛОГИЧЕСКОГО ПРИСОЕДИНЕНИЯ В ТЕКУЩИХ ЦЕНАХ 2010 ГОДА БЕЗ НДС</t>
  </si>
  <si>
    <t>РАСЧЕТ СТОИМОСТИ ОБЪЕКТОВ ТЕХНОЛОГИЧЕСКОГО ПРИСОЕДИНЕНИЯ В ТЕКУЩИХ ЦЕНАХ 2011 ГОДА БЕЗ НДС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</si>
</sst>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0"/>
      <color rgb="FFC0000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9"/>
      <color rgb="FF002060"/>
      <name val="Calibri"/>
      <family val="2"/>
      <charset val="204"/>
      <scheme val="minor"/>
    </font>
    <font>
      <b/>
      <i/>
      <sz val="11"/>
      <color rgb="FF00206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b/>
      <sz val="8"/>
      <color rgb="FFC0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3" borderId="1" xfId="0" applyFill="1" applyBorder="1"/>
    <xf numFmtId="49" fontId="0" fillId="2" borderId="1" xfId="0" applyNumberFormat="1" applyFill="1" applyBorder="1"/>
    <xf numFmtId="0" fontId="0" fillId="4" borderId="1" xfId="0" applyFill="1" applyBorder="1"/>
    <xf numFmtId="0" fontId="0" fillId="0" borderId="1" xfId="0" applyFill="1" applyBorder="1" applyAlignment="1">
      <alignment horizontal="center"/>
    </xf>
    <xf numFmtId="0" fontId="3" fillId="0" borderId="1" xfId="0" applyFont="1" applyFill="1" applyBorder="1"/>
    <xf numFmtId="0" fontId="0" fillId="0" borderId="2" xfId="0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5" borderId="1" xfId="0" applyFill="1" applyBorder="1"/>
    <xf numFmtId="49" fontId="0" fillId="5" borderId="1" xfId="0" applyNumberFormat="1" applyFill="1" applyBorder="1"/>
    <xf numFmtId="49" fontId="0" fillId="6" borderId="1" xfId="0" applyNumberForma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0" borderId="1" xfId="0" applyBorder="1"/>
    <xf numFmtId="0" fontId="3" fillId="0" borderId="1" xfId="0" applyFont="1" applyBorder="1"/>
    <xf numFmtId="0" fontId="5" fillId="0" borderId="3" xfId="0" applyFont="1" applyFill="1" applyBorder="1" applyAlignment="1">
      <alignment wrapText="1"/>
    </xf>
    <xf numFmtId="49" fontId="6" fillId="7" borderId="1" xfId="0" applyNumberFormat="1" applyFont="1" applyFill="1" applyBorder="1"/>
    <xf numFmtId="49" fontId="0" fillId="3" borderId="1" xfId="0" applyNumberFormat="1" applyFill="1" applyBorder="1"/>
    <xf numFmtId="0" fontId="3" fillId="0" borderId="1" xfId="0" applyFont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0" fillId="8" borderId="2" xfId="0" applyFill="1" applyBorder="1"/>
    <xf numFmtId="0" fontId="0" fillId="8" borderId="1" xfId="0" applyFill="1" applyBorder="1"/>
    <xf numFmtId="164" fontId="0" fillId="0" borderId="0" xfId="0" applyNumberFormat="1"/>
    <xf numFmtId="164" fontId="0" fillId="8" borderId="2" xfId="0" applyNumberFormat="1" applyFill="1" applyBorder="1"/>
    <xf numFmtId="164" fontId="0" fillId="8" borderId="1" xfId="0" applyNumberFormat="1" applyFill="1" applyBorder="1"/>
    <xf numFmtId="164" fontId="0" fillId="0" borderId="1" xfId="0" applyNumberFormat="1" applyBorder="1"/>
    <xf numFmtId="0" fontId="0" fillId="0" borderId="1" xfId="0" applyFill="1" applyBorder="1"/>
    <xf numFmtId="0" fontId="0" fillId="0" borderId="0" xfId="0" applyAlignment="1">
      <alignment horizontal="right" wrapText="1"/>
    </xf>
    <xf numFmtId="164" fontId="0" fillId="0" borderId="1" xfId="0" applyNumberFormat="1" applyFill="1" applyBorder="1"/>
    <xf numFmtId="0" fontId="0" fillId="0" borderId="2" xfId="0" applyBorder="1"/>
    <xf numFmtId="0" fontId="3" fillId="0" borderId="2" xfId="0" applyFont="1" applyFill="1" applyBorder="1"/>
    <xf numFmtId="0" fontId="0" fillId="0" borderId="2" xfId="0" applyFill="1" applyBorder="1"/>
    <xf numFmtId="0" fontId="0" fillId="8" borderId="1" xfId="0" applyFill="1" applyBorder="1" applyAlignment="1">
      <alignment horizontal="center"/>
    </xf>
    <xf numFmtId="49" fontId="0" fillId="8" borderId="1" xfId="0" applyNumberFormat="1" applyFill="1" applyBorder="1"/>
    <xf numFmtId="0" fontId="3" fillId="8" borderId="1" xfId="0" applyFont="1" applyFill="1" applyBorder="1"/>
    <xf numFmtId="0" fontId="5" fillId="8" borderId="4" xfId="0" applyFont="1" applyFill="1" applyBorder="1" applyAlignment="1">
      <alignment wrapText="1"/>
    </xf>
    <xf numFmtId="0" fontId="0" fillId="8" borderId="2" xfId="0" applyFill="1" applyBorder="1" applyAlignment="1">
      <alignment horizontal="center"/>
    </xf>
    <xf numFmtId="0" fontId="3" fillId="8" borderId="1" xfId="0" applyFont="1" applyFill="1" applyBorder="1" applyAlignment="1">
      <alignment wrapText="1"/>
    </xf>
    <xf numFmtId="0" fontId="5" fillId="8" borderId="4" xfId="0" applyFont="1" applyFill="1" applyBorder="1" applyAlignment="1">
      <alignment vertical="center" wrapText="1"/>
    </xf>
    <xf numFmtId="0" fontId="0" fillId="8" borderId="1" xfId="0" applyFill="1" applyBorder="1" applyAlignment="1">
      <alignment horizontal="left"/>
    </xf>
    <xf numFmtId="49" fontId="0" fillId="8" borderId="1" xfId="0" applyNumberFormat="1" applyFill="1" applyBorder="1" applyAlignment="1">
      <alignment horizontal="left"/>
    </xf>
    <xf numFmtId="49" fontId="6" fillId="8" borderId="1" xfId="0" applyNumberFormat="1" applyFont="1" applyFill="1" applyBorder="1"/>
    <xf numFmtId="49" fontId="0" fillId="8" borderId="3" xfId="0" applyNumberFormat="1" applyFill="1" applyBorder="1"/>
    <xf numFmtId="0" fontId="3" fillId="8" borderId="3" xfId="0" applyFont="1" applyFill="1" applyBorder="1"/>
    <xf numFmtId="0" fontId="5" fillId="8" borderId="3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49" fontId="6" fillId="0" borderId="2" xfId="0" applyNumberFormat="1" applyFont="1" applyFill="1" applyBorder="1"/>
    <xf numFmtId="0" fontId="3" fillId="9" borderId="0" xfId="0" applyFont="1" applyFill="1"/>
    <xf numFmtId="0" fontId="2" fillId="0" borderId="0" xfId="0" applyFont="1" applyAlignment="1">
      <alignment horizontal="center"/>
    </xf>
    <xf numFmtId="164" fontId="0" fillId="8" borderId="3" xfId="0" applyNumberFormat="1" applyFill="1" applyBorder="1"/>
    <xf numFmtId="164" fontId="8" fillId="8" borderId="4" xfId="0" applyNumberFormat="1" applyFont="1" applyFill="1" applyBorder="1"/>
    <xf numFmtId="164" fontId="0" fillId="8" borderId="4" xfId="0" applyNumberFormat="1" applyFill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12" fillId="11" borderId="0" xfId="0" applyNumberFormat="1" applyFont="1" applyFill="1"/>
    <xf numFmtId="164" fontId="12" fillId="10" borderId="0" xfId="0" applyNumberFormat="1" applyFont="1" applyFill="1"/>
    <xf numFmtId="164" fontId="12" fillId="11" borderId="2" xfId="0" applyNumberFormat="1" applyFont="1" applyFill="1" applyBorder="1"/>
    <xf numFmtId="164" fontId="12" fillId="10" borderId="2" xfId="0" applyNumberFormat="1" applyFont="1" applyFill="1" applyBorder="1"/>
    <xf numFmtId="164" fontId="12" fillId="11" borderId="1" xfId="0" applyNumberFormat="1" applyFont="1" applyFill="1" applyBorder="1"/>
    <xf numFmtId="164" fontId="12" fillId="10" borderId="1" xfId="0" applyNumberFormat="1" applyFont="1" applyFill="1" applyBorder="1"/>
    <xf numFmtId="164" fontId="13" fillId="10" borderId="1" xfId="0" applyNumberFormat="1" applyFont="1" applyFill="1" applyBorder="1" applyAlignment="1">
      <alignment wrapText="1"/>
    </xf>
    <xf numFmtId="14" fontId="0" fillId="3" borderId="2" xfId="0" applyNumberFormat="1" applyFill="1" applyBorder="1"/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wrapText="1"/>
    </xf>
    <xf numFmtId="164" fontId="14" fillId="11" borderId="0" xfId="0" applyNumberFormat="1" applyFont="1" applyFill="1" applyBorder="1" applyAlignment="1">
      <alignment horizontal="center"/>
    </xf>
    <xf numFmtId="164" fontId="8" fillId="8" borderId="3" xfId="0" applyNumberFormat="1" applyFont="1" applyFill="1" applyBorder="1"/>
    <xf numFmtId="164" fontId="12" fillId="10" borderId="10" xfId="0" applyNumberFormat="1" applyFont="1" applyFill="1" applyBorder="1"/>
    <xf numFmtId="164" fontId="14" fillId="10" borderId="3" xfId="0" applyNumberFormat="1" applyFont="1" applyFill="1" applyBorder="1" applyAlignment="1">
      <alignment horizontal="center" vertical="top" wrapText="1"/>
    </xf>
    <xf numFmtId="164" fontId="11" fillId="0" borderId="0" xfId="0" applyNumberFormat="1" applyFont="1"/>
    <xf numFmtId="164" fontId="0" fillId="0" borderId="2" xfId="0" applyNumberFormat="1" applyBorder="1"/>
    <xf numFmtId="164" fontId="11" fillId="0" borderId="2" xfId="0" applyNumberFormat="1" applyFont="1" applyBorder="1"/>
    <xf numFmtId="164" fontId="11" fillId="0" borderId="1" xfId="0" applyNumberFormat="1" applyFont="1" applyBorder="1"/>
    <xf numFmtId="0" fontId="15" fillId="12" borderId="1" xfId="0" applyFont="1" applyFill="1" applyBorder="1" applyAlignment="1">
      <alignment horizontal="left" vertical="center"/>
    </xf>
    <xf numFmtId="0" fontId="16" fillId="12" borderId="1" xfId="0" applyFont="1" applyFill="1" applyBorder="1" applyAlignment="1">
      <alignment horizontal="left" vertical="center"/>
    </xf>
    <xf numFmtId="164" fontId="12" fillId="0" borderId="1" xfId="0" applyNumberFormat="1" applyFont="1" applyFill="1" applyBorder="1"/>
    <xf numFmtId="164" fontId="11" fillId="0" borderId="4" xfId="0" applyNumberFormat="1" applyFont="1" applyBorder="1"/>
    <xf numFmtId="164" fontId="0" fillId="0" borderId="11" xfId="0" applyNumberFormat="1" applyBorder="1"/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 wrapText="1"/>
    </xf>
    <xf numFmtId="1" fontId="0" fillId="0" borderId="2" xfId="0" applyNumberFormat="1" applyFill="1" applyBorder="1"/>
    <xf numFmtId="1" fontId="0" fillId="0" borderId="1" xfId="0" applyNumberFormat="1" applyFill="1" applyBorder="1"/>
    <xf numFmtId="0" fontId="0" fillId="0" borderId="16" xfId="0" applyBorder="1"/>
    <xf numFmtId="164" fontId="0" fillId="0" borderId="16" xfId="0" applyNumberFormat="1" applyBorder="1"/>
    <xf numFmtId="1" fontId="0" fillId="0" borderId="16" xfId="0" applyNumberFormat="1" applyFill="1" applyBorder="1"/>
    <xf numFmtId="164" fontId="19" fillId="0" borderId="0" xfId="0" applyNumberFormat="1" applyFont="1"/>
    <xf numFmtId="49" fontId="18" fillId="0" borderId="17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164" fontId="0" fillId="0" borderId="17" xfId="0" applyNumberFormat="1" applyBorder="1" applyAlignment="1">
      <alignment vertical="center"/>
    </xf>
    <xf numFmtId="1" fontId="0" fillId="0" borderId="17" xfId="0" applyNumberFormat="1" applyFill="1" applyBorder="1" applyAlignment="1">
      <alignment vertical="center"/>
    </xf>
    <xf numFmtId="0" fontId="0" fillId="0" borderId="18" xfId="0" applyBorder="1"/>
    <xf numFmtId="164" fontId="0" fillId="0" borderId="18" xfId="0" applyNumberFormat="1" applyBorder="1"/>
    <xf numFmtId="1" fontId="0" fillId="0" borderId="18" xfId="0" applyNumberFormat="1" applyFill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1" fillId="0" borderId="7" xfId="0" applyNumberFormat="1" applyFont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10" fillId="0" borderId="5" xfId="0" applyNumberFormat="1" applyFont="1" applyFill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6" xfId="0" applyNumberFormat="1" applyFont="1" applyFill="1" applyBorder="1" applyAlignment="1">
      <alignment horizontal="center" vertical="top" wrapText="1"/>
    </xf>
    <xf numFmtId="164" fontId="14" fillId="10" borderId="5" xfId="0" applyNumberFormat="1" applyFont="1" applyFill="1" applyBorder="1" applyAlignment="1">
      <alignment horizontal="center" vertical="top" wrapText="1"/>
    </xf>
    <xf numFmtId="164" fontId="14" fillId="10" borderId="6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14" fillId="11" borderId="7" xfId="0" applyNumberFormat="1" applyFont="1" applyFill="1" applyBorder="1" applyAlignment="1">
      <alignment horizontal="center"/>
    </xf>
    <xf numFmtId="164" fontId="14" fillId="11" borderId="5" xfId="0" applyNumberFormat="1" applyFont="1" applyFill="1" applyBorder="1" applyAlignment="1">
      <alignment horizontal="center" vertical="top" wrapText="1"/>
    </xf>
    <xf numFmtId="164" fontId="14" fillId="11" borderId="6" xfId="0" applyNumberFormat="1" applyFont="1" applyFill="1" applyBorder="1" applyAlignment="1">
      <alignment horizontal="center" vertical="top" wrapText="1"/>
    </xf>
    <xf numFmtId="164" fontId="14" fillId="10" borderId="8" xfId="0" applyNumberFormat="1" applyFont="1" applyFill="1" applyBorder="1" applyAlignment="1">
      <alignment horizontal="center" vertical="top" wrapText="1"/>
    </xf>
    <xf numFmtId="164" fontId="14" fillId="10" borderId="9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center" vertical="top" wrapText="1"/>
    </xf>
    <xf numFmtId="164" fontId="0" fillId="0" borderId="5" xfId="0" applyNumberFormat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64" fontId="0" fillId="0" borderId="13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19" fillId="0" borderId="11" xfId="0" applyNumberFormat="1" applyFont="1" applyBorder="1" applyAlignment="1">
      <alignment horizontal="right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13" xfId="0" applyNumberFormat="1" applyFill="1" applyBorder="1" applyAlignment="1">
      <alignment horizontal="right" vertical="center"/>
    </xf>
    <xf numFmtId="1" fontId="0" fillId="0" borderId="15" xfId="0" applyNumberForma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20"/>
  <sheetViews>
    <sheetView zoomScale="80" zoomScaleNormal="80" workbookViewId="0">
      <pane ySplit="4" topLeftCell="A287" activePane="bottomLeft" state="frozen"/>
      <selection pane="bottomLeft" activeCell="D258" sqref="D258"/>
    </sheetView>
  </sheetViews>
  <sheetFormatPr defaultRowHeight="15"/>
  <cols>
    <col min="1" max="1" width="6.85546875" style="1" customWidth="1"/>
    <col min="2" max="2" width="12.28515625" customWidth="1"/>
    <col min="3" max="3" width="23.5703125" style="2" customWidth="1"/>
    <col min="4" max="4" width="120.28515625" style="10" customWidth="1"/>
    <col min="5" max="5" width="5.5703125" customWidth="1"/>
    <col min="6" max="6" width="11" style="24" customWidth="1"/>
    <col min="7" max="8" width="11.140625" style="24" customWidth="1"/>
    <col min="9" max="9" width="13.140625" style="24" customWidth="1"/>
    <col min="10" max="10" width="10.5703125" style="24" customWidth="1"/>
    <col min="11" max="11" width="11.85546875" style="56" customWidth="1"/>
    <col min="12" max="13" width="11.85546875" style="57" customWidth="1"/>
    <col min="14" max="14" width="15.28515625" style="57" customWidth="1"/>
    <col min="15" max="15" width="12.85546875" style="24" customWidth="1"/>
    <col min="16" max="16" width="15.28515625" style="24" customWidth="1"/>
    <col min="17" max="17" width="15.5703125" style="70" customWidth="1"/>
    <col min="18" max="18" width="14.42578125" style="24" customWidth="1"/>
  </cols>
  <sheetData>
    <row r="1" spans="1:19" ht="15.75">
      <c r="A1" s="127" t="s">
        <v>53</v>
      </c>
      <c r="B1" s="127"/>
      <c r="C1" s="127"/>
      <c r="D1" s="127"/>
      <c r="E1" s="127"/>
      <c r="F1" s="127"/>
      <c r="G1" s="127"/>
      <c r="H1" s="127"/>
      <c r="I1" s="127"/>
      <c r="J1" s="127"/>
      <c r="K1" s="50"/>
      <c r="L1" s="50"/>
      <c r="M1" s="64"/>
    </row>
    <row r="2" spans="1:19" ht="15.75" thickBot="1">
      <c r="D2" s="29" t="s">
        <v>570</v>
      </c>
      <c r="K2" s="122" t="s">
        <v>672</v>
      </c>
      <c r="L2" s="122"/>
      <c r="M2" s="66"/>
      <c r="O2" s="109" t="s">
        <v>676</v>
      </c>
      <c r="P2" s="109"/>
      <c r="Q2" s="109"/>
      <c r="R2" s="109"/>
    </row>
    <row r="3" spans="1:19" ht="30" customHeight="1">
      <c r="A3" s="118" t="s">
        <v>0</v>
      </c>
      <c r="B3" s="118" t="s">
        <v>1</v>
      </c>
      <c r="C3" s="134" t="s">
        <v>2</v>
      </c>
      <c r="D3" s="120" t="s">
        <v>3</v>
      </c>
      <c r="E3" s="132" t="s">
        <v>567</v>
      </c>
      <c r="F3" s="130" t="s">
        <v>533</v>
      </c>
      <c r="G3" s="130" t="s">
        <v>574</v>
      </c>
      <c r="H3" s="130" t="s">
        <v>632</v>
      </c>
      <c r="I3" s="130" t="s">
        <v>633</v>
      </c>
      <c r="J3" s="128" t="s">
        <v>631</v>
      </c>
      <c r="K3" s="123" t="s">
        <v>675</v>
      </c>
      <c r="L3" s="125" t="s">
        <v>673</v>
      </c>
      <c r="M3" s="116" t="s">
        <v>674</v>
      </c>
      <c r="N3" s="116" t="s">
        <v>668</v>
      </c>
      <c r="O3" s="110" t="s">
        <v>658</v>
      </c>
      <c r="P3" s="112" t="s">
        <v>659</v>
      </c>
      <c r="Q3" s="114" t="s">
        <v>660</v>
      </c>
      <c r="R3" s="112" t="s">
        <v>661</v>
      </c>
    </row>
    <row r="4" spans="1:19" ht="30.75" customHeight="1" thickBot="1">
      <c r="A4" s="119"/>
      <c r="B4" s="119"/>
      <c r="C4" s="135"/>
      <c r="D4" s="121"/>
      <c r="E4" s="133"/>
      <c r="F4" s="131"/>
      <c r="G4" s="131"/>
      <c r="H4" s="131"/>
      <c r="I4" s="131"/>
      <c r="J4" s="129"/>
      <c r="K4" s="124"/>
      <c r="L4" s="126"/>
      <c r="M4" s="117"/>
      <c r="N4" s="117"/>
      <c r="O4" s="111"/>
      <c r="P4" s="113"/>
      <c r="Q4" s="115"/>
      <c r="R4" s="113"/>
    </row>
    <row r="5" spans="1:19" ht="15" customHeight="1">
      <c r="A5" s="38">
        <v>1</v>
      </c>
      <c r="B5" s="44" t="s">
        <v>208</v>
      </c>
      <c r="C5" s="45">
        <v>516</v>
      </c>
      <c r="D5" s="46" t="s">
        <v>4</v>
      </c>
      <c r="E5" s="22"/>
      <c r="F5" s="25"/>
      <c r="G5" s="25"/>
      <c r="H5" s="25"/>
      <c r="I5" s="25"/>
      <c r="J5" s="51"/>
      <c r="K5" s="58"/>
      <c r="L5" s="68"/>
      <c r="M5" s="69"/>
      <c r="N5" s="68"/>
      <c r="O5" s="71"/>
      <c r="P5" s="71"/>
      <c r="Q5" s="72"/>
      <c r="R5" s="71"/>
    </row>
    <row r="6" spans="1:19">
      <c r="A6" s="34">
        <v>2</v>
      </c>
      <c r="B6" s="35" t="s">
        <v>209</v>
      </c>
      <c r="C6" s="36">
        <v>512</v>
      </c>
      <c r="D6" s="37" t="s">
        <v>5</v>
      </c>
      <c r="E6" s="22" t="s">
        <v>488</v>
      </c>
      <c r="F6" s="25">
        <v>2914.6460000000002</v>
      </c>
      <c r="G6" s="25"/>
      <c r="H6" s="25">
        <v>2413.723</v>
      </c>
      <c r="I6" s="25"/>
      <c r="J6" s="67">
        <f>325/1.18</f>
        <v>275.42372881355936</v>
      </c>
      <c r="K6" s="58"/>
      <c r="L6" s="59"/>
      <c r="M6" s="61"/>
      <c r="N6" s="59"/>
      <c r="O6" s="27"/>
      <c r="P6" s="27"/>
      <c r="Q6" s="73"/>
      <c r="R6" s="27"/>
    </row>
    <row r="7" spans="1:19">
      <c r="A7" s="38">
        <v>3</v>
      </c>
      <c r="B7" s="35" t="s">
        <v>210</v>
      </c>
      <c r="C7" s="36">
        <v>511</v>
      </c>
      <c r="D7" s="37" t="s">
        <v>6</v>
      </c>
      <c r="E7" s="23" t="s">
        <v>488</v>
      </c>
      <c r="F7" s="26">
        <v>1777.124</v>
      </c>
      <c r="G7" s="26"/>
      <c r="H7" s="26">
        <v>1346.615</v>
      </c>
      <c r="I7" s="26"/>
      <c r="J7" s="52">
        <f>325/1.18</f>
        <v>275.42372881355936</v>
      </c>
      <c r="K7" s="60"/>
      <c r="L7" s="61"/>
      <c r="M7" s="61"/>
      <c r="N7" s="61"/>
      <c r="O7" s="27"/>
      <c r="P7" s="27"/>
      <c r="Q7" s="73"/>
      <c r="R7" s="27"/>
    </row>
    <row r="8" spans="1:19">
      <c r="A8" s="34">
        <v>4</v>
      </c>
      <c r="B8" s="35" t="s">
        <v>216</v>
      </c>
      <c r="C8" s="36">
        <v>471</v>
      </c>
      <c r="D8" s="37" t="s">
        <v>64</v>
      </c>
      <c r="E8" s="23" t="s">
        <v>488</v>
      </c>
      <c r="F8" s="26">
        <v>776.38900000000001</v>
      </c>
      <c r="G8" s="26"/>
      <c r="H8" s="26">
        <v>748.57399999999996</v>
      </c>
      <c r="I8" s="26"/>
      <c r="J8" s="53"/>
      <c r="K8" s="60"/>
      <c r="L8" s="61"/>
      <c r="M8" s="61"/>
      <c r="N8" s="61"/>
      <c r="O8" s="76"/>
      <c r="P8" s="30"/>
      <c r="Q8" s="27"/>
      <c r="R8" s="77"/>
      <c r="S8" s="78"/>
    </row>
    <row r="9" spans="1:19">
      <c r="A9" s="8">
        <v>5</v>
      </c>
      <c r="B9" s="4" t="s">
        <v>211</v>
      </c>
      <c r="C9" s="7">
        <v>515</v>
      </c>
      <c r="D9" s="21" t="s">
        <v>59</v>
      </c>
      <c r="E9" s="28" t="s">
        <v>488</v>
      </c>
      <c r="F9" s="30">
        <v>1466.713</v>
      </c>
      <c r="G9" s="30"/>
      <c r="H9" s="30">
        <v>1186.76</v>
      </c>
      <c r="I9" s="30"/>
      <c r="J9" s="54">
        <v>203.39</v>
      </c>
      <c r="K9" s="60"/>
      <c r="L9" s="61"/>
      <c r="M9" s="61"/>
      <c r="N9" s="61"/>
      <c r="O9" s="30"/>
      <c r="P9" s="27">
        <f t="shared" ref="P9:P73" si="0">ROUND(O9*1.086,3)</f>
        <v>0</v>
      </c>
      <c r="Q9" s="73">
        <f t="shared" ref="Q9:Q73" si="1">ROUND(P9*1.051,3)</f>
        <v>0</v>
      </c>
      <c r="R9" s="27">
        <f t="shared" ref="R9:R73" si="2">ROUND(Q9*0.9,3)</f>
        <v>0</v>
      </c>
    </row>
    <row r="10" spans="1:19">
      <c r="A10" s="6">
        <v>6</v>
      </c>
      <c r="B10" s="4" t="s">
        <v>212</v>
      </c>
      <c r="C10" s="7">
        <v>468</v>
      </c>
      <c r="D10" s="21" t="s">
        <v>60</v>
      </c>
      <c r="E10" s="28" t="s">
        <v>488</v>
      </c>
      <c r="F10" s="30">
        <v>992.41099999999994</v>
      </c>
      <c r="G10" s="30"/>
      <c r="H10" s="30">
        <v>902.51800000000003</v>
      </c>
      <c r="I10" s="30"/>
      <c r="J10" s="54"/>
      <c r="K10" s="60"/>
      <c r="L10" s="61"/>
      <c r="M10" s="61"/>
      <c r="N10" s="61"/>
      <c r="O10" s="30"/>
      <c r="P10" s="27">
        <f t="shared" si="0"/>
        <v>0</v>
      </c>
      <c r="Q10" s="73">
        <f t="shared" si="1"/>
        <v>0</v>
      </c>
      <c r="R10" s="27">
        <f t="shared" si="2"/>
        <v>0</v>
      </c>
    </row>
    <row r="11" spans="1:19">
      <c r="A11" s="8">
        <v>7</v>
      </c>
      <c r="B11" s="4" t="s">
        <v>215</v>
      </c>
      <c r="C11" s="7">
        <v>478</v>
      </c>
      <c r="D11" s="21" t="s">
        <v>63</v>
      </c>
      <c r="E11" s="28" t="s">
        <v>488</v>
      </c>
      <c r="F11" s="30">
        <v>306.87400000000002</v>
      </c>
      <c r="G11" s="30"/>
      <c r="H11" s="30">
        <v>282.42</v>
      </c>
      <c r="I11" s="30"/>
      <c r="J11" s="54"/>
      <c r="K11" s="60"/>
      <c r="L11" s="61"/>
      <c r="M11" s="61"/>
      <c r="N11" s="61"/>
      <c r="O11" s="30"/>
      <c r="P11" s="27">
        <f t="shared" si="0"/>
        <v>0</v>
      </c>
      <c r="Q11" s="73">
        <f t="shared" si="1"/>
        <v>0</v>
      </c>
      <c r="R11" s="27">
        <f t="shared" si="2"/>
        <v>0</v>
      </c>
    </row>
    <row r="12" spans="1:19">
      <c r="A12" s="6">
        <v>8</v>
      </c>
      <c r="B12" s="4" t="s">
        <v>217</v>
      </c>
      <c r="C12" s="7">
        <v>476</v>
      </c>
      <c r="D12" s="21" t="s">
        <v>65</v>
      </c>
      <c r="E12" s="28" t="s">
        <v>488</v>
      </c>
      <c r="F12" s="30">
        <v>956.303</v>
      </c>
      <c r="G12" s="30"/>
      <c r="H12" s="30">
        <v>1014.601</v>
      </c>
      <c r="I12" s="30"/>
      <c r="J12" s="54"/>
      <c r="K12" s="60"/>
      <c r="L12" s="61"/>
      <c r="M12" s="61"/>
      <c r="N12" s="61"/>
      <c r="O12" s="30"/>
      <c r="P12" s="27">
        <f t="shared" si="0"/>
        <v>0</v>
      </c>
      <c r="Q12" s="73">
        <f t="shared" si="1"/>
        <v>0</v>
      </c>
      <c r="R12" s="27">
        <f t="shared" si="2"/>
        <v>0</v>
      </c>
    </row>
    <row r="13" spans="1:19">
      <c r="A13" s="38">
        <v>9</v>
      </c>
      <c r="B13" s="35" t="s">
        <v>133</v>
      </c>
      <c r="C13" s="36">
        <v>524</v>
      </c>
      <c r="D13" s="37" t="s">
        <v>134</v>
      </c>
      <c r="E13" s="23" t="s">
        <v>488</v>
      </c>
      <c r="F13" s="26">
        <v>5385.482</v>
      </c>
      <c r="G13" s="26"/>
      <c r="H13" s="26">
        <v>5615.1310000000003</v>
      </c>
      <c r="I13" s="26"/>
      <c r="J13" s="53"/>
      <c r="K13" s="60"/>
      <c r="L13" s="61"/>
      <c r="M13" s="61"/>
      <c r="N13" s="61"/>
      <c r="O13" s="30"/>
      <c r="P13" s="27">
        <f t="shared" si="0"/>
        <v>0</v>
      </c>
      <c r="Q13" s="73">
        <f t="shared" si="1"/>
        <v>0</v>
      </c>
      <c r="R13" s="27">
        <f t="shared" si="2"/>
        <v>0</v>
      </c>
    </row>
    <row r="14" spans="1:19">
      <c r="A14" s="34">
        <v>10</v>
      </c>
      <c r="B14" s="35" t="s">
        <v>214</v>
      </c>
      <c r="C14" s="36">
        <v>517</v>
      </c>
      <c r="D14" s="37" t="s">
        <v>62</v>
      </c>
      <c r="E14" s="23" t="s">
        <v>488</v>
      </c>
      <c r="F14" s="26">
        <v>1898.692</v>
      </c>
      <c r="G14" s="26"/>
      <c r="H14" s="26">
        <v>1398.4570000000001</v>
      </c>
      <c r="I14" s="26"/>
      <c r="J14" s="53">
        <f>390/1.18</f>
        <v>330.50847457627123</v>
      </c>
      <c r="K14" s="60"/>
      <c r="L14" s="61"/>
      <c r="M14" s="61"/>
      <c r="N14" s="61"/>
      <c r="O14" s="30"/>
      <c r="P14" s="27">
        <f t="shared" si="0"/>
        <v>0</v>
      </c>
      <c r="Q14" s="73">
        <f t="shared" si="1"/>
        <v>0</v>
      </c>
      <c r="R14" s="27">
        <f t="shared" si="2"/>
        <v>0</v>
      </c>
    </row>
    <row r="15" spans="1:19">
      <c r="A15" s="8">
        <v>11</v>
      </c>
      <c r="B15" s="4" t="s">
        <v>218</v>
      </c>
      <c r="C15" s="7">
        <v>514</v>
      </c>
      <c r="D15" s="21" t="s">
        <v>73</v>
      </c>
      <c r="E15" s="28" t="s">
        <v>488</v>
      </c>
      <c r="F15" s="30">
        <v>3657.2150000000001</v>
      </c>
      <c r="G15" s="30"/>
      <c r="H15" s="30">
        <v>2363.1419999999998</v>
      </c>
      <c r="I15" s="30"/>
      <c r="J15" s="54">
        <f>(325+325)/1.18</f>
        <v>550.84745762711873</v>
      </c>
      <c r="K15" s="60"/>
      <c r="L15" s="61"/>
      <c r="M15" s="61"/>
      <c r="N15" s="61"/>
      <c r="O15" s="30"/>
      <c r="P15" s="27">
        <f t="shared" si="0"/>
        <v>0</v>
      </c>
      <c r="Q15" s="73">
        <f t="shared" si="1"/>
        <v>0</v>
      </c>
      <c r="R15" s="27">
        <f t="shared" si="2"/>
        <v>0</v>
      </c>
    </row>
    <row r="16" spans="1:19">
      <c r="A16" s="34">
        <v>12</v>
      </c>
      <c r="B16" s="35" t="s">
        <v>213</v>
      </c>
      <c r="C16" s="36">
        <v>520</v>
      </c>
      <c r="D16" s="37" t="s">
        <v>61</v>
      </c>
      <c r="E16" s="23"/>
      <c r="F16" s="26"/>
      <c r="G16" s="26"/>
      <c r="H16" s="26"/>
      <c r="I16" s="26"/>
      <c r="J16" s="53"/>
      <c r="K16" s="60"/>
      <c r="L16" s="61"/>
      <c r="M16" s="61"/>
      <c r="N16" s="61"/>
      <c r="O16" s="30"/>
      <c r="P16" s="27">
        <f t="shared" si="0"/>
        <v>0</v>
      </c>
      <c r="Q16" s="73">
        <f t="shared" si="1"/>
        <v>0</v>
      </c>
      <c r="R16" s="27">
        <f t="shared" si="2"/>
        <v>0</v>
      </c>
    </row>
    <row r="17" spans="1:18">
      <c r="A17" s="38">
        <v>13</v>
      </c>
      <c r="B17" s="35" t="s">
        <v>569</v>
      </c>
      <c r="C17" s="36">
        <v>526</v>
      </c>
      <c r="D17" s="37" t="s">
        <v>443</v>
      </c>
      <c r="E17" s="23" t="s">
        <v>488</v>
      </c>
      <c r="F17" s="26">
        <v>2270.0659999999998</v>
      </c>
      <c r="G17" s="26"/>
      <c r="H17" s="26">
        <f>2153.669+11.808</f>
        <v>2165.4769999999999</v>
      </c>
      <c r="I17" s="26"/>
      <c r="J17" s="53"/>
      <c r="K17" s="60"/>
      <c r="L17" s="61"/>
      <c r="M17" s="61"/>
      <c r="N17" s="61"/>
      <c r="O17" s="30"/>
      <c r="P17" s="27">
        <f t="shared" si="0"/>
        <v>0</v>
      </c>
      <c r="Q17" s="73">
        <f t="shared" si="1"/>
        <v>0</v>
      </c>
      <c r="R17" s="27">
        <f t="shared" si="2"/>
        <v>0</v>
      </c>
    </row>
    <row r="18" spans="1:18">
      <c r="A18" s="34">
        <v>14</v>
      </c>
      <c r="B18" s="35" t="s">
        <v>219</v>
      </c>
      <c r="C18" s="36">
        <v>481</v>
      </c>
      <c r="D18" s="37" t="s">
        <v>74</v>
      </c>
      <c r="E18" s="23" t="s">
        <v>488</v>
      </c>
      <c r="F18" s="26">
        <v>2919.2310000000002</v>
      </c>
      <c r="G18" s="26"/>
      <c r="H18" s="26">
        <v>2586.5030000000002</v>
      </c>
      <c r="I18" s="26"/>
      <c r="J18" s="53"/>
      <c r="K18" s="60"/>
      <c r="L18" s="61"/>
      <c r="M18" s="61"/>
      <c r="N18" s="61"/>
      <c r="O18" s="30"/>
      <c r="P18" s="27">
        <f t="shared" si="0"/>
        <v>0</v>
      </c>
      <c r="Q18" s="73">
        <f t="shared" si="1"/>
        <v>0</v>
      </c>
      <c r="R18" s="27">
        <f t="shared" si="2"/>
        <v>0</v>
      </c>
    </row>
    <row r="19" spans="1:18">
      <c r="A19" s="38">
        <v>15</v>
      </c>
      <c r="B19" s="35" t="s">
        <v>194</v>
      </c>
      <c r="C19" s="36">
        <v>519</v>
      </c>
      <c r="D19" s="37" t="s">
        <v>195</v>
      </c>
      <c r="E19" s="23"/>
      <c r="F19" s="26"/>
      <c r="G19" s="26"/>
      <c r="H19" s="26"/>
      <c r="I19" s="26"/>
      <c r="J19" s="53"/>
      <c r="K19" s="60"/>
      <c r="L19" s="61"/>
      <c r="M19" s="61"/>
      <c r="N19" s="61"/>
      <c r="O19" s="30"/>
      <c r="P19" s="27">
        <f t="shared" si="0"/>
        <v>0</v>
      </c>
      <c r="Q19" s="73">
        <f t="shared" si="1"/>
        <v>0</v>
      </c>
      <c r="R19" s="27">
        <f t="shared" si="2"/>
        <v>0</v>
      </c>
    </row>
    <row r="20" spans="1:18">
      <c r="A20" s="6">
        <v>16</v>
      </c>
      <c r="B20" s="4" t="s">
        <v>135</v>
      </c>
      <c r="C20" s="7">
        <v>479</v>
      </c>
      <c r="D20" s="21" t="s">
        <v>136</v>
      </c>
      <c r="E20" s="28" t="s">
        <v>488</v>
      </c>
      <c r="F20" s="30">
        <v>405.21499999999997</v>
      </c>
      <c r="G20" s="30"/>
      <c r="H20" s="30">
        <v>374.35899999999998</v>
      </c>
      <c r="I20" s="30"/>
      <c r="J20" s="54"/>
      <c r="K20" s="60"/>
      <c r="L20" s="61"/>
      <c r="M20" s="61"/>
      <c r="N20" s="61"/>
      <c r="O20" s="30"/>
      <c r="P20" s="27">
        <f t="shared" si="0"/>
        <v>0</v>
      </c>
      <c r="Q20" s="73">
        <f t="shared" si="1"/>
        <v>0</v>
      </c>
      <c r="R20" s="27">
        <f t="shared" si="2"/>
        <v>0</v>
      </c>
    </row>
    <row r="21" spans="1:18">
      <c r="A21" s="38">
        <v>17</v>
      </c>
      <c r="B21" s="35" t="s">
        <v>142</v>
      </c>
      <c r="C21" s="36">
        <v>475</v>
      </c>
      <c r="D21" s="37" t="s">
        <v>143</v>
      </c>
      <c r="E21" s="23" t="s">
        <v>488</v>
      </c>
      <c r="F21" s="26">
        <v>2140.7310000000002</v>
      </c>
      <c r="G21" s="26"/>
      <c r="H21" s="26">
        <v>1826.279</v>
      </c>
      <c r="I21" s="26"/>
      <c r="J21" s="53"/>
      <c r="K21" s="60"/>
      <c r="L21" s="61"/>
      <c r="M21" s="61"/>
      <c r="N21" s="61"/>
      <c r="O21" s="30"/>
      <c r="P21" s="27">
        <f t="shared" si="0"/>
        <v>0</v>
      </c>
      <c r="Q21" s="73">
        <f t="shared" si="1"/>
        <v>0</v>
      </c>
      <c r="R21" s="27">
        <f t="shared" si="2"/>
        <v>0</v>
      </c>
    </row>
    <row r="22" spans="1:18">
      <c r="A22" s="34">
        <v>18</v>
      </c>
      <c r="B22" s="35" t="s">
        <v>132</v>
      </c>
      <c r="C22" s="36">
        <v>513</v>
      </c>
      <c r="D22" s="37" t="s">
        <v>131</v>
      </c>
      <c r="E22" s="23" t="s">
        <v>488</v>
      </c>
      <c r="F22" s="26">
        <v>3698.2570000000001</v>
      </c>
      <c r="G22" s="26"/>
      <c r="H22" s="26">
        <v>2835.732</v>
      </c>
      <c r="I22" s="26"/>
      <c r="J22" s="53">
        <v>512.71199999999999</v>
      </c>
      <c r="K22" s="60"/>
      <c r="L22" s="61"/>
      <c r="M22" s="61"/>
      <c r="N22" s="61"/>
      <c r="O22" s="30"/>
      <c r="P22" s="27">
        <f t="shared" si="0"/>
        <v>0</v>
      </c>
      <c r="Q22" s="73">
        <f t="shared" si="1"/>
        <v>0</v>
      </c>
      <c r="R22" s="27">
        <f t="shared" si="2"/>
        <v>0</v>
      </c>
    </row>
    <row r="23" spans="1:18">
      <c r="A23" s="38">
        <v>19</v>
      </c>
      <c r="B23" s="35" t="s">
        <v>140</v>
      </c>
      <c r="C23" s="36">
        <v>525</v>
      </c>
      <c r="D23" s="37" t="s">
        <v>141</v>
      </c>
      <c r="E23" s="23"/>
      <c r="F23" s="26"/>
      <c r="G23" s="26"/>
      <c r="H23" s="26"/>
      <c r="I23" s="26"/>
      <c r="J23" s="53"/>
      <c r="K23" s="60"/>
      <c r="L23" s="61"/>
      <c r="M23" s="61"/>
      <c r="N23" s="61"/>
      <c r="O23" s="30"/>
      <c r="P23" s="27">
        <f t="shared" si="0"/>
        <v>0</v>
      </c>
      <c r="Q23" s="73">
        <f t="shared" si="1"/>
        <v>0</v>
      </c>
      <c r="R23" s="27">
        <f t="shared" si="2"/>
        <v>0</v>
      </c>
    </row>
    <row r="24" spans="1:18">
      <c r="A24" s="6">
        <v>20</v>
      </c>
      <c r="B24" s="4" t="s">
        <v>203</v>
      </c>
      <c r="C24" s="7">
        <v>518</v>
      </c>
      <c r="D24" s="21" t="s">
        <v>207</v>
      </c>
      <c r="E24" s="28" t="s">
        <v>488</v>
      </c>
      <c r="F24" s="30">
        <v>2798.53</v>
      </c>
      <c r="G24" s="30"/>
      <c r="H24" s="30">
        <v>2330.9459999999999</v>
      </c>
      <c r="I24" s="30"/>
      <c r="J24" s="54">
        <v>275.42399999999998</v>
      </c>
      <c r="K24" s="60"/>
      <c r="L24" s="61"/>
      <c r="M24" s="61"/>
      <c r="N24" s="61"/>
      <c r="O24" s="30"/>
      <c r="P24" s="27">
        <f t="shared" si="0"/>
        <v>0</v>
      </c>
      <c r="Q24" s="73">
        <f t="shared" si="1"/>
        <v>0</v>
      </c>
      <c r="R24" s="27">
        <f t="shared" si="2"/>
        <v>0</v>
      </c>
    </row>
    <row r="25" spans="1:18">
      <c r="A25" s="38">
        <v>21</v>
      </c>
      <c r="B25" s="35" t="s">
        <v>146</v>
      </c>
      <c r="C25" s="36">
        <v>477</v>
      </c>
      <c r="D25" s="37" t="s">
        <v>147</v>
      </c>
      <c r="E25" s="23" t="s">
        <v>488</v>
      </c>
      <c r="F25" s="26">
        <v>3785.933</v>
      </c>
      <c r="G25" s="26"/>
      <c r="H25" s="26">
        <v>3272.279</v>
      </c>
      <c r="I25" s="26"/>
      <c r="J25" s="53">
        <f>240/1.18</f>
        <v>203.38983050847457</v>
      </c>
      <c r="K25" s="60"/>
      <c r="L25" s="61"/>
      <c r="M25" s="61"/>
      <c r="N25" s="61"/>
      <c r="O25" s="30"/>
      <c r="P25" s="27">
        <f t="shared" si="0"/>
        <v>0</v>
      </c>
      <c r="Q25" s="73">
        <f t="shared" si="1"/>
        <v>0</v>
      </c>
      <c r="R25" s="27">
        <f t="shared" si="2"/>
        <v>0</v>
      </c>
    </row>
    <row r="26" spans="1:18">
      <c r="A26" s="34">
        <v>22</v>
      </c>
      <c r="B26" s="35" t="s">
        <v>148</v>
      </c>
      <c r="C26" s="36">
        <v>472</v>
      </c>
      <c r="D26" s="37" t="s">
        <v>149</v>
      </c>
      <c r="E26" s="23" t="s">
        <v>488</v>
      </c>
      <c r="F26" s="26">
        <v>12420.579</v>
      </c>
      <c r="G26" s="26"/>
      <c r="H26" s="26">
        <v>11859.662</v>
      </c>
      <c r="I26" s="26"/>
      <c r="J26" s="53"/>
      <c r="K26" s="60"/>
      <c r="L26" s="61"/>
      <c r="M26" s="61"/>
      <c r="N26" s="61"/>
      <c r="O26" s="30"/>
      <c r="P26" s="27">
        <f t="shared" si="0"/>
        <v>0</v>
      </c>
      <c r="Q26" s="73">
        <f t="shared" si="1"/>
        <v>0</v>
      </c>
      <c r="R26" s="27">
        <f t="shared" si="2"/>
        <v>0</v>
      </c>
    </row>
    <row r="27" spans="1:18">
      <c r="A27" s="38">
        <v>23</v>
      </c>
      <c r="B27" s="35" t="s">
        <v>259</v>
      </c>
      <c r="C27" s="36">
        <v>480</v>
      </c>
      <c r="D27" s="37" t="s">
        <v>260</v>
      </c>
      <c r="E27" s="23" t="s">
        <v>488</v>
      </c>
      <c r="F27" s="26">
        <v>3843.0729999999999</v>
      </c>
      <c r="G27" s="26"/>
      <c r="H27" s="26">
        <v>3327.61</v>
      </c>
      <c r="I27" s="26"/>
      <c r="J27" s="53">
        <f>240/1.18</f>
        <v>203.38983050847457</v>
      </c>
      <c r="K27" s="60"/>
      <c r="L27" s="61"/>
      <c r="M27" s="61"/>
      <c r="N27" s="61"/>
      <c r="O27" s="30"/>
      <c r="P27" s="27">
        <f t="shared" si="0"/>
        <v>0</v>
      </c>
      <c r="Q27" s="73">
        <f t="shared" si="1"/>
        <v>0</v>
      </c>
      <c r="R27" s="27">
        <f t="shared" si="2"/>
        <v>0</v>
      </c>
    </row>
    <row r="28" spans="1:18">
      <c r="A28" s="34">
        <v>24</v>
      </c>
      <c r="B28" s="35" t="s">
        <v>444</v>
      </c>
      <c r="C28" s="36">
        <v>470</v>
      </c>
      <c r="D28" s="37" t="s">
        <v>445</v>
      </c>
      <c r="E28" s="23" t="s">
        <v>488</v>
      </c>
      <c r="F28" s="26">
        <v>2058.049</v>
      </c>
      <c r="G28" s="26"/>
      <c r="H28" s="26">
        <v>1905.1189999999999</v>
      </c>
      <c r="I28" s="26"/>
      <c r="J28" s="53"/>
      <c r="K28" s="60"/>
      <c r="L28" s="61"/>
      <c r="M28" s="61"/>
      <c r="N28" s="61"/>
      <c r="O28" s="30"/>
      <c r="P28" s="27">
        <f t="shared" si="0"/>
        <v>0</v>
      </c>
      <c r="Q28" s="73">
        <f t="shared" si="1"/>
        <v>0</v>
      </c>
      <c r="R28" s="27">
        <f t="shared" si="2"/>
        <v>0</v>
      </c>
    </row>
    <row r="29" spans="1:18">
      <c r="A29" s="38">
        <v>25</v>
      </c>
      <c r="B29" s="35" t="s">
        <v>200</v>
      </c>
      <c r="C29" s="36">
        <v>474</v>
      </c>
      <c r="D29" s="37" t="s">
        <v>204</v>
      </c>
      <c r="E29" s="23" t="s">
        <v>488</v>
      </c>
      <c r="F29" s="26">
        <v>3628.2049999999999</v>
      </c>
      <c r="G29" s="26"/>
      <c r="H29" s="26">
        <v>3668.7820000000002</v>
      </c>
      <c r="I29" s="26"/>
      <c r="J29" s="53"/>
      <c r="K29" s="60"/>
      <c r="L29" s="61"/>
      <c r="M29" s="61"/>
      <c r="N29" s="61"/>
      <c r="O29" s="30"/>
      <c r="P29" s="27">
        <f t="shared" si="0"/>
        <v>0</v>
      </c>
      <c r="Q29" s="73">
        <f t="shared" si="1"/>
        <v>0</v>
      </c>
      <c r="R29" s="27">
        <f t="shared" si="2"/>
        <v>0</v>
      </c>
    </row>
    <row r="30" spans="1:18">
      <c r="A30" s="34">
        <v>26</v>
      </c>
      <c r="B30" s="35" t="s">
        <v>198</v>
      </c>
      <c r="C30" s="36">
        <v>522</v>
      </c>
      <c r="D30" s="37" t="s">
        <v>199</v>
      </c>
      <c r="E30" s="23" t="s">
        <v>488</v>
      </c>
      <c r="F30" s="26">
        <v>682.51199999999994</v>
      </c>
      <c r="G30" s="26"/>
      <c r="H30" s="26">
        <v>669.08399999999995</v>
      </c>
      <c r="I30" s="26"/>
      <c r="J30" s="53"/>
      <c r="K30" s="60"/>
      <c r="L30" s="61"/>
      <c r="M30" s="61"/>
      <c r="N30" s="61"/>
      <c r="O30" s="30"/>
      <c r="P30" s="27">
        <f t="shared" si="0"/>
        <v>0</v>
      </c>
      <c r="Q30" s="73">
        <f t="shared" si="1"/>
        <v>0</v>
      </c>
      <c r="R30" s="27">
        <f t="shared" si="2"/>
        <v>0</v>
      </c>
    </row>
    <row r="31" spans="1:18">
      <c r="A31" s="8">
        <v>27</v>
      </c>
      <c r="B31" s="4" t="s">
        <v>196</v>
      </c>
      <c r="C31" s="7">
        <v>523</v>
      </c>
      <c r="D31" s="21" t="s">
        <v>197</v>
      </c>
      <c r="E31" s="28" t="s">
        <v>488</v>
      </c>
      <c r="F31" s="30">
        <v>361.45</v>
      </c>
      <c r="G31" s="30"/>
      <c r="H31" s="30">
        <v>345.85399999999998</v>
      </c>
      <c r="I31" s="30"/>
      <c r="J31" s="54"/>
      <c r="K31" s="60"/>
      <c r="L31" s="61"/>
      <c r="M31" s="61"/>
      <c r="N31" s="61"/>
      <c r="O31" s="30"/>
      <c r="P31" s="27">
        <f t="shared" si="0"/>
        <v>0</v>
      </c>
      <c r="Q31" s="73">
        <f t="shared" si="1"/>
        <v>0</v>
      </c>
      <c r="R31" s="27">
        <f t="shared" si="2"/>
        <v>0</v>
      </c>
    </row>
    <row r="32" spans="1:18">
      <c r="A32" s="34">
        <v>28</v>
      </c>
      <c r="B32" s="35" t="s">
        <v>201</v>
      </c>
      <c r="C32" s="36">
        <v>469</v>
      </c>
      <c r="D32" s="37" t="s">
        <v>205</v>
      </c>
      <c r="E32" s="23" t="s">
        <v>488</v>
      </c>
      <c r="F32" s="26">
        <v>1919.6790000000001</v>
      </c>
      <c r="G32" s="26"/>
      <c r="H32" s="26">
        <v>1650.39</v>
      </c>
      <c r="I32" s="26"/>
      <c r="J32" s="53"/>
      <c r="K32" s="60"/>
      <c r="L32" s="61"/>
      <c r="M32" s="61"/>
      <c r="N32" s="61"/>
      <c r="O32" s="30"/>
      <c r="P32" s="27">
        <f t="shared" si="0"/>
        <v>0</v>
      </c>
      <c r="Q32" s="73">
        <f t="shared" si="1"/>
        <v>0</v>
      </c>
      <c r="R32" s="27">
        <f t="shared" si="2"/>
        <v>0</v>
      </c>
    </row>
    <row r="33" spans="1:18">
      <c r="A33" s="8">
        <v>29</v>
      </c>
      <c r="B33" s="4" t="s">
        <v>202</v>
      </c>
      <c r="C33" s="7">
        <v>473</v>
      </c>
      <c r="D33" s="21" t="s">
        <v>206</v>
      </c>
      <c r="E33" s="28" t="s">
        <v>488</v>
      </c>
      <c r="F33" s="30">
        <v>1638.5260000000001</v>
      </c>
      <c r="G33" s="30"/>
      <c r="H33" s="30">
        <v>1714.816</v>
      </c>
      <c r="I33" s="30"/>
      <c r="J33" s="54"/>
      <c r="K33" s="60"/>
      <c r="L33" s="61"/>
      <c r="M33" s="61"/>
      <c r="N33" s="61"/>
      <c r="O33" s="30"/>
      <c r="P33" s="27">
        <f t="shared" si="0"/>
        <v>0</v>
      </c>
      <c r="Q33" s="73">
        <f t="shared" si="1"/>
        <v>0</v>
      </c>
      <c r="R33" s="27">
        <f t="shared" si="2"/>
        <v>0</v>
      </c>
    </row>
    <row r="34" spans="1:18">
      <c r="A34" s="34">
        <v>30</v>
      </c>
      <c r="B34" s="35" t="s">
        <v>393</v>
      </c>
      <c r="C34" s="36">
        <v>467</v>
      </c>
      <c r="D34" s="37" t="s">
        <v>394</v>
      </c>
      <c r="E34" s="23"/>
      <c r="F34" s="26"/>
      <c r="G34" s="26"/>
      <c r="H34" s="26"/>
      <c r="I34" s="26"/>
      <c r="J34" s="53"/>
      <c r="K34" s="60"/>
      <c r="L34" s="61"/>
      <c r="M34" s="61"/>
      <c r="N34" s="61"/>
      <c r="O34" s="30"/>
      <c r="P34" s="27">
        <f t="shared" si="0"/>
        <v>0</v>
      </c>
      <c r="Q34" s="73">
        <f t="shared" si="1"/>
        <v>0</v>
      </c>
      <c r="R34" s="27">
        <f t="shared" si="2"/>
        <v>0</v>
      </c>
    </row>
    <row r="35" spans="1:18">
      <c r="A35" s="8">
        <v>31</v>
      </c>
      <c r="B35" s="4" t="s">
        <v>486</v>
      </c>
      <c r="C35" s="7">
        <v>521</v>
      </c>
      <c r="D35" s="21" t="s">
        <v>487</v>
      </c>
      <c r="E35" s="15" t="s">
        <v>488</v>
      </c>
      <c r="F35" s="27">
        <v>824.31600000000003</v>
      </c>
      <c r="G35" s="27"/>
      <c r="H35" s="27">
        <v>822.03</v>
      </c>
      <c r="I35" s="27"/>
      <c r="J35" s="55"/>
      <c r="K35" s="60"/>
      <c r="L35" s="61"/>
      <c r="M35" s="61"/>
      <c r="N35" s="61"/>
      <c r="O35" s="30"/>
      <c r="P35" s="27">
        <f t="shared" si="0"/>
        <v>0</v>
      </c>
      <c r="Q35" s="73">
        <f t="shared" si="1"/>
        <v>0</v>
      </c>
      <c r="R35" s="27">
        <f t="shared" si="2"/>
        <v>0</v>
      </c>
    </row>
    <row r="36" spans="1:18" ht="30">
      <c r="A36" s="34">
        <v>32</v>
      </c>
      <c r="B36" s="35" t="s">
        <v>564</v>
      </c>
      <c r="C36" s="39" t="s">
        <v>565</v>
      </c>
      <c r="D36" s="37" t="s">
        <v>566</v>
      </c>
      <c r="E36" s="23" t="s">
        <v>542</v>
      </c>
      <c r="F36" s="26"/>
      <c r="G36" s="26"/>
      <c r="H36" s="26"/>
      <c r="I36" s="26"/>
      <c r="J36" s="53"/>
      <c r="K36" s="60"/>
      <c r="L36" s="61"/>
      <c r="M36" s="61"/>
      <c r="N36" s="61"/>
      <c r="O36" s="30"/>
      <c r="P36" s="27">
        <f t="shared" si="0"/>
        <v>0</v>
      </c>
      <c r="Q36" s="73">
        <f t="shared" si="1"/>
        <v>0</v>
      </c>
      <c r="R36" s="27">
        <f t="shared" si="2"/>
        <v>0</v>
      </c>
    </row>
    <row r="37" spans="1:18">
      <c r="A37" s="38">
        <v>33</v>
      </c>
      <c r="B37" s="35" t="s">
        <v>489</v>
      </c>
      <c r="C37" s="36" t="s">
        <v>490</v>
      </c>
      <c r="D37" s="37" t="s">
        <v>491</v>
      </c>
      <c r="E37" s="23" t="s">
        <v>488</v>
      </c>
      <c r="F37" s="26">
        <v>474.00799999999998</v>
      </c>
      <c r="G37" s="26"/>
      <c r="H37" s="26">
        <v>365.85</v>
      </c>
      <c r="I37" s="26"/>
      <c r="J37" s="53"/>
      <c r="K37" s="60"/>
      <c r="L37" s="61"/>
      <c r="M37" s="61"/>
      <c r="N37" s="61"/>
      <c r="O37" s="30"/>
      <c r="P37" s="27">
        <f t="shared" si="0"/>
        <v>0</v>
      </c>
      <c r="Q37" s="73">
        <f t="shared" si="1"/>
        <v>0</v>
      </c>
      <c r="R37" s="27">
        <f t="shared" si="2"/>
        <v>0</v>
      </c>
    </row>
    <row r="38" spans="1:18">
      <c r="A38" s="8"/>
      <c r="B38" s="19" t="s">
        <v>691</v>
      </c>
      <c r="C38" s="7" t="s">
        <v>692</v>
      </c>
      <c r="D38" s="21" t="s">
        <v>693</v>
      </c>
      <c r="E38" s="28" t="s">
        <v>494</v>
      </c>
      <c r="F38" s="26"/>
      <c r="G38" s="26"/>
      <c r="H38" s="26"/>
      <c r="I38" s="26"/>
      <c r="J38" s="53"/>
      <c r="K38" s="60">
        <v>22089.344000000001</v>
      </c>
      <c r="L38" s="61">
        <v>2699.9679999999998</v>
      </c>
      <c r="M38" s="61"/>
      <c r="N38" s="60">
        <v>20492.524000000001</v>
      </c>
      <c r="O38" s="30">
        <v>21560.945</v>
      </c>
      <c r="P38" s="27">
        <f t="shared" si="0"/>
        <v>23415.186000000002</v>
      </c>
      <c r="Q38" s="73">
        <f t="shared" si="1"/>
        <v>24609.360000000001</v>
      </c>
      <c r="R38" s="27">
        <f t="shared" si="2"/>
        <v>22148.423999999999</v>
      </c>
    </row>
    <row r="39" spans="1:18">
      <c r="A39" s="8"/>
      <c r="B39" s="19" t="s">
        <v>701</v>
      </c>
      <c r="C39" s="7" t="s">
        <v>702</v>
      </c>
      <c r="D39" s="21" t="s">
        <v>700</v>
      </c>
      <c r="E39" s="28" t="s">
        <v>488</v>
      </c>
      <c r="F39" s="26"/>
      <c r="G39" s="26"/>
      <c r="H39" s="26"/>
      <c r="I39" s="26"/>
      <c r="J39" s="53"/>
      <c r="K39" s="60">
        <v>4303.0510000000004</v>
      </c>
      <c r="L39" s="61">
        <v>4335.3019999999997</v>
      </c>
      <c r="M39" s="61"/>
      <c r="N39" s="61"/>
      <c r="O39" s="30">
        <v>4381.3580000000002</v>
      </c>
      <c r="P39" s="27">
        <f t="shared" ref="P39" si="3">ROUND(O39*1.086,3)</f>
        <v>4758.1549999999997</v>
      </c>
      <c r="Q39" s="73">
        <f t="shared" ref="Q39" si="4">ROUND(P39*1.051,3)</f>
        <v>5000.8209999999999</v>
      </c>
      <c r="R39" s="27">
        <f t="shared" ref="R39" si="5">ROUND(Q39*0.9,3)</f>
        <v>4500.7389999999996</v>
      </c>
    </row>
    <row r="40" spans="1:18">
      <c r="A40" s="8"/>
      <c r="B40" s="19" t="s">
        <v>669</v>
      </c>
      <c r="C40" s="7" t="s">
        <v>671</v>
      </c>
      <c r="D40" s="21" t="s">
        <v>670</v>
      </c>
      <c r="E40" s="28" t="s">
        <v>494</v>
      </c>
      <c r="F40" s="30"/>
      <c r="G40" s="30"/>
      <c r="H40" s="30"/>
      <c r="I40" s="30"/>
      <c r="J40" s="54"/>
      <c r="K40" s="60">
        <v>29699.697</v>
      </c>
      <c r="L40" s="61">
        <v>5553.4520000000002</v>
      </c>
      <c r="M40" s="61"/>
      <c r="N40" s="60">
        <v>25455.657999999999</v>
      </c>
      <c r="O40" s="30"/>
      <c r="P40" s="27">
        <f t="shared" si="0"/>
        <v>0</v>
      </c>
      <c r="Q40" s="73">
        <f t="shared" si="1"/>
        <v>0</v>
      </c>
      <c r="R40" s="27">
        <f t="shared" si="2"/>
        <v>0</v>
      </c>
    </row>
    <row r="41" spans="1:18">
      <c r="A41" s="6">
        <v>34</v>
      </c>
      <c r="B41" s="3" t="s">
        <v>7</v>
      </c>
      <c r="C41" s="7">
        <v>553</v>
      </c>
      <c r="D41" s="21" t="s">
        <v>8</v>
      </c>
      <c r="E41" s="28" t="s">
        <v>488</v>
      </c>
      <c r="F41" s="30">
        <v>1781.3579999999999</v>
      </c>
      <c r="G41" s="30"/>
      <c r="H41" s="30">
        <v>1449.644</v>
      </c>
      <c r="I41" s="30"/>
      <c r="J41" s="54">
        <f>240/1.18</f>
        <v>203.38983050847457</v>
      </c>
      <c r="K41" s="60"/>
      <c r="L41" s="61"/>
      <c r="M41" s="61"/>
      <c r="N41" s="61"/>
      <c r="O41" s="30"/>
      <c r="P41" s="27">
        <f t="shared" si="0"/>
        <v>0</v>
      </c>
      <c r="Q41" s="73">
        <f t="shared" si="1"/>
        <v>0</v>
      </c>
      <c r="R41" s="27">
        <f t="shared" si="2"/>
        <v>0</v>
      </c>
    </row>
    <row r="42" spans="1:18">
      <c r="A42" s="8">
        <v>35</v>
      </c>
      <c r="B42" s="3" t="s">
        <v>9</v>
      </c>
      <c r="C42" s="7">
        <v>554</v>
      </c>
      <c r="D42" s="21" t="s">
        <v>285</v>
      </c>
      <c r="E42" s="28" t="s">
        <v>488</v>
      </c>
      <c r="F42" s="30">
        <v>17586.740000000002</v>
      </c>
      <c r="G42" s="30"/>
      <c r="H42" s="30">
        <v>15501.754000000001</v>
      </c>
      <c r="I42" s="30"/>
      <c r="J42" s="54"/>
      <c r="K42" s="60"/>
      <c r="L42" s="61"/>
      <c r="M42" s="61"/>
      <c r="N42" s="61"/>
      <c r="O42" s="30"/>
      <c r="P42" s="27">
        <f t="shared" si="0"/>
        <v>0</v>
      </c>
      <c r="Q42" s="73">
        <f t="shared" si="1"/>
        <v>0</v>
      </c>
      <c r="R42" s="27">
        <f t="shared" si="2"/>
        <v>0</v>
      </c>
    </row>
    <row r="43" spans="1:18">
      <c r="A43" s="6">
        <v>36</v>
      </c>
      <c r="B43" s="3" t="s">
        <v>11</v>
      </c>
      <c r="C43" s="7">
        <v>559</v>
      </c>
      <c r="D43" s="21" t="s">
        <v>284</v>
      </c>
      <c r="E43" s="28" t="s">
        <v>488</v>
      </c>
      <c r="F43" s="30">
        <v>2262.2530000000002</v>
      </c>
      <c r="G43" s="30"/>
      <c r="H43" s="30">
        <v>1978.67</v>
      </c>
      <c r="I43" s="30"/>
      <c r="J43" s="54"/>
      <c r="K43" s="60"/>
      <c r="L43" s="61"/>
      <c r="M43" s="61"/>
      <c r="N43" s="61"/>
      <c r="O43" s="30"/>
      <c r="P43" s="27">
        <f t="shared" si="0"/>
        <v>0</v>
      </c>
      <c r="Q43" s="73">
        <f t="shared" si="1"/>
        <v>0</v>
      </c>
      <c r="R43" s="27">
        <f t="shared" si="2"/>
        <v>0</v>
      </c>
    </row>
    <row r="44" spans="1:18">
      <c r="A44" s="38">
        <v>37</v>
      </c>
      <c r="B44" s="23" t="s">
        <v>10</v>
      </c>
      <c r="C44" s="36">
        <v>557</v>
      </c>
      <c r="D44" s="37" t="s">
        <v>283</v>
      </c>
      <c r="E44" s="23" t="s">
        <v>488</v>
      </c>
      <c r="F44" s="26">
        <v>1986.431</v>
      </c>
      <c r="G44" s="26"/>
      <c r="H44" s="26">
        <v>1601.0609999999999</v>
      </c>
      <c r="I44" s="26"/>
      <c r="J44" s="53">
        <f>265/1.18</f>
        <v>224.57627118644069</v>
      </c>
      <c r="K44" s="60"/>
      <c r="L44" s="61"/>
      <c r="M44" s="61"/>
      <c r="N44" s="61"/>
      <c r="O44" s="30"/>
      <c r="P44" s="27">
        <f t="shared" si="0"/>
        <v>0</v>
      </c>
      <c r="Q44" s="73">
        <f t="shared" si="1"/>
        <v>0</v>
      </c>
      <c r="R44" s="27">
        <f t="shared" si="2"/>
        <v>0</v>
      </c>
    </row>
    <row r="45" spans="1:18">
      <c r="A45" s="34">
        <v>38</v>
      </c>
      <c r="B45" s="23" t="s">
        <v>126</v>
      </c>
      <c r="C45" s="36">
        <v>556</v>
      </c>
      <c r="D45" s="37" t="s">
        <v>282</v>
      </c>
      <c r="E45" s="23" t="s">
        <v>488</v>
      </c>
      <c r="F45" s="26">
        <v>4444.9660000000003</v>
      </c>
      <c r="G45" s="26"/>
      <c r="H45" s="26">
        <v>3663.3420000000001</v>
      </c>
      <c r="I45" s="26"/>
      <c r="J45" s="53">
        <f>(265+265)/1.18</f>
        <v>449.15254237288138</v>
      </c>
      <c r="K45" s="60"/>
      <c r="L45" s="61"/>
      <c r="M45" s="61"/>
      <c r="N45" s="61"/>
      <c r="O45" s="30"/>
      <c r="P45" s="27">
        <f t="shared" si="0"/>
        <v>0</v>
      </c>
      <c r="Q45" s="73">
        <f t="shared" si="1"/>
        <v>0</v>
      </c>
      <c r="R45" s="27">
        <f t="shared" si="2"/>
        <v>0</v>
      </c>
    </row>
    <row r="46" spans="1:18">
      <c r="A46" s="38">
        <v>39</v>
      </c>
      <c r="B46" s="23" t="s">
        <v>12</v>
      </c>
      <c r="C46" s="36">
        <v>558</v>
      </c>
      <c r="D46" s="37" t="s">
        <v>281</v>
      </c>
      <c r="E46" s="23" t="s">
        <v>488</v>
      </c>
      <c r="F46" s="26">
        <v>4648.5209999999997</v>
      </c>
      <c r="G46" s="26"/>
      <c r="H46" s="26">
        <v>3792.01</v>
      </c>
      <c r="I46" s="26"/>
      <c r="J46" s="53">
        <f>(200+215+265)/1.18</f>
        <v>576.27118644067798</v>
      </c>
      <c r="K46" s="60"/>
      <c r="L46" s="61"/>
      <c r="M46" s="61"/>
      <c r="N46" s="61"/>
      <c r="O46" s="30"/>
      <c r="P46" s="27">
        <f t="shared" si="0"/>
        <v>0</v>
      </c>
      <c r="Q46" s="73">
        <f t="shared" si="1"/>
        <v>0</v>
      </c>
      <c r="R46" s="27">
        <f t="shared" si="2"/>
        <v>0</v>
      </c>
    </row>
    <row r="47" spans="1:18">
      <c r="A47" s="34">
        <v>40</v>
      </c>
      <c r="B47" s="23" t="s">
        <v>56</v>
      </c>
      <c r="C47" s="36">
        <v>552</v>
      </c>
      <c r="D47" s="37" t="s">
        <v>280</v>
      </c>
      <c r="E47" s="23" t="s">
        <v>488</v>
      </c>
      <c r="F47" s="26">
        <v>2963.22</v>
      </c>
      <c r="G47" s="26"/>
      <c r="H47" s="26">
        <v>2348.2130000000002</v>
      </c>
      <c r="I47" s="26"/>
      <c r="J47" s="53">
        <f>(345+265)/1.18</f>
        <v>516.94915254237287</v>
      </c>
      <c r="K47" s="60"/>
      <c r="L47" s="61"/>
      <c r="M47" s="61"/>
      <c r="N47" s="61"/>
      <c r="O47" s="30"/>
      <c r="P47" s="27">
        <f t="shared" si="0"/>
        <v>0</v>
      </c>
      <c r="Q47" s="73">
        <f t="shared" si="1"/>
        <v>0</v>
      </c>
      <c r="R47" s="27">
        <f t="shared" si="2"/>
        <v>0</v>
      </c>
    </row>
    <row r="48" spans="1:18">
      <c r="A48" s="38">
        <v>41</v>
      </c>
      <c r="B48" s="23" t="s">
        <v>13</v>
      </c>
      <c r="C48" s="36" t="s">
        <v>279</v>
      </c>
      <c r="D48" s="37" t="s">
        <v>14</v>
      </c>
      <c r="E48" s="23"/>
      <c r="F48" s="26"/>
      <c r="G48" s="26"/>
      <c r="H48" s="26"/>
      <c r="I48" s="26"/>
      <c r="J48" s="53"/>
      <c r="K48" s="60"/>
      <c r="L48" s="61"/>
      <c r="M48" s="61"/>
      <c r="N48" s="61"/>
      <c r="O48" s="30"/>
      <c r="P48" s="27">
        <f t="shared" si="0"/>
        <v>0</v>
      </c>
      <c r="Q48" s="73">
        <f t="shared" si="1"/>
        <v>0</v>
      </c>
      <c r="R48" s="27">
        <f t="shared" si="2"/>
        <v>0</v>
      </c>
    </row>
    <row r="49" spans="1:18">
      <c r="A49" s="34">
        <v>42</v>
      </c>
      <c r="B49" s="23" t="s">
        <v>58</v>
      </c>
      <c r="C49" s="36" t="s">
        <v>277</v>
      </c>
      <c r="D49" s="37" t="s">
        <v>278</v>
      </c>
      <c r="E49" s="23"/>
      <c r="F49" s="26"/>
      <c r="G49" s="26"/>
      <c r="H49" s="26"/>
      <c r="I49" s="26"/>
      <c r="J49" s="53"/>
      <c r="K49" s="60"/>
      <c r="L49" s="61"/>
      <c r="M49" s="61"/>
      <c r="N49" s="61"/>
      <c r="O49" s="30"/>
      <c r="P49" s="27">
        <f t="shared" si="0"/>
        <v>0</v>
      </c>
      <c r="Q49" s="73">
        <f t="shared" si="1"/>
        <v>0</v>
      </c>
      <c r="R49" s="27">
        <f t="shared" si="2"/>
        <v>0</v>
      </c>
    </row>
    <row r="50" spans="1:18">
      <c r="A50" s="38">
        <v>43</v>
      </c>
      <c r="B50" s="23" t="s">
        <v>55</v>
      </c>
      <c r="C50" s="36" t="s">
        <v>276</v>
      </c>
      <c r="D50" s="37" t="s">
        <v>15</v>
      </c>
      <c r="E50" s="23"/>
      <c r="F50" s="26"/>
      <c r="G50" s="26"/>
      <c r="H50" s="26"/>
      <c r="I50" s="26"/>
      <c r="J50" s="53"/>
      <c r="K50" s="60"/>
      <c r="L50" s="61"/>
      <c r="M50" s="61"/>
      <c r="N50" s="61"/>
      <c r="O50" s="30"/>
      <c r="P50" s="27">
        <f t="shared" si="0"/>
        <v>0</v>
      </c>
      <c r="Q50" s="73">
        <f t="shared" si="1"/>
        <v>0</v>
      </c>
      <c r="R50" s="27">
        <f t="shared" si="2"/>
        <v>0</v>
      </c>
    </row>
    <row r="51" spans="1:18">
      <c r="A51" s="34">
        <v>44</v>
      </c>
      <c r="B51" s="23" t="s">
        <v>16</v>
      </c>
      <c r="C51" s="36" t="s">
        <v>275</v>
      </c>
      <c r="D51" s="37" t="s">
        <v>17</v>
      </c>
      <c r="E51" s="23"/>
      <c r="F51" s="26"/>
      <c r="G51" s="26"/>
      <c r="H51" s="26"/>
      <c r="I51" s="26"/>
      <c r="J51" s="53"/>
      <c r="K51" s="60"/>
      <c r="L51" s="61"/>
      <c r="M51" s="61"/>
      <c r="N51" s="61"/>
      <c r="O51" s="30"/>
      <c r="P51" s="27">
        <f t="shared" si="0"/>
        <v>0</v>
      </c>
      <c r="Q51" s="73">
        <f t="shared" si="1"/>
        <v>0</v>
      </c>
      <c r="R51" s="27">
        <f t="shared" si="2"/>
        <v>0</v>
      </c>
    </row>
    <row r="52" spans="1:18">
      <c r="A52" s="38">
        <v>45</v>
      </c>
      <c r="B52" s="23" t="s">
        <v>18</v>
      </c>
      <c r="C52" s="36" t="s">
        <v>274</v>
      </c>
      <c r="D52" s="37" t="s">
        <v>19</v>
      </c>
      <c r="E52" s="23"/>
      <c r="F52" s="26"/>
      <c r="G52" s="26"/>
      <c r="H52" s="26"/>
      <c r="I52" s="26"/>
      <c r="J52" s="53"/>
      <c r="K52" s="60"/>
      <c r="L52" s="61"/>
      <c r="M52" s="61"/>
      <c r="N52" s="61"/>
      <c r="O52" s="30"/>
      <c r="P52" s="27">
        <f t="shared" si="0"/>
        <v>0</v>
      </c>
      <c r="Q52" s="73">
        <f t="shared" si="1"/>
        <v>0</v>
      </c>
      <c r="R52" s="27">
        <f t="shared" si="2"/>
        <v>0</v>
      </c>
    </row>
    <row r="53" spans="1:18">
      <c r="A53" s="34">
        <v>46</v>
      </c>
      <c r="B53" s="23" t="s">
        <v>20</v>
      </c>
      <c r="C53" s="36" t="s">
        <v>273</v>
      </c>
      <c r="D53" s="37" t="s">
        <v>21</v>
      </c>
      <c r="E53" s="23"/>
      <c r="F53" s="26"/>
      <c r="G53" s="26"/>
      <c r="H53" s="26"/>
      <c r="I53" s="26"/>
      <c r="J53" s="53"/>
      <c r="K53" s="60"/>
      <c r="L53" s="61"/>
      <c r="M53" s="61"/>
      <c r="N53" s="61"/>
      <c r="O53" s="30"/>
      <c r="P53" s="27">
        <f t="shared" si="0"/>
        <v>0</v>
      </c>
      <c r="Q53" s="73">
        <f t="shared" si="1"/>
        <v>0</v>
      </c>
      <c r="R53" s="27">
        <f t="shared" si="2"/>
        <v>0</v>
      </c>
    </row>
    <row r="54" spans="1:18">
      <c r="A54" s="38">
        <v>47</v>
      </c>
      <c r="B54" s="23" t="s">
        <v>22</v>
      </c>
      <c r="C54" s="36">
        <v>1312</v>
      </c>
      <c r="D54" s="37" t="s">
        <v>272</v>
      </c>
      <c r="E54" s="23"/>
      <c r="F54" s="26"/>
      <c r="G54" s="26"/>
      <c r="H54" s="26"/>
      <c r="I54" s="26"/>
      <c r="J54" s="53"/>
      <c r="K54" s="60"/>
      <c r="L54" s="61"/>
      <c r="M54" s="61"/>
      <c r="N54" s="61"/>
      <c r="O54" s="30"/>
      <c r="P54" s="27">
        <f t="shared" si="0"/>
        <v>0</v>
      </c>
      <c r="Q54" s="73">
        <f t="shared" si="1"/>
        <v>0</v>
      </c>
      <c r="R54" s="27">
        <f t="shared" si="2"/>
        <v>0</v>
      </c>
    </row>
    <row r="55" spans="1:18">
      <c r="A55" s="34">
        <v>48</v>
      </c>
      <c r="B55" s="23" t="s">
        <v>23</v>
      </c>
      <c r="C55" s="36">
        <v>1311</v>
      </c>
      <c r="D55" s="37" t="s">
        <v>271</v>
      </c>
      <c r="E55" s="23" t="s">
        <v>488</v>
      </c>
      <c r="F55" s="26">
        <v>5972.7929999999997</v>
      </c>
      <c r="G55" s="26"/>
      <c r="H55" s="26">
        <v>5378.5060000000003</v>
      </c>
      <c r="I55" s="26"/>
      <c r="J55" s="53">
        <f>460/1.18</f>
        <v>389.83050847457628</v>
      </c>
      <c r="K55" s="60"/>
      <c r="L55" s="61"/>
      <c r="M55" s="61"/>
      <c r="N55" s="61"/>
      <c r="O55" s="30"/>
      <c r="P55" s="27">
        <f t="shared" si="0"/>
        <v>0</v>
      </c>
      <c r="Q55" s="73">
        <f t="shared" si="1"/>
        <v>0</v>
      </c>
      <c r="R55" s="27">
        <f t="shared" si="2"/>
        <v>0</v>
      </c>
    </row>
    <row r="56" spans="1:18">
      <c r="A56" s="38">
        <v>49</v>
      </c>
      <c r="B56" s="23" t="s">
        <v>24</v>
      </c>
      <c r="C56" s="36">
        <v>551</v>
      </c>
      <c r="D56" s="37" t="s">
        <v>25</v>
      </c>
      <c r="E56" s="23" t="s">
        <v>488</v>
      </c>
      <c r="F56" s="26">
        <v>3512.6880000000001</v>
      </c>
      <c r="G56" s="26"/>
      <c r="H56" s="26">
        <v>2973.837</v>
      </c>
      <c r="I56" s="26"/>
      <c r="J56" s="53">
        <f>(265+265)/1.18</f>
        <v>449.15254237288138</v>
      </c>
      <c r="K56" s="60"/>
      <c r="L56" s="61"/>
      <c r="M56" s="61"/>
      <c r="N56" s="61"/>
      <c r="O56" s="30"/>
      <c r="P56" s="27">
        <f t="shared" si="0"/>
        <v>0</v>
      </c>
      <c r="Q56" s="73">
        <f t="shared" si="1"/>
        <v>0</v>
      </c>
      <c r="R56" s="27">
        <f t="shared" si="2"/>
        <v>0</v>
      </c>
    </row>
    <row r="57" spans="1:18">
      <c r="A57" s="34">
        <v>50</v>
      </c>
      <c r="B57" s="23" t="s">
        <v>26</v>
      </c>
      <c r="C57" s="36">
        <v>573</v>
      </c>
      <c r="D57" s="37" t="s">
        <v>27</v>
      </c>
      <c r="E57" s="23" t="s">
        <v>488</v>
      </c>
      <c r="F57" s="26">
        <v>1504.164</v>
      </c>
      <c r="G57" s="26"/>
      <c r="H57" s="26">
        <v>1114.0170000000001</v>
      </c>
      <c r="I57" s="26"/>
      <c r="J57" s="53">
        <f>390/1.18</f>
        <v>330.50847457627123</v>
      </c>
      <c r="K57" s="60"/>
      <c r="L57" s="61"/>
      <c r="M57" s="61"/>
      <c r="N57" s="61"/>
      <c r="O57" s="30"/>
      <c r="P57" s="27">
        <f t="shared" si="0"/>
        <v>0</v>
      </c>
      <c r="Q57" s="73">
        <f t="shared" si="1"/>
        <v>0</v>
      </c>
      <c r="R57" s="27">
        <f t="shared" si="2"/>
        <v>0</v>
      </c>
    </row>
    <row r="58" spans="1:18">
      <c r="A58" s="38">
        <v>51</v>
      </c>
      <c r="B58" s="23" t="s">
        <v>629</v>
      </c>
      <c r="C58" s="36">
        <v>274</v>
      </c>
      <c r="D58" s="37" t="s">
        <v>630</v>
      </c>
      <c r="E58" s="23" t="s">
        <v>578</v>
      </c>
      <c r="F58" s="26"/>
      <c r="G58" s="26">
        <v>47.271999999999998</v>
      </c>
      <c r="H58" s="26"/>
      <c r="I58" s="26">
        <v>45.390999999999998</v>
      </c>
      <c r="J58" s="53"/>
      <c r="K58" s="60"/>
      <c r="L58" s="61"/>
      <c r="M58" s="61"/>
      <c r="N58" s="61"/>
      <c r="O58" s="30"/>
      <c r="P58" s="27">
        <f t="shared" si="0"/>
        <v>0</v>
      </c>
      <c r="Q58" s="73">
        <f t="shared" si="1"/>
        <v>0</v>
      </c>
      <c r="R58" s="27">
        <f t="shared" si="2"/>
        <v>0</v>
      </c>
    </row>
    <row r="59" spans="1:18">
      <c r="A59" s="34">
        <v>52</v>
      </c>
      <c r="B59" s="23" t="s">
        <v>626</v>
      </c>
      <c r="C59" s="36" t="s">
        <v>627</v>
      </c>
      <c r="D59" s="37" t="s">
        <v>628</v>
      </c>
      <c r="E59" s="23" t="s">
        <v>578</v>
      </c>
      <c r="F59" s="26"/>
      <c r="G59" s="26">
        <v>240.42500000000001</v>
      </c>
      <c r="H59" s="26"/>
      <c r="I59" s="26">
        <v>119.45699999999999</v>
      </c>
      <c r="J59" s="53">
        <f>230/1.18</f>
        <v>194.91525423728814</v>
      </c>
      <c r="K59" s="60"/>
      <c r="L59" s="61"/>
      <c r="M59" s="61"/>
      <c r="N59" s="61"/>
      <c r="O59" s="30"/>
      <c r="P59" s="27">
        <f t="shared" si="0"/>
        <v>0</v>
      </c>
      <c r="Q59" s="73">
        <f t="shared" si="1"/>
        <v>0</v>
      </c>
      <c r="R59" s="27">
        <f t="shared" si="2"/>
        <v>0</v>
      </c>
    </row>
    <row r="60" spans="1:18">
      <c r="A60" s="38">
        <v>53</v>
      </c>
      <c r="B60" s="23" t="s">
        <v>446</v>
      </c>
      <c r="C60" s="36">
        <v>1301</v>
      </c>
      <c r="D60" s="37" t="s">
        <v>447</v>
      </c>
      <c r="E60" s="23" t="s">
        <v>494</v>
      </c>
      <c r="F60" s="26">
        <v>313.36099999999999</v>
      </c>
      <c r="G60" s="26"/>
      <c r="H60" s="26">
        <v>302.339</v>
      </c>
      <c r="I60" s="26"/>
      <c r="J60" s="53"/>
      <c r="K60" s="60"/>
      <c r="L60" s="61"/>
      <c r="M60" s="61"/>
      <c r="N60" s="61"/>
      <c r="O60" s="30"/>
      <c r="P60" s="27">
        <f t="shared" si="0"/>
        <v>0</v>
      </c>
      <c r="Q60" s="73">
        <f t="shared" si="1"/>
        <v>0</v>
      </c>
      <c r="R60" s="27">
        <f t="shared" si="2"/>
        <v>0</v>
      </c>
    </row>
    <row r="61" spans="1:18">
      <c r="A61" s="34">
        <v>54</v>
      </c>
      <c r="B61" s="23" t="s">
        <v>28</v>
      </c>
      <c r="C61" s="36" t="s">
        <v>270</v>
      </c>
      <c r="D61" s="37" t="s">
        <v>29</v>
      </c>
      <c r="E61" s="23" t="s">
        <v>488</v>
      </c>
      <c r="F61" s="26">
        <v>14950.34</v>
      </c>
      <c r="G61" s="26"/>
      <c r="H61" s="26">
        <v>13273.333000000001</v>
      </c>
      <c r="I61" s="26"/>
      <c r="J61" s="53">
        <f>(265+215)/1.18</f>
        <v>406.77966101694915</v>
      </c>
      <c r="K61" s="60"/>
      <c r="L61" s="61"/>
      <c r="M61" s="61"/>
      <c r="N61" s="61"/>
      <c r="O61" s="30"/>
      <c r="P61" s="27">
        <f t="shared" si="0"/>
        <v>0</v>
      </c>
      <c r="Q61" s="73">
        <f t="shared" si="1"/>
        <v>0</v>
      </c>
      <c r="R61" s="27">
        <f t="shared" si="2"/>
        <v>0</v>
      </c>
    </row>
    <row r="62" spans="1:18">
      <c r="A62" s="38">
        <v>55</v>
      </c>
      <c r="B62" s="23" t="s">
        <v>30</v>
      </c>
      <c r="C62" s="36">
        <v>625</v>
      </c>
      <c r="D62" s="37" t="s">
        <v>297</v>
      </c>
      <c r="E62" s="23" t="s">
        <v>488</v>
      </c>
      <c r="F62" s="26">
        <v>4656.9830000000002</v>
      </c>
      <c r="G62" s="26"/>
      <c r="H62" s="26">
        <v>5321.0420000000004</v>
      </c>
      <c r="I62" s="26"/>
      <c r="J62" s="53"/>
      <c r="K62" s="60"/>
      <c r="L62" s="61"/>
      <c r="M62" s="61"/>
      <c r="N62" s="61"/>
      <c r="O62" s="30"/>
      <c r="P62" s="27">
        <f t="shared" si="0"/>
        <v>0</v>
      </c>
      <c r="Q62" s="73">
        <f t="shared" si="1"/>
        <v>0</v>
      </c>
      <c r="R62" s="27">
        <f t="shared" si="2"/>
        <v>0</v>
      </c>
    </row>
    <row r="63" spans="1:18">
      <c r="A63" s="34">
        <v>56</v>
      </c>
      <c r="B63" s="23" t="s">
        <v>57</v>
      </c>
      <c r="C63" s="36" t="s">
        <v>296</v>
      </c>
      <c r="D63" s="37" t="s">
        <v>31</v>
      </c>
      <c r="E63" s="23" t="s">
        <v>494</v>
      </c>
      <c r="F63" s="26">
        <v>3412.8719999999998</v>
      </c>
      <c r="G63" s="26"/>
      <c r="H63" s="26">
        <v>2701.0410000000002</v>
      </c>
      <c r="I63" s="26"/>
      <c r="J63" s="53">
        <f>390/1.18</f>
        <v>330.50847457627123</v>
      </c>
      <c r="K63" s="60"/>
      <c r="L63" s="61"/>
      <c r="M63" s="61"/>
      <c r="N63" s="61"/>
      <c r="O63" s="30"/>
      <c r="P63" s="27">
        <f t="shared" si="0"/>
        <v>0</v>
      </c>
      <c r="Q63" s="73">
        <f t="shared" si="1"/>
        <v>0</v>
      </c>
      <c r="R63" s="27">
        <f t="shared" si="2"/>
        <v>0</v>
      </c>
    </row>
    <row r="64" spans="1:18" ht="26.25" customHeight="1">
      <c r="A64" s="38">
        <v>57</v>
      </c>
      <c r="B64" s="23" t="s">
        <v>623</v>
      </c>
      <c r="C64" s="36" t="s">
        <v>624</v>
      </c>
      <c r="D64" s="37" t="s">
        <v>625</v>
      </c>
      <c r="E64" s="23" t="s">
        <v>578</v>
      </c>
      <c r="F64" s="26"/>
      <c r="G64" s="26">
        <v>454.536</v>
      </c>
      <c r="H64" s="26"/>
      <c r="I64" s="26">
        <v>323.68700000000001</v>
      </c>
      <c r="J64" s="53">
        <f>215/1.18</f>
        <v>182.20338983050848</v>
      </c>
      <c r="K64" s="60"/>
      <c r="L64" s="61"/>
      <c r="M64" s="61"/>
      <c r="N64" s="61"/>
      <c r="O64" s="30"/>
      <c r="P64" s="27">
        <f t="shared" si="0"/>
        <v>0</v>
      </c>
      <c r="Q64" s="73">
        <f t="shared" si="1"/>
        <v>0</v>
      </c>
      <c r="R64" s="27">
        <f t="shared" si="2"/>
        <v>0</v>
      </c>
    </row>
    <row r="65" spans="1:18">
      <c r="A65" s="34">
        <v>58</v>
      </c>
      <c r="B65" s="23" t="s">
        <v>620</v>
      </c>
      <c r="C65" s="36" t="s">
        <v>621</v>
      </c>
      <c r="D65" s="37" t="s">
        <v>622</v>
      </c>
      <c r="E65" s="23" t="s">
        <v>578</v>
      </c>
      <c r="F65" s="26"/>
      <c r="G65" s="26">
        <v>311.08300000000003</v>
      </c>
      <c r="H65" s="26"/>
      <c r="I65" s="26">
        <v>180.47399999999999</v>
      </c>
      <c r="J65" s="53">
        <f>215/1.18</f>
        <v>182.20338983050848</v>
      </c>
      <c r="K65" s="60"/>
      <c r="L65" s="61"/>
      <c r="M65" s="61"/>
      <c r="N65" s="61"/>
      <c r="O65" s="30"/>
      <c r="P65" s="27">
        <f t="shared" si="0"/>
        <v>0</v>
      </c>
      <c r="Q65" s="73">
        <f t="shared" si="1"/>
        <v>0</v>
      </c>
      <c r="R65" s="27">
        <f t="shared" si="2"/>
        <v>0</v>
      </c>
    </row>
    <row r="66" spans="1:18">
      <c r="A66" s="38">
        <v>59</v>
      </c>
      <c r="B66" s="23" t="s">
        <v>617</v>
      </c>
      <c r="C66" s="36" t="s">
        <v>618</v>
      </c>
      <c r="D66" s="37" t="s">
        <v>619</v>
      </c>
      <c r="E66" s="23" t="s">
        <v>578</v>
      </c>
      <c r="F66" s="26"/>
      <c r="G66" s="26">
        <v>261.00400000000002</v>
      </c>
      <c r="H66" s="26"/>
      <c r="I66" s="26">
        <v>144.73699999999999</v>
      </c>
      <c r="J66" s="53">
        <f>215/1.18</f>
        <v>182.20338983050848</v>
      </c>
      <c r="K66" s="60"/>
      <c r="L66" s="61"/>
      <c r="M66" s="61"/>
      <c r="N66" s="61"/>
      <c r="O66" s="30"/>
      <c r="P66" s="27">
        <f t="shared" si="0"/>
        <v>0</v>
      </c>
      <c r="Q66" s="73">
        <f t="shared" si="1"/>
        <v>0</v>
      </c>
      <c r="R66" s="27">
        <f t="shared" si="2"/>
        <v>0</v>
      </c>
    </row>
    <row r="67" spans="1:18">
      <c r="A67" s="34">
        <v>60</v>
      </c>
      <c r="B67" s="23" t="s">
        <v>32</v>
      </c>
      <c r="C67" s="36" t="s">
        <v>294</v>
      </c>
      <c r="D67" s="37" t="s">
        <v>295</v>
      </c>
      <c r="E67" s="23"/>
      <c r="F67" s="26"/>
      <c r="G67" s="26"/>
      <c r="H67" s="26"/>
      <c r="I67" s="26"/>
      <c r="J67" s="53"/>
      <c r="K67" s="60"/>
      <c r="L67" s="61"/>
      <c r="M67" s="61"/>
      <c r="N67" s="61"/>
      <c r="O67" s="30"/>
      <c r="P67" s="27">
        <f t="shared" si="0"/>
        <v>0</v>
      </c>
      <c r="Q67" s="73">
        <f t="shared" si="1"/>
        <v>0</v>
      </c>
      <c r="R67" s="27">
        <f t="shared" si="2"/>
        <v>0</v>
      </c>
    </row>
    <row r="68" spans="1:18">
      <c r="A68" s="38">
        <v>61</v>
      </c>
      <c r="B68" s="23" t="s">
        <v>33</v>
      </c>
      <c r="C68" s="36">
        <v>629</v>
      </c>
      <c r="D68" s="37" t="s">
        <v>293</v>
      </c>
      <c r="E68" s="23" t="s">
        <v>488</v>
      </c>
      <c r="F68" s="26">
        <v>4414.5879999999997</v>
      </c>
      <c r="G68" s="26"/>
      <c r="H68" s="26">
        <v>3396.951</v>
      </c>
      <c r="I68" s="26"/>
      <c r="J68" s="53">
        <f>(390+390+200)/1.18</f>
        <v>830.50847457627128</v>
      </c>
      <c r="K68" s="60"/>
      <c r="L68" s="61"/>
      <c r="M68" s="61"/>
      <c r="N68" s="61"/>
      <c r="O68" s="30"/>
      <c r="P68" s="27">
        <f t="shared" si="0"/>
        <v>0</v>
      </c>
      <c r="Q68" s="73">
        <f t="shared" si="1"/>
        <v>0</v>
      </c>
      <c r="R68" s="27">
        <f t="shared" si="2"/>
        <v>0</v>
      </c>
    </row>
    <row r="69" spans="1:18">
      <c r="A69" s="34">
        <v>62</v>
      </c>
      <c r="B69" s="23" t="s">
        <v>34</v>
      </c>
      <c r="C69" s="36">
        <v>1285</v>
      </c>
      <c r="D69" s="37" t="s">
        <v>292</v>
      </c>
      <c r="E69" s="23"/>
      <c r="F69" s="26"/>
      <c r="G69" s="26"/>
      <c r="H69" s="26"/>
      <c r="I69" s="26"/>
      <c r="J69" s="53"/>
      <c r="K69" s="60"/>
      <c r="L69" s="61"/>
      <c r="M69" s="61"/>
      <c r="N69" s="61"/>
      <c r="O69" s="30"/>
      <c r="P69" s="27">
        <f t="shared" si="0"/>
        <v>0</v>
      </c>
      <c r="Q69" s="73">
        <f t="shared" si="1"/>
        <v>0</v>
      </c>
      <c r="R69" s="27">
        <f t="shared" si="2"/>
        <v>0</v>
      </c>
    </row>
    <row r="70" spans="1:18">
      <c r="A70" s="38">
        <v>63</v>
      </c>
      <c r="B70" s="23" t="s">
        <v>35</v>
      </c>
      <c r="C70" s="36">
        <v>1310</v>
      </c>
      <c r="D70" s="37" t="s">
        <v>291</v>
      </c>
      <c r="E70" s="23" t="s">
        <v>488</v>
      </c>
      <c r="F70" s="26">
        <v>4652.0829999999996</v>
      </c>
      <c r="G70" s="26"/>
      <c r="H70" s="26">
        <v>3858.98</v>
      </c>
      <c r="I70" s="26"/>
      <c r="J70" s="53">
        <f>(325+345)/1.18</f>
        <v>567.7966101694916</v>
      </c>
      <c r="K70" s="60"/>
      <c r="L70" s="61"/>
      <c r="M70" s="61"/>
      <c r="N70" s="61"/>
      <c r="O70" s="30"/>
      <c r="P70" s="27">
        <f t="shared" si="0"/>
        <v>0</v>
      </c>
      <c r="Q70" s="73">
        <f t="shared" si="1"/>
        <v>0</v>
      </c>
      <c r="R70" s="27">
        <f t="shared" si="2"/>
        <v>0</v>
      </c>
    </row>
    <row r="71" spans="1:18">
      <c r="A71" s="34">
        <v>64</v>
      </c>
      <c r="B71" s="23" t="s">
        <v>615</v>
      </c>
      <c r="C71" s="36">
        <v>261</v>
      </c>
      <c r="D71" s="37" t="s">
        <v>616</v>
      </c>
      <c r="E71" s="23" t="s">
        <v>578</v>
      </c>
      <c r="F71" s="26"/>
      <c r="G71" s="26">
        <v>456.09699999999998</v>
      </c>
      <c r="H71" s="26"/>
      <c r="I71" s="26">
        <v>437.726</v>
      </c>
      <c r="J71" s="53"/>
      <c r="K71" s="60"/>
      <c r="L71" s="61"/>
      <c r="M71" s="61"/>
      <c r="N71" s="61"/>
      <c r="O71" s="30"/>
      <c r="P71" s="27">
        <f t="shared" si="0"/>
        <v>0</v>
      </c>
      <c r="Q71" s="73">
        <f t="shared" si="1"/>
        <v>0</v>
      </c>
      <c r="R71" s="27">
        <f t="shared" si="2"/>
        <v>0</v>
      </c>
    </row>
    <row r="72" spans="1:18">
      <c r="A72" s="38">
        <v>65</v>
      </c>
      <c r="B72" s="23" t="s">
        <v>613</v>
      </c>
      <c r="C72" s="36">
        <v>269</v>
      </c>
      <c r="D72" s="37" t="s">
        <v>614</v>
      </c>
      <c r="E72" s="23" t="s">
        <v>578</v>
      </c>
      <c r="F72" s="26"/>
      <c r="G72" s="26">
        <v>182.78299999999999</v>
      </c>
      <c r="H72" s="26"/>
      <c r="I72" s="26">
        <v>203.92099999999999</v>
      </c>
      <c r="J72" s="53"/>
      <c r="K72" s="60"/>
      <c r="L72" s="61"/>
      <c r="M72" s="61"/>
      <c r="N72" s="61"/>
      <c r="O72" s="30"/>
      <c r="P72" s="27">
        <f t="shared" si="0"/>
        <v>0</v>
      </c>
      <c r="Q72" s="73">
        <f t="shared" si="1"/>
        <v>0</v>
      </c>
      <c r="R72" s="27">
        <f t="shared" si="2"/>
        <v>0</v>
      </c>
    </row>
    <row r="73" spans="1:18">
      <c r="A73" s="34">
        <v>66</v>
      </c>
      <c r="B73" s="23" t="s">
        <v>610</v>
      </c>
      <c r="C73" s="36" t="s">
        <v>611</v>
      </c>
      <c r="D73" s="37" t="s">
        <v>612</v>
      </c>
      <c r="E73" s="23" t="s">
        <v>578</v>
      </c>
      <c r="F73" s="26"/>
      <c r="G73" s="26">
        <v>257.66199999999998</v>
      </c>
      <c r="H73" s="26"/>
      <c r="I73" s="26">
        <v>140.489</v>
      </c>
      <c r="J73" s="53">
        <f>215/1.18</f>
        <v>182.20338983050848</v>
      </c>
      <c r="K73" s="60"/>
      <c r="L73" s="61"/>
      <c r="M73" s="61"/>
      <c r="N73" s="61"/>
      <c r="O73" s="30"/>
      <c r="P73" s="27">
        <f t="shared" si="0"/>
        <v>0</v>
      </c>
      <c r="Q73" s="73">
        <f t="shared" si="1"/>
        <v>0</v>
      </c>
      <c r="R73" s="27">
        <f t="shared" si="2"/>
        <v>0</v>
      </c>
    </row>
    <row r="74" spans="1:18">
      <c r="A74" s="38">
        <v>67</v>
      </c>
      <c r="B74" s="23" t="s">
        <v>608</v>
      </c>
      <c r="C74" s="36">
        <v>271</v>
      </c>
      <c r="D74" s="37" t="s">
        <v>609</v>
      </c>
      <c r="E74" s="23" t="s">
        <v>578</v>
      </c>
      <c r="F74" s="26"/>
      <c r="G74" s="26">
        <v>155.86500000000001</v>
      </c>
      <c r="H74" s="26"/>
      <c r="I74" s="26">
        <v>146.41800000000001</v>
      </c>
      <c r="J74" s="53"/>
      <c r="K74" s="60"/>
      <c r="L74" s="61"/>
      <c r="M74" s="61"/>
      <c r="N74" s="61"/>
      <c r="O74" s="30"/>
      <c r="P74" s="27">
        <f t="shared" ref="P74:P88" si="6">ROUND(O74*1.086,3)</f>
        <v>0</v>
      </c>
      <c r="Q74" s="73">
        <f t="shared" ref="Q74:Q88" si="7">ROUND(P74*1.051,3)</f>
        <v>0</v>
      </c>
      <c r="R74" s="27">
        <f t="shared" ref="R74:R88" si="8">ROUND(Q74*0.9,3)</f>
        <v>0</v>
      </c>
    </row>
    <row r="75" spans="1:18">
      <c r="A75" s="34">
        <v>68</v>
      </c>
      <c r="B75" s="23" t="s">
        <v>606</v>
      </c>
      <c r="C75" s="36">
        <v>270</v>
      </c>
      <c r="D75" s="37" t="s">
        <v>607</v>
      </c>
      <c r="E75" s="23" t="s">
        <v>578</v>
      </c>
      <c r="F75" s="26"/>
      <c r="G75" s="26">
        <v>512.53200000000004</v>
      </c>
      <c r="H75" s="26"/>
      <c r="I75" s="26">
        <f>111.504+457.261</f>
        <v>568.76499999999999</v>
      </c>
      <c r="J75" s="53"/>
      <c r="K75" s="60"/>
      <c r="L75" s="61"/>
      <c r="M75" s="61"/>
      <c r="N75" s="61"/>
      <c r="O75" s="30"/>
      <c r="P75" s="27">
        <f t="shared" si="6"/>
        <v>0</v>
      </c>
      <c r="Q75" s="73">
        <f t="shared" si="7"/>
        <v>0</v>
      </c>
      <c r="R75" s="27">
        <f t="shared" si="8"/>
        <v>0</v>
      </c>
    </row>
    <row r="76" spans="1:18">
      <c r="A76" s="38">
        <v>69</v>
      </c>
      <c r="B76" s="23" t="s">
        <v>603</v>
      </c>
      <c r="C76" s="36" t="s">
        <v>604</v>
      </c>
      <c r="D76" s="37" t="s">
        <v>605</v>
      </c>
      <c r="E76" s="23" t="s">
        <v>578</v>
      </c>
      <c r="F76" s="26"/>
      <c r="G76" s="26">
        <v>257.53100000000001</v>
      </c>
      <c r="H76" s="26"/>
      <c r="I76" s="26">
        <v>135.55500000000001</v>
      </c>
      <c r="J76" s="53">
        <f>215/1.18</f>
        <v>182.20338983050848</v>
      </c>
      <c r="K76" s="60"/>
      <c r="L76" s="61"/>
      <c r="M76" s="61"/>
      <c r="N76" s="61"/>
      <c r="O76" s="30"/>
      <c r="P76" s="27">
        <f t="shared" si="6"/>
        <v>0</v>
      </c>
      <c r="Q76" s="73">
        <f t="shared" si="7"/>
        <v>0</v>
      </c>
      <c r="R76" s="27">
        <f t="shared" si="8"/>
        <v>0</v>
      </c>
    </row>
    <row r="77" spans="1:18">
      <c r="A77" s="34">
        <v>70</v>
      </c>
      <c r="B77" s="23" t="s">
        <v>600</v>
      </c>
      <c r="C77" s="36" t="s">
        <v>601</v>
      </c>
      <c r="D77" s="37" t="s">
        <v>602</v>
      </c>
      <c r="E77" s="23" t="s">
        <v>578</v>
      </c>
      <c r="F77" s="26"/>
      <c r="G77" s="26">
        <v>161.15600000000001</v>
      </c>
      <c r="H77" s="26"/>
      <c r="I77" s="26">
        <v>144.089</v>
      </c>
      <c r="J77" s="53"/>
      <c r="K77" s="60"/>
      <c r="L77" s="61"/>
      <c r="M77" s="61"/>
      <c r="N77" s="61"/>
      <c r="O77" s="30"/>
      <c r="P77" s="27">
        <f t="shared" si="6"/>
        <v>0</v>
      </c>
      <c r="Q77" s="73">
        <f t="shared" si="7"/>
        <v>0</v>
      </c>
      <c r="R77" s="27">
        <f t="shared" si="8"/>
        <v>0</v>
      </c>
    </row>
    <row r="78" spans="1:18">
      <c r="A78" s="38">
        <v>71</v>
      </c>
      <c r="B78" s="23" t="s">
        <v>597</v>
      </c>
      <c r="C78" s="36" t="s">
        <v>598</v>
      </c>
      <c r="D78" s="37" t="s">
        <v>599</v>
      </c>
      <c r="E78" s="23" t="s">
        <v>578</v>
      </c>
      <c r="F78" s="26"/>
      <c r="G78" s="26">
        <v>288.79000000000002</v>
      </c>
      <c r="H78" s="26"/>
      <c r="I78" s="26">
        <v>163.90199999999999</v>
      </c>
      <c r="J78" s="53">
        <f>215/1.18</f>
        <v>182.20338983050848</v>
      </c>
      <c r="K78" s="60"/>
      <c r="L78" s="61"/>
      <c r="M78" s="61"/>
      <c r="N78" s="61"/>
      <c r="O78" s="30"/>
      <c r="P78" s="27">
        <f t="shared" si="6"/>
        <v>0</v>
      </c>
      <c r="Q78" s="73">
        <f t="shared" si="7"/>
        <v>0</v>
      </c>
      <c r="R78" s="27">
        <f t="shared" si="8"/>
        <v>0</v>
      </c>
    </row>
    <row r="79" spans="1:18">
      <c r="A79" s="34">
        <v>72</v>
      </c>
      <c r="B79" s="23" t="s">
        <v>36</v>
      </c>
      <c r="C79" s="36">
        <v>1159</v>
      </c>
      <c r="D79" s="37" t="s">
        <v>37</v>
      </c>
      <c r="E79" s="23" t="s">
        <v>494</v>
      </c>
      <c r="F79" s="26">
        <v>1817.922</v>
      </c>
      <c r="G79" s="26"/>
      <c r="H79" s="26">
        <v>1733.981</v>
      </c>
      <c r="I79" s="26"/>
      <c r="J79" s="53">
        <f>240/1.18</f>
        <v>203.38983050847457</v>
      </c>
      <c r="K79" s="60"/>
      <c r="L79" s="61"/>
      <c r="M79" s="61"/>
      <c r="N79" s="61"/>
      <c r="O79" s="30"/>
      <c r="P79" s="27">
        <f t="shared" si="6"/>
        <v>0</v>
      </c>
      <c r="Q79" s="73">
        <f t="shared" si="7"/>
        <v>0</v>
      </c>
      <c r="R79" s="27">
        <f t="shared" si="8"/>
        <v>0</v>
      </c>
    </row>
    <row r="80" spans="1:18">
      <c r="A80" s="38">
        <v>73</v>
      </c>
      <c r="B80" s="23" t="s">
        <v>594</v>
      </c>
      <c r="C80" s="36" t="s">
        <v>595</v>
      </c>
      <c r="D80" s="37" t="s">
        <v>596</v>
      </c>
      <c r="E80" s="23" t="s">
        <v>578</v>
      </c>
      <c r="F80" s="26"/>
      <c r="G80" s="26">
        <v>454.74099999999999</v>
      </c>
      <c r="H80" s="26"/>
      <c r="I80" s="26">
        <v>320.17899999999997</v>
      </c>
      <c r="J80" s="53">
        <f>240/1.18</f>
        <v>203.38983050847457</v>
      </c>
      <c r="K80" s="60"/>
      <c r="L80" s="61"/>
      <c r="M80" s="61"/>
      <c r="N80" s="61"/>
      <c r="O80" s="30"/>
      <c r="P80" s="27">
        <f t="shared" si="6"/>
        <v>0</v>
      </c>
      <c r="Q80" s="73">
        <f t="shared" si="7"/>
        <v>0</v>
      </c>
      <c r="R80" s="27">
        <f t="shared" si="8"/>
        <v>0</v>
      </c>
    </row>
    <row r="81" spans="1:18">
      <c r="A81" s="34">
        <v>74</v>
      </c>
      <c r="B81" s="23" t="s">
        <v>575</v>
      </c>
      <c r="C81" s="36" t="s">
        <v>576</v>
      </c>
      <c r="D81" s="37" t="s">
        <v>577</v>
      </c>
      <c r="E81" s="23" t="s">
        <v>578</v>
      </c>
      <c r="F81" s="26"/>
      <c r="G81" s="26">
        <v>429.09800000000001</v>
      </c>
      <c r="H81" s="26"/>
      <c r="I81" s="26">
        <v>304.34800000000001</v>
      </c>
      <c r="J81" s="53">
        <f>200/1.18</f>
        <v>169.49152542372883</v>
      </c>
      <c r="K81" s="60"/>
      <c r="L81" s="61"/>
      <c r="M81" s="61"/>
      <c r="N81" s="61"/>
      <c r="O81" s="30"/>
      <c r="P81" s="27">
        <f t="shared" si="6"/>
        <v>0</v>
      </c>
      <c r="Q81" s="73">
        <f t="shared" si="7"/>
        <v>0</v>
      </c>
      <c r="R81" s="27">
        <f t="shared" si="8"/>
        <v>0</v>
      </c>
    </row>
    <row r="82" spans="1:18">
      <c r="A82" s="38">
        <v>75</v>
      </c>
      <c r="B82" s="23" t="s">
        <v>590</v>
      </c>
      <c r="C82" s="36">
        <v>265</v>
      </c>
      <c r="D82" s="37" t="s">
        <v>591</v>
      </c>
      <c r="E82" s="23" t="s">
        <v>578</v>
      </c>
      <c r="F82" s="26"/>
      <c r="G82" s="26">
        <v>231.73</v>
      </c>
      <c r="H82" s="26"/>
      <c r="I82" s="26">
        <v>222.28800000000001</v>
      </c>
      <c r="J82" s="53"/>
      <c r="K82" s="60"/>
      <c r="L82" s="61"/>
      <c r="M82" s="61"/>
      <c r="N82" s="61"/>
      <c r="O82" s="30"/>
      <c r="P82" s="27">
        <f t="shared" si="6"/>
        <v>0</v>
      </c>
      <c r="Q82" s="73">
        <f t="shared" si="7"/>
        <v>0</v>
      </c>
      <c r="R82" s="27">
        <f t="shared" si="8"/>
        <v>0</v>
      </c>
    </row>
    <row r="83" spans="1:18">
      <c r="A83" s="34">
        <v>76</v>
      </c>
      <c r="B83" s="23" t="s">
        <v>592</v>
      </c>
      <c r="C83" s="36">
        <v>273</v>
      </c>
      <c r="D83" s="37" t="s">
        <v>593</v>
      </c>
      <c r="E83" s="23" t="s">
        <v>578</v>
      </c>
      <c r="F83" s="26"/>
      <c r="G83" s="26">
        <v>101.399</v>
      </c>
      <c r="H83" s="26"/>
      <c r="I83" s="26">
        <v>87.114000000000004</v>
      </c>
      <c r="J83" s="53"/>
      <c r="K83" s="60"/>
      <c r="L83" s="61"/>
      <c r="M83" s="61"/>
      <c r="N83" s="61"/>
      <c r="O83" s="30"/>
      <c r="P83" s="27">
        <f t="shared" si="6"/>
        <v>0</v>
      </c>
      <c r="Q83" s="73">
        <f t="shared" si="7"/>
        <v>0</v>
      </c>
      <c r="R83" s="27">
        <f t="shared" si="8"/>
        <v>0</v>
      </c>
    </row>
    <row r="84" spans="1:18">
      <c r="A84" s="38">
        <v>77</v>
      </c>
      <c r="B84" s="23" t="s">
        <v>122</v>
      </c>
      <c r="C84" s="36">
        <v>1195</v>
      </c>
      <c r="D84" s="37" t="s">
        <v>290</v>
      </c>
      <c r="E84" s="23"/>
      <c r="F84" s="26"/>
      <c r="G84" s="26"/>
      <c r="H84" s="26"/>
      <c r="I84" s="26"/>
      <c r="J84" s="53"/>
      <c r="K84" s="60"/>
      <c r="L84" s="61"/>
      <c r="M84" s="61"/>
      <c r="N84" s="61"/>
      <c r="O84" s="30"/>
      <c r="P84" s="27">
        <f t="shared" si="6"/>
        <v>0</v>
      </c>
      <c r="Q84" s="73">
        <f t="shared" si="7"/>
        <v>0</v>
      </c>
      <c r="R84" s="27">
        <f t="shared" si="8"/>
        <v>0</v>
      </c>
    </row>
    <row r="85" spans="1:18">
      <c r="A85" s="34">
        <v>78</v>
      </c>
      <c r="B85" s="23" t="s">
        <v>128</v>
      </c>
      <c r="C85" s="36">
        <v>1196</v>
      </c>
      <c r="D85" s="37" t="s">
        <v>289</v>
      </c>
      <c r="E85" s="23" t="s">
        <v>494</v>
      </c>
      <c r="F85" s="26">
        <v>2260.3519999999999</v>
      </c>
      <c r="G85" s="26"/>
      <c r="H85" s="26">
        <v>1661.1389999999999</v>
      </c>
      <c r="I85" s="26"/>
      <c r="J85" s="53">
        <f>(265+240)/1.18</f>
        <v>427.96610169491527</v>
      </c>
      <c r="K85" s="60"/>
      <c r="L85" s="61"/>
      <c r="M85" s="61"/>
      <c r="N85" s="61"/>
      <c r="O85" s="30"/>
      <c r="P85" s="27">
        <f t="shared" si="6"/>
        <v>0</v>
      </c>
      <c r="Q85" s="73">
        <f t="shared" si="7"/>
        <v>0</v>
      </c>
      <c r="R85" s="27">
        <f t="shared" si="8"/>
        <v>0</v>
      </c>
    </row>
    <row r="86" spans="1:18" ht="15" customHeight="1">
      <c r="A86" s="8">
        <v>79</v>
      </c>
      <c r="B86" s="3" t="s">
        <v>38</v>
      </c>
      <c r="C86" s="7">
        <v>628</v>
      </c>
      <c r="D86" s="21" t="s">
        <v>288</v>
      </c>
      <c r="E86" s="28" t="s">
        <v>488</v>
      </c>
      <c r="F86" s="30">
        <v>3811.8409999999999</v>
      </c>
      <c r="G86" s="30"/>
      <c r="H86" s="30">
        <v>3058.873</v>
      </c>
      <c r="I86" s="30"/>
      <c r="J86" s="54">
        <f>345/1.18</f>
        <v>292.37288135593224</v>
      </c>
      <c r="K86" s="60"/>
      <c r="L86" s="61"/>
      <c r="M86" s="61"/>
      <c r="N86" s="61"/>
      <c r="O86" s="30"/>
      <c r="P86" s="27">
        <f t="shared" si="6"/>
        <v>0</v>
      </c>
      <c r="Q86" s="73">
        <f t="shared" si="7"/>
        <v>0</v>
      </c>
      <c r="R86" s="27">
        <f t="shared" si="8"/>
        <v>0</v>
      </c>
    </row>
    <row r="87" spans="1:18" ht="15.75" customHeight="1">
      <c r="A87" s="6">
        <v>80</v>
      </c>
      <c r="B87" s="3" t="s">
        <v>54</v>
      </c>
      <c r="C87" s="9">
        <v>627</v>
      </c>
      <c r="D87" s="21" t="s">
        <v>287</v>
      </c>
      <c r="E87" s="28" t="s">
        <v>488</v>
      </c>
      <c r="F87" s="30">
        <v>1753.309</v>
      </c>
      <c r="G87" s="30"/>
      <c r="H87" s="30">
        <v>1210.2919999999999</v>
      </c>
      <c r="I87" s="30"/>
      <c r="J87" s="54">
        <f>390/1.18</f>
        <v>330.50847457627123</v>
      </c>
      <c r="K87" s="60"/>
      <c r="L87" s="61"/>
      <c r="M87" s="61"/>
      <c r="N87" s="61"/>
      <c r="O87" s="30"/>
      <c r="P87" s="27">
        <f t="shared" si="6"/>
        <v>0</v>
      </c>
      <c r="Q87" s="73">
        <f t="shared" si="7"/>
        <v>0</v>
      </c>
      <c r="R87" s="27">
        <f t="shared" si="8"/>
        <v>0</v>
      </c>
    </row>
    <row r="88" spans="1:18">
      <c r="A88" s="38">
        <v>81</v>
      </c>
      <c r="B88" s="23" t="s">
        <v>39</v>
      </c>
      <c r="C88" s="36">
        <v>1222</v>
      </c>
      <c r="D88" s="37" t="s">
        <v>40</v>
      </c>
      <c r="E88" s="23"/>
      <c r="F88" s="26"/>
      <c r="G88" s="26"/>
      <c r="H88" s="26"/>
      <c r="I88" s="26"/>
      <c r="J88" s="53"/>
      <c r="K88" s="60"/>
      <c r="L88" s="61"/>
      <c r="M88" s="61"/>
      <c r="N88" s="61"/>
      <c r="O88" s="30"/>
      <c r="P88" s="27">
        <f t="shared" si="6"/>
        <v>0</v>
      </c>
      <c r="Q88" s="73">
        <f t="shared" si="7"/>
        <v>0</v>
      </c>
      <c r="R88" s="27">
        <f t="shared" si="8"/>
        <v>0</v>
      </c>
    </row>
    <row r="89" spans="1:18" ht="15.75" customHeight="1">
      <c r="A89" s="34">
        <v>82</v>
      </c>
      <c r="B89" s="23" t="s">
        <v>41</v>
      </c>
      <c r="C89" s="36">
        <v>1223</v>
      </c>
      <c r="D89" s="37" t="s">
        <v>42</v>
      </c>
      <c r="E89" s="23"/>
      <c r="F89" s="26"/>
      <c r="G89" s="26"/>
      <c r="H89" s="26"/>
      <c r="I89" s="26"/>
      <c r="J89" s="53"/>
      <c r="K89" s="60"/>
      <c r="L89" s="61"/>
      <c r="M89" s="61"/>
      <c r="N89" s="61"/>
      <c r="O89" s="27"/>
      <c r="P89" s="27"/>
      <c r="Q89" s="73"/>
      <c r="R89" s="27"/>
    </row>
    <row r="90" spans="1:18">
      <c r="A90" s="38">
        <v>83</v>
      </c>
      <c r="B90" s="23" t="s">
        <v>83</v>
      </c>
      <c r="C90" s="36">
        <v>1163</v>
      </c>
      <c r="D90" s="37" t="s">
        <v>84</v>
      </c>
      <c r="E90" s="23"/>
      <c r="F90" s="26"/>
      <c r="G90" s="26"/>
      <c r="H90" s="26"/>
      <c r="I90" s="26"/>
      <c r="J90" s="53"/>
      <c r="K90" s="60"/>
      <c r="L90" s="61"/>
      <c r="M90" s="61"/>
      <c r="N90" s="61"/>
      <c r="O90" s="27"/>
      <c r="P90" s="27"/>
      <c r="Q90" s="73"/>
      <c r="R90" s="27"/>
    </row>
    <row r="91" spans="1:18">
      <c r="A91" s="34">
        <v>84</v>
      </c>
      <c r="B91" s="23" t="s">
        <v>79</v>
      </c>
      <c r="C91" s="36">
        <v>1164</v>
      </c>
      <c r="D91" s="37" t="s">
        <v>80</v>
      </c>
      <c r="E91" s="23"/>
      <c r="F91" s="26"/>
      <c r="G91" s="26"/>
      <c r="H91" s="26"/>
      <c r="I91" s="26"/>
      <c r="J91" s="53"/>
      <c r="K91" s="60"/>
      <c r="L91" s="61"/>
      <c r="M91" s="61"/>
      <c r="N91" s="61"/>
      <c r="O91" s="27"/>
      <c r="P91" s="27"/>
      <c r="Q91" s="73"/>
      <c r="R91" s="27"/>
    </row>
    <row r="92" spans="1:18">
      <c r="A92" s="38">
        <v>85</v>
      </c>
      <c r="B92" s="23" t="s">
        <v>448</v>
      </c>
      <c r="C92" s="36">
        <v>1165</v>
      </c>
      <c r="D92" s="37" t="s">
        <v>449</v>
      </c>
      <c r="E92" s="23" t="s">
        <v>494</v>
      </c>
      <c r="F92" s="26">
        <v>1551.816</v>
      </c>
      <c r="G92" s="26"/>
      <c r="H92" s="26">
        <v>1470.78</v>
      </c>
      <c r="I92" s="26"/>
      <c r="J92" s="53"/>
      <c r="K92" s="60"/>
      <c r="L92" s="61"/>
      <c r="M92" s="61"/>
      <c r="N92" s="61"/>
      <c r="O92" s="27"/>
      <c r="P92" s="27"/>
      <c r="Q92" s="73"/>
      <c r="R92" s="27"/>
    </row>
    <row r="93" spans="1:18">
      <c r="A93" s="34">
        <v>86</v>
      </c>
      <c r="B93" s="23" t="s">
        <v>450</v>
      </c>
      <c r="C93" s="36">
        <v>1170</v>
      </c>
      <c r="D93" s="37" t="s">
        <v>451</v>
      </c>
      <c r="E93" s="23" t="s">
        <v>494</v>
      </c>
      <c r="F93" s="26">
        <v>749.69</v>
      </c>
      <c r="G93" s="26"/>
      <c r="H93" s="26">
        <v>726.03700000000003</v>
      </c>
      <c r="I93" s="26"/>
      <c r="J93" s="53"/>
      <c r="K93" s="60"/>
      <c r="L93" s="61"/>
      <c r="M93" s="61"/>
      <c r="N93" s="61"/>
      <c r="O93" s="27"/>
      <c r="P93" s="27"/>
      <c r="Q93" s="73"/>
      <c r="R93" s="27"/>
    </row>
    <row r="94" spans="1:18">
      <c r="A94" s="38">
        <v>87</v>
      </c>
      <c r="B94" s="23" t="s">
        <v>452</v>
      </c>
      <c r="C94" s="36">
        <v>1171</v>
      </c>
      <c r="D94" s="37" t="s">
        <v>453</v>
      </c>
      <c r="E94" s="23" t="s">
        <v>494</v>
      </c>
      <c r="F94" s="26">
        <v>1207.6300000000001</v>
      </c>
      <c r="G94" s="26"/>
      <c r="H94" s="26">
        <v>1153.5999999999999</v>
      </c>
      <c r="I94" s="26"/>
      <c r="J94" s="53"/>
      <c r="K94" s="60"/>
      <c r="L94" s="61"/>
      <c r="M94" s="61"/>
      <c r="N94" s="61"/>
      <c r="O94" s="27"/>
      <c r="P94" s="27"/>
      <c r="Q94" s="73"/>
      <c r="R94" s="27"/>
    </row>
    <row r="95" spans="1:18">
      <c r="A95" s="34">
        <v>88</v>
      </c>
      <c r="B95" s="23" t="s">
        <v>454</v>
      </c>
      <c r="C95" s="36">
        <v>1173</v>
      </c>
      <c r="D95" s="37" t="s">
        <v>455</v>
      </c>
      <c r="E95" s="23" t="s">
        <v>494</v>
      </c>
      <c r="F95" s="26">
        <v>3005.1320000000001</v>
      </c>
      <c r="G95" s="26"/>
      <c r="H95" s="26">
        <v>2917.317</v>
      </c>
      <c r="I95" s="26"/>
      <c r="J95" s="53"/>
      <c r="K95" s="60"/>
      <c r="L95" s="61"/>
      <c r="M95" s="61"/>
      <c r="N95" s="61"/>
      <c r="O95" s="27"/>
      <c r="P95" s="27"/>
      <c r="Q95" s="73"/>
      <c r="R95" s="27"/>
    </row>
    <row r="96" spans="1:18">
      <c r="A96" s="38">
        <v>89</v>
      </c>
      <c r="B96" s="23" t="s">
        <v>456</v>
      </c>
      <c r="C96" s="36">
        <v>1178</v>
      </c>
      <c r="D96" s="37" t="s">
        <v>457</v>
      </c>
      <c r="E96" s="23" t="s">
        <v>494</v>
      </c>
      <c r="F96" s="26">
        <v>1480.7329999999999</v>
      </c>
      <c r="G96" s="26"/>
      <c r="H96" s="26">
        <v>1413.1949999999999</v>
      </c>
      <c r="I96" s="26"/>
      <c r="J96" s="53"/>
      <c r="K96" s="60"/>
      <c r="L96" s="61"/>
      <c r="M96" s="61"/>
      <c r="N96" s="61"/>
      <c r="O96" s="27"/>
      <c r="P96" s="27"/>
      <c r="Q96" s="73"/>
      <c r="R96" s="27"/>
    </row>
    <row r="97" spans="1:18">
      <c r="A97" s="34">
        <v>90</v>
      </c>
      <c r="B97" s="23" t="s">
        <v>458</v>
      </c>
      <c r="C97" s="36">
        <v>1174</v>
      </c>
      <c r="D97" s="37" t="s">
        <v>459</v>
      </c>
      <c r="E97" s="23" t="s">
        <v>494</v>
      </c>
      <c r="F97" s="26">
        <v>939.38699999999994</v>
      </c>
      <c r="G97" s="26"/>
      <c r="H97" s="26">
        <v>909.00699999999995</v>
      </c>
      <c r="I97" s="26"/>
      <c r="J97" s="53"/>
      <c r="K97" s="60"/>
      <c r="L97" s="61"/>
      <c r="M97" s="61"/>
      <c r="N97" s="61"/>
      <c r="O97" s="27"/>
      <c r="P97" s="27"/>
      <c r="Q97" s="73"/>
      <c r="R97" s="27"/>
    </row>
    <row r="98" spans="1:18">
      <c r="A98" s="38">
        <v>91</v>
      </c>
      <c r="B98" s="23" t="s">
        <v>81</v>
      </c>
      <c r="C98" s="36">
        <v>1166</v>
      </c>
      <c r="D98" s="37" t="s">
        <v>82</v>
      </c>
      <c r="E98" s="23" t="s">
        <v>494</v>
      </c>
      <c r="F98" s="26">
        <v>45.924999999999997</v>
      </c>
      <c r="G98" s="26"/>
      <c r="H98" s="26">
        <v>41.228000000000002</v>
      </c>
      <c r="I98" s="26"/>
      <c r="J98" s="53"/>
      <c r="K98" s="60"/>
      <c r="L98" s="61"/>
      <c r="M98" s="61"/>
      <c r="N98" s="61"/>
      <c r="O98" s="27"/>
      <c r="P98" s="27"/>
      <c r="Q98" s="73"/>
      <c r="R98" s="27"/>
    </row>
    <row r="99" spans="1:18">
      <c r="A99" s="34">
        <v>92</v>
      </c>
      <c r="B99" s="23" t="s">
        <v>87</v>
      </c>
      <c r="C99" s="36">
        <v>1167</v>
      </c>
      <c r="D99" s="37" t="s">
        <v>88</v>
      </c>
      <c r="E99" s="23" t="s">
        <v>494</v>
      </c>
      <c r="F99" s="26">
        <v>68.078999999999994</v>
      </c>
      <c r="G99" s="26"/>
      <c r="H99" s="26">
        <v>54.848999999999997</v>
      </c>
      <c r="I99" s="26"/>
      <c r="J99" s="53"/>
      <c r="K99" s="60"/>
      <c r="L99" s="61"/>
      <c r="M99" s="61"/>
      <c r="N99" s="61"/>
      <c r="O99" s="27"/>
      <c r="P99" s="27"/>
      <c r="Q99" s="73"/>
      <c r="R99" s="27"/>
    </row>
    <row r="100" spans="1:18">
      <c r="A100" s="38">
        <v>93</v>
      </c>
      <c r="B100" s="23" t="s">
        <v>91</v>
      </c>
      <c r="C100" s="36">
        <v>1168</v>
      </c>
      <c r="D100" s="37" t="s">
        <v>92</v>
      </c>
      <c r="E100" s="23" t="s">
        <v>494</v>
      </c>
      <c r="F100" s="26">
        <v>41.337000000000003</v>
      </c>
      <c r="G100" s="26"/>
      <c r="H100" s="26">
        <v>36.731000000000002</v>
      </c>
      <c r="I100" s="26"/>
      <c r="J100" s="53"/>
      <c r="K100" s="60"/>
      <c r="L100" s="61"/>
      <c r="M100" s="61"/>
      <c r="N100" s="61"/>
      <c r="O100" s="27"/>
      <c r="P100" s="27"/>
      <c r="Q100" s="73"/>
      <c r="R100" s="27"/>
    </row>
    <row r="101" spans="1:18">
      <c r="A101" s="34">
        <v>94</v>
      </c>
      <c r="B101" s="23" t="s">
        <v>85</v>
      </c>
      <c r="C101" s="36">
        <v>1169</v>
      </c>
      <c r="D101" s="37" t="s">
        <v>86</v>
      </c>
      <c r="E101" s="23" t="s">
        <v>494</v>
      </c>
      <c r="F101" s="26">
        <v>64.855999999999995</v>
      </c>
      <c r="G101" s="26"/>
      <c r="H101" s="26">
        <v>58.534999999999997</v>
      </c>
      <c r="I101" s="26"/>
      <c r="J101" s="53"/>
      <c r="K101" s="60"/>
      <c r="L101" s="61"/>
      <c r="M101" s="61"/>
      <c r="N101" s="61"/>
      <c r="O101" s="27"/>
      <c r="P101" s="27"/>
      <c r="Q101" s="73"/>
      <c r="R101" s="27"/>
    </row>
    <row r="102" spans="1:18">
      <c r="A102" s="38">
        <v>95</v>
      </c>
      <c r="B102" s="23" t="s">
        <v>460</v>
      </c>
      <c r="C102" s="36" t="s">
        <v>461</v>
      </c>
      <c r="D102" s="37" t="s">
        <v>462</v>
      </c>
      <c r="E102" s="23" t="s">
        <v>494</v>
      </c>
      <c r="F102" s="26">
        <v>7978.1019999999999</v>
      </c>
      <c r="G102" s="26"/>
      <c r="H102" s="26">
        <v>8152.1049999999996</v>
      </c>
      <c r="I102" s="26"/>
      <c r="J102" s="53"/>
      <c r="K102" s="60"/>
      <c r="L102" s="61"/>
      <c r="M102" s="61"/>
      <c r="N102" s="61"/>
      <c r="O102" s="27"/>
      <c r="P102" s="27"/>
      <c r="Q102" s="73"/>
      <c r="R102" s="27"/>
    </row>
    <row r="103" spans="1:18">
      <c r="A103" s="34">
        <v>96</v>
      </c>
      <c r="B103" s="23" t="s">
        <v>463</v>
      </c>
      <c r="C103" s="36">
        <v>1127</v>
      </c>
      <c r="D103" s="37" t="s">
        <v>464</v>
      </c>
      <c r="E103" s="23" t="s">
        <v>494</v>
      </c>
      <c r="F103" s="26">
        <v>1845.008</v>
      </c>
      <c r="G103" s="26"/>
      <c r="H103" s="26">
        <v>1908.7570000000001</v>
      </c>
      <c r="I103" s="26"/>
      <c r="J103" s="53"/>
      <c r="K103" s="60"/>
      <c r="L103" s="61"/>
      <c r="M103" s="61"/>
      <c r="N103" s="61"/>
      <c r="O103" s="27"/>
      <c r="P103" s="27"/>
      <c r="Q103" s="73"/>
      <c r="R103" s="27"/>
    </row>
    <row r="104" spans="1:18">
      <c r="A104" s="38">
        <v>97</v>
      </c>
      <c r="B104" s="23" t="s">
        <v>465</v>
      </c>
      <c r="C104" s="36">
        <v>1177</v>
      </c>
      <c r="D104" s="37" t="s">
        <v>466</v>
      </c>
      <c r="E104" s="23" t="s">
        <v>494</v>
      </c>
      <c r="F104" s="26">
        <v>2893.7890000000002</v>
      </c>
      <c r="G104" s="26"/>
      <c r="H104" s="26">
        <v>2836.3580000000002</v>
      </c>
      <c r="I104" s="26"/>
      <c r="J104" s="53"/>
      <c r="K104" s="60"/>
      <c r="L104" s="61"/>
      <c r="M104" s="61"/>
      <c r="N104" s="61"/>
      <c r="O104" s="27"/>
      <c r="P104" s="27"/>
      <c r="Q104" s="73"/>
      <c r="R104" s="27"/>
    </row>
    <row r="105" spans="1:18">
      <c r="A105" s="34">
        <v>98</v>
      </c>
      <c r="B105" s="23" t="s">
        <v>467</v>
      </c>
      <c r="C105" s="36">
        <v>1176</v>
      </c>
      <c r="D105" s="37" t="s">
        <v>468</v>
      </c>
      <c r="E105" s="23" t="s">
        <v>494</v>
      </c>
      <c r="F105" s="26">
        <v>1745.7170000000001</v>
      </c>
      <c r="G105" s="26"/>
      <c r="H105" s="26">
        <v>1691.7</v>
      </c>
      <c r="I105" s="26"/>
      <c r="J105" s="53"/>
      <c r="K105" s="60"/>
      <c r="L105" s="61"/>
      <c r="M105" s="61"/>
      <c r="N105" s="61"/>
      <c r="O105" s="27"/>
      <c r="P105" s="27"/>
      <c r="Q105" s="73"/>
      <c r="R105" s="27"/>
    </row>
    <row r="106" spans="1:18">
      <c r="A106" s="38">
        <v>99</v>
      </c>
      <c r="B106" s="23" t="s">
        <v>90</v>
      </c>
      <c r="C106" s="36">
        <v>1175</v>
      </c>
      <c r="D106" s="37" t="s">
        <v>89</v>
      </c>
      <c r="E106" s="23"/>
      <c r="F106" s="26"/>
      <c r="G106" s="26"/>
      <c r="H106" s="26"/>
      <c r="I106" s="26"/>
      <c r="J106" s="53"/>
      <c r="K106" s="60"/>
      <c r="L106" s="61"/>
      <c r="M106" s="61"/>
      <c r="N106" s="61"/>
      <c r="O106" s="27"/>
      <c r="P106" s="27"/>
      <c r="Q106" s="73"/>
      <c r="R106" s="27"/>
    </row>
    <row r="107" spans="1:18" ht="30">
      <c r="A107" s="34">
        <v>100</v>
      </c>
      <c r="B107" s="23" t="s">
        <v>77</v>
      </c>
      <c r="C107" s="39" t="s">
        <v>286</v>
      </c>
      <c r="D107" s="40" t="s">
        <v>78</v>
      </c>
      <c r="E107" s="23" t="s">
        <v>494</v>
      </c>
      <c r="F107" s="26">
        <v>3998.6660000000002</v>
      </c>
      <c r="G107" s="26"/>
      <c r="H107" s="26">
        <v>3140.2539999999999</v>
      </c>
      <c r="I107" s="26"/>
      <c r="J107" s="53">
        <f>(345+265)/1.18</f>
        <v>516.94915254237287</v>
      </c>
      <c r="K107" s="60"/>
      <c r="L107" s="61"/>
      <c r="M107" s="61"/>
      <c r="N107" s="61"/>
      <c r="O107" s="27"/>
      <c r="P107" s="27"/>
      <c r="Q107" s="73"/>
      <c r="R107" s="27"/>
    </row>
    <row r="108" spans="1:18">
      <c r="A108" s="38">
        <v>101</v>
      </c>
      <c r="B108" s="23" t="s">
        <v>94</v>
      </c>
      <c r="C108" s="36">
        <v>1211</v>
      </c>
      <c r="D108" s="37" t="s">
        <v>95</v>
      </c>
      <c r="E108" s="23" t="s">
        <v>494</v>
      </c>
      <c r="F108" s="26">
        <v>5126.5789999999997</v>
      </c>
      <c r="G108" s="26"/>
      <c r="H108" s="26">
        <v>4309.6570000000002</v>
      </c>
      <c r="I108" s="26"/>
      <c r="J108" s="53">
        <f>(345+265)/1.18</f>
        <v>516.94915254237287</v>
      </c>
      <c r="K108" s="60"/>
      <c r="L108" s="61"/>
      <c r="M108" s="61"/>
      <c r="N108" s="61"/>
      <c r="O108" s="27"/>
      <c r="P108" s="27"/>
      <c r="Q108" s="73"/>
      <c r="R108" s="27"/>
    </row>
    <row r="109" spans="1:18">
      <c r="A109" s="34">
        <v>102</v>
      </c>
      <c r="B109" s="23" t="s">
        <v>184</v>
      </c>
      <c r="C109" s="36">
        <v>1197</v>
      </c>
      <c r="D109" s="37" t="s">
        <v>185</v>
      </c>
      <c r="E109" s="23"/>
      <c r="F109" s="26"/>
      <c r="G109" s="26"/>
      <c r="H109" s="26"/>
      <c r="I109" s="26"/>
      <c r="J109" s="53"/>
      <c r="K109" s="60"/>
      <c r="L109" s="61"/>
      <c r="M109" s="61"/>
      <c r="N109" s="61"/>
      <c r="O109" s="27"/>
      <c r="P109" s="27"/>
      <c r="Q109" s="73"/>
      <c r="R109" s="27"/>
    </row>
    <row r="110" spans="1:18">
      <c r="A110" s="38">
        <v>103</v>
      </c>
      <c r="B110" s="23" t="s">
        <v>187</v>
      </c>
      <c r="C110" s="36">
        <v>1185</v>
      </c>
      <c r="D110" s="37" t="s">
        <v>186</v>
      </c>
      <c r="E110" s="23" t="s">
        <v>494</v>
      </c>
      <c r="F110" s="26">
        <v>2429.8420000000001</v>
      </c>
      <c r="G110" s="26"/>
      <c r="H110" s="26">
        <v>1836.835</v>
      </c>
      <c r="I110" s="26"/>
      <c r="J110" s="53">
        <f>(265+265)/1.18</f>
        <v>449.15254237288138</v>
      </c>
      <c r="K110" s="60"/>
      <c r="L110" s="61"/>
      <c r="M110" s="61"/>
      <c r="N110" s="61"/>
      <c r="O110" s="27"/>
      <c r="P110" s="27"/>
      <c r="Q110" s="73"/>
      <c r="R110" s="27"/>
    </row>
    <row r="111" spans="1:18">
      <c r="A111" s="34">
        <v>104</v>
      </c>
      <c r="B111" s="23" t="s">
        <v>188</v>
      </c>
      <c r="C111" s="36">
        <v>1180</v>
      </c>
      <c r="D111" s="37" t="s">
        <v>189</v>
      </c>
      <c r="E111" s="23" t="s">
        <v>494</v>
      </c>
      <c r="F111" s="26">
        <v>1662.579</v>
      </c>
      <c r="G111" s="26"/>
      <c r="H111" s="26">
        <v>1417.662</v>
      </c>
      <c r="I111" s="26"/>
      <c r="J111" s="53">
        <f>240/1.18</f>
        <v>203.38983050847457</v>
      </c>
      <c r="K111" s="60"/>
      <c r="L111" s="61"/>
      <c r="M111" s="61"/>
      <c r="N111" s="61"/>
      <c r="O111" s="27"/>
      <c r="P111" s="27"/>
      <c r="Q111" s="73"/>
      <c r="R111" s="27"/>
    </row>
    <row r="112" spans="1:18">
      <c r="A112" s="38">
        <v>105</v>
      </c>
      <c r="B112" s="23" t="s">
        <v>93</v>
      </c>
      <c r="C112" s="36" t="s">
        <v>303</v>
      </c>
      <c r="D112" s="37" t="s">
        <v>304</v>
      </c>
      <c r="E112" s="23"/>
      <c r="F112" s="26"/>
      <c r="G112" s="26"/>
      <c r="H112" s="26"/>
      <c r="I112" s="26"/>
      <c r="J112" s="53"/>
      <c r="K112" s="60"/>
      <c r="L112" s="61"/>
      <c r="M112" s="61"/>
      <c r="N112" s="61"/>
      <c r="O112" s="27"/>
      <c r="P112" s="27"/>
      <c r="Q112" s="73"/>
      <c r="R112" s="27"/>
    </row>
    <row r="113" spans="1:18">
      <c r="A113" s="34">
        <v>106</v>
      </c>
      <c r="B113" s="23" t="s">
        <v>120</v>
      </c>
      <c r="C113" s="36">
        <v>1231</v>
      </c>
      <c r="D113" s="37" t="s">
        <v>302</v>
      </c>
      <c r="E113" s="23"/>
      <c r="F113" s="26"/>
      <c r="G113" s="26"/>
      <c r="H113" s="26"/>
      <c r="I113" s="26"/>
      <c r="J113" s="53"/>
      <c r="K113" s="60"/>
      <c r="L113" s="61"/>
      <c r="M113" s="61"/>
      <c r="N113" s="61"/>
      <c r="O113" s="27"/>
      <c r="P113" s="27"/>
      <c r="Q113" s="73"/>
      <c r="R113" s="27"/>
    </row>
    <row r="114" spans="1:18" ht="13.5" customHeight="1">
      <c r="A114" s="38">
        <v>107</v>
      </c>
      <c r="B114" s="23" t="s">
        <v>362</v>
      </c>
      <c r="C114" s="36">
        <v>1230</v>
      </c>
      <c r="D114" s="37" t="s">
        <v>361</v>
      </c>
      <c r="E114" s="23"/>
      <c r="F114" s="26"/>
      <c r="G114" s="26"/>
      <c r="H114" s="26"/>
      <c r="I114" s="26"/>
      <c r="J114" s="53"/>
      <c r="K114" s="60"/>
      <c r="L114" s="61"/>
      <c r="M114" s="61"/>
      <c r="N114" s="61"/>
      <c r="O114" s="27"/>
      <c r="P114" s="27"/>
      <c r="Q114" s="73"/>
      <c r="R114" s="27"/>
    </row>
    <row r="115" spans="1:18" ht="14.25" customHeight="1">
      <c r="A115" s="34">
        <v>108</v>
      </c>
      <c r="B115" s="23" t="s">
        <v>340</v>
      </c>
      <c r="C115" s="36">
        <v>1229</v>
      </c>
      <c r="D115" s="37" t="s">
        <v>339</v>
      </c>
      <c r="E115" s="23"/>
      <c r="F115" s="26"/>
      <c r="G115" s="26"/>
      <c r="H115" s="26"/>
      <c r="I115" s="26"/>
      <c r="J115" s="53"/>
      <c r="K115" s="60"/>
      <c r="L115" s="61"/>
      <c r="M115" s="61"/>
      <c r="N115" s="61"/>
      <c r="O115" s="27"/>
      <c r="P115" s="27"/>
      <c r="Q115" s="73"/>
      <c r="R115" s="27"/>
    </row>
    <row r="116" spans="1:18">
      <c r="A116" s="38">
        <v>109</v>
      </c>
      <c r="B116" s="23" t="s">
        <v>98</v>
      </c>
      <c r="C116" s="36">
        <v>1225</v>
      </c>
      <c r="D116" s="37" t="s">
        <v>301</v>
      </c>
      <c r="E116" s="23"/>
      <c r="F116" s="26"/>
      <c r="G116" s="26"/>
      <c r="H116" s="26"/>
      <c r="I116" s="26"/>
      <c r="J116" s="53"/>
      <c r="K116" s="60"/>
      <c r="L116" s="61"/>
      <c r="M116" s="61"/>
      <c r="N116" s="61"/>
      <c r="O116" s="27"/>
      <c r="P116" s="27"/>
      <c r="Q116" s="73"/>
      <c r="R116" s="27"/>
    </row>
    <row r="117" spans="1:18">
      <c r="A117" s="34">
        <v>110</v>
      </c>
      <c r="B117" s="23" t="s">
        <v>97</v>
      </c>
      <c r="C117" s="36">
        <v>1226</v>
      </c>
      <c r="D117" s="37" t="s">
        <v>300</v>
      </c>
      <c r="E117" s="23"/>
      <c r="F117" s="26"/>
      <c r="G117" s="26"/>
      <c r="H117" s="26"/>
      <c r="I117" s="26"/>
      <c r="J117" s="53"/>
      <c r="K117" s="60"/>
      <c r="L117" s="61"/>
      <c r="M117" s="61"/>
      <c r="N117" s="61"/>
      <c r="O117" s="27"/>
      <c r="P117" s="27"/>
      <c r="Q117" s="73"/>
      <c r="R117" s="27"/>
    </row>
    <row r="118" spans="1:18">
      <c r="A118" s="38">
        <v>111</v>
      </c>
      <c r="B118" s="23" t="s">
        <v>352</v>
      </c>
      <c r="C118" s="36">
        <v>1228</v>
      </c>
      <c r="D118" s="37" t="s">
        <v>351</v>
      </c>
      <c r="E118" s="23"/>
      <c r="F118" s="26"/>
      <c r="G118" s="26"/>
      <c r="H118" s="26"/>
      <c r="I118" s="26"/>
      <c r="J118" s="53"/>
      <c r="K118" s="60"/>
      <c r="L118" s="61"/>
      <c r="M118" s="61"/>
      <c r="N118" s="61"/>
      <c r="O118" s="27"/>
      <c r="P118" s="27"/>
      <c r="Q118" s="73"/>
      <c r="R118" s="27"/>
    </row>
    <row r="119" spans="1:18">
      <c r="A119" s="34">
        <v>112</v>
      </c>
      <c r="B119" s="23" t="s">
        <v>96</v>
      </c>
      <c r="C119" s="36">
        <v>1227</v>
      </c>
      <c r="D119" s="37" t="s">
        <v>299</v>
      </c>
      <c r="E119" s="23"/>
      <c r="F119" s="26"/>
      <c r="G119" s="26"/>
      <c r="H119" s="26"/>
      <c r="I119" s="26"/>
      <c r="J119" s="53"/>
      <c r="K119" s="60"/>
      <c r="L119" s="61"/>
      <c r="M119" s="61"/>
      <c r="N119" s="61"/>
      <c r="O119" s="27"/>
      <c r="P119" s="27"/>
      <c r="Q119" s="73"/>
      <c r="R119" s="27"/>
    </row>
    <row r="120" spans="1:18">
      <c r="A120" s="38">
        <v>113</v>
      </c>
      <c r="B120" s="23" t="s">
        <v>130</v>
      </c>
      <c r="C120" s="36">
        <v>1200</v>
      </c>
      <c r="D120" s="37" t="s">
        <v>298</v>
      </c>
      <c r="E120" s="23"/>
      <c r="F120" s="26"/>
      <c r="G120" s="26"/>
      <c r="H120" s="26"/>
      <c r="I120" s="26"/>
      <c r="J120" s="53"/>
      <c r="K120" s="60"/>
      <c r="L120" s="61"/>
      <c r="M120" s="61"/>
      <c r="N120" s="61"/>
      <c r="O120" s="27"/>
      <c r="P120" s="27"/>
      <c r="Q120" s="73"/>
      <c r="R120" s="27"/>
    </row>
    <row r="121" spans="1:18">
      <c r="A121" s="34">
        <v>114</v>
      </c>
      <c r="B121" s="23" t="s">
        <v>581</v>
      </c>
      <c r="C121" s="36" t="s">
        <v>582</v>
      </c>
      <c r="D121" s="37" t="s">
        <v>583</v>
      </c>
      <c r="E121" s="23" t="s">
        <v>578</v>
      </c>
      <c r="F121" s="26"/>
      <c r="G121" s="26">
        <v>258.84800000000001</v>
      </c>
      <c r="H121" s="26"/>
      <c r="I121" s="26">
        <v>142.58199999999999</v>
      </c>
      <c r="J121" s="53">
        <f>200/1.18</f>
        <v>169.49152542372883</v>
      </c>
      <c r="K121" s="60"/>
      <c r="L121" s="61"/>
      <c r="M121" s="61"/>
      <c r="N121" s="61"/>
      <c r="O121" s="27"/>
      <c r="P121" s="27"/>
      <c r="Q121" s="73"/>
      <c r="R121" s="27"/>
    </row>
    <row r="122" spans="1:18">
      <c r="A122" s="38">
        <v>115</v>
      </c>
      <c r="B122" s="23" t="s">
        <v>182</v>
      </c>
      <c r="C122" s="36">
        <v>1184</v>
      </c>
      <c r="D122" s="37" t="s">
        <v>183</v>
      </c>
      <c r="E122" s="23" t="s">
        <v>494</v>
      </c>
      <c r="F122" s="26">
        <v>2477.8780000000002</v>
      </c>
      <c r="G122" s="26"/>
      <c r="H122" s="26">
        <v>2289.8560000000002</v>
      </c>
      <c r="I122" s="26"/>
      <c r="J122" s="53">
        <f>240/1.18</f>
        <v>203.38983050847457</v>
      </c>
      <c r="K122" s="60"/>
      <c r="L122" s="61"/>
      <c r="M122" s="61"/>
      <c r="N122" s="61"/>
      <c r="O122" s="27"/>
      <c r="P122" s="27"/>
      <c r="Q122" s="73"/>
      <c r="R122" s="27"/>
    </row>
    <row r="123" spans="1:18">
      <c r="A123" s="34">
        <v>116</v>
      </c>
      <c r="B123" s="23" t="s">
        <v>180</v>
      </c>
      <c r="C123" s="36">
        <v>1183</v>
      </c>
      <c r="D123" s="37" t="s">
        <v>181</v>
      </c>
      <c r="E123" s="23" t="s">
        <v>494</v>
      </c>
      <c r="F123" s="26">
        <v>1258.5540000000001</v>
      </c>
      <c r="G123" s="26"/>
      <c r="H123" s="26">
        <v>809.65</v>
      </c>
      <c r="I123" s="26"/>
      <c r="J123" s="53">
        <f>240/1.18</f>
        <v>203.38983050847457</v>
      </c>
      <c r="K123" s="60"/>
      <c r="L123" s="61"/>
      <c r="M123" s="61"/>
      <c r="N123" s="61"/>
      <c r="O123" s="27"/>
      <c r="P123" s="27"/>
      <c r="Q123" s="73"/>
      <c r="R123" s="27"/>
    </row>
    <row r="124" spans="1:18">
      <c r="A124" s="8">
        <v>117</v>
      </c>
      <c r="B124" s="3" t="s">
        <v>176</v>
      </c>
      <c r="C124" s="7">
        <v>1182</v>
      </c>
      <c r="D124" s="21" t="s">
        <v>177</v>
      </c>
      <c r="E124" s="28" t="s">
        <v>494</v>
      </c>
      <c r="F124" s="30">
        <v>3323.6640000000002</v>
      </c>
      <c r="G124" s="30"/>
      <c r="H124" s="30">
        <v>2716.7080000000001</v>
      </c>
      <c r="I124" s="30"/>
      <c r="J124" s="54">
        <f>(240+240)/1.18</f>
        <v>406.77966101694915</v>
      </c>
      <c r="K124" s="60"/>
      <c r="L124" s="61"/>
      <c r="M124" s="61"/>
      <c r="N124" s="61"/>
      <c r="O124" s="27"/>
      <c r="P124" s="27"/>
      <c r="Q124" s="73"/>
      <c r="R124" s="27"/>
    </row>
    <row r="125" spans="1:18">
      <c r="A125" s="34">
        <v>118</v>
      </c>
      <c r="B125" s="23" t="s">
        <v>179</v>
      </c>
      <c r="C125" s="36">
        <v>1181</v>
      </c>
      <c r="D125" s="37" t="s">
        <v>178</v>
      </c>
      <c r="E125" s="23" t="s">
        <v>494</v>
      </c>
      <c r="F125" s="26">
        <v>1485.595</v>
      </c>
      <c r="G125" s="26"/>
      <c r="H125" s="26">
        <v>1258.558</v>
      </c>
      <c r="I125" s="26"/>
      <c r="J125" s="53">
        <f>240/1.18</f>
        <v>203.38983050847457</v>
      </c>
      <c r="K125" s="60"/>
      <c r="L125" s="61"/>
      <c r="M125" s="61"/>
      <c r="N125" s="61"/>
      <c r="O125" s="27"/>
      <c r="P125" s="27"/>
      <c r="Q125" s="73"/>
      <c r="R125" s="27"/>
    </row>
    <row r="126" spans="1:18">
      <c r="A126" s="38">
        <v>119</v>
      </c>
      <c r="B126" s="23" t="s">
        <v>190</v>
      </c>
      <c r="C126" s="36">
        <v>1217</v>
      </c>
      <c r="D126" s="37" t="s">
        <v>191</v>
      </c>
      <c r="E126" s="23"/>
      <c r="F126" s="26"/>
      <c r="G126" s="26"/>
      <c r="H126" s="26"/>
      <c r="I126" s="26"/>
      <c r="J126" s="53"/>
      <c r="K126" s="60"/>
      <c r="L126" s="61"/>
      <c r="M126" s="61"/>
      <c r="N126" s="61"/>
      <c r="O126" s="27"/>
      <c r="P126" s="27"/>
      <c r="Q126" s="73"/>
      <c r="R126" s="27"/>
    </row>
    <row r="127" spans="1:18" ht="24.75">
      <c r="A127" s="34">
        <v>120</v>
      </c>
      <c r="B127" s="23" t="s">
        <v>121</v>
      </c>
      <c r="C127" s="36" t="s">
        <v>307</v>
      </c>
      <c r="D127" s="37" t="s">
        <v>308</v>
      </c>
      <c r="E127" s="23"/>
      <c r="F127" s="26"/>
      <c r="G127" s="26"/>
      <c r="H127" s="26"/>
      <c r="I127" s="26"/>
      <c r="J127" s="53"/>
      <c r="K127" s="60"/>
      <c r="L127" s="61"/>
      <c r="M127" s="61"/>
      <c r="N127" s="61"/>
      <c r="O127" s="27"/>
      <c r="P127" s="27"/>
      <c r="Q127" s="73"/>
      <c r="R127" s="27"/>
    </row>
    <row r="128" spans="1:18">
      <c r="A128" s="38">
        <v>121</v>
      </c>
      <c r="B128" s="23" t="s">
        <v>370</v>
      </c>
      <c r="C128" s="36">
        <v>1201</v>
      </c>
      <c r="D128" s="37" t="s">
        <v>369</v>
      </c>
      <c r="E128" s="23"/>
      <c r="F128" s="26"/>
      <c r="G128" s="26"/>
      <c r="H128" s="26"/>
      <c r="I128" s="26"/>
      <c r="J128" s="53"/>
      <c r="K128" s="60"/>
      <c r="L128" s="61"/>
      <c r="M128" s="61"/>
      <c r="N128" s="61"/>
      <c r="O128" s="27"/>
      <c r="P128" s="27"/>
      <c r="Q128" s="73"/>
      <c r="R128" s="27"/>
    </row>
    <row r="129" spans="1:18">
      <c r="A129" s="34">
        <v>122</v>
      </c>
      <c r="B129" s="23" t="s">
        <v>129</v>
      </c>
      <c r="C129" s="36">
        <v>1218</v>
      </c>
      <c r="D129" s="37" t="s">
        <v>306</v>
      </c>
      <c r="E129" s="23"/>
      <c r="F129" s="26"/>
      <c r="G129" s="26"/>
      <c r="H129" s="26"/>
      <c r="I129" s="26"/>
      <c r="J129" s="53"/>
      <c r="K129" s="60"/>
      <c r="L129" s="61"/>
      <c r="M129" s="61"/>
      <c r="N129" s="61"/>
      <c r="O129" s="27"/>
      <c r="P129" s="27"/>
      <c r="Q129" s="73"/>
      <c r="R129" s="27"/>
    </row>
    <row r="130" spans="1:18">
      <c r="A130" s="38">
        <v>123</v>
      </c>
      <c r="B130" s="23" t="s">
        <v>123</v>
      </c>
      <c r="C130" s="36">
        <v>1219</v>
      </c>
      <c r="D130" s="37" t="s">
        <v>305</v>
      </c>
      <c r="E130" s="23"/>
      <c r="F130" s="26"/>
      <c r="G130" s="26"/>
      <c r="H130" s="26"/>
      <c r="I130" s="26"/>
      <c r="J130" s="53"/>
      <c r="K130" s="60"/>
      <c r="L130" s="61"/>
      <c r="M130" s="61"/>
      <c r="N130" s="61"/>
      <c r="O130" s="27"/>
      <c r="P130" s="27"/>
      <c r="Q130" s="73"/>
      <c r="R130" s="27"/>
    </row>
    <row r="131" spans="1:18" ht="16.5" customHeight="1">
      <c r="A131" s="34">
        <v>124</v>
      </c>
      <c r="B131" s="23" t="s">
        <v>346</v>
      </c>
      <c r="C131" s="36">
        <v>1220</v>
      </c>
      <c r="D131" s="37" t="s">
        <v>345</v>
      </c>
      <c r="E131" s="23"/>
      <c r="F131" s="26"/>
      <c r="G131" s="26"/>
      <c r="H131" s="26"/>
      <c r="I131" s="26"/>
      <c r="J131" s="53"/>
      <c r="K131" s="60"/>
      <c r="L131" s="61"/>
      <c r="M131" s="61"/>
      <c r="N131" s="61"/>
      <c r="O131" s="27"/>
      <c r="P131" s="27"/>
      <c r="Q131" s="73"/>
      <c r="R131" s="27"/>
    </row>
    <row r="132" spans="1:18" ht="16.5" customHeight="1">
      <c r="A132" s="38">
        <v>125</v>
      </c>
      <c r="B132" s="23" t="s">
        <v>348</v>
      </c>
      <c r="C132" s="36">
        <v>1221</v>
      </c>
      <c r="D132" s="37" t="s">
        <v>347</v>
      </c>
      <c r="E132" s="23"/>
      <c r="F132" s="26"/>
      <c r="G132" s="26"/>
      <c r="H132" s="26"/>
      <c r="I132" s="26"/>
      <c r="J132" s="53"/>
      <c r="K132" s="60"/>
      <c r="L132" s="61"/>
      <c r="M132" s="61"/>
      <c r="N132" s="61"/>
      <c r="O132" s="27"/>
      <c r="P132" s="27"/>
      <c r="Q132" s="73"/>
      <c r="R132" s="27"/>
    </row>
    <row r="133" spans="1:18">
      <c r="A133" s="34">
        <v>126</v>
      </c>
      <c r="B133" s="23" t="s">
        <v>350</v>
      </c>
      <c r="C133" s="36">
        <v>1206</v>
      </c>
      <c r="D133" s="37" t="s">
        <v>349</v>
      </c>
      <c r="E133" s="23"/>
      <c r="F133" s="26"/>
      <c r="G133" s="26"/>
      <c r="H133" s="26"/>
      <c r="I133" s="26"/>
      <c r="J133" s="53"/>
      <c r="K133" s="60"/>
      <c r="L133" s="61"/>
      <c r="M133" s="61"/>
      <c r="N133" s="61"/>
      <c r="O133" s="27"/>
      <c r="P133" s="27"/>
      <c r="Q133" s="73"/>
      <c r="R133" s="27"/>
    </row>
    <row r="134" spans="1:18" ht="13.5" customHeight="1">
      <c r="A134" s="38">
        <v>127</v>
      </c>
      <c r="B134" s="23" t="s">
        <v>175</v>
      </c>
      <c r="C134" s="36">
        <v>1198</v>
      </c>
      <c r="D134" s="37" t="s">
        <v>263</v>
      </c>
      <c r="E134" s="23"/>
      <c r="F134" s="26"/>
      <c r="G134" s="26"/>
      <c r="H134" s="26"/>
      <c r="I134" s="26"/>
      <c r="J134" s="53"/>
      <c r="K134" s="60"/>
      <c r="L134" s="61"/>
      <c r="M134" s="61"/>
      <c r="N134" s="61"/>
      <c r="O134" s="27"/>
      <c r="P134" s="27"/>
      <c r="Q134" s="73"/>
      <c r="R134" s="27"/>
    </row>
    <row r="135" spans="1:18" ht="13.5" customHeight="1">
      <c r="A135" s="34">
        <v>128</v>
      </c>
      <c r="B135" s="23" t="s">
        <v>354</v>
      </c>
      <c r="C135" s="36">
        <v>1199</v>
      </c>
      <c r="D135" s="37" t="s">
        <v>353</v>
      </c>
      <c r="E135" s="23"/>
      <c r="F135" s="26"/>
      <c r="G135" s="26"/>
      <c r="H135" s="26"/>
      <c r="I135" s="26"/>
      <c r="J135" s="53"/>
      <c r="K135" s="60"/>
      <c r="L135" s="61"/>
      <c r="M135" s="61"/>
      <c r="N135" s="61"/>
      <c r="O135" s="27"/>
      <c r="P135" s="27"/>
      <c r="Q135" s="73"/>
      <c r="R135" s="27"/>
    </row>
    <row r="136" spans="1:18">
      <c r="A136" s="38">
        <v>129</v>
      </c>
      <c r="B136" s="23" t="s">
        <v>127</v>
      </c>
      <c r="C136" s="36">
        <v>1236</v>
      </c>
      <c r="D136" s="37" t="s">
        <v>311</v>
      </c>
      <c r="E136" s="23" t="s">
        <v>494</v>
      </c>
      <c r="F136" s="26">
        <v>3486.3780000000002</v>
      </c>
      <c r="G136" s="26"/>
      <c r="H136" s="26">
        <v>2959.97</v>
      </c>
      <c r="I136" s="26"/>
      <c r="J136" s="53">
        <f>345/1.18</f>
        <v>292.37288135593224</v>
      </c>
      <c r="K136" s="60"/>
      <c r="L136" s="61"/>
      <c r="M136" s="61"/>
      <c r="N136" s="61"/>
      <c r="O136" s="27"/>
      <c r="P136" s="27"/>
      <c r="Q136" s="73"/>
      <c r="R136" s="27"/>
    </row>
    <row r="137" spans="1:18">
      <c r="A137" s="34">
        <v>130</v>
      </c>
      <c r="B137" s="23" t="s">
        <v>125</v>
      </c>
      <c r="C137" s="36">
        <v>1237</v>
      </c>
      <c r="D137" s="37" t="s">
        <v>310</v>
      </c>
      <c r="E137" s="23" t="s">
        <v>494</v>
      </c>
      <c r="F137" s="26">
        <v>6352.3280000000004</v>
      </c>
      <c r="G137" s="26"/>
      <c r="H137" s="26">
        <v>5536.48</v>
      </c>
      <c r="I137" s="26"/>
      <c r="J137" s="53">
        <f>(345+215+265)/1.18</f>
        <v>699.15254237288138</v>
      </c>
      <c r="K137" s="60"/>
      <c r="L137" s="61"/>
      <c r="M137" s="61"/>
      <c r="N137" s="61"/>
      <c r="O137" s="27"/>
      <c r="P137" s="27"/>
      <c r="Q137" s="73"/>
      <c r="R137" s="27"/>
    </row>
    <row r="138" spans="1:18">
      <c r="A138" s="38">
        <v>131</v>
      </c>
      <c r="B138" s="23" t="s">
        <v>124</v>
      </c>
      <c r="C138" s="36">
        <v>1235</v>
      </c>
      <c r="D138" s="37" t="s">
        <v>309</v>
      </c>
      <c r="E138" s="23" t="s">
        <v>494</v>
      </c>
      <c r="F138" s="26">
        <v>4151.9390000000003</v>
      </c>
      <c r="G138" s="26"/>
      <c r="H138" s="26">
        <v>3301.61</v>
      </c>
      <c r="I138" s="26"/>
      <c r="J138" s="53">
        <f>(345+265)/1.18</f>
        <v>516.94915254237287</v>
      </c>
      <c r="K138" s="60"/>
      <c r="L138" s="61"/>
      <c r="M138" s="61"/>
      <c r="N138" s="61"/>
      <c r="O138" s="27"/>
      <c r="P138" s="27"/>
      <c r="Q138" s="73"/>
      <c r="R138" s="27"/>
    </row>
    <row r="139" spans="1:18">
      <c r="A139" s="34">
        <v>132</v>
      </c>
      <c r="B139" s="23" t="s">
        <v>237</v>
      </c>
      <c r="C139" s="36">
        <v>1239</v>
      </c>
      <c r="D139" s="37" t="s">
        <v>248</v>
      </c>
      <c r="E139" s="23" t="s">
        <v>494</v>
      </c>
      <c r="F139" s="26">
        <v>7928.4170000000004</v>
      </c>
      <c r="G139" s="26"/>
      <c r="H139" s="26">
        <v>7051.4080000000004</v>
      </c>
      <c r="I139" s="26"/>
      <c r="J139" s="53">
        <f>(265+240+240)/1.18</f>
        <v>631.3559322033899</v>
      </c>
      <c r="K139" s="60"/>
      <c r="L139" s="61"/>
      <c r="M139" s="61"/>
      <c r="N139" s="61"/>
      <c r="O139" s="27"/>
      <c r="P139" s="27"/>
      <c r="Q139" s="73"/>
      <c r="R139" s="27"/>
    </row>
    <row r="140" spans="1:18">
      <c r="A140" s="38">
        <v>133</v>
      </c>
      <c r="B140" s="23" t="s">
        <v>238</v>
      </c>
      <c r="C140" s="36">
        <v>1238</v>
      </c>
      <c r="D140" s="37" t="s">
        <v>249</v>
      </c>
      <c r="E140" s="23" t="s">
        <v>494</v>
      </c>
      <c r="F140" s="26">
        <v>4203.8370000000004</v>
      </c>
      <c r="G140" s="26"/>
      <c r="H140" s="26">
        <v>3673.8110000000001</v>
      </c>
      <c r="I140" s="26"/>
      <c r="J140" s="53">
        <f>(215+265)/1.18</f>
        <v>406.77966101694915</v>
      </c>
      <c r="K140" s="60"/>
      <c r="L140" s="61"/>
      <c r="M140" s="61"/>
      <c r="N140" s="61"/>
      <c r="O140" s="27"/>
      <c r="P140" s="27"/>
      <c r="Q140" s="73"/>
      <c r="R140" s="27"/>
    </row>
    <row r="141" spans="1:18" ht="28.5" customHeight="1">
      <c r="A141" s="34">
        <v>134</v>
      </c>
      <c r="B141" s="23" t="s">
        <v>587</v>
      </c>
      <c r="C141" s="36" t="s">
        <v>588</v>
      </c>
      <c r="D141" s="37" t="s">
        <v>589</v>
      </c>
      <c r="E141" s="23" t="s">
        <v>578</v>
      </c>
      <c r="F141" s="26"/>
      <c r="G141" s="26">
        <v>243.994</v>
      </c>
      <c r="H141" s="26"/>
      <c r="I141" s="26">
        <v>120.44</v>
      </c>
      <c r="J141" s="53">
        <v>182.203</v>
      </c>
      <c r="K141" s="60"/>
      <c r="L141" s="61"/>
      <c r="M141" s="61"/>
      <c r="N141" s="61"/>
      <c r="O141" s="27"/>
      <c r="P141" s="27"/>
      <c r="Q141" s="73"/>
      <c r="R141" s="27"/>
    </row>
    <row r="142" spans="1:18" ht="28.5" customHeight="1">
      <c r="A142" s="38">
        <v>135</v>
      </c>
      <c r="B142" s="23" t="s">
        <v>584</v>
      </c>
      <c r="C142" s="36" t="s">
        <v>585</v>
      </c>
      <c r="D142" s="37" t="s">
        <v>586</v>
      </c>
      <c r="E142" s="23" t="s">
        <v>578</v>
      </c>
      <c r="F142" s="26"/>
      <c r="G142" s="26">
        <v>412.94400000000002</v>
      </c>
      <c r="H142" s="26"/>
      <c r="I142" s="26">
        <v>270.59699999999998</v>
      </c>
      <c r="J142" s="53">
        <f>250/1.18</f>
        <v>211.86440677966104</v>
      </c>
      <c r="K142" s="60"/>
      <c r="L142" s="61"/>
      <c r="M142" s="61"/>
      <c r="N142" s="61"/>
      <c r="O142" s="27"/>
      <c r="P142" s="27"/>
      <c r="Q142" s="73"/>
      <c r="R142" s="27"/>
    </row>
    <row r="143" spans="1:18">
      <c r="A143" s="34">
        <v>136</v>
      </c>
      <c r="B143" s="23" t="s">
        <v>579</v>
      </c>
      <c r="C143" s="36">
        <v>276</v>
      </c>
      <c r="D143" s="37" t="s">
        <v>580</v>
      </c>
      <c r="E143" s="23" t="s">
        <v>578</v>
      </c>
      <c r="F143" s="26"/>
      <c r="G143" s="26">
        <v>171.529</v>
      </c>
      <c r="H143" s="26"/>
      <c r="I143" s="26">
        <v>143.77799999999999</v>
      </c>
      <c r="J143" s="53"/>
      <c r="K143" s="60"/>
      <c r="L143" s="61"/>
      <c r="M143" s="61"/>
      <c r="N143" s="61"/>
      <c r="O143" s="27"/>
      <c r="P143" s="27"/>
      <c r="Q143" s="73"/>
      <c r="R143" s="27"/>
    </row>
    <row r="144" spans="1:18">
      <c r="A144" s="38">
        <v>137</v>
      </c>
      <c r="B144" s="23" t="s">
        <v>239</v>
      </c>
      <c r="C144" s="36">
        <v>1242</v>
      </c>
      <c r="D144" s="37" t="s">
        <v>250</v>
      </c>
      <c r="E144" s="23" t="s">
        <v>494</v>
      </c>
      <c r="F144" s="26">
        <v>4662.576</v>
      </c>
      <c r="G144" s="26"/>
      <c r="H144" s="26">
        <v>4301.4629999999997</v>
      </c>
      <c r="I144" s="26"/>
      <c r="J144" s="53">
        <f>(265+265)/1.18</f>
        <v>449.15254237288138</v>
      </c>
      <c r="K144" s="60"/>
      <c r="L144" s="61"/>
      <c r="M144" s="61"/>
      <c r="N144" s="61"/>
      <c r="O144" s="27"/>
      <c r="P144" s="27"/>
      <c r="Q144" s="73"/>
      <c r="R144" s="27"/>
    </row>
    <row r="145" spans="1:18">
      <c r="A145" s="34">
        <v>138</v>
      </c>
      <c r="B145" s="23" t="s">
        <v>240</v>
      </c>
      <c r="C145" s="36">
        <v>1243</v>
      </c>
      <c r="D145" s="37" t="s">
        <v>251</v>
      </c>
      <c r="E145" s="23" t="s">
        <v>494</v>
      </c>
      <c r="F145" s="26">
        <v>4108.2650000000003</v>
      </c>
      <c r="G145" s="26"/>
      <c r="H145" s="26">
        <v>3370.4160000000002</v>
      </c>
      <c r="I145" s="26"/>
      <c r="J145" s="53">
        <f>345/1.18</f>
        <v>292.37288135593224</v>
      </c>
      <c r="K145" s="60"/>
      <c r="L145" s="61"/>
      <c r="M145" s="61"/>
      <c r="N145" s="61"/>
      <c r="O145" s="27"/>
      <c r="P145" s="27"/>
      <c r="Q145" s="73"/>
      <c r="R145" s="27"/>
    </row>
    <row r="146" spans="1:18">
      <c r="A146" s="38">
        <v>139</v>
      </c>
      <c r="B146" s="23" t="s">
        <v>241</v>
      </c>
      <c r="C146" s="36">
        <v>1244</v>
      </c>
      <c r="D146" s="37" t="s">
        <v>252</v>
      </c>
      <c r="E146" s="23" t="s">
        <v>494</v>
      </c>
      <c r="F146" s="26">
        <v>2758.5520000000001</v>
      </c>
      <c r="G146" s="26"/>
      <c r="H146" s="26">
        <v>2410.3649999999998</v>
      </c>
      <c r="I146" s="26"/>
      <c r="J146" s="53">
        <f>265/1.18</f>
        <v>224.57627118644069</v>
      </c>
      <c r="K146" s="60"/>
      <c r="L146" s="61"/>
      <c r="M146" s="61"/>
      <c r="N146" s="61"/>
      <c r="O146" s="27"/>
      <c r="P146" s="27"/>
      <c r="Q146" s="73"/>
      <c r="R146" s="27"/>
    </row>
    <row r="147" spans="1:18" ht="13.5" customHeight="1">
      <c r="A147" s="34">
        <v>140</v>
      </c>
      <c r="B147" s="23" t="s">
        <v>360</v>
      </c>
      <c r="C147" s="36">
        <v>1233</v>
      </c>
      <c r="D147" s="37" t="s">
        <v>359</v>
      </c>
      <c r="E147" s="23" t="s">
        <v>494</v>
      </c>
      <c r="F147" s="26">
        <v>3655.509</v>
      </c>
      <c r="G147" s="26"/>
      <c r="H147" s="26">
        <v>3008.0120000000002</v>
      </c>
      <c r="I147" s="26"/>
      <c r="J147" s="53">
        <f>(265+345)/1.18</f>
        <v>516.94915254237287</v>
      </c>
      <c r="K147" s="60"/>
      <c r="L147" s="61"/>
      <c r="M147" s="61"/>
      <c r="N147" s="61"/>
      <c r="O147" s="27"/>
      <c r="P147" s="27"/>
      <c r="Q147" s="73"/>
      <c r="R147" s="27"/>
    </row>
    <row r="148" spans="1:18">
      <c r="A148" s="38">
        <v>141</v>
      </c>
      <c r="B148" s="23" t="s">
        <v>242</v>
      </c>
      <c r="C148" s="36">
        <v>1204</v>
      </c>
      <c r="D148" s="37" t="s">
        <v>253</v>
      </c>
      <c r="E148" s="23" t="s">
        <v>494</v>
      </c>
      <c r="F148" s="26">
        <v>6871.9489999999996</v>
      </c>
      <c r="G148" s="26"/>
      <c r="H148" s="26">
        <v>6203.4459999999999</v>
      </c>
      <c r="I148" s="26"/>
      <c r="J148" s="53">
        <f>(265+265)/1.18</f>
        <v>449.15254237288138</v>
      </c>
      <c r="K148" s="60"/>
      <c r="L148" s="61"/>
      <c r="M148" s="61"/>
      <c r="N148" s="61"/>
      <c r="O148" s="27"/>
      <c r="P148" s="27"/>
      <c r="Q148" s="73"/>
      <c r="R148" s="27"/>
    </row>
    <row r="149" spans="1:18">
      <c r="A149" s="34">
        <v>142</v>
      </c>
      <c r="B149" s="23" t="s">
        <v>243</v>
      </c>
      <c r="C149" s="36">
        <v>1205</v>
      </c>
      <c r="D149" s="37" t="s">
        <v>254</v>
      </c>
      <c r="E149" s="23" t="s">
        <v>494</v>
      </c>
      <c r="F149" s="26">
        <v>3678.4690000000001</v>
      </c>
      <c r="G149" s="26"/>
      <c r="H149" s="26">
        <v>3054.1120000000001</v>
      </c>
      <c r="I149" s="26"/>
      <c r="J149" s="53">
        <f>(265+240)/1.18</f>
        <v>427.96610169491527</v>
      </c>
      <c r="K149" s="60"/>
      <c r="L149" s="61"/>
      <c r="M149" s="61"/>
      <c r="N149" s="61"/>
      <c r="O149" s="27"/>
      <c r="P149" s="27"/>
      <c r="Q149" s="73"/>
      <c r="R149" s="27"/>
    </row>
    <row r="150" spans="1:18">
      <c r="A150" s="38">
        <v>143</v>
      </c>
      <c r="B150" s="23" t="s">
        <v>366</v>
      </c>
      <c r="C150" s="36">
        <v>1202</v>
      </c>
      <c r="D150" s="37" t="s">
        <v>365</v>
      </c>
      <c r="E150" s="23" t="s">
        <v>494</v>
      </c>
      <c r="F150" s="26">
        <v>5850.2420000000002</v>
      </c>
      <c r="G150" s="26"/>
      <c r="H150" s="26">
        <v>4922.1660000000002</v>
      </c>
      <c r="I150" s="26"/>
      <c r="J150" s="53">
        <f>(345+345)/1.18</f>
        <v>584.74576271186447</v>
      </c>
      <c r="K150" s="60"/>
      <c r="L150" s="61"/>
      <c r="M150" s="61"/>
      <c r="N150" s="61"/>
      <c r="O150" s="27"/>
      <c r="P150" s="27"/>
      <c r="Q150" s="73"/>
      <c r="R150" s="27"/>
    </row>
    <row r="151" spans="1:18">
      <c r="A151" s="34">
        <v>144</v>
      </c>
      <c r="B151" s="23" t="s">
        <v>364</v>
      </c>
      <c r="C151" s="36">
        <v>1203</v>
      </c>
      <c r="D151" s="37" t="s">
        <v>363</v>
      </c>
      <c r="E151" s="23" t="s">
        <v>494</v>
      </c>
      <c r="F151" s="26">
        <v>4398.8770000000004</v>
      </c>
      <c r="G151" s="26"/>
      <c r="H151" s="26">
        <v>3786.8609999999999</v>
      </c>
      <c r="I151" s="26"/>
      <c r="J151" s="53">
        <f>(265+265)/1.18</f>
        <v>449.15254237288138</v>
      </c>
      <c r="K151" s="60"/>
      <c r="L151" s="61"/>
      <c r="M151" s="61"/>
      <c r="N151" s="61"/>
      <c r="O151" s="27"/>
      <c r="P151" s="27"/>
      <c r="Q151" s="73"/>
      <c r="R151" s="27"/>
    </row>
    <row r="152" spans="1:18" ht="15" customHeight="1">
      <c r="A152" s="38">
        <v>145</v>
      </c>
      <c r="B152" s="23" t="s">
        <v>358</v>
      </c>
      <c r="C152" s="36">
        <v>1224</v>
      </c>
      <c r="D152" s="37" t="s">
        <v>357</v>
      </c>
      <c r="E152" s="23" t="s">
        <v>494</v>
      </c>
      <c r="F152" s="26">
        <v>4985.4520000000002</v>
      </c>
      <c r="G152" s="26"/>
      <c r="H152" s="26">
        <v>4242.2780000000002</v>
      </c>
      <c r="I152" s="26"/>
      <c r="J152" s="53">
        <f>(325+325+325)/1.18</f>
        <v>826.27118644067798</v>
      </c>
      <c r="K152" s="60"/>
      <c r="L152" s="61"/>
      <c r="M152" s="61"/>
      <c r="N152" s="61"/>
      <c r="O152" s="27"/>
      <c r="P152" s="27"/>
      <c r="Q152" s="73"/>
      <c r="R152" s="27"/>
    </row>
    <row r="153" spans="1:18" ht="15.75" customHeight="1">
      <c r="A153" s="34">
        <v>146</v>
      </c>
      <c r="B153" s="23" t="s">
        <v>356</v>
      </c>
      <c r="C153" s="36">
        <v>1234</v>
      </c>
      <c r="D153" s="37" t="s">
        <v>355</v>
      </c>
      <c r="E153" s="23" t="s">
        <v>494</v>
      </c>
      <c r="F153" s="26">
        <v>8115.5320000000002</v>
      </c>
      <c r="G153" s="26"/>
      <c r="H153" s="26">
        <v>6900.7860000000001</v>
      </c>
      <c r="I153" s="26"/>
      <c r="J153" s="53">
        <f>(345+390+390)/1.18</f>
        <v>953.38983050847457</v>
      </c>
      <c r="K153" s="60"/>
      <c r="L153" s="61"/>
      <c r="M153" s="61"/>
      <c r="N153" s="61"/>
      <c r="O153" s="27"/>
      <c r="P153" s="27"/>
      <c r="Q153" s="73"/>
      <c r="R153" s="27"/>
    </row>
    <row r="154" spans="1:18">
      <c r="A154" s="38">
        <v>147</v>
      </c>
      <c r="B154" s="23" t="s">
        <v>244</v>
      </c>
      <c r="C154" s="36">
        <v>1187</v>
      </c>
      <c r="D154" s="37" t="s">
        <v>255</v>
      </c>
      <c r="E154" s="23"/>
      <c r="F154" s="26"/>
      <c r="G154" s="26"/>
      <c r="H154" s="26"/>
      <c r="I154" s="26"/>
      <c r="J154" s="53"/>
      <c r="K154" s="60"/>
      <c r="L154" s="61"/>
      <c r="M154" s="61"/>
      <c r="N154" s="61"/>
      <c r="O154" s="27"/>
      <c r="P154" s="27"/>
      <c r="Q154" s="73"/>
      <c r="R154" s="27"/>
    </row>
    <row r="155" spans="1:18" ht="15" customHeight="1">
      <c r="A155" s="34">
        <v>148</v>
      </c>
      <c r="B155" s="23" t="s">
        <v>372</v>
      </c>
      <c r="C155" s="36">
        <v>465</v>
      </c>
      <c r="D155" s="37" t="s">
        <v>371</v>
      </c>
      <c r="E155" s="23" t="s">
        <v>488</v>
      </c>
      <c r="F155" s="26">
        <v>3931.8679999999999</v>
      </c>
      <c r="G155" s="26"/>
      <c r="H155" s="26">
        <v>3312.0450000000001</v>
      </c>
      <c r="I155" s="26"/>
      <c r="J155" s="53">
        <f>(265+265)/1.18</f>
        <v>449.15254237288138</v>
      </c>
      <c r="K155" s="60"/>
      <c r="L155" s="61"/>
      <c r="M155" s="61"/>
      <c r="N155" s="61"/>
      <c r="O155" s="27"/>
      <c r="P155" s="27"/>
      <c r="Q155" s="73"/>
      <c r="R155" s="27"/>
    </row>
    <row r="156" spans="1:18" ht="15.75" customHeight="1">
      <c r="A156" s="38">
        <v>149</v>
      </c>
      <c r="B156" s="23" t="s">
        <v>344</v>
      </c>
      <c r="C156" s="36">
        <v>466</v>
      </c>
      <c r="D156" s="37" t="s">
        <v>343</v>
      </c>
      <c r="E156" s="23" t="s">
        <v>488</v>
      </c>
      <c r="F156" s="26">
        <v>3823.6709999999998</v>
      </c>
      <c r="G156" s="26"/>
      <c r="H156" s="26">
        <v>3165.4749999999999</v>
      </c>
      <c r="I156" s="26"/>
      <c r="J156" s="53">
        <f>(345+345)/1.18</f>
        <v>584.74576271186447</v>
      </c>
      <c r="K156" s="60"/>
      <c r="L156" s="61"/>
      <c r="M156" s="61"/>
      <c r="N156" s="61"/>
      <c r="O156" s="27"/>
      <c r="P156" s="27"/>
      <c r="Q156" s="73"/>
      <c r="R156" s="27"/>
    </row>
    <row r="157" spans="1:18">
      <c r="A157" s="34">
        <v>150</v>
      </c>
      <c r="B157" s="23" t="s">
        <v>338</v>
      </c>
      <c r="C157" s="36">
        <v>1213</v>
      </c>
      <c r="D157" s="37" t="s">
        <v>337</v>
      </c>
      <c r="E157" s="23"/>
      <c r="F157" s="26"/>
      <c r="G157" s="26"/>
      <c r="H157" s="26"/>
      <c r="I157" s="26"/>
      <c r="J157" s="53"/>
      <c r="K157" s="60"/>
      <c r="L157" s="61"/>
      <c r="M157" s="61"/>
      <c r="N157" s="61"/>
      <c r="O157" s="27"/>
      <c r="P157" s="27"/>
      <c r="Q157" s="73"/>
      <c r="R157" s="27"/>
    </row>
    <row r="158" spans="1:18">
      <c r="A158" s="38">
        <v>151</v>
      </c>
      <c r="B158" s="23" t="s">
        <v>368</v>
      </c>
      <c r="C158" s="36">
        <v>1212</v>
      </c>
      <c r="D158" s="37" t="s">
        <v>367</v>
      </c>
      <c r="E158" s="23"/>
      <c r="F158" s="26"/>
      <c r="G158" s="26"/>
      <c r="H158" s="26"/>
      <c r="I158" s="26"/>
      <c r="J158" s="53"/>
      <c r="K158" s="60"/>
      <c r="L158" s="61"/>
      <c r="M158" s="61"/>
      <c r="N158" s="61"/>
      <c r="O158" s="27"/>
      <c r="P158" s="27"/>
      <c r="Q158" s="73"/>
      <c r="R158" s="27"/>
    </row>
    <row r="159" spans="1:18">
      <c r="A159" s="34">
        <v>152</v>
      </c>
      <c r="B159" s="23" t="s">
        <v>431</v>
      </c>
      <c r="C159" s="36">
        <v>1209</v>
      </c>
      <c r="D159" s="37" t="s">
        <v>433</v>
      </c>
      <c r="E159" s="23" t="s">
        <v>494</v>
      </c>
      <c r="F159" s="26">
        <v>7242.4369999999999</v>
      </c>
      <c r="G159" s="26"/>
      <c r="H159" s="26">
        <v>6919.3620000000001</v>
      </c>
      <c r="I159" s="26"/>
      <c r="J159" s="53">
        <f>(265+240)/1.18</f>
        <v>427.96610169491527</v>
      </c>
      <c r="K159" s="60"/>
      <c r="L159" s="61"/>
      <c r="M159" s="61"/>
      <c r="N159" s="61"/>
      <c r="O159" s="27"/>
      <c r="P159" s="27"/>
      <c r="Q159" s="73"/>
      <c r="R159" s="27"/>
    </row>
    <row r="160" spans="1:18">
      <c r="A160" s="38">
        <v>153</v>
      </c>
      <c r="B160" s="23" t="s">
        <v>432</v>
      </c>
      <c r="C160" s="36">
        <v>1210</v>
      </c>
      <c r="D160" s="37" t="s">
        <v>434</v>
      </c>
      <c r="E160" s="23" t="s">
        <v>494</v>
      </c>
      <c r="F160" s="26">
        <v>5082.009</v>
      </c>
      <c r="G160" s="26"/>
      <c r="H160" s="26">
        <v>4746.9319999999998</v>
      </c>
      <c r="I160" s="26"/>
      <c r="J160" s="53">
        <f>265/1.18</f>
        <v>224.57627118644069</v>
      </c>
      <c r="K160" s="60"/>
      <c r="L160" s="61"/>
      <c r="M160" s="61"/>
      <c r="N160" s="61"/>
      <c r="O160" s="27"/>
      <c r="P160" s="27"/>
      <c r="Q160" s="73"/>
      <c r="R160" s="27"/>
    </row>
    <row r="161" spans="1:18">
      <c r="A161" s="34">
        <v>154</v>
      </c>
      <c r="B161" s="23" t="s">
        <v>336</v>
      </c>
      <c r="C161" s="36">
        <v>1251</v>
      </c>
      <c r="D161" s="37" t="s">
        <v>335</v>
      </c>
      <c r="E161" s="23"/>
      <c r="F161" s="26"/>
      <c r="G161" s="26"/>
      <c r="H161" s="26"/>
      <c r="I161" s="26"/>
      <c r="J161" s="53"/>
      <c r="K161" s="60"/>
      <c r="L161" s="61"/>
      <c r="M161" s="61"/>
      <c r="N161" s="61"/>
      <c r="O161" s="27"/>
      <c r="P161" s="27"/>
      <c r="Q161" s="73"/>
      <c r="R161" s="27"/>
    </row>
    <row r="162" spans="1:18">
      <c r="A162" s="38">
        <v>155</v>
      </c>
      <c r="B162" s="23" t="s">
        <v>328</v>
      </c>
      <c r="C162" s="36">
        <v>1246</v>
      </c>
      <c r="D162" s="37" t="s">
        <v>327</v>
      </c>
      <c r="E162" s="23"/>
      <c r="F162" s="26"/>
      <c r="G162" s="26"/>
      <c r="H162" s="26"/>
      <c r="I162" s="26"/>
      <c r="J162" s="53"/>
      <c r="K162" s="60"/>
      <c r="L162" s="61"/>
      <c r="M162" s="61"/>
      <c r="N162" s="61"/>
      <c r="O162" s="27"/>
      <c r="P162" s="27"/>
      <c r="Q162" s="73"/>
      <c r="R162" s="27"/>
    </row>
    <row r="163" spans="1:18">
      <c r="A163" s="34">
        <v>156</v>
      </c>
      <c r="B163" s="23" t="s">
        <v>330</v>
      </c>
      <c r="C163" s="36">
        <v>1248</v>
      </c>
      <c r="D163" s="37" t="s">
        <v>329</v>
      </c>
      <c r="E163" s="23"/>
      <c r="F163" s="26"/>
      <c r="G163" s="26"/>
      <c r="H163" s="26"/>
      <c r="I163" s="26"/>
      <c r="J163" s="53"/>
      <c r="K163" s="60"/>
      <c r="L163" s="61"/>
      <c r="M163" s="61"/>
      <c r="N163" s="61"/>
      <c r="O163" s="27"/>
      <c r="P163" s="27"/>
      <c r="Q163" s="73"/>
      <c r="R163" s="27"/>
    </row>
    <row r="164" spans="1:18">
      <c r="A164" s="38">
        <v>157</v>
      </c>
      <c r="B164" s="23" t="s">
        <v>332</v>
      </c>
      <c r="C164" s="36">
        <v>1253</v>
      </c>
      <c r="D164" s="37" t="s">
        <v>331</v>
      </c>
      <c r="E164" s="23"/>
      <c r="F164" s="26"/>
      <c r="G164" s="26"/>
      <c r="H164" s="26"/>
      <c r="I164" s="26"/>
      <c r="J164" s="53"/>
      <c r="K164" s="60"/>
      <c r="L164" s="61"/>
      <c r="M164" s="61"/>
      <c r="N164" s="61"/>
      <c r="O164" s="27"/>
      <c r="P164" s="27"/>
      <c r="Q164" s="73"/>
      <c r="R164" s="27"/>
    </row>
    <row r="165" spans="1:18" ht="15" customHeight="1">
      <c r="A165" s="34">
        <v>158</v>
      </c>
      <c r="B165" s="23" t="s">
        <v>334</v>
      </c>
      <c r="C165" s="36">
        <v>1254</v>
      </c>
      <c r="D165" s="37" t="s">
        <v>333</v>
      </c>
      <c r="E165" s="23"/>
      <c r="F165" s="26"/>
      <c r="G165" s="26"/>
      <c r="H165" s="26"/>
      <c r="I165" s="26"/>
      <c r="J165" s="53"/>
      <c r="K165" s="60"/>
      <c r="L165" s="61"/>
      <c r="M165" s="61"/>
      <c r="N165" s="61"/>
      <c r="O165" s="27"/>
      <c r="P165" s="27"/>
      <c r="Q165" s="73"/>
      <c r="R165" s="27"/>
    </row>
    <row r="166" spans="1:18">
      <c r="A166" s="38">
        <v>159</v>
      </c>
      <c r="B166" s="23" t="s">
        <v>245</v>
      </c>
      <c r="C166" s="36">
        <v>1252</v>
      </c>
      <c r="D166" s="37" t="s">
        <v>256</v>
      </c>
      <c r="E166" s="23" t="s">
        <v>494</v>
      </c>
      <c r="F166" s="26">
        <v>3147.6019999999999</v>
      </c>
      <c r="G166" s="26"/>
      <c r="H166" s="26">
        <v>2290.5990000000002</v>
      </c>
      <c r="I166" s="26"/>
      <c r="J166" s="53">
        <f>(345+240)/1.18</f>
        <v>495.76271186440681</v>
      </c>
      <c r="K166" s="60"/>
      <c r="L166" s="61"/>
      <c r="M166" s="61"/>
      <c r="N166" s="61"/>
      <c r="O166" s="27"/>
      <c r="P166" s="27"/>
      <c r="Q166" s="73"/>
      <c r="R166" s="27"/>
    </row>
    <row r="167" spans="1:18">
      <c r="A167" s="34">
        <v>160</v>
      </c>
      <c r="B167" s="23" t="s">
        <v>261</v>
      </c>
      <c r="C167" s="36">
        <v>1241</v>
      </c>
      <c r="D167" s="37" t="s">
        <v>262</v>
      </c>
      <c r="E167" s="23"/>
      <c r="F167" s="26"/>
      <c r="G167" s="26"/>
      <c r="H167" s="26"/>
      <c r="I167" s="26"/>
      <c r="J167" s="53"/>
      <c r="K167" s="60"/>
      <c r="L167" s="61"/>
      <c r="M167" s="61"/>
      <c r="N167" s="61"/>
      <c r="O167" s="27"/>
      <c r="P167" s="27"/>
      <c r="Q167" s="73"/>
      <c r="R167" s="27"/>
    </row>
    <row r="168" spans="1:18">
      <c r="A168" s="38">
        <v>161</v>
      </c>
      <c r="B168" s="23" t="s">
        <v>342</v>
      </c>
      <c r="C168" s="36">
        <v>1189</v>
      </c>
      <c r="D168" s="37" t="s">
        <v>341</v>
      </c>
      <c r="E168" s="23" t="s">
        <v>494</v>
      </c>
      <c r="F168" s="26">
        <v>6174.4759999999997</v>
      </c>
      <c r="G168" s="26"/>
      <c r="H168" s="26">
        <v>5017.75</v>
      </c>
      <c r="I168" s="26"/>
      <c r="J168" s="53">
        <f>(390+265+265+240)/1.18</f>
        <v>983.05084745762713</v>
      </c>
      <c r="K168" s="60"/>
      <c r="L168" s="61"/>
      <c r="M168" s="61"/>
      <c r="N168" s="61"/>
      <c r="O168" s="27"/>
      <c r="P168" s="27"/>
      <c r="Q168" s="73"/>
      <c r="R168" s="27"/>
    </row>
    <row r="169" spans="1:18">
      <c r="A169" s="34">
        <v>162</v>
      </c>
      <c r="B169" s="23" t="s">
        <v>469</v>
      </c>
      <c r="C169" s="36">
        <v>1240</v>
      </c>
      <c r="D169" s="37" t="s">
        <v>470</v>
      </c>
      <c r="E169" s="23" t="s">
        <v>494</v>
      </c>
      <c r="F169" s="26">
        <v>5742.3180000000002</v>
      </c>
      <c r="G169" s="26"/>
      <c r="H169" s="26">
        <v>5168.8739999999998</v>
      </c>
      <c r="I169" s="26"/>
      <c r="J169" s="53">
        <f>(265+265+215)/1.18</f>
        <v>631.3559322033899</v>
      </c>
      <c r="K169" s="60"/>
      <c r="L169" s="61"/>
      <c r="M169" s="61"/>
      <c r="N169" s="61"/>
      <c r="O169" s="27"/>
      <c r="P169" s="27"/>
      <c r="Q169" s="73"/>
      <c r="R169" s="27"/>
    </row>
    <row r="170" spans="1:18">
      <c r="A170" s="38">
        <v>163</v>
      </c>
      <c r="B170" s="23" t="s">
        <v>471</v>
      </c>
      <c r="C170" s="36">
        <v>1207</v>
      </c>
      <c r="D170" s="37" t="s">
        <v>472</v>
      </c>
      <c r="E170" s="23" t="s">
        <v>494</v>
      </c>
      <c r="F170" s="26">
        <v>8914.2909999999993</v>
      </c>
      <c r="G170" s="26"/>
      <c r="H170" s="26">
        <v>8300.9599999999991</v>
      </c>
      <c r="I170" s="26"/>
      <c r="J170" s="53">
        <f>(265+240+345)/1.18</f>
        <v>720.33898305084745</v>
      </c>
      <c r="K170" s="60"/>
      <c r="L170" s="61"/>
      <c r="M170" s="61"/>
      <c r="N170" s="61"/>
      <c r="O170" s="27"/>
      <c r="P170" s="27"/>
      <c r="Q170" s="73"/>
      <c r="R170" s="27"/>
    </row>
    <row r="171" spans="1:18">
      <c r="A171" s="34">
        <v>164</v>
      </c>
      <c r="B171" s="23" t="s">
        <v>435</v>
      </c>
      <c r="C171" s="36">
        <v>1160</v>
      </c>
      <c r="D171" s="37" t="s">
        <v>436</v>
      </c>
      <c r="E171" s="23"/>
      <c r="F171" s="26"/>
      <c r="G171" s="26"/>
      <c r="H171" s="26"/>
      <c r="I171" s="26"/>
      <c r="J171" s="53"/>
      <c r="K171" s="60"/>
      <c r="L171" s="61"/>
      <c r="M171" s="61"/>
      <c r="N171" s="61"/>
      <c r="O171" s="27"/>
      <c r="P171" s="27"/>
      <c r="Q171" s="73"/>
      <c r="R171" s="27"/>
    </row>
    <row r="172" spans="1:18">
      <c r="A172" s="8">
        <v>165</v>
      </c>
      <c r="B172" s="3" t="s">
        <v>482</v>
      </c>
      <c r="C172" s="7">
        <v>1161</v>
      </c>
      <c r="D172" s="21" t="s">
        <v>483</v>
      </c>
      <c r="E172" s="15" t="s">
        <v>494</v>
      </c>
      <c r="F172" s="27">
        <v>23181.82</v>
      </c>
      <c r="G172" s="27"/>
      <c r="H172" s="27">
        <v>18499.626</v>
      </c>
      <c r="I172" s="27"/>
      <c r="J172" s="55">
        <f>(390+390+390+390+460+460+460+460)/1.18</f>
        <v>2881.3559322033898</v>
      </c>
      <c r="K172" s="60"/>
      <c r="L172" s="61"/>
      <c r="M172" s="61"/>
      <c r="N172" s="61"/>
      <c r="O172" s="27"/>
      <c r="P172" s="27"/>
      <c r="Q172" s="73"/>
      <c r="R172" s="27"/>
    </row>
    <row r="173" spans="1:18">
      <c r="A173" s="34">
        <v>166</v>
      </c>
      <c r="B173" s="23" t="s">
        <v>561</v>
      </c>
      <c r="C173" s="36" t="s">
        <v>562</v>
      </c>
      <c r="D173" s="37" t="s">
        <v>563</v>
      </c>
      <c r="E173" s="23" t="s">
        <v>542</v>
      </c>
      <c r="F173" s="26"/>
      <c r="G173" s="26"/>
      <c r="H173" s="26"/>
      <c r="I173" s="26"/>
      <c r="J173" s="53"/>
      <c r="K173" s="60"/>
      <c r="L173" s="61"/>
      <c r="M173" s="61"/>
      <c r="N173" s="61"/>
      <c r="O173" s="27"/>
      <c r="P173" s="27"/>
      <c r="Q173" s="73"/>
      <c r="R173" s="27"/>
    </row>
    <row r="174" spans="1:18">
      <c r="A174" s="38">
        <v>167</v>
      </c>
      <c r="B174" s="23" t="s">
        <v>498</v>
      </c>
      <c r="C174" s="36">
        <v>1302</v>
      </c>
      <c r="D174" s="37" t="s">
        <v>499</v>
      </c>
      <c r="E174" s="23" t="s">
        <v>488</v>
      </c>
      <c r="F174" s="26">
        <v>301.96199999999999</v>
      </c>
      <c r="G174" s="26"/>
      <c r="H174" s="26">
        <v>289.46499999999997</v>
      </c>
      <c r="I174" s="26"/>
      <c r="J174" s="53"/>
      <c r="K174" s="60"/>
      <c r="L174" s="61"/>
      <c r="M174" s="61"/>
      <c r="N174" s="61"/>
      <c r="O174" s="27"/>
      <c r="P174" s="27"/>
      <c r="Q174" s="73"/>
      <c r="R174" s="27"/>
    </row>
    <row r="175" spans="1:18">
      <c r="A175" s="8"/>
      <c r="B175" s="3" t="s">
        <v>707</v>
      </c>
      <c r="C175" s="7">
        <v>836</v>
      </c>
      <c r="D175" s="21" t="s">
        <v>708</v>
      </c>
      <c r="E175" s="28" t="s">
        <v>568</v>
      </c>
      <c r="F175" s="26"/>
      <c r="G175" s="26"/>
      <c r="H175" s="26"/>
      <c r="I175" s="26"/>
      <c r="J175" s="53"/>
      <c r="K175" s="60">
        <v>6005.9030000000002</v>
      </c>
      <c r="L175" s="61">
        <v>6001.5559999999996</v>
      </c>
      <c r="M175" s="61"/>
      <c r="N175" s="61"/>
      <c r="O175" s="27">
        <v>6067.1809999999996</v>
      </c>
      <c r="P175" s="27">
        <f t="shared" ref="P175" si="9">ROUND(O175*1.086,3)</f>
        <v>6588.9589999999998</v>
      </c>
      <c r="Q175" s="73">
        <f t="shared" ref="Q175" si="10">ROUND(P175*1.051,3)</f>
        <v>6924.9960000000001</v>
      </c>
      <c r="R175" s="27">
        <f t="shared" ref="R175" si="11">ROUND(Q175*0.9,3)</f>
        <v>6232.4960000000001</v>
      </c>
    </row>
    <row r="176" spans="1:18">
      <c r="A176" s="6">
        <v>168</v>
      </c>
      <c r="B176" s="3" t="s">
        <v>495</v>
      </c>
      <c r="C176" s="7" t="s">
        <v>496</v>
      </c>
      <c r="D176" s="21" t="s">
        <v>497</v>
      </c>
      <c r="E176" s="15" t="s">
        <v>488</v>
      </c>
      <c r="F176" s="27">
        <v>4237.1239999999998</v>
      </c>
      <c r="G176" s="27"/>
      <c r="H176" s="27">
        <v>4148.0240000000003</v>
      </c>
      <c r="I176" s="27"/>
      <c r="J176" s="55"/>
      <c r="K176" s="60"/>
      <c r="L176" s="61"/>
      <c r="M176" s="61"/>
      <c r="N176" s="61"/>
      <c r="O176" s="27"/>
      <c r="P176" s="27"/>
      <c r="Q176" s="73"/>
      <c r="R176" s="27"/>
    </row>
    <row r="177" spans="1:18">
      <c r="A177" s="38">
        <v>169</v>
      </c>
      <c r="B177" s="23" t="s">
        <v>492</v>
      </c>
      <c r="C177" s="36">
        <v>1286</v>
      </c>
      <c r="D177" s="37" t="s">
        <v>493</v>
      </c>
      <c r="E177" s="23" t="s">
        <v>494</v>
      </c>
      <c r="F177" s="26">
        <v>751.95500000000004</v>
      </c>
      <c r="G177" s="26"/>
      <c r="H177" s="26">
        <v>555.43600000000004</v>
      </c>
      <c r="I177" s="26"/>
      <c r="J177" s="53"/>
      <c r="K177" s="60"/>
      <c r="L177" s="61"/>
      <c r="M177" s="61"/>
      <c r="N177" s="61"/>
      <c r="O177" s="27"/>
      <c r="P177" s="27">
        <f t="shared" ref="P177:P190" si="12">ROUND(O177*1.086,3)</f>
        <v>0</v>
      </c>
      <c r="Q177" s="73">
        <f t="shared" ref="Q177:Q190" si="13">ROUND(P177*1.051,3)</f>
        <v>0</v>
      </c>
      <c r="R177" s="27">
        <f t="shared" ref="R177:R190" si="14">ROUND(Q177*0.9,3)</f>
        <v>0</v>
      </c>
    </row>
    <row r="178" spans="1:18" ht="24.75">
      <c r="A178" s="34">
        <v>170</v>
      </c>
      <c r="B178" s="41" t="s">
        <v>571</v>
      </c>
      <c r="C178" s="36" t="s">
        <v>572</v>
      </c>
      <c r="D178" s="37" t="s">
        <v>573</v>
      </c>
      <c r="E178" s="23" t="s">
        <v>494</v>
      </c>
      <c r="F178" s="26"/>
      <c r="G178" s="26">
        <v>1573.174</v>
      </c>
      <c r="H178" s="26"/>
      <c r="I178" s="26">
        <v>1488.4159999999999</v>
      </c>
      <c r="J178" s="53"/>
      <c r="K178" s="60"/>
      <c r="L178" s="61"/>
      <c r="M178" s="61"/>
      <c r="N178" s="61"/>
      <c r="O178" s="27"/>
      <c r="P178" s="27">
        <f t="shared" si="12"/>
        <v>0</v>
      </c>
      <c r="Q178" s="73">
        <f t="shared" si="13"/>
        <v>0</v>
      </c>
      <c r="R178" s="27">
        <f t="shared" si="14"/>
        <v>0</v>
      </c>
    </row>
    <row r="179" spans="1:18">
      <c r="A179" s="38">
        <v>171</v>
      </c>
      <c r="B179" s="41" t="s">
        <v>635</v>
      </c>
      <c r="C179" s="36" t="s">
        <v>636</v>
      </c>
      <c r="D179" s="37" t="s">
        <v>637</v>
      </c>
      <c r="E179" s="23" t="s">
        <v>494</v>
      </c>
      <c r="F179" s="26"/>
      <c r="G179" s="26">
        <v>294.21600000000001</v>
      </c>
      <c r="H179" s="26"/>
      <c r="I179" s="26">
        <v>266.697</v>
      </c>
      <c r="J179" s="53"/>
      <c r="K179" s="60"/>
      <c r="L179" s="61"/>
      <c r="M179" s="61"/>
      <c r="N179" s="61"/>
      <c r="O179" s="27"/>
      <c r="P179" s="27">
        <f t="shared" si="12"/>
        <v>0</v>
      </c>
      <c r="Q179" s="73">
        <f t="shared" si="13"/>
        <v>0</v>
      </c>
      <c r="R179" s="27">
        <f t="shared" si="14"/>
        <v>0</v>
      </c>
    </row>
    <row r="180" spans="1:18">
      <c r="A180" s="34">
        <v>172</v>
      </c>
      <c r="B180" s="23" t="s">
        <v>505</v>
      </c>
      <c r="C180" s="36" t="s">
        <v>506</v>
      </c>
      <c r="D180" s="37" t="s">
        <v>507</v>
      </c>
      <c r="E180" s="23" t="s">
        <v>488</v>
      </c>
      <c r="F180" s="26">
        <v>2960.6860000000001</v>
      </c>
      <c r="G180" s="26"/>
      <c r="H180" s="26">
        <v>2692.357</v>
      </c>
      <c r="I180" s="26"/>
      <c r="J180" s="53">
        <f>265/1.18</f>
        <v>224.57627118644069</v>
      </c>
      <c r="K180" s="60"/>
      <c r="L180" s="61"/>
      <c r="M180" s="61"/>
      <c r="N180" s="61"/>
      <c r="O180" s="27"/>
      <c r="P180" s="27">
        <f t="shared" si="12"/>
        <v>0</v>
      </c>
      <c r="Q180" s="73">
        <f t="shared" si="13"/>
        <v>0</v>
      </c>
      <c r="R180" s="27">
        <f t="shared" si="14"/>
        <v>0</v>
      </c>
    </row>
    <row r="181" spans="1:18" ht="24.75">
      <c r="A181" s="38">
        <v>173</v>
      </c>
      <c r="B181" s="23" t="s">
        <v>638</v>
      </c>
      <c r="C181" s="36" t="s">
        <v>639</v>
      </c>
      <c r="D181" s="37" t="s">
        <v>640</v>
      </c>
      <c r="E181" s="23" t="s">
        <v>494</v>
      </c>
      <c r="F181" s="26"/>
      <c r="G181" s="26">
        <v>1409.9690000000001</v>
      </c>
      <c r="H181" s="26"/>
      <c r="I181" s="26">
        <v>1350.5170000000001</v>
      </c>
      <c r="J181" s="53"/>
      <c r="K181" s="60"/>
      <c r="L181" s="61"/>
      <c r="M181" s="61"/>
      <c r="N181" s="61"/>
      <c r="O181" s="27"/>
      <c r="P181" s="27">
        <f t="shared" si="12"/>
        <v>0</v>
      </c>
      <c r="Q181" s="73">
        <f t="shared" si="13"/>
        <v>0</v>
      </c>
      <c r="R181" s="27">
        <f t="shared" si="14"/>
        <v>0</v>
      </c>
    </row>
    <row r="182" spans="1:18">
      <c r="A182" s="34">
        <v>174</v>
      </c>
      <c r="B182" s="23" t="s">
        <v>641</v>
      </c>
      <c r="C182" s="36">
        <v>1300</v>
      </c>
      <c r="D182" s="37" t="s">
        <v>642</v>
      </c>
      <c r="E182" s="23" t="s">
        <v>494</v>
      </c>
      <c r="F182" s="26"/>
      <c r="G182" s="26">
        <v>98.483999999999995</v>
      </c>
      <c r="H182" s="26"/>
      <c r="I182" s="26">
        <v>91.061000000000007</v>
      </c>
      <c r="J182" s="53"/>
      <c r="K182" s="60"/>
      <c r="L182" s="61"/>
      <c r="M182" s="61"/>
      <c r="N182" s="61"/>
      <c r="O182" s="27"/>
      <c r="P182" s="27">
        <f t="shared" si="12"/>
        <v>0</v>
      </c>
      <c r="Q182" s="73">
        <f t="shared" si="13"/>
        <v>0</v>
      </c>
      <c r="R182" s="27">
        <f t="shared" si="14"/>
        <v>0</v>
      </c>
    </row>
    <row r="183" spans="1:18">
      <c r="A183" s="38">
        <v>175</v>
      </c>
      <c r="B183" s="23" t="s">
        <v>643</v>
      </c>
      <c r="C183" s="36">
        <v>1308</v>
      </c>
      <c r="D183" s="37" t="s">
        <v>644</v>
      </c>
      <c r="E183" s="23" t="s">
        <v>494</v>
      </c>
      <c r="F183" s="26"/>
      <c r="G183" s="26">
        <v>224.10900000000001</v>
      </c>
      <c r="H183" s="26"/>
      <c r="I183" s="26">
        <v>215.935</v>
      </c>
      <c r="J183" s="53"/>
      <c r="K183" s="60"/>
      <c r="L183" s="61"/>
      <c r="M183" s="61"/>
      <c r="N183" s="61"/>
      <c r="O183" s="27"/>
      <c r="P183" s="27">
        <f t="shared" si="12"/>
        <v>0</v>
      </c>
      <c r="Q183" s="73">
        <f t="shared" si="13"/>
        <v>0</v>
      </c>
      <c r="R183" s="27">
        <f t="shared" si="14"/>
        <v>0</v>
      </c>
    </row>
    <row r="184" spans="1:18">
      <c r="A184" s="8"/>
      <c r="B184" s="63" t="s">
        <v>713</v>
      </c>
      <c r="C184" s="32" t="s">
        <v>714</v>
      </c>
      <c r="D184" s="17" t="s">
        <v>715</v>
      </c>
      <c r="E184" s="33" t="s">
        <v>488</v>
      </c>
      <c r="F184" s="26"/>
      <c r="G184" s="26"/>
      <c r="H184" s="26"/>
      <c r="I184" s="26"/>
      <c r="J184" s="53"/>
      <c r="K184" s="60">
        <v>9305.6110000000008</v>
      </c>
      <c r="L184" s="61">
        <v>9601.9719999999998</v>
      </c>
      <c r="M184" s="61"/>
      <c r="N184" s="61">
        <v>330.51</v>
      </c>
      <c r="O184" s="27">
        <v>9982.509</v>
      </c>
      <c r="P184" s="27">
        <f t="shared" ref="P184" si="15">ROUND(O184*1.086,3)</f>
        <v>10841.004999999999</v>
      </c>
      <c r="Q184" s="73">
        <f t="shared" ref="Q184" si="16">ROUND(P184*1.051,3)</f>
        <v>11393.896000000001</v>
      </c>
      <c r="R184" s="27">
        <f t="shared" ref="R184" si="17">ROUND(Q184*0.9,3)</f>
        <v>10254.505999999999</v>
      </c>
    </row>
    <row r="185" spans="1:18" ht="24.75">
      <c r="A185" s="8"/>
      <c r="B185" s="63" t="s">
        <v>666</v>
      </c>
      <c r="C185" s="32"/>
      <c r="D185" s="17" t="s">
        <v>665</v>
      </c>
      <c r="E185" s="33" t="s">
        <v>542</v>
      </c>
      <c r="F185" s="27"/>
      <c r="G185" s="27"/>
      <c r="H185" s="27"/>
      <c r="I185" s="27"/>
      <c r="J185" s="55"/>
      <c r="K185" s="60"/>
      <c r="L185" s="61"/>
      <c r="M185" s="61"/>
      <c r="N185" s="61"/>
      <c r="O185" s="27"/>
      <c r="P185" s="27">
        <f t="shared" si="12"/>
        <v>0</v>
      </c>
      <c r="Q185" s="73">
        <f t="shared" si="13"/>
        <v>0</v>
      </c>
      <c r="R185" s="27">
        <f t="shared" si="14"/>
        <v>0</v>
      </c>
    </row>
    <row r="186" spans="1:18">
      <c r="A186" s="8"/>
      <c r="B186" s="63" t="s">
        <v>717</v>
      </c>
      <c r="C186" s="32" t="s">
        <v>718</v>
      </c>
      <c r="D186" s="17" t="s">
        <v>716</v>
      </c>
      <c r="E186" s="33" t="s">
        <v>488</v>
      </c>
      <c r="F186" s="27"/>
      <c r="G186" s="27"/>
      <c r="H186" s="27"/>
      <c r="I186" s="27"/>
      <c r="J186" s="55"/>
      <c r="K186" s="60">
        <v>1055.4480000000001</v>
      </c>
      <c r="L186" s="61">
        <v>922.73900000000003</v>
      </c>
      <c r="M186" s="61"/>
      <c r="N186" s="61">
        <v>203.39</v>
      </c>
      <c r="O186" s="27">
        <v>1051.7570000000001</v>
      </c>
      <c r="P186" s="27">
        <f t="shared" ref="P186" si="18">ROUND(O186*1.086,3)</f>
        <v>1142.2080000000001</v>
      </c>
      <c r="Q186" s="73">
        <f t="shared" ref="Q186" si="19">ROUND(P186*1.051,3)</f>
        <v>1200.461</v>
      </c>
      <c r="R186" s="27">
        <f t="shared" ref="R186" si="20">ROUND(Q186*0.9,3)</f>
        <v>1080.415</v>
      </c>
    </row>
    <row r="187" spans="1:18" ht="24.75">
      <c r="A187" s="6">
        <v>176</v>
      </c>
      <c r="B187" s="3" t="s">
        <v>652</v>
      </c>
      <c r="C187" s="7" t="s">
        <v>653</v>
      </c>
      <c r="D187" s="21" t="s">
        <v>654</v>
      </c>
      <c r="E187" s="15" t="s">
        <v>494</v>
      </c>
      <c r="F187" s="27"/>
      <c r="G187" s="27">
        <v>2106.5659999999998</v>
      </c>
      <c r="H187" s="27"/>
      <c r="I187" s="27">
        <v>2052.029</v>
      </c>
      <c r="J187" s="55"/>
      <c r="K187" s="60"/>
      <c r="L187" s="61"/>
      <c r="M187" s="61"/>
      <c r="N187" s="61"/>
      <c r="O187" s="27"/>
      <c r="P187" s="27">
        <f t="shared" si="12"/>
        <v>0</v>
      </c>
      <c r="Q187" s="73">
        <f t="shared" si="13"/>
        <v>0</v>
      </c>
      <c r="R187" s="27">
        <f t="shared" si="14"/>
        <v>0</v>
      </c>
    </row>
    <row r="188" spans="1:18">
      <c r="A188" s="8"/>
      <c r="B188" s="3" t="s">
        <v>703</v>
      </c>
      <c r="C188" s="7">
        <v>834</v>
      </c>
      <c r="D188" s="21" t="s">
        <v>704</v>
      </c>
      <c r="E188" s="15" t="s">
        <v>568</v>
      </c>
      <c r="F188" s="27"/>
      <c r="G188" s="27"/>
      <c r="H188" s="27"/>
      <c r="I188" s="27"/>
      <c r="J188" s="55"/>
      <c r="K188" s="60">
        <v>7510.8360000000002</v>
      </c>
      <c r="L188" s="61">
        <v>7551</v>
      </c>
      <c r="M188" s="61"/>
      <c r="N188" s="61"/>
      <c r="O188" s="27">
        <v>7633.1729999999998</v>
      </c>
      <c r="P188" s="27">
        <f t="shared" ref="P188" si="21">ROUND(O188*1.086,3)</f>
        <v>8289.6260000000002</v>
      </c>
      <c r="Q188" s="73">
        <f t="shared" ref="Q188" si="22">ROUND(P188*1.051,3)</f>
        <v>8712.3970000000008</v>
      </c>
      <c r="R188" s="27">
        <f t="shared" ref="R188" si="23">ROUND(Q188*0.9,3)</f>
        <v>7841.1570000000002</v>
      </c>
    </row>
    <row r="189" spans="1:18">
      <c r="A189" s="8"/>
      <c r="B189" s="3" t="s">
        <v>706</v>
      </c>
      <c r="C189" s="7">
        <v>835</v>
      </c>
      <c r="D189" s="21" t="s">
        <v>705</v>
      </c>
      <c r="E189" s="15" t="s">
        <v>488</v>
      </c>
      <c r="F189" s="27"/>
      <c r="G189" s="27"/>
      <c r="H189" s="27"/>
      <c r="I189" s="27"/>
      <c r="J189" s="55"/>
      <c r="K189" s="60">
        <v>6939.3140000000003</v>
      </c>
      <c r="L189" s="61">
        <v>6764.9970000000003</v>
      </c>
      <c r="M189" s="61"/>
      <c r="N189" s="61"/>
      <c r="O189" s="27">
        <v>6838.5460000000003</v>
      </c>
      <c r="P189" s="27">
        <f t="shared" ref="P189" si="24">ROUND(O189*1.086,3)</f>
        <v>7426.6610000000001</v>
      </c>
      <c r="Q189" s="73">
        <f t="shared" ref="Q189" si="25">ROUND(P189*1.051,3)</f>
        <v>7805.4210000000003</v>
      </c>
      <c r="R189" s="27">
        <f t="shared" ref="R189" si="26">ROUND(Q189*0.9,3)</f>
        <v>7024.8789999999999</v>
      </c>
    </row>
    <row r="190" spans="1:18">
      <c r="A190" s="8">
        <v>177</v>
      </c>
      <c r="B190" s="3" t="s">
        <v>651</v>
      </c>
      <c r="C190" s="7">
        <v>1288</v>
      </c>
      <c r="D190" s="21" t="s">
        <v>650</v>
      </c>
      <c r="E190" s="15" t="s">
        <v>494</v>
      </c>
      <c r="F190" s="27"/>
      <c r="G190" s="27">
        <v>523.79399999999998</v>
      </c>
      <c r="H190" s="27"/>
      <c r="I190" s="27">
        <v>514.149</v>
      </c>
      <c r="J190" s="55"/>
      <c r="K190" s="60"/>
      <c r="L190" s="61"/>
      <c r="M190" s="61"/>
      <c r="N190" s="61"/>
      <c r="O190" s="27"/>
      <c r="P190" s="27">
        <f t="shared" si="12"/>
        <v>0</v>
      </c>
      <c r="Q190" s="73">
        <f t="shared" si="13"/>
        <v>0</v>
      </c>
      <c r="R190" s="27">
        <f t="shared" si="14"/>
        <v>0</v>
      </c>
    </row>
    <row r="191" spans="1:18">
      <c r="A191" s="8"/>
      <c r="B191" s="3" t="s">
        <v>694</v>
      </c>
      <c r="C191" s="7"/>
      <c r="D191" s="21" t="s">
        <v>695</v>
      </c>
      <c r="E191" s="15" t="s">
        <v>494</v>
      </c>
      <c r="F191" s="27"/>
      <c r="G191" s="27"/>
      <c r="H191" s="27"/>
      <c r="I191" s="27"/>
      <c r="J191" s="55"/>
      <c r="K191" s="60">
        <v>2278.5419999999999</v>
      </c>
      <c r="L191" s="61">
        <v>2440.3020000000001</v>
      </c>
      <c r="M191" s="61"/>
      <c r="N191" s="61"/>
      <c r="O191" s="27">
        <v>2465.4870000000001</v>
      </c>
      <c r="P191" s="27">
        <f>ROUND(O191*1.086,3)</f>
        <v>2677.5189999999998</v>
      </c>
      <c r="Q191" s="73">
        <f>ROUND(P191*1.051,3)</f>
        <v>2814.0720000000001</v>
      </c>
      <c r="R191" s="27">
        <f>ROUND(Q191*0.9,3)</f>
        <v>2532.665</v>
      </c>
    </row>
    <row r="192" spans="1:18" ht="24.75">
      <c r="A192" s="8"/>
      <c r="B192" s="3" t="s">
        <v>689</v>
      </c>
      <c r="C192" s="7"/>
      <c r="D192" s="21" t="s">
        <v>690</v>
      </c>
      <c r="E192" s="15" t="s">
        <v>494</v>
      </c>
      <c r="F192" s="27"/>
      <c r="G192" s="27"/>
      <c r="H192" s="27"/>
      <c r="I192" s="27"/>
      <c r="J192" s="55"/>
      <c r="K192" s="60">
        <v>11330.905000000001</v>
      </c>
      <c r="L192" s="61">
        <v>11926.003000000001</v>
      </c>
      <c r="M192" s="61"/>
      <c r="N192" s="61"/>
      <c r="O192" s="27">
        <v>12050.96</v>
      </c>
      <c r="P192" s="27">
        <f t="shared" ref="P192:P216" si="27">ROUND(O192*1.086,3)</f>
        <v>13087.343000000001</v>
      </c>
      <c r="Q192" s="73">
        <f t="shared" ref="Q192:Q216" si="28">ROUND(P192*1.051,3)</f>
        <v>13754.797</v>
      </c>
      <c r="R192" s="27">
        <f t="shared" ref="R192:R216" si="29">ROUND(Q192*0.9,3)</f>
        <v>12379.316999999999</v>
      </c>
    </row>
    <row r="193" spans="1:18" ht="29.25" customHeight="1">
      <c r="A193" s="6">
        <v>178</v>
      </c>
      <c r="B193" s="3" t="s">
        <v>655</v>
      </c>
      <c r="C193" s="7" t="s">
        <v>656</v>
      </c>
      <c r="D193" s="21" t="s">
        <v>657</v>
      </c>
      <c r="E193" s="15" t="s">
        <v>494</v>
      </c>
      <c r="F193" s="27"/>
      <c r="G193" s="27">
        <v>702.52300000000002</v>
      </c>
      <c r="H193" s="27"/>
      <c r="I193" s="27">
        <v>672.41399999999999</v>
      </c>
      <c r="J193" s="55"/>
      <c r="K193" s="60"/>
      <c r="L193" s="61"/>
      <c r="M193" s="61"/>
      <c r="N193" s="61"/>
      <c r="O193" s="27"/>
      <c r="P193" s="27">
        <f>ROUND(O193*1.086,3)</f>
        <v>0</v>
      </c>
      <c r="Q193" s="73">
        <f>ROUND(P193*1.051,3)</f>
        <v>0</v>
      </c>
      <c r="R193" s="27">
        <f>ROUND(Q193*0.9,3)</f>
        <v>0</v>
      </c>
    </row>
    <row r="194" spans="1:18">
      <c r="A194" s="8">
        <v>179</v>
      </c>
      <c r="B194" s="3" t="s">
        <v>647</v>
      </c>
      <c r="C194" s="7" t="s">
        <v>648</v>
      </c>
      <c r="D194" s="21" t="s">
        <v>649</v>
      </c>
      <c r="E194" s="15" t="s">
        <v>494</v>
      </c>
      <c r="F194" s="27"/>
      <c r="G194" s="27">
        <v>2225.7359999999999</v>
      </c>
      <c r="H194" s="27"/>
      <c r="I194" s="27">
        <v>2095.29</v>
      </c>
      <c r="J194" s="55"/>
      <c r="K194" s="60"/>
      <c r="L194" s="61"/>
      <c r="M194" s="61"/>
      <c r="N194" s="61"/>
      <c r="O194" s="27"/>
      <c r="P194" s="27">
        <f>ROUND(O194*1.086,3)</f>
        <v>0</v>
      </c>
      <c r="Q194" s="73">
        <f>ROUND(P194*1.051,3)</f>
        <v>0</v>
      </c>
      <c r="R194" s="27">
        <f>ROUND(Q194*0.9,3)</f>
        <v>0</v>
      </c>
    </row>
    <row r="195" spans="1:18" ht="24.75">
      <c r="A195" s="8"/>
      <c r="B195" s="3" t="s">
        <v>719</v>
      </c>
      <c r="C195" s="7" t="s">
        <v>718</v>
      </c>
      <c r="D195" s="21" t="s">
        <v>720</v>
      </c>
      <c r="E195" s="15" t="s">
        <v>488</v>
      </c>
      <c r="F195" s="27"/>
      <c r="G195" s="27"/>
      <c r="H195" s="27"/>
      <c r="I195" s="27"/>
      <c r="J195" s="55"/>
      <c r="K195" s="60">
        <v>1299.3230000000001</v>
      </c>
      <c r="L195" s="61">
        <v>1358.7149999999999</v>
      </c>
      <c r="M195" s="61"/>
      <c r="N195" s="61"/>
      <c r="O195" s="27">
        <v>1372.79</v>
      </c>
      <c r="P195" s="27">
        <f>ROUND(O195*1.086,3)</f>
        <v>1490.85</v>
      </c>
      <c r="Q195" s="73">
        <f>ROUND(P195*1.051,3)</f>
        <v>1566.883</v>
      </c>
      <c r="R195" s="27">
        <f>ROUND(Q195*0.9,3)</f>
        <v>1410.1949999999999</v>
      </c>
    </row>
    <row r="196" spans="1:18">
      <c r="A196" s="8"/>
      <c r="B196" s="3" t="s">
        <v>709</v>
      </c>
      <c r="C196" s="7">
        <v>832</v>
      </c>
      <c r="D196" s="21" t="s">
        <v>710</v>
      </c>
      <c r="E196" s="15" t="s">
        <v>568</v>
      </c>
      <c r="F196" s="27"/>
      <c r="G196" s="27"/>
      <c r="H196" s="27"/>
      <c r="I196" s="27"/>
      <c r="J196" s="55"/>
      <c r="K196" s="60">
        <v>4268.7039999999997</v>
      </c>
      <c r="L196" s="61">
        <v>4262.3410000000003</v>
      </c>
      <c r="M196" s="61"/>
      <c r="N196" s="61"/>
      <c r="O196" s="27">
        <v>4308.4309999999996</v>
      </c>
      <c r="P196" s="27">
        <f>ROUND(O196*1.086,3)</f>
        <v>4678.9560000000001</v>
      </c>
      <c r="Q196" s="73">
        <f>ROUND(P196*1.051,3)</f>
        <v>4917.5829999999996</v>
      </c>
      <c r="R196" s="27">
        <f>ROUND(Q196*0.9,3)</f>
        <v>4425.8249999999998</v>
      </c>
    </row>
    <row r="197" spans="1:18">
      <c r="A197" s="8"/>
      <c r="B197" s="3" t="s">
        <v>711</v>
      </c>
      <c r="C197" s="7">
        <v>833</v>
      </c>
      <c r="D197" s="21" t="s">
        <v>712</v>
      </c>
      <c r="E197" s="15" t="s">
        <v>568</v>
      </c>
      <c r="F197" s="27"/>
      <c r="G197" s="27"/>
      <c r="H197" s="27"/>
      <c r="I197" s="27"/>
      <c r="J197" s="55"/>
      <c r="K197" s="60">
        <v>3395.58</v>
      </c>
      <c r="L197" s="61">
        <v>3389.4110000000001</v>
      </c>
      <c r="M197" s="61"/>
      <c r="N197" s="61"/>
      <c r="O197" s="27">
        <v>3425.922</v>
      </c>
      <c r="P197" s="27">
        <f>ROUND(O197*1.086,3)</f>
        <v>3720.5509999999999</v>
      </c>
      <c r="Q197" s="73">
        <f>ROUND(P197*1.051,3)</f>
        <v>3910.299</v>
      </c>
      <c r="R197" s="27">
        <f>ROUND(Q197*0.9,3)</f>
        <v>3519.2689999999998</v>
      </c>
    </row>
    <row r="198" spans="1:18" ht="24.75">
      <c r="A198" s="8"/>
      <c r="B198" s="3" t="s">
        <v>698</v>
      </c>
      <c r="C198" s="7">
        <v>837</v>
      </c>
      <c r="D198" s="21" t="s">
        <v>699</v>
      </c>
      <c r="E198" s="15" t="s">
        <v>568</v>
      </c>
      <c r="F198" s="27"/>
      <c r="G198" s="27"/>
      <c r="H198" s="27"/>
      <c r="I198" s="27"/>
      <c r="J198" s="55"/>
      <c r="K198" s="60">
        <v>8322.8780000000006</v>
      </c>
      <c r="L198" s="61">
        <v>8613.5990000000002</v>
      </c>
      <c r="M198" s="61"/>
      <c r="N198" s="61"/>
      <c r="O198" s="27">
        <v>8400.4989999999998</v>
      </c>
      <c r="P198" s="27">
        <f t="shared" si="27"/>
        <v>9122.9419999999991</v>
      </c>
      <c r="Q198" s="73">
        <f t="shared" si="28"/>
        <v>9588.2119999999995</v>
      </c>
      <c r="R198" s="27">
        <f t="shared" si="29"/>
        <v>8629.3909999999996</v>
      </c>
    </row>
    <row r="199" spans="1:18">
      <c r="A199" s="34">
        <v>180</v>
      </c>
      <c r="B199" s="42" t="s">
        <v>220</v>
      </c>
      <c r="C199" s="36" t="s">
        <v>319</v>
      </c>
      <c r="D199" s="37" t="s">
        <v>43</v>
      </c>
      <c r="E199" s="23" t="s">
        <v>488</v>
      </c>
      <c r="F199" s="26">
        <v>4711.3710000000001</v>
      </c>
      <c r="G199" s="26"/>
      <c r="H199" s="26">
        <v>3104.502</v>
      </c>
      <c r="I199" s="26"/>
      <c r="J199" s="53">
        <f>325/1.18</f>
        <v>275.42372881355936</v>
      </c>
      <c r="K199" s="60"/>
      <c r="L199" s="61"/>
      <c r="M199" s="61"/>
      <c r="N199" s="61"/>
      <c r="O199" s="27"/>
      <c r="P199" s="27">
        <f t="shared" si="27"/>
        <v>0</v>
      </c>
      <c r="Q199" s="73">
        <f t="shared" si="28"/>
        <v>0</v>
      </c>
      <c r="R199" s="27">
        <f t="shared" si="29"/>
        <v>0</v>
      </c>
    </row>
    <row r="200" spans="1:18">
      <c r="A200" s="38">
        <v>181</v>
      </c>
      <c r="B200" s="42" t="s">
        <v>221</v>
      </c>
      <c r="C200" s="36" t="s">
        <v>318</v>
      </c>
      <c r="D200" s="37" t="s">
        <v>44</v>
      </c>
      <c r="E200" s="23" t="s">
        <v>488</v>
      </c>
      <c r="F200" s="26">
        <v>3368.2130000000002</v>
      </c>
      <c r="G200" s="26"/>
      <c r="H200" s="26">
        <v>2379.1379999999999</v>
      </c>
      <c r="I200" s="26"/>
      <c r="J200" s="53">
        <f>(390+390)/1.18</f>
        <v>661.01694915254245</v>
      </c>
      <c r="K200" s="60"/>
      <c r="L200" s="61"/>
      <c r="M200" s="61"/>
      <c r="N200" s="61"/>
      <c r="O200" s="27"/>
      <c r="P200" s="27">
        <f t="shared" si="27"/>
        <v>0</v>
      </c>
      <c r="Q200" s="73">
        <f t="shared" si="28"/>
        <v>0</v>
      </c>
      <c r="R200" s="27">
        <f t="shared" si="29"/>
        <v>0</v>
      </c>
    </row>
    <row r="201" spans="1:18">
      <c r="A201" s="34">
        <v>182</v>
      </c>
      <c r="B201" s="42" t="s">
        <v>222</v>
      </c>
      <c r="C201" s="36" t="s">
        <v>317</v>
      </c>
      <c r="D201" s="37" t="s">
        <v>45</v>
      </c>
      <c r="E201" s="23" t="s">
        <v>488</v>
      </c>
      <c r="F201" s="26">
        <v>7079.7889999999998</v>
      </c>
      <c r="G201" s="26"/>
      <c r="H201" s="26">
        <v>5117.4989999999998</v>
      </c>
      <c r="I201" s="26"/>
      <c r="J201" s="53">
        <f>(325+280+280)/1.18</f>
        <v>750</v>
      </c>
      <c r="K201" s="60"/>
      <c r="L201" s="61"/>
      <c r="M201" s="61"/>
      <c r="N201" s="61"/>
      <c r="O201" s="27"/>
      <c r="P201" s="27">
        <f t="shared" si="27"/>
        <v>0</v>
      </c>
      <c r="Q201" s="73">
        <f t="shared" si="28"/>
        <v>0</v>
      </c>
      <c r="R201" s="27">
        <f t="shared" si="29"/>
        <v>0</v>
      </c>
    </row>
    <row r="202" spans="1:18">
      <c r="A202" s="38">
        <v>183</v>
      </c>
      <c r="B202" s="42" t="s">
        <v>223</v>
      </c>
      <c r="C202" s="36" t="s">
        <v>316</v>
      </c>
      <c r="D202" s="37" t="s">
        <v>46</v>
      </c>
      <c r="E202" s="23"/>
      <c r="F202" s="26"/>
      <c r="G202" s="26"/>
      <c r="H202" s="26"/>
      <c r="I202" s="26"/>
      <c r="J202" s="53"/>
      <c r="K202" s="60"/>
      <c r="L202" s="61"/>
      <c r="M202" s="61"/>
      <c r="N202" s="61"/>
      <c r="O202" s="27"/>
      <c r="P202" s="27">
        <f t="shared" si="27"/>
        <v>0</v>
      </c>
      <c r="Q202" s="73">
        <f t="shared" si="28"/>
        <v>0</v>
      </c>
      <c r="R202" s="27">
        <f t="shared" si="29"/>
        <v>0</v>
      </c>
    </row>
    <row r="203" spans="1:18">
      <c r="A203" s="6">
        <v>184</v>
      </c>
      <c r="B203" s="13" t="s">
        <v>224</v>
      </c>
      <c r="C203" s="7">
        <v>563</v>
      </c>
      <c r="D203" s="21" t="s">
        <v>47</v>
      </c>
      <c r="E203" s="28" t="s">
        <v>488</v>
      </c>
      <c r="F203" s="30">
        <v>1960.3489999999999</v>
      </c>
      <c r="G203" s="30"/>
      <c r="H203" s="30">
        <v>1050.077</v>
      </c>
      <c r="I203" s="30"/>
      <c r="J203" s="54">
        <f>390/1.18</f>
        <v>330.50847457627123</v>
      </c>
      <c r="K203" s="60"/>
      <c r="L203" s="61"/>
      <c r="M203" s="61"/>
      <c r="N203" s="61"/>
      <c r="O203" s="27"/>
      <c r="P203" s="27">
        <f t="shared" si="27"/>
        <v>0</v>
      </c>
      <c r="Q203" s="73">
        <f t="shared" si="28"/>
        <v>0</v>
      </c>
      <c r="R203" s="27">
        <f t="shared" si="29"/>
        <v>0</v>
      </c>
    </row>
    <row r="204" spans="1:18">
      <c r="A204" s="38">
        <v>185</v>
      </c>
      <c r="B204" s="42" t="s">
        <v>225</v>
      </c>
      <c r="C204" s="36">
        <v>1259</v>
      </c>
      <c r="D204" s="37" t="s">
        <v>48</v>
      </c>
      <c r="E204" s="23"/>
      <c r="F204" s="26"/>
      <c r="G204" s="26"/>
      <c r="H204" s="26"/>
      <c r="I204" s="26"/>
      <c r="J204" s="53"/>
      <c r="K204" s="60"/>
      <c r="L204" s="61"/>
      <c r="M204" s="61"/>
      <c r="N204" s="61"/>
      <c r="O204" s="27"/>
      <c r="P204" s="27">
        <f t="shared" si="27"/>
        <v>0</v>
      </c>
      <c r="Q204" s="73">
        <f t="shared" si="28"/>
        <v>0</v>
      </c>
      <c r="R204" s="27">
        <f t="shared" si="29"/>
        <v>0</v>
      </c>
    </row>
    <row r="205" spans="1:18">
      <c r="A205" s="34">
        <v>186</v>
      </c>
      <c r="B205" s="42" t="s">
        <v>226</v>
      </c>
      <c r="C205" s="36" t="s">
        <v>315</v>
      </c>
      <c r="D205" s="37" t="s">
        <v>49</v>
      </c>
      <c r="E205" s="23"/>
      <c r="F205" s="26"/>
      <c r="G205" s="26"/>
      <c r="H205" s="26"/>
      <c r="I205" s="26"/>
      <c r="J205" s="53"/>
      <c r="K205" s="60"/>
      <c r="L205" s="61"/>
      <c r="M205" s="61"/>
      <c r="N205" s="61"/>
      <c r="O205" s="27"/>
      <c r="P205" s="27">
        <f t="shared" si="27"/>
        <v>0</v>
      </c>
      <c r="Q205" s="73">
        <f t="shared" si="28"/>
        <v>0</v>
      </c>
      <c r="R205" s="27">
        <f t="shared" si="29"/>
        <v>0</v>
      </c>
    </row>
    <row r="206" spans="1:18">
      <c r="A206" s="38">
        <v>187</v>
      </c>
      <c r="B206" s="42" t="s">
        <v>227</v>
      </c>
      <c r="C206" s="36" t="s">
        <v>314</v>
      </c>
      <c r="D206" s="37" t="s">
        <v>50</v>
      </c>
      <c r="E206" s="23"/>
      <c r="F206" s="26"/>
      <c r="G206" s="26"/>
      <c r="H206" s="26"/>
      <c r="I206" s="26"/>
      <c r="J206" s="53"/>
      <c r="K206" s="60"/>
      <c r="L206" s="61"/>
      <c r="M206" s="61"/>
      <c r="N206" s="61"/>
      <c r="O206" s="27"/>
      <c r="P206" s="27">
        <f t="shared" si="27"/>
        <v>0</v>
      </c>
      <c r="Q206" s="73">
        <f t="shared" si="28"/>
        <v>0</v>
      </c>
      <c r="R206" s="27">
        <f t="shared" si="29"/>
        <v>0</v>
      </c>
    </row>
    <row r="207" spans="1:18">
      <c r="A207" s="34">
        <v>188</v>
      </c>
      <c r="B207" s="42" t="s">
        <v>228</v>
      </c>
      <c r="C207" s="36" t="s">
        <v>313</v>
      </c>
      <c r="D207" s="37" t="s">
        <v>51</v>
      </c>
      <c r="E207" s="23"/>
      <c r="F207" s="26"/>
      <c r="G207" s="26"/>
      <c r="H207" s="26"/>
      <c r="I207" s="26"/>
      <c r="J207" s="53"/>
      <c r="K207" s="60"/>
      <c r="L207" s="61"/>
      <c r="M207" s="61"/>
      <c r="N207" s="61"/>
      <c r="O207" s="27"/>
      <c r="P207" s="27">
        <f t="shared" si="27"/>
        <v>0</v>
      </c>
      <c r="Q207" s="73">
        <f t="shared" si="28"/>
        <v>0</v>
      </c>
      <c r="R207" s="27">
        <f t="shared" si="29"/>
        <v>0</v>
      </c>
    </row>
    <row r="208" spans="1:18" ht="30">
      <c r="A208" s="38">
        <v>189</v>
      </c>
      <c r="B208" s="42" t="s">
        <v>229</v>
      </c>
      <c r="C208" s="39" t="s">
        <v>312</v>
      </c>
      <c r="D208" s="40" t="s">
        <v>52</v>
      </c>
      <c r="E208" s="23"/>
      <c r="F208" s="26"/>
      <c r="G208" s="26"/>
      <c r="H208" s="26"/>
      <c r="I208" s="26"/>
      <c r="J208" s="53"/>
      <c r="K208" s="60"/>
      <c r="L208" s="61"/>
      <c r="M208" s="61"/>
      <c r="N208" s="61"/>
      <c r="O208" s="27"/>
      <c r="P208" s="27">
        <f t="shared" si="27"/>
        <v>0</v>
      </c>
      <c r="Q208" s="73">
        <f t="shared" si="28"/>
        <v>0</v>
      </c>
      <c r="R208" s="27">
        <f t="shared" si="29"/>
        <v>0</v>
      </c>
    </row>
    <row r="209" spans="1:18">
      <c r="A209" s="34">
        <v>190</v>
      </c>
      <c r="B209" s="41" t="s">
        <v>236</v>
      </c>
      <c r="C209" s="36">
        <v>562</v>
      </c>
      <c r="D209" s="37" t="s">
        <v>72</v>
      </c>
      <c r="E209" s="23" t="s">
        <v>488</v>
      </c>
      <c r="F209" s="26">
        <v>3334.0410000000002</v>
      </c>
      <c r="G209" s="26"/>
      <c r="H209" s="26">
        <v>1045.7080000000001</v>
      </c>
      <c r="I209" s="26"/>
      <c r="J209" s="53"/>
      <c r="K209" s="60"/>
      <c r="L209" s="61"/>
      <c r="M209" s="61"/>
      <c r="N209" s="61"/>
      <c r="O209" s="27"/>
      <c r="P209" s="27">
        <f t="shared" si="27"/>
        <v>0</v>
      </c>
      <c r="Q209" s="73">
        <f t="shared" si="28"/>
        <v>0</v>
      </c>
      <c r="R209" s="27">
        <f t="shared" si="29"/>
        <v>0</v>
      </c>
    </row>
    <row r="210" spans="1:18">
      <c r="A210" s="8">
        <v>191</v>
      </c>
      <c r="B210" s="14" t="s">
        <v>230</v>
      </c>
      <c r="C210" s="7">
        <v>564</v>
      </c>
      <c r="D210" s="21" t="s">
        <v>66</v>
      </c>
      <c r="E210" s="28" t="s">
        <v>488</v>
      </c>
      <c r="F210" s="30">
        <v>3594.6370000000002</v>
      </c>
      <c r="G210" s="30"/>
      <c r="H210" s="30">
        <v>2735.6689999999999</v>
      </c>
      <c r="I210" s="30"/>
      <c r="J210" s="54"/>
      <c r="K210" s="60"/>
      <c r="L210" s="61"/>
      <c r="M210" s="61"/>
      <c r="N210" s="61"/>
      <c r="O210" s="27"/>
      <c r="P210" s="27">
        <f t="shared" si="27"/>
        <v>0</v>
      </c>
      <c r="Q210" s="73">
        <f t="shared" si="28"/>
        <v>0</v>
      </c>
      <c r="R210" s="27">
        <f t="shared" si="29"/>
        <v>0</v>
      </c>
    </row>
    <row r="211" spans="1:18" ht="14.25" customHeight="1">
      <c r="A211" s="34">
        <v>192</v>
      </c>
      <c r="B211" s="41" t="s">
        <v>502</v>
      </c>
      <c r="C211" s="36" t="s">
        <v>503</v>
      </c>
      <c r="D211" s="37" t="s">
        <v>504</v>
      </c>
      <c r="E211" s="23" t="s">
        <v>494</v>
      </c>
      <c r="F211" s="26">
        <v>6229.91</v>
      </c>
      <c r="G211" s="26"/>
      <c r="H211" s="26">
        <v>5363.4709999999995</v>
      </c>
      <c r="I211" s="26"/>
      <c r="J211" s="53">
        <v>650</v>
      </c>
      <c r="K211" s="60"/>
      <c r="L211" s="61"/>
      <c r="M211" s="61"/>
      <c r="N211" s="62" t="s">
        <v>634</v>
      </c>
      <c r="O211" s="27"/>
      <c r="P211" s="27">
        <f t="shared" si="27"/>
        <v>0</v>
      </c>
      <c r="Q211" s="73">
        <f t="shared" si="28"/>
        <v>0</v>
      </c>
      <c r="R211" s="27">
        <f t="shared" si="29"/>
        <v>0</v>
      </c>
    </row>
    <row r="212" spans="1:18">
      <c r="A212" s="38">
        <v>193</v>
      </c>
      <c r="B212" s="41" t="s">
        <v>233</v>
      </c>
      <c r="C212" s="36">
        <v>1267</v>
      </c>
      <c r="D212" s="37" t="s">
        <v>69</v>
      </c>
      <c r="E212" s="23"/>
      <c r="F212" s="26"/>
      <c r="G212" s="26"/>
      <c r="H212" s="26"/>
      <c r="I212" s="26"/>
      <c r="J212" s="53"/>
      <c r="K212" s="60"/>
      <c r="L212" s="61"/>
      <c r="M212" s="61"/>
      <c r="N212" s="61"/>
      <c r="O212" s="27"/>
      <c r="P212" s="27">
        <f t="shared" si="27"/>
        <v>0</v>
      </c>
      <c r="Q212" s="73">
        <f t="shared" si="28"/>
        <v>0</v>
      </c>
      <c r="R212" s="27">
        <f t="shared" si="29"/>
        <v>0</v>
      </c>
    </row>
    <row r="213" spans="1:18">
      <c r="A213" s="34">
        <v>194</v>
      </c>
      <c r="B213" s="41" t="s">
        <v>231</v>
      </c>
      <c r="C213" s="36">
        <v>1266</v>
      </c>
      <c r="D213" s="37" t="s">
        <v>67</v>
      </c>
      <c r="E213" s="23"/>
      <c r="F213" s="26"/>
      <c r="G213" s="26"/>
      <c r="H213" s="26"/>
      <c r="I213" s="26"/>
      <c r="J213" s="53"/>
      <c r="K213" s="60"/>
      <c r="L213" s="61"/>
      <c r="M213" s="61"/>
      <c r="N213" s="61"/>
      <c r="O213" s="27"/>
      <c r="P213" s="27">
        <f t="shared" si="27"/>
        <v>0</v>
      </c>
      <c r="Q213" s="73">
        <f t="shared" si="28"/>
        <v>0</v>
      </c>
      <c r="R213" s="27">
        <f t="shared" si="29"/>
        <v>0</v>
      </c>
    </row>
    <row r="214" spans="1:18">
      <c r="A214" s="38">
        <v>195</v>
      </c>
      <c r="B214" s="41" t="s">
        <v>232</v>
      </c>
      <c r="C214" s="36">
        <v>1264</v>
      </c>
      <c r="D214" s="37" t="s">
        <v>68</v>
      </c>
      <c r="E214" s="23"/>
      <c r="F214" s="26"/>
      <c r="G214" s="26"/>
      <c r="H214" s="26"/>
      <c r="I214" s="26"/>
      <c r="J214" s="53"/>
      <c r="K214" s="60"/>
      <c r="L214" s="61"/>
      <c r="M214" s="61"/>
      <c r="N214" s="61"/>
      <c r="O214" s="27"/>
      <c r="P214" s="27">
        <f t="shared" si="27"/>
        <v>0</v>
      </c>
      <c r="Q214" s="73">
        <f t="shared" si="28"/>
        <v>0</v>
      </c>
      <c r="R214" s="27">
        <f t="shared" si="29"/>
        <v>0</v>
      </c>
    </row>
    <row r="215" spans="1:18">
      <c r="A215" s="34">
        <v>196</v>
      </c>
      <c r="B215" s="41" t="s">
        <v>234</v>
      </c>
      <c r="C215" s="36">
        <v>1265</v>
      </c>
      <c r="D215" s="37" t="s">
        <v>70</v>
      </c>
      <c r="E215" s="23"/>
      <c r="F215" s="26"/>
      <c r="G215" s="26"/>
      <c r="H215" s="26"/>
      <c r="I215" s="26"/>
      <c r="J215" s="53"/>
      <c r="K215" s="60"/>
      <c r="L215" s="61"/>
      <c r="M215" s="61"/>
      <c r="N215" s="61"/>
      <c r="O215" s="27"/>
      <c r="P215" s="27">
        <f t="shared" si="27"/>
        <v>0</v>
      </c>
      <c r="Q215" s="73">
        <f t="shared" si="28"/>
        <v>0</v>
      </c>
      <c r="R215" s="27">
        <f t="shared" si="29"/>
        <v>0</v>
      </c>
    </row>
    <row r="216" spans="1:18">
      <c r="A216" s="38">
        <v>197</v>
      </c>
      <c r="B216" s="41" t="s">
        <v>235</v>
      </c>
      <c r="C216" s="36">
        <v>1260</v>
      </c>
      <c r="D216" s="37" t="s">
        <v>71</v>
      </c>
      <c r="E216" s="23"/>
      <c r="F216" s="26"/>
      <c r="G216" s="26"/>
      <c r="H216" s="26"/>
      <c r="I216" s="26"/>
      <c r="J216" s="53"/>
      <c r="K216" s="60"/>
      <c r="L216" s="61"/>
      <c r="M216" s="61"/>
      <c r="N216" s="61"/>
      <c r="O216" s="27"/>
      <c r="P216" s="27">
        <f t="shared" si="27"/>
        <v>0</v>
      </c>
      <c r="Q216" s="73">
        <f t="shared" si="28"/>
        <v>0</v>
      </c>
      <c r="R216" s="27">
        <f t="shared" si="29"/>
        <v>0</v>
      </c>
    </row>
    <row r="217" spans="1:18">
      <c r="A217" s="34">
        <v>198</v>
      </c>
      <c r="B217" s="41" t="s">
        <v>518</v>
      </c>
      <c r="C217" s="36">
        <v>565</v>
      </c>
      <c r="D217" s="37" t="s">
        <v>519</v>
      </c>
      <c r="E217" s="23" t="s">
        <v>488</v>
      </c>
      <c r="F217" s="26">
        <v>6391.8779999999997</v>
      </c>
      <c r="G217" s="26"/>
      <c r="H217" s="26">
        <v>5813.1629999999996</v>
      </c>
      <c r="I217" s="26"/>
      <c r="J217" s="53"/>
      <c r="K217" s="60"/>
      <c r="L217" s="61"/>
      <c r="M217" s="61"/>
      <c r="N217" s="61"/>
      <c r="O217" s="27"/>
      <c r="P217" s="27"/>
      <c r="Q217" s="73"/>
      <c r="R217" s="27"/>
    </row>
    <row r="218" spans="1:18">
      <c r="A218" s="8">
        <v>199</v>
      </c>
      <c r="B218" s="14" t="s">
        <v>520</v>
      </c>
      <c r="C218" s="7">
        <v>545</v>
      </c>
      <c r="D218" s="21" t="s">
        <v>521</v>
      </c>
      <c r="E218" s="15" t="s">
        <v>488</v>
      </c>
      <c r="F218" s="27">
        <v>3646.4380000000001</v>
      </c>
      <c r="G218" s="27"/>
      <c r="H218" s="27">
        <v>3387.2089999999998</v>
      </c>
      <c r="I218" s="27"/>
      <c r="J218" s="55">
        <f>(345+325)/1.18</f>
        <v>567.7966101694916</v>
      </c>
      <c r="K218" s="60"/>
      <c r="L218" s="61"/>
      <c r="M218" s="61"/>
      <c r="N218" s="61"/>
      <c r="O218" s="27"/>
      <c r="P218" s="27"/>
      <c r="Q218" s="73"/>
      <c r="R218" s="27"/>
    </row>
    <row r="219" spans="1:18">
      <c r="A219" s="34">
        <v>200</v>
      </c>
      <c r="B219" s="41" t="s">
        <v>516</v>
      </c>
      <c r="C219" s="36">
        <v>535</v>
      </c>
      <c r="D219" s="37" t="s">
        <v>517</v>
      </c>
      <c r="E219" s="23" t="s">
        <v>488</v>
      </c>
      <c r="F219" s="26">
        <v>2322.4850000000001</v>
      </c>
      <c r="G219" s="26"/>
      <c r="H219" s="26">
        <v>2146.4639999999999</v>
      </c>
      <c r="I219" s="26"/>
      <c r="J219" s="53">
        <f>280/1.18</f>
        <v>237.28813559322035</v>
      </c>
      <c r="K219" s="60"/>
      <c r="L219" s="61"/>
      <c r="M219" s="61"/>
      <c r="N219" s="61"/>
      <c r="O219" s="27"/>
      <c r="P219" s="27"/>
      <c r="Q219" s="73"/>
      <c r="R219" s="27"/>
    </row>
    <row r="220" spans="1:18">
      <c r="A220" s="38">
        <v>201</v>
      </c>
      <c r="B220" s="41" t="s">
        <v>514</v>
      </c>
      <c r="C220" s="36">
        <v>528</v>
      </c>
      <c r="D220" s="37" t="s">
        <v>515</v>
      </c>
      <c r="E220" s="23" t="s">
        <v>488</v>
      </c>
      <c r="F220" s="26">
        <v>3592.4189999999999</v>
      </c>
      <c r="G220" s="26"/>
      <c r="H220" s="26">
        <v>3371.788</v>
      </c>
      <c r="I220" s="26"/>
      <c r="J220" s="53">
        <f>325/1.18</f>
        <v>275.42372881355936</v>
      </c>
      <c r="K220" s="60"/>
      <c r="L220" s="61"/>
      <c r="M220" s="61"/>
      <c r="N220" s="61"/>
      <c r="O220" s="27"/>
      <c r="P220" s="27"/>
      <c r="Q220" s="73"/>
      <c r="R220" s="27"/>
    </row>
    <row r="221" spans="1:18">
      <c r="A221" s="34">
        <v>202</v>
      </c>
      <c r="B221" s="41" t="s">
        <v>512</v>
      </c>
      <c r="C221" s="36">
        <v>529</v>
      </c>
      <c r="D221" s="37" t="s">
        <v>513</v>
      </c>
      <c r="E221" s="23" t="s">
        <v>488</v>
      </c>
      <c r="F221" s="26">
        <v>5610.7860000000001</v>
      </c>
      <c r="G221" s="26"/>
      <c r="H221" s="26">
        <v>3377.2669999999998</v>
      </c>
      <c r="I221" s="26"/>
      <c r="J221" s="53">
        <f>390/1.18</f>
        <v>330.50847457627123</v>
      </c>
      <c r="K221" s="60"/>
      <c r="L221" s="61"/>
      <c r="M221" s="61"/>
      <c r="N221" s="61"/>
      <c r="O221" s="27"/>
      <c r="P221" s="27"/>
      <c r="Q221" s="73"/>
      <c r="R221" s="27"/>
    </row>
    <row r="222" spans="1:18">
      <c r="A222" s="38">
        <v>203</v>
      </c>
      <c r="B222" s="41" t="s">
        <v>522</v>
      </c>
      <c r="C222" s="36">
        <v>544</v>
      </c>
      <c r="D222" s="37" t="s">
        <v>523</v>
      </c>
      <c r="E222" s="23" t="s">
        <v>488</v>
      </c>
      <c r="F222" s="26">
        <v>5491.0410000000002</v>
      </c>
      <c r="G222" s="26"/>
      <c r="H222" s="26">
        <v>5049.5060000000003</v>
      </c>
      <c r="I222" s="26"/>
      <c r="J222" s="53">
        <f>390/1.18</f>
        <v>330.50847457627123</v>
      </c>
      <c r="K222" s="60"/>
      <c r="L222" s="61"/>
      <c r="M222" s="61"/>
      <c r="N222" s="61"/>
      <c r="O222" s="27"/>
      <c r="P222" s="27"/>
      <c r="Q222" s="73"/>
      <c r="R222" s="27"/>
    </row>
    <row r="223" spans="1:18">
      <c r="A223" s="34">
        <v>204</v>
      </c>
      <c r="B223" s="41" t="s">
        <v>510</v>
      </c>
      <c r="C223" s="36">
        <v>543</v>
      </c>
      <c r="D223" s="37" t="s">
        <v>511</v>
      </c>
      <c r="E223" s="23" t="s">
        <v>488</v>
      </c>
      <c r="F223" s="26">
        <v>2649.9259999999999</v>
      </c>
      <c r="G223" s="26"/>
      <c r="H223" s="26">
        <v>2097.0740000000001</v>
      </c>
      <c r="I223" s="26"/>
      <c r="J223" s="53">
        <f>390/1.18</f>
        <v>330.50847457627123</v>
      </c>
      <c r="K223" s="60"/>
      <c r="L223" s="61"/>
      <c r="M223" s="61"/>
      <c r="N223" s="61"/>
      <c r="O223" s="27"/>
      <c r="P223" s="27"/>
      <c r="Q223" s="73"/>
      <c r="R223" s="27"/>
    </row>
    <row r="224" spans="1:18">
      <c r="A224" s="38">
        <v>205</v>
      </c>
      <c r="B224" s="41" t="s">
        <v>508</v>
      </c>
      <c r="C224" s="36">
        <v>542</v>
      </c>
      <c r="D224" s="37" t="s">
        <v>509</v>
      </c>
      <c r="E224" s="23" t="s">
        <v>488</v>
      </c>
      <c r="F224" s="26">
        <v>6073.3239999999996</v>
      </c>
      <c r="G224" s="26"/>
      <c r="H224" s="26">
        <v>5680.29</v>
      </c>
      <c r="I224" s="26"/>
      <c r="J224" s="53">
        <f>(345+325)/1.18</f>
        <v>567.7966101694916</v>
      </c>
      <c r="K224" s="60"/>
      <c r="L224" s="61"/>
      <c r="M224" s="61"/>
      <c r="N224" s="61"/>
      <c r="O224" s="27"/>
      <c r="P224" s="27"/>
      <c r="Q224" s="73"/>
      <c r="R224" s="27"/>
    </row>
    <row r="225" spans="1:18">
      <c r="A225" s="6">
        <v>206</v>
      </c>
      <c r="B225" s="11" t="s">
        <v>173</v>
      </c>
      <c r="C225" s="7">
        <v>452</v>
      </c>
      <c r="D225" s="21" t="s">
        <v>174</v>
      </c>
      <c r="E225" s="28" t="s">
        <v>488</v>
      </c>
      <c r="F225" s="30">
        <v>1849.0920000000001</v>
      </c>
      <c r="G225" s="30"/>
      <c r="H225" s="30">
        <v>1601.098</v>
      </c>
      <c r="I225" s="30"/>
      <c r="J225" s="54">
        <f>240/1.18</f>
        <v>203.38983050847457</v>
      </c>
      <c r="K225" s="60"/>
      <c r="L225" s="61"/>
      <c r="M225" s="61"/>
      <c r="N225" s="61"/>
      <c r="O225" s="27"/>
      <c r="P225" s="27"/>
      <c r="Q225" s="73"/>
      <c r="R225" s="27"/>
    </row>
    <row r="226" spans="1:18">
      <c r="A226" s="38">
        <v>207</v>
      </c>
      <c r="B226" s="23" t="s">
        <v>374</v>
      </c>
      <c r="C226" s="36">
        <v>451</v>
      </c>
      <c r="D226" s="37" t="s">
        <v>373</v>
      </c>
      <c r="E226" s="23" t="s">
        <v>488</v>
      </c>
      <c r="F226" s="26">
        <v>1286.269</v>
      </c>
      <c r="G226" s="26"/>
      <c r="H226" s="26">
        <v>1081.934</v>
      </c>
      <c r="I226" s="26"/>
      <c r="J226" s="53">
        <f>240/1.18</f>
        <v>203.38983050847457</v>
      </c>
      <c r="K226" s="60"/>
      <c r="L226" s="61"/>
      <c r="M226" s="61"/>
      <c r="N226" s="61"/>
      <c r="O226" s="27"/>
      <c r="P226" s="27"/>
      <c r="Q226" s="73"/>
      <c r="R226" s="27"/>
    </row>
    <row r="227" spans="1:18">
      <c r="A227" s="34">
        <v>208</v>
      </c>
      <c r="B227" s="23" t="s">
        <v>385</v>
      </c>
      <c r="C227" s="36">
        <v>450</v>
      </c>
      <c r="D227" s="37" t="s">
        <v>386</v>
      </c>
      <c r="E227" s="23" t="s">
        <v>488</v>
      </c>
      <c r="F227" s="26">
        <v>2693.1610000000001</v>
      </c>
      <c r="G227" s="26"/>
      <c r="H227" s="26">
        <v>2366.623</v>
      </c>
      <c r="I227" s="26"/>
      <c r="J227" s="53">
        <f>345/1.18</f>
        <v>292.37288135593224</v>
      </c>
      <c r="K227" s="60"/>
      <c r="L227" s="61"/>
      <c r="M227" s="61"/>
      <c r="N227" s="61"/>
      <c r="O227" s="27"/>
      <c r="P227" s="27"/>
      <c r="Q227" s="73"/>
      <c r="R227" s="27"/>
    </row>
    <row r="228" spans="1:18">
      <c r="A228" s="8">
        <v>209</v>
      </c>
      <c r="B228" s="11" t="s">
        <v>387</v>
      </c>
      <c r="C228" s="7">
        <v>448</v>
      </c>
      <c r="D228" s="21" t="s">
        <v>388</v>
      </c>
      <c r="E228" s="28" t="s">
        <v>488</v>
      </c>
      <c r="F228" s="30">
        <v>2519.2080000000001</v>
      </c>
      <c r="G228" s="30"/>
      <c r="H228" s="30">
        <v>2289.585</v>
      </c>
      <c r="I228" s="30"/>
      <c r="J228" s="54">
        <f>265/1.18</f>
        <v>224.57627118644069</v>
      </c>
      <c r="K228" s="60"/>
      <c r="L228" s="61"/>
      <c r="M228" s="61"/>
      <c r="N228" s="61"/>
      <c r="O228" s="27"/>
      <c r="P228" s="27"/>
      <c r="Q228" s="73"/>
      <c r="R228" s="27"/>
    </row>
    <row r="229" spans="1:18">
      <c r="A229" s="34">
        <v>210</v>
      </c>
      <c r="B229" s="23" t="s">
        <v>438</v>
      </c>
      <c r="C229" s="36">
        <v>449</v>
      </c>
      <c r="D229" s="37" t="s">
        <v>437</v>
      </c>
      <c r="E229" s="23" t="s">
        <v>488</v>
      </c>
      <c r="F229" s="26">
        <v>1641.847</v>
      </c>
      <c r="G229" s="26"/>
      <c r="H229" s="26">
        <v>1592.346</v>
      </c>
      <c r="I229" s="26"/>
      <c r="J229" s="53"/>
      <c r="K229" s="60"/>
      <c r="L229" s="61"/>
      <c r="M229" s="61"/>
      <c r="N229" s="61"/>
      <c r="O229" s="27"/>
      <c r="P229" s="27"/>
      <c r="Q229" s="73"/>
      <c r="R229" s="27"/>
    </row>
    <row r="230" spans="1:18">
      <c r="A230" s="8">
        <v>211</v>
      </c>
      <c r="B230" s="11" t="s">
        <v>484</v>
      </c>
      <c r="C230" s="7">
        <v>445</v>
      </c>
      <c r="D230" s="21" t="s">
        <v>485</v>
      </c>
      <c r="E230" s="15" t="s">
        <v>488</v>
      </c>
      <c r="F230" s="27">
        <v>1785.4590000000001</v>
      </c>
      <c r="G230" s="27"/>
      <c r="H230" s="27">
        <v>1569.181</v>
      </c>
      <c r="I230" s="27"/>
      <c r="J230" s="55">
        <f>265/1.18</f>
        <v>224.57627118644069</v>
      </c>
      <c r="K230" s="60"/>
      <c r="L230" s="61"/>
      <c r="M230" s="61"/>
      <c r="N230" s="61"/>
      <c r="O230" s="27"/>
      <c r="P230" s="27"/>
      <c r="Q230" s="73"/>
      <c r="R230" s="27"/>
    </row>
    <row r="231" spans="1:18">
      <c r="A231" s="34">
        <v>212</v>
      </c>
      <c r="B231" s="23" t="s">
        <v>381</v>
      </c>
      <c r="C231" s="36">
        <v>440</v>
      </c>
      <c r="D231" s="37" t="s">
        <v>382</v>
      </c>
      <c r="E231" s="23" t="s">
        <v>488</v>
      </c>
      <c r="F231" s="26">
        <v>3605.127</v>
      </c>
      <c r="G231" s="26"/>
      <c r="H231" s="26">
        <v>3204.4929999999999</v>
      </c>
      <c r="I231" s="26"/>
      <c r="J231" s="53">
        <f>(265+265)/1.18</f>
        <v>449.15254237288138</v>
      </c>
      <c r="K231" s="60"/>
      <c r="L231" s="61"/>
      <c r="M231" s="61"/>
      <c r="N231" s="61"/>
      <c r="O231" s="27"/>
      <c r="P231" s="27"/>
      <c r="Q231" s="73"/>
      <c r="R231" s="27"/>
    </row>
    <row r="232" spans="1:18">
      <c r="A232" s="38">
        <v>213</v>
      </c>
      <c r="B232" s="23" t="s">
        <v>172</v>
      </c>
      <c r="C232" s="36">
        <v>454</v>
      </c>
      <c r="D232" s="37" t="s">
        <v>264</v>
      </c>
      <c r="E232" s="23" t="s">
        <v>488</v>
      </c>
      <c r="F232" s="26">
        <v>1160.028</v>
      </c>
      <c r="G232" s="26"/>
      <c r="H232" s="26">
        <v>1098.913</v>
      </c>
      <c r="I232" s="26"/>
      <c r="J232" s="53"/>
      <c r="K232" s="60"/>
      <c r="L232" s="61"/>
      <c r="M232" s="61"/>
      <c r="N232" s="61"/>
      <c r="O232" s="27"/>
      <c r="P232" s="27"/>
      <c r="Q232" s="73"/>
      <c r="R232" s="27"/>
    </row>
    <row r="233" spans="1:18">
      <c r="A233" s="34">
        <v>214</v>
      </c>
      <c r="B233" s="23" t="s">
        <v>166</v>
      </c>
      <c r="C233" s="36">
        <v>458</v>
      </c>
      <c r="D233" s="37" t="s">
        <v>167</v>
      </c>
      <c r="E233" s="23" t="s">
        <v>488</v>
      </c>
      <c r="F233" s="26">
        <v>1395.9929999999999</v>
      </c>
      <c r="G233" s="26"/>
      <c r="H233" s="26">
        <v>1345.1959999999999</v>
      </c>
      <c r="I233" s="26"/>
      <c r="J233" s="53"/>
      <c r="K233" s="60"/>
      <c r="L233" s="61"/>
      <c r="M233" s="61"/>
      <c r="N233" s="61"/>
      <c r="O233" s="27"/>
      <c r="P233" s="27"/>
      <c r="Q233" s="73"/>
      <c r="R233" s="27"/>
    </row>
    <row r="234" spans="1:18">
      <c r="A234" s="8">
        <v>215</v>
      </c>
      <c r="B234" s="11" t="s">
        <v>379</v>
      </c>
      <c r="C234" s="7">
        <v>456</v>
      </c>
      <c r="D234" s="21" t="s">
        <v>380</v>
      </c>
      <c r="E234" s="28" t="s">
        <v>488</v>
      </c>
      <c r="F234" s="30">
        <v>1980.933</v>
      </c>
      <c r="G234" s="30"/>
      <c r="H234" s="30">
        <v>1777.2660000000001</v>
      </c>
      <c r="I234" s="30"/>
      <c r="J234" s="54">
        <f>265/1.18</f>
        <v>224.57627118644069</v>
      </c>
      <c r="K234" s="60"/>
      <c r="L234" s="61"/>
      <c r="M234" s="61"/>
      <c r="N234" s="61"/>
      <c r="O234" s="27"/>
      <c r="P234" s="27"/>
      <c r="Q234" s="73"/>
      <c r="R234" s="27"/>
    </row>
    <row r="235" spans="1:18">
      <c r="A235" s="34">
        <v>216</v>
      </c>
      <c r="B235" s="23" t="s">
        <v>439</v>
      </c>
      <c r="C235" s="36">
        <v>455</v>
      </c>
      <c r="D235" s="37" t="s">
        <v>440</v>
      </c>
      <c r="E235" s="23" t="s">
        <v>488</v>
      </c>
      <c r="F235" s="26">
        <v>1660.1179999999999</v>
      </c>
      <c r="G235" s="26"/>
      <c r="H235" s="26">
        <v>1673.116</v>
      </c>
      <c r="I235" s="26"/>
      <c r="J235" s="53"/>
      <c r="K235" s="60"/>
      <c r="L235" s="61"/>
      <c r="M235" s="61"/>
      <c r="N235" s="61"/>
      <c r="O235" s="27"/>
      <c r="P235" s="27"/>
      <c r="Q235" s="73"/>
      <c r="R235" s="27"/>
    </row>
    <row r="236" spans="1:18">
      <c r="A236" s="8">
        <v>217</v>
      </c>
      <c r="B236" s="11" t="s">
        <v>441</v>
      </c>
      <c r="C236" s="7">
        <v>453</v>
      </c>
      <c r="D236" s="21" t="s">
        <v>442</v>
      </c>
      <c r="E236" s="15" t="s">
        <v>488</v>
      </c>
      <c r="F236" s="27">
        <v>2942.9369999999999</v>
      </c>
      <c r="G236" s="27"/>
      <c r="H236" s="27">
        <v>2636.9380000000001</v>
      </c>
      <c r="I236" s="27"/>
      <c r="J236" s="55">
        <f>345/1.18</f>
        <v>292.37288135593224</v>
      </c>
      <c r="K236" s="60"/>
      <c r="L236" s="61"/>
      <c r="M236" s="61"/>
      <c r="N236" s="61"/>
      <c r="O236" s="27"/>
      <c r="P236" s="27"/>
      <c r="Q236" s="73"/>
      <c r="R236" s="27"/>
    </row>
    <row r="237" spans="1:18">
      <c r="A237" s="34">
        <v>218</v>
      </c>
      <c r="B237" s="23" t="s">
        <v>391</v>
      </c>
      <c r="C237" s="36">
        <v>447</v>
      </c>
      <c r="D237" s="37" t="s">
        <v>392</v>
      </c>
      <c r="E237" s="23" t="s">
        <v>488</v>
      </c>
      <c r="F237" s="26">
        <v>2577.3139999999999</v>
      </c>
      <c r="G237" s="26"/>
      <c r="H237" s="26">
        <v>2245.3249999999998</v>
      </c>
      <c r="I237" s="26"/>
      <c r="J237" s="53">
        <f>345/1.18</f>
        <v>292.37288135593224</v>
      </c>
      <c r="K237" s="60"/>
      <c r="L237" s="61"/>
      <c r="M237" s="61"/>
      <c r="N237" s="61"/>
      <c r="O237" s="27"/>
      <c r="P237" s="27"/>
      <c r="Q237" s="73"/>
      <c r="R237" s="27"/>
    </row>
    <row r="238" spans="1:18">
      <c r="A238" s="8">
        <v>219</v>
      </c>
      <c r="B238" s="11" t="s">
        <v>500</v>
      </c>
      <c r="C238" s="7">
        <v>457</v>
      </c>
      <c r="D238" s="21" t="s">
        <v>501</v>
      </c>
      <c r="E238" s="15" t="s">
        <v>488</v>
      </c>
      <c r="F238" s="27">
        <v>1977.8510000000001</v>
      </c>
      <c r="G238" s="27"/>
      <c r="H238" s="27">
        <v>1647.884</v>
      </c>
      <c r="I238" s="27"/>
      <c r="J238" s="55">
        <f>390/1.18</f>
        <v>330.50847457627123</v>
      </c>
      <c r="K238" s="60"/>
      <c r="L238" s="61"/>
      <c r="M238" s="61"/>
      <c r="N238" s="61"/>
      <c r="O238" s="27"/>
      <c r="P238" s="27"/>
      <c r="Q238" s="73"/>
      <c r="R238" s="27"/>
    </row>
    <row r="239" spans="1:18">
      <c r="A239" s="6">
        <v>220</v>
      </c>
      <c r="B239" s="12" t="s">
        <v>164</v>
      </c>
      <c r="C239" s="7">
        <v>446</v>
      </c>
      <c r="D239" s="21" t="s">
        <v>165</v>
      </c>
      <c r="E239" s="28" t="s">
        <v>488</v>
      </c>
      <c r="F239" s="30">
        <v>713.971</v>
      </c>
      <c r="G239" s="30"/>
      <c r="H239" s="30">
        <v>652.66600000000005</v>
      </c>
      <c r="I239" s="30"/>
      <c r="J239" s="54"/>
      <c r="K239" s="60"/>
      <c r="L239" s="61"/>
      <c r="M239" s="61"/>
      <c r="N239" s="61"/>
      <c r="O239" s="27"/>
      <c r="P239" s="27"/>
      <c r="Q239" s="73"/>
      <c r="R239" s="27"/>
    </row>
    <row r="240" spans="1:18">
      <c r="A240" s="8">
        <v>221</v>
      </c>
      <c r="B240" s="11" t="s">
        <v>376</v>
      </c>
      <c r="C240" s="7">
        <v>444</v>
      </c>
      <c r="D240" s="21" t="s">
        <v>375</v>
      </c>
      <c r="E240" s="28" t="s">
        <v>488</v>
      </c>
      <c r="F240" s="30">
        <v>1962.97</v>
      </c>
      <c r="G240" s="30"/>
      <c r="H240" s="30">
        <v>1716.8620000000001</v>
      </c>
      <c r="I240" s="30"/>
      <c r="J240" s="54">
        <f>265/1.18</f>
        <v>224.57627118644069</v>
      </c>
      <c r="K240" s="60"/>
      <c r="L240" s="61"/>
      <c r="M240" s="61"/>
      <c r="N240" s="61"/>
      <c r="O240" s="27"/>
      <c r="P240" s="27"/>
      <c r="Q240" s="73"/>
      <c r="R240" s="27"/>
    </row>
    <row r="241" spans="1:18">
      <c r="A241" s="6">
        <v>222</v>
      </c>
      <c r="B241" s="12" t="s">
        <v>162</v>
      </c>
      <c r="C241" s="7">
        <v>443</v>
      </c>
      <c r="D241" s="21" t="s">
        <v>163</v>
      </c>
      <c r="E241" s="28" t="s">
        <v>488</v>
      </c>
      <c r="F241" s="30">
        <v>1236.2809999999999</v>
      </c>
      <c r="G241" s="30"/>
      <c r="H241" s="30">
        <v>1173.884</v>
      </c>
      <c r="I241" s="30"/>
      <c r="J241" s="54"/>
      <c r="K241" s="60"/>
      <c r="L241" s="61"/>
      <c r="M241" s="61"/>
      <c r="N241" s="61"/>
      <c r="O241" s="27"/>
      <c r="P241" s="27"/>
      <c r="Q241" s="73"/>
      <c r="R241" s="27"/>
    </row>
    <row r="242" spans="1:18">
      <c r="A242" s="8">
        <v>223</v>
      </c>
      <c r="B242" s="12" t="s">
        <v>378</v>
      </c>
      <c r="C242" s="7">
        <v>442</v>
      </c>
      <c r="D242" s="21" t="s">
        <v>377</v>
      </c>
      <c r="E242" s="28" t="s">
        <v>488</v>
      </c>
      <c r="F242" s="30">
        <v>1931.075</v>
      </c>
      <c r="G242" s="30"/>
      <c r="H242" s="30">
        <v>1692.876</v>
      </c>
      <c r="I242" s="30"/>
      <c r="J242" s="54">
        <f>240/1.18</f>
        <v>203.38983050847457</v>
      </c>
      <c r="K242" s="60"/>
      <c r="L242" s="61"/>
      <c r="M242" s="61"/>
      <c r="N242" s="61"/>
      <c r="O242" s="27"/>
      <c r="P242" s="27"/>
      <c r="Q242" s="73"/>
      <c r="R242" s="27"/>
    </row>
    <row r="243" spans="1:18">
      <c r="A243" s="6">
        <v>224</v>
      </c>
      <c r="B243" s="12" t="s">
        <v>389</v>
      </c>
      <c r="C243" s="7">
        <v>441</v>
      </c>
      <c r="D243" s="21" t="s">
        <v>390</v>
      </c>
      <c r="E243" s="28" t="s">
        <v>488</v>
      </c>
      <c r="F243" s="30">
        <v>2590.114</v>
      </c>
      <c r="G243" s="30"/>
      <c r="H243" s="30">
        <v>2367.6979999999999</v>
      </c>
      <c r="I243" s="30"/>
      <c r="J243" s="54">
        <f>265/1.18</f>
        <v>224.57627118644069</v>
      </c>
      <c r="K243" s="60"/>
      <c r="L243" s="61"/>
      <c r="M243" s="61"/>
      <c r="N243" s="61"/>
      <c r="O243" s="27"/>
      <c r="P243" s="27"/>
      <c r="Q243" s="73"/>
      <c r="R243" s="27"/>
    </row>
    <row r="244" spans="1:18">
      <c r="A244" s="38">
        <v>225</v>
      </c>
      <c r="B244" s="35" t="s">
        <v>383</v>
      </c>
      <c r="C244" s="36">
        <v>439</v>
      </c>
      <c r="D244" s="37" t="s">
        <v>384</v>
      </c>
      <c r="E244" s="23" t="s">
        <v>488</v>
      </c>
      <c r="F244" s="26">
        <v>16181.933999999999</v>
      </c>
      <c r="G244" s="26"/>
      <c r="H244" s="26">
        <v>14224.281999999999</v>
      </c>
      <c r="I244" s="26"/>
      <c r="J244" s="53">
        <f>(240+345+265+345+240)/1.18</f>
        <v>1216.1016949152543</v>
      </c>
      <c r="K244" s="60"/>
      <c r="L244" s="61"/>
      <c r="M244" s="61"/>
      <c r="N244" s="61"/>
      <c r="O244" s="27"/>
      <c r="P244" s="27"/>
      <c r="Q244" s="73"/>
      <c r="R244" s="27"/>
    </row>
    <row r="245" spans="1:18">
      <c r="A245" s="6">
        <v>226</v>
      </c>
      <c r="B245" s="12" t="s">
        <v>645</v>
      </c>
      <c r="C245" s="7">
        <v>438</v>
      </c>
      <c r="D245" s="21" t="s">
        <v>646</v>
      </c>
      <c r="E245" s="28" t="s">
        <v>488</v>
      </c>
      <c r="F245" s="30"/>
      <c r="G245" s="30">
        <v>33493.565000000002</v>
      </c>
      <c r="H245" s="30"/>
      <c r="I245" s="30">
        <v>31840.364000000001</v>
      </c>
      <c r="J245" s="54">
        <v>1470.34</v>
      </c>
      <c r="K245" s="60"/>
      <c r="L245" s="61"/>
      <c r="M245" s="61"/>
      <c r="N245" s="61"/>
      <c r="O245" s="27"/>
      <c r="P245" s="27"/>
      <c r="Q245" s="73"/>
      <c r="R245" s="27"/>
    </row>
    <row r="246" spans="1:18">
      <c r="A246" s="38">
        <v>227</v>
      </c>
      <c r="B246" s="23" t="s">
        <v>99</v>
      </c>
      <c r="C246" s="36">
        <v>624</v>
      </c>
      <c r="D246" s="37" t="s">
        <v>325</v>
      </c>
      <c r="E246" s="23" t="s">
        <v>488</v>
      </c>
      <c r="F246" s="26">
        <v>325.29300000000001</v>
      </c>
      <c r="G246" s="26"/>
      <c r="H246" s="26">
        <v>308.40499999999997</v>
      </c>
      <c r="I246" s="26"/>
      <c r="J246" s="53"/>
      <c r="K246" s="60"/>
      <c r="L246" s="61"/>
      <c r="M246" s="61"/>
      <c r="N246" s="61"/>
      <c r="O246" s="27"/>
      <c r="P246" s="27"/>
      <c r="Q246" s="73"/>
      <c r="R246" s="27"/>
    </row>
    <row r="247" spans="1:18">
      <c r="A247" s="34">
        <v>228</v>
      </c>
      <c r="B247" s="23" t="s">
        <v>100</v>
      </c>
      <c r="C247" s="36">
        <v>623</v>
      </c>
      <c r="D247" s="37" t="s">
        <v>324</v>
      </c>
      <c r="E247" s="23" t="s">
        <v>488</v>
      </c>
      <c r="F247" s="26">
        <v>237.495</v>
      </c>
      <c r="G247" s="26"/>
      <c r="H247" s="26">
        <v>221.02</v>
      </c>
      <c r="I247" s="26"/>
      <c r="J247" s="53"/>
      <c r="K247" s="60"/>
      <c r="L247" s="61"/>
      <c r="M247" s="61"/>
      <c r="N247" s="61"/>
      <c r="O247" s="27"/>
      <c r="P247" s="27"/>
      <c r="Q247" s="73"/>
      <c r="R247" s="27"/>
    </row>
    <row r="248" spans="1:18">
      <c r="A248" s="38">
        <v>229</v>
      </c>
      <c r="B248" s="23" t="s">
        <v>101</v>
      </c>
      <c r="C248" s="36">
        <v>622</v>
      </c>
      <c r="D248" s="37" t="s">
        <v>323</v>
      </c>
      <c r="E248" s="23" t="s">
        <v>488</v>
      </c>
      <c r="F248" s="26">
        <v>108.366</v>
      </c>
      <c r="G248" s="26"/>
      <c r="H248" s="26">
        <v>93.998000000000005</v>
      </c>
      <c r="I248" s="26"/>
      <c r="J248" s="53"/>
      <c r="K248" s="60"/>
      <c r="L248" s="61"/>
      <c r="M248" s="61"/>
      <c r="N248" s="61"/>
      <c r="O248" s="27"/>
      <c r="P248" s="27"/>
      <c r="Q248" s="73"/>
      <c r="R248" s="27"/>
    </row>
    <row r="249" spans="1:18">
      <c r="A249" s="6">
        <v>230</v>
      </c>
      <c r="B249" s="11" t="s">
        <v>75</v>
      </c>
      <c r="C249" s="7">
        <v>621</v>
      </c>
      <c r="D249" s="21" t="s">
        <v>322</v>
      </c>
      <c r="E249" s="28" t="s">
        <v>488</v>
      </c>
      <c r="F249" s="30">
        <v>115.095</v>
      </c>
      <c r="G249" s="30"/>
      <c r="H249" s="30">
        <v>104.577</v>
      </c>
      <c r="I249" s="30"/>
      <c r="J249" s="54"/>
      <c r="K249" s="60"/>
      <c r="L249" s="61"/>
      <c r="M249" s="61"/>
      <c r="N249" s="61"/>
      <c r="O249" s="27"/>
      <c r="P249" s="27"/>
      <c r="Q249" s="73"/>
      <c r="R249" s="27"/>
    </row>
    <row r="250" spans="1:18">
      <c r="A250" s="8">
        <v>231</v>
      </c>
      <c r="B250" s="11" t="s">
        <v>102</v>
      </c>
      <c r="C250" s="7">
        <v>620</v>
      </c>
      <c r="D250" s="21" t="s">
        <v>103</v>
      </c>
      <c r="E250" s="28" t="s">
        <v>488</v>
      </c>
      <c r="F250" s="30">
        <v>169.59700000000001</v>
      </c>
      <c r="G250" s="30"/>
      <c r="H250" s="30">
        <v>157.41</v>
      </c>
      <c r="I250" s="30"/>
      <c r="J250" s="54"/>
      <c r="K250" s="60"/>
      <c r="L250" s="61"/>
      <c r="M250" s="61"/>
      <c r="N250" s="61"/>
      <c r="O250" s="27"/>
      <c r="P250" s="27"/>
      <c r="Q250" s="73"/>
      <c r="R250" s="27"/>
    </row>
    <row r="251" spans="1:18">
      <c r="A251" s="6">
        <v>232</v>
      </c>
      <c r="B251" s="11" t="s">
        <v>104</v>
      </c>
      <c r="C251" s="7">
        <v>619</v>
      </c>
      <c r="D251" s="21" t="s">
        <v>105</v>
      </c>
      <c r="E251" s="28" t="s">
        <v>488</v>
      </c>
      <c r="F251" s="30">
        <v>192.73</v>
      </c>
      <c r="G251" s="30"/>
      <c r="H251" s="30">
        <v>184.756</v>
      </c>
      <c r="I251" s="30"/>
      <c r="J251" s="54"/>
      <c r="K251" s="60"/>
      <c r="L251" s="61"/>
      <c r="M251" s="61"/>
      <c r="N251" s="61"/>
      <c r="O251" s="27"/>
      <c r="P251" s="27"/>
      <c r="Q251" s="73"/>
      <c r="R251" s="27"/>
    </row>
    <row r="252" spans="1:18">
      <c r="A252" s="8">
        <v>233</v>
      </c>
      <c r="B252" s="11" t="s">
        <v>76</v>
      </c>
      <c r="C252" s="7">
        <v>618</v>
      </c>
      <c r="D252" s="21" t="s">
        <v>321</v>
      </c>
      <c r="E252" s="28" t="s">
        <v>488</v>
      </c>
      <c r="F252" s="30">
        <v>85.894000000000005</v>
      </c>
      <c r="G252" s="30"/>
      <c r="H252" s="30">
        <v>77.731999999999999</v>
      </c>
      <c r="I252" s="30"/>
      <c r="J252" s="54"/>
      <c r="K252" s="60"/>
      <c r="L252" s="61"/>
      <c r="M252" s="61"/>
      <c r="N252" s="61"/>
      <c r="O252" s="27"/>
      <c r="P252" s="27"/>
      <c r="Q252" s="73"/>
      <c r="R252" s="27"/>
    </row>
    <row r="253" spans="1:18">
      <c r="A253" s="6">
        <v>234</v>
      </c>
      <c r="B253" s="12" t="s">
        <v>139</v>
      </c>
      <c r="C253" s="7">
        <v>617</v>
      </c>
      <c r="D253" s="21" t="s">
        <v>320</v>
      </c>
      <c r="E253" s="28" t="s">
        <v>488</v>
      </c>
      <c r="F253" s="30">
        <v>74.254999999999995</v>
      </c>
      <c r="G253" s="30"/>
      <c r="H253" s="30">
        <v>70.391999999999996</v>
      </c>
      <c r="I253" s="30"/>
      <c r="J253" s="54"/>
      <c r="K253" s="60"/>
      <c r="L253" s="61"/>
      <c r="M253" s="61"/>
      <c r="N253" s="61"/>
      <c r="O253" s="27"/>
      <c r="P253" s="27"/>
      <c r="Q253" s="73"/>
      <c r="R253" s="27"/>
    </row>
    <row r="254" spans="1:18">
      <c r="A254" s="8">
        <v>235</v>
      </c>
      <c r="B254" s="11" t="s">
        <v>106</v>
      </c>
      <c r="C254" s="7">
        <v>616</v>
      </c>
      <c r="D254" s="21" t="s">
        <v>107</v>
      </c>
      <c r="E254" s="28" t="s">
        <v>488</v>
      </c>
      <c r="F254" s="30">
        <v>81.295000000000002</v>
      </c>
      <c r="G254" s="30"/>
      <c r="H254" s="30">
        <v>60.209000000000003</v>
      </c>
      <c r="I254" s="30"/>
      <c r="J254" s="54"/>
      <c r="K254" s="60"/>
      <c r="L254" s="61"/>
      <c r="M254" s="61"/>
      <c r="N254" s="61"/>
      <c r="O254" s="27"/>
      <c r="P254" s="27"/>
      <c r="Q254" s="73"/>
      <c r="R254" s="27"/>
    </row>
    <row r="255" spans="1:18">
      <c r="A255" s="6">
        <v>236</v>
      </c>
      <c r="B255" s="11" t="s">
        <v>108</v>
      </c>
      <c r="C255" s="7">
        <v>615</v>
      </c>
      <c r="D255" s="21" t="s">
        <v>109</v>
      </c>
      <c r="E255" s="28" t="s">
        <v>488</v>
      </c>
      <c r="F255" s="30">
        <v>123.53700000000001</v>
      </c>
      <c r="G255" s="30"/>
      <c r="H255" s="30">
        <v>102.065</v>
      </c>
      <c r="I255" s="30"/>
      <c r="J255" s="54"/>
      <c r="K255" s="60"/>
      <c r="L255" s="61"/>
      <c r="M255" s="61"/>
      <c r="N255" s="61"/>
      <c r="O255" s="27"/>
      <c r="P255" s="27"/>
      <c r="Q255" s="73"/>
      <c r="R255" s="27"/>
    </row>
    <row r="256" spans="1:18">
      <c r="A256" s="8">
        <v>237</v>
      </c>
      <c r="B256" s="11" t="s">
        <v>110</v>
      </c>
      <c r="C256" s="7">
        <v>612</v>
      </c>
      <c r="D256" s="21" t="s">
        <v>111</v>
      </c>
      <c r="E256" s="28" t="s">
        <v>488</v>
      </c>
      <c r="F256" s="30">
        <v>405.95600000000002</v>
      </c>
      <c r="G256" s="30"/>
      <c r="H256" s="30">
        <v>365.36599999999999</v>
      </c>
      <c r="I256" s="30"/>
      <c r="J256" s="54"/>
      <c r="K256" s="60"/>
      <c r="L256" s="61"/>
      <c r="M256" s="61"/>
      <c r="N256" s="61"/>
      <c r="O256" s="27"/>
      <c r="P256" s="27"/>
      <c r="Q256" s="73"/>
      <c r="R256" s="27"/>
    </row>
    <row r="257" spans="1:18">
      <c r="A257" s="6">
        <v>238</v>
      </c>
      <c r="B257" s="11" t="s">
        <v>170</v>
      </c>
      <c r="C257" s="7">
        <v>610</v>
      </c>
      <c r="D257" s="21" t="s">
        <v>171</v>
      </c>
      <c r="E257" s="28" t="s">
        <v>488</v>
      </c>
      <c r="F257" s="30">
        <v>338.43</v>
      </c>
      <c r="G257" s="30"/>
      <c r="H257" s="30">
        <v>305.72300000000001</v>
      </c>
      <c r="I257" s="30"/>
      <c r="J257" s="54"/>
      <c r="K257" s="60"/>
      <c r="L257" s="61"/>
      <c r="M257" s="61"/>
      <c r="N257" s="61"/>
      <c r="O257" s="27"/>
      <c r="P257" s="27"/>
      <c r="Q257" s="73"/>
      <c r="R257" s="27"/>
    </row>
    <row r="258" spans="1:18">
      <c r="A258" s="8">
        <v>239</v>
      </c>
      <c r="B258" s="11" t="s">
        <v>112</v>
      </c>
      <c r="C258" s="7">
        <v>609</v>
      </c>
      <c r="D258" s="21" t="s">
        <v>145</v>
      </c>
      <c r="E258" s="28" t="s">
        <v>488</v>
      </c>
      <c r="F258" s="30">
        <v>113.02500000000001</v>
      </c>
      <c r="G258" s="30"/>
      <c r="H258" s="30">
        <v>91.287000000000006</v>
      </c>
      <c r="I258" s="30"/>
      <c r="J258" s="54"/>
      <c r="K258" s="60"/>
      <c r="L258" s="61"/>
      <c r="M258" s="61"/>
      <c r="N258" s="61"/>
      <c r="O258" s="27"/>
      <c r="P258" s="27"/>
      <c r="Q258" s="73"/>
      <c r="R258" s="27"/>
    </row>
    <row r="259" spans="1:18">
      <c r="A259" s="6">
        <v>240</v>
      </c>
      <c r="B259" s="11" t="s">
        <v>113</v>
      </c>
      <c r="C259" s="7">
        <v>608</v>
      </c>
      <c r="D259" s="21" t="s">
        <v>326</v>
      </c>
      <c r="E259" s="28" t="s">
        <v>488</v>
      </c>
      <c r="F259" s="30">
        <v>246.506</v>
      </c>
      <c r="G259" s="30"/>
      <c r="H259" s="30">
        <v>211.16800000000001</v>
      </c>
      <c r="I259" s="30"/>
      <c r="J259" s="54"/>
      <c r="K259" s="60"/>
      <c r="L259" s="61"/>
      <c r="M259" s="61"/>
      <c r="N259" s="61"/>
      <c r="O259" s="27"/>
      <c r="P259" s="27"/>
      <c r="Q259" s="73"/>
      <c r="R259" s="27"/>
    </row>
    <row r="260" spans="1:18">
      <c r="A260" s="8">
        <v>241</v>
      </c>
      <c r="B260" s="11" t="s">
        <v>246</v>
      </c>
      <c r="C260" s="7">
        <v>605</v>
      </c>
      <c r="D260" s="21" t="s">
        <v>257</v>
      </c>
      <c r="E260" s="28" t="s">
        <v>488</v>
      </c>
      <c r="F260" s="30">
        <v>199.262</v>
      </c>
      <c r="G260" s="30"/>
      <c r="H260" s="30">
        <v>178.238</v>
      </c>
      <c r="I260" s="30"/>
      <c r="J260" s="54"/>
      <c r="K260" s="60"/>
      <c r="L260" s="61"/>
      <c r="M260" s="61"/>
      <c r="N260" s="61"/>
      <c r="O260" s="27"/>
      <c r="P260" s="27"/>
      <c r="Q260" s="73"/>
      <c r="R260" s="27"/>
    </row>
    <row r="261" spans="1:18">
      <c r="A261" s="6">
        <v>242</v>
      </c>
      <c r="B261" s="12" t="s">
        <v>144</v>
      </c>
      <c r="C261" s="7">
        <v>604</v>
      </c>
      <c r="D261" s="21" t="s">
        <v>265</v>
      </c>
      <c r="E261" s="28" t="s">
        <v>488</v>
      </c>
      <c r="F261" s="30">
        <v>112.985</v>
      </c>
      <c r="G261" s="30"/>
      <c r="H261" s="30">
        <v>91.287000000000006</v>
      </c>
      <c r="I261" s="30"/>
      <c r="J261" s="54"/>
      <c r="K261" s="60"/>
      <c r="L261" s="61"/>
      <c r="M261" s="61"/>
      <c r="N261" s="61"/>
      <c r="O261" s="27"/>
      <c r="P261" s="27"/>
      <c r="Q261" s="73"/>
      <c r="R261" s="27"/>
    </row>
    <row r="262" spans="1:18">
      <c r="A262" s="38">
        <v>243</v>
      </c>
      <c r="B262" s="35" t="s">
        <v>160</v>
      </c>
      <c r="C262" s="36">
        <v>603</v>
      </c>
      <c r="D262" s="37" t="s">
        <v>161</v>
      </c>
      <c r="E262" s="23" t="s">
        <v>488</v>
      </c>
      <c r="F262" s="26">
        <v>3374.6729999999998</v>
      </c>
      <c r="G262" s="26"/>
      <c r="H262" s="26">
        <v>3125.096</v>
      </c>
      <c r="I262" s="26"/>
      <c r="J262" s="53"/>
      <c r="K262" s="60"/>
      <c r="L262" s="61"/>
      <c r="M262" s="61"/>
      <c r="N262" s="61"/>
      <c r="O262" s="27"/>
      <c r="P262" s="27"/>
      <c r="Q262" s="73"/>
      <c r="R262" s="27"/>
    </row>
    <row r="263" spans="1:18">
      <c r="A263" s="34">
        <v>244</v>
      </c>
      <c r="B263" s="35" t="s">
        <v>247</v>
      </c>
      <c r="C263" s="36">
        <v>602</v>
      </c>
      <c r="D263" s="37" t="s">
        <v>258</v>
      </c>
      <c r="E263" s="23" t="s">
        <v>488</v>
      </c>
      <c r="F263" s="26">
        <v>1039.5840000000001</v>
      </c>
      <c r="G263" s="26"/>
      <c r="H263" s="26">
        <v>973.94500000000005</v>
      </c>
      <c r="I263" s="26"/>
      <c r="J263" s="53"/>
      <c r="K263" s="60"/>
      <c r="L263" s="61"/>
      <c r="M263" s="61"/>
      <c r="N263" s="61"/>
      <c r="O263" s="27"/>
      <c r="P263" s="27"/>
      <c r="Q263" s="73"/>
      <c r="R263" s="27"/>
    </row>
    <row r="264" spans="1:18">
      <c r="A264" s="38">
        <v>245</v>
      </c>
      <c r="B264" s="35" t="s">
        <v>158</v>
      </c>
      <c r="C264" s="36">
        <v>601</v>
      </c>
      <c r="D264" s="37" t="s">
        <v>159</v>
      </c>
      <c r="E264" s="23" t="s">
        <v>488</v>
      </c>
      <c r="F264" s="26">
        <v>1516.3720000000001</v>
      </c>
      <c r="G264" s="26"/>
      <c r="H264" s="26">
        <v>1275.7460000000001</v>
      </c>
      <c r="I264" s="26"/>
      <c r="J264" s="53">
        <f>240/1.18</f>
        <v>203.38983050847457</v>
      </c>
      <c r="K264" s="60"/>
      <c r="L264" s="61"/>
      <c r="M264" s="61"/>
      <c r="N264" s="61"/>
      <c r="O264" s="27"/>
      <c r="P264" s="27"/>
      <c r="Q264" s="73"/>
      <c r="R264" s="27"/>
    </row>
    <row r="265" spans="1:18">
      <c r="A265" s="34">
        <v>246</v>
      </c>
      <c r="B265" s="35" t="s">
        <v>156</v>
      </c>
      <c r="C265" s="36">
        <v>600</v>
      </c>
      <c r="D265" s="37" t="s">
        <v>157</v>
      </c>
      <c r="E265" s="23" t="s">
        <v>488</v>
      </c>
      <c r="F265" s="26">
        <v>1818.9449999999999</v>
      </c>
      <c r="G265" s="26"/>
      <c r="H265" s="26">
        <v>1688.1130000000001</v>
      </c>
      <c r="I265" s="26"/>
      <c r="J265" s="53"/>
      <c r="K265" s="60"/>
      <c r="L265" s="61"/>
      <c r="M265" s="61"/>
      <c r="N265" s="61"/>
      <c r="O265" s="27"/>
      <c r="P265" s="27"/>
      <c r="Q265" s="73"/>
      <c r="R265" s="27"/>
    </row>
    <row r="266" spans="1:18">
      <c r="A266" s="38">
        <v>247</v>
      </c>
      <c r="B266" s="35" t="s">
        <v>154</v>
      </c>
      <c r="C266" s="36">
        <v>599</v>
      </c>
      <c r="D266" s="37" t="s">
        <v>155</v>
      </c>
      <c r="E266" s="23" t="s">
        <v>488</v>
      </c>
      <c r="F266" s="26">
        <v>3456.0619999999999</v>
      </c>
      <c r="G266" s="26"/>
      <c r="H266" s="26">
        <v>3060.2289999999998</v>
      </c>
      <c r="I266" s="26"/>
      <c r="J266" s="53">
        <f>(265+265)/1.18</f>
        <v>449.15254237288138</v>
      </c>
      <c r="K266" s="60"/>
      <c r="L266" s="61"/>
      <c r="M266" s="61"/>
      <c r="N266" s="61"/>
      <c r="O266" s="27"/>
      <c r="P266" s="27"/>
      <c r="Q266" s="73"/>
      <c r="R266" s="27"/>
    </row>
    <row r="267" spans="1:18">
      <c r="A267" s="34">
        <v>248</v>
      </c>
      <c r="B267" s="35" t="s">
        <v>153</v>
      </c>
      <c r="C267" s="36">
        <v>598</v>
      </c>
      <c r="D267" s="37" t="s">
        <v>266</v>
      </c>
      <c r="E267" s="23" t="s">
        <v>488</v>
      </c>
      <c r="F267" s="26">
        <v>5087.5910000000003</v>
      </c>
      <c r="G267" s="26"/>
      <c r="H267" s="26">
        <v>4635.01</v>
      </c>
      <c r="I267" s="26"/>
      <c r="J267" s="53">
        <f>265/1.18</f>
        <v>224.57627118644069</v>
      </c>
      <c r="K267" s="60"/>
      <c r="L267" s="61"/>
      <c r="M267" s="61"/>
      <c r="N267" s="61"/>
      <c r="O267" s="27"/>
      <c r="P267" s="27"/>
      <c r="Q267" s="73"/>
      <c r="R267" s="27"/>
    </row>
    <row r="268" spans="1:18">
      <c r="A268" s="38">
        <v>249</v>
      </c>
      <c r="B268" s="35" t="s">
        <v>152</v>
      </c>
      <c r="C268" s="36">
        <v>596</v>
      </c>
      <c r="D268" s="37" t="s">
        <v>267</v>
      </c>
      <c r="E268" s="23" t="s">
        <v>488</v>
      </c>
      <c r="F268" s="26">
        <v>6498.5140000000001</v>
      </c>
      <c r="G268" s="26"/>
      <c r="H268" s="26">
        <v>6011.0739999999996</v>
      </c>
      <c r="I268" s="26"/>
      <c r="J268" s="53"/>
      <c r="K268" s="60"/>
      <c r="L268" s="61"/>
      <c r="M268" s="61"/>
      <c r="N268" s="61"/>
      <c r="O268" s="27"/>
      <c r="P268" s="27"/>
      <c r="Q268" s="73"/>
      <c r="R268" s="27"/>
    </row>
    <row r="269" spans="1:18">
      <c r="A269" s="34">
        <v>250</v>
      </c>
      <c r="B269" s="35" t="s">
        <v>151</v>
      </c>
      <c r="C269" s="36">
        <v>595</v>
      </c>
      <c r="D269" s="37" t="s">
        <v>268</v>
      </c>
      <c r="E269" s="23" t="s">
        <v>488</v>
      </c>
      <c r="F269" s="26">
        <v>16639.951000000001</v>
      </c>
      <c r="G269" s="26"/>
      <c r="H269" s="26">
        <v>15039.457</v>
      </c>
      <c r="I269" s="26"/>
      <c r="J269" s="53"/>
      <c r="K269" s="60"/>
      <c r="L269" s="61"/>
      <c r="M269" s="61"/>
      <c r="N269" s="61"/>
      <c r="O269" s="27"/>
      <c r="P269" s="27"/>
      <c r="Q269" s="73"/>
      <c r="R269" s="27"/>
    </row>
    <row r="270" spans="1:18">
      <c r="A270" s="8">
        <v>251</v>
      </c>
      <c r="B270" s="11" t="s">
        <v>114</v>
      </c>
      <c r="C270" s="7">
        <v>613</v>
      </c>
      <c r="D270" s="21" t="s">
        <v>115</v>
      </c>
      <c r="E270" s="28" t="s">
        <v>488</v>
      </c>
      <c r="F270" s="30">
        <v>107.43</v>
      </c>
      <c r="G270" s="30"/>
      <c r="H270" s="30">
        <v>93.866</v>
      </c>
      <c r="I270" s="30"/>
      <c r="J270" s="54"/>
      <c r="K270" s="60"/>
      <c r="L270" s="61"/>
      <c r="M270" s="61"/>
      <c r="N270" s="61"/>
      <c r="O270" s="27"/>
      <c r="P270" s="27"/>
      <c r="Q270" s="73"/>
      <c r="R270" s="27"/>
    </row>
    <row r="271" spans="1:18">
      <c r="A271" s="6">
        <v>252</v>
      </c>
      <c r="B271" s="11" t="s">
        <v>116</v>
      </c>
      <c r="C271" s="7">
        <v>607</v>
      </c>
      <c r="D271" s="21" t="s">
        <v>117</v>
      </c>
      <c r="E271" s="28" t="s">
        <v>488</v>
      </c>
      <c r="F271" s="30">
        <v>130.983</v>
      </c>
      <c r="G271" s="30"/>
      <c r="H271" s="30">
        <v>109.27200000000001</v>
      </c>
      <c r="I271" s="30"/>
      <c r="J271" s="54"/>
      <c r="K271" s="60"/>
      <c r="L271" s="61"/>
      <c r="M271" s="61"/>
      <c r="N271" s="61"/>
      <c r="O271" s="27"/>
      <c r="P271" s="27"/>
      <c r="Q271" s="73"/>
      <c r="R271" s="27"/>
    </row>
    <row r="272" spans="1:18">
      <c r="A272" s="8">
        <v>253</v>
      </c>
      <c r="B272" s="11" t="s">
        <v>168</v>
      </c>
      <c r="C272" s="7">
        <v>611</v>
      </c>
      <c r="D272" s="21" t="s">
        <v>169</v>
      </c>
      <c r="E272" s="28" t="s">
        <v>488</v>
      </c>
      <c r="F272" s="30">
        <v>488.71199999999999</v>
      </c>
      <c r="G272" s="30"/>
      <c r="H272" s="30">
        <v>458.53300000000002</v>
      </c>
      <c r="I272" s="30"/>
      <c r="J272" s="54"/>
      <c r="K272" s="60"/>
      <c r="L272" s="61"/>
      <c r="M272" s="61"/>
      <c r="N272" s="61"/>
      <c r="O272" s="27"/>
      <c r="P272" s="27"/>
      <c r="Q272" s="73"/>
      <c r="R272" s="27"/>
    </row>
    <row r="273" spans="1:18">
      <c r="A273" s="6">
        <v>254</v>
      </c>
      <c r="B273" s="12" t="s">
        <v>137</v>
      </c>
      <c r="C273" s="7">
        <v>614</v>
      </c>
      <c r="D273" s="21" t="s">
        <v>138</v>
      </c>
      <c r="E273" s="28" t="s">
        <v>488</v>
      </c>
      <c r="F273" s="30">
        <v>82.768000000000001</v>
      </c>
      <c r="G273" s="30"/>
      <c r="H273" s="30">
        <v>73.037000000000006</v>
      </c>
      <c r="I273" s="30"/>
      <c r="J273" s="54"/>
      <c r="K273" s="60"/>
      <c r="L273" s="61"/>
      <c r="M273" s="61"/>
      <c r="N273" s="61"/>
      <c r="O273" s="27"/>
      <c r="P273" s="27"/>
      <c r="Q273" s="73"/>
      <c r="R273" s="27"/>
    </row>
    <row r="274" spans="1:18">
      <c r="A274" s="8">
        <v>255</v>
      </c>
      <c r="B274" s="11" t="s">
        <v>118</v>
      </c>
      <c r="C274" s="7">
        <v>606</v>
      </c>
      <c r="D274" s="21" t="s">
        <v>119</v>
      </c>
      <c r="E274" s="28" t="s">
        <v>488</v>
      </c>
      <c r="F274" s="30">
        <v>48.418999999999997</v>
      </c>
      <c r="G274" s="30"/>
      <c r="H274" s="30">
        <v>47.712000000000003</v>
      </c>
      <c r="I274" s="30"/>
      <c r="J274" s="54"/>
      <c r="K274" s="60"/>
      <c r="L274" s="61"/>
      <c r="M274" s="61"/>
      <c r="N274" s="61"/>
      <c r="O274" s="27"/>
      <c r="P274" s="27"/>
      <c r="Q274" s="73"/>
      <c r="R274" s="27"/>
    </row>
    <row r="275" spans="1:18">
      <c r="A275" s="6">
        <v>256</v>
      </c>
      <c r="B275" s="12" t="s">
        <v>150</v>
      </c>
      <c r="C275" s="7">
        <v>597</v>
      </c>
      <c r="D275" s="21" t="s">
        <v>269</v>
      </c>
      <c r="E275" s="28" t="s">
        <v>488</v>
      </c>
      <c r="F275" s="30">
        <v>3256.4229999999998</v>
      </c>
      <c r="G275" s="30"/>
      <c r="H275" s="30">
        <v>2892.9749999999999</v>
      </c>
      <c r="I275" s="30"/>
      <c r="J275" s="54">
        <f>345/1.18</f>
        <v>292.37288135593224</v>
      </c>
      <c r="K275" s="60"/>
      <c r="L275" s="61"/>
      <c r="M275" s="61"/>
      <c r="N275" s="61"/>
      <c r="O275" s="27"/>
      <c r="P275" s="27"/>
      <c r="Q275" s="73"/>
      <c r="R275" s="27"/>
    </row>
    <row r="276" spans="1:18">
      <c r="A276" s="38">
        <v>257</v>
      </c>
      <c r="B276" s="23" t="s">
        <v>473</v>
      </c>
      <c r="C276" s="36">
        <v>584</v>
      </c>
      <c r="D276" s="37" t="s">
        <v>474</v>
      </c>
      <c r="E276" s="23" t="s">
        <v>488</v>
      </c>
      <c r="F276" s="26">
        <v>3038.8870000000002</v>
      </c>
      <c r="G276" s="26"/>
      <c r="H276" s="26">
        <v>2484.5920000000001</v>
      </c>
      <c r="I276" s="26"/>
      <c r="J276" s="53">
        <f>345/1.18</f>
        <v>292.37288135593224</v>
      </c>
      <c r="K276" s="60"/>
      <c r="L276" s="61"/>
      <c r="M276" s="61"/>
      <c r="N276" s="61"/>
      <c r="O276" s="27"/>
      <c r="P276" s="27"/>
      <c r="Q276" s="73"/>
      <c r="R276" s="27"/>
    </row>
    <row r="277" spans="1:18">
      <c r="A277" s="6">
        <v>258</v>
      </c>
      <c r="B277" s="5" t="s">
        <v>475</v>
      </c>
      <c r="C277" s="7">
        <v>587</v>
      </c>
      <c r="D277" s="21" t="s">
        <v>476</v>
      </c>
      <c r="E277" s="15" t="s">
        <v>488</v>
      </c>
      <c r="F277" s="27">
        <v>2393.1550000000002</v>
      </c>
      <c r="G277" s="27"/>
      <c r="H277" s="27">
        <v>2151.556</v>
      </c>
      <c r="I277" s="27"/>
      <c r="J277" s="55">
        <f>240/1.18</f>
        <v>203.38983050847457</v>
      </c>
      <c r="K277" s="60"/>
      <c r="L277" s="61"/>
      <c r="M277" s="61"/>
      <c r="N277" s="61"/>
      <c r="O277" s="27"/>
      <c r="P277" s="27"/>
      <c r="Q277" s="73"/>
      <c r="R277" s="27"/>
    </row>
    <row r="278" spans="1:18">
      <c r="A278" s="8">
        <v>259</v>
      </c>
      <c r="B278" s="5" t="s">
        <v>477</v>
      </c>
      <c r="C278" s="7">
        <v>588</v>
      </c>
      <c r="D278" s="21" t="s">
        <v>478</v>
      </c>
      <c r="E278" s="15" t="s">
        <v>488</v>
      </c>
      <c r="F278" s="27">
        <v>985.51300000000003</v>
      </c>
      <c r="G278" s="27"/>
      <c r="H278" s="27">
        <v>783.29300000000001</v>
      </c>
      <c r="I278" s="27"/>
      <c r="J278" s="55">
        <f>240/1.18</f>
        <v>203.38983050847457</v>
      </c>
      <c r="K278" s="60"/>
      <c r="L278" s="61"/>
      <c r="M278" s="61"/>
      <c r="N278" s="61"/>
      <c r="O278" s="27"/>
      <c r="P278" s="27"/>
      <c r="Q278" s="73"/>
      <c r="R278" s="27"/>
    </row>
    <row r="279" spans="1:18">
      <c r="A279" s="34">
        <v>260</v>
      </c>
      <c r="B279" s="23" t="s">
        <v>479</v>
      </c>
      <c r="C279" s="36" t="s">
        <v>480</v>
      </c>
      <c r="D279" s="37" t="s">
        <v>481</v>
      </c>
      <c r="E279" s="23" t="s">
        <v>488</v>
      </c>
      <c r="F279" s="26">
        <v>7562.9210000000003</v>
      </c>
      <c r="G279" s="26"/>
      <c r="H279" s="26">
        <v>6054.3760000000002</v>
      </c>
      <c r="I279" s="26"/>
      <c r="J279" s="53">
        <f>(390+460)/1.18</f>
        <v>720.33898305084745</v>
      </c>
      <c r="K279" s="60"/>
      <c r="L279" s="61"/>
      <c r="M279" s="61"/>
      <c r="N279" s="61"/>
      <c r="O279" s="27"/>
      <c r="P279" s="27"/>
      <c r="Q279" s="73"/>
      <c r="R279" s="27"/>
    </row>
    <row r="280" spans="1:18">
      <c r="A280" s="38">
        <v>261</v>
      </c>
      <c r="B280" s="23" t="s">
        <v>192</v>
      </c>
      <c r="C280" s="36">
        <v>576</v>
      </c>
      <c r="D280" s="37" t="s">
        <v>193</v>
      </c>
      <c r="E280" s="23"/>
      <c r="F280" s="26"/>
      <c r="G280" s="26"/>
      <c r="H280" s="26"/>
      <c r="I280" s="26"/>
      <c r="J280" s="53"/>
      <c r="K280" s="60"/>
      <c r="L280" s="61"/>
      <c r="M280" s="61"/>
      <c r="N280" s="61"/>
      <c r="O280" s="27"/>
      <c r="P280" s="27"/>
      <c r="Q280" s="73"/>
      <c r="R280" s="27"/>
    </row>
    <row r="281" spans="1:18">
      <c r="A281" s="34">
        <v>262</v>
      </c>
      <c r="B281" s="43" t="s">
        <v>395</v>
      </c>
      <c r="C281" s="36" t="s">
        <v>396</v>
      </c>
      <c r="D281" s="37" t="s">
        <v>397</v>
      </c>
      <c r="E281" s="23"/>
      <c r="F281" s="26"/>
      <c r="G281" s="26"/>
      <c r="H281" s="26"/>
      <c r="I281" s="26"/>
      <c r="J281" s="53"/>
      <c r="K281" s="60"/>
      <c r="L281" s="61"/>
      <c r="M281" s="61"/>
      <c r="N281" s="61"/>
      <c r="O281" s="27"/>
      <c r="P281" s="27"/>
      <c r="Q281" s="73"/>
      <c r="R281" s="27"/>
    </row>
    <row r="282" spans="1:18">
      <c r="A282" s="38">
        <v>263</v>
      </c>
      <c r="B282" s="43" t="s">
        <v>410</v>
      </c>
      <c r="C282" s="36" t="s">
        <v>411</v>
      </c>
      <c r="D282" s="37" t="s">
        <v>412</v>
      </c>
      <c r="E282" s="23" t="s">
        <v>568</v>
      </c>
      <c r="F282" s="26">
        <v>2985.1170000000002</v>
      </c>
      <c r="G282" s="26"/>
      <c r="H282" s="26">
        <v>2305.623</v>
      </c>
      <c r="I282" s="26"/>
      <c r="J282" s="53">
        <f>265/1.18</f>
        <v>224.57627118644069</v>
      </c>
      <c r="K282" s="60"/>
      <c r="L282" s="61"/>
      <c r="M282" s="61"/>
      <c r="N282" s="61"/>
      <c r="O282" s="27"/>
      <c r="P282" s="27"/>
      <c r="Q282" s="73"/>
      <c r="R282" s="27"/>
    </row>
    <row r="283" spans="1:18">
      <c r="A283" s="34">
        <v>264</v>
      </c>
      <c r="B283" s="43" t="s">
        <v>413</v>
      </c>
      <c r="C283" s="36" t="s">
        <v>414</v>
      </c>
      <c r="D283" s="37" t="s">
        <v>415</v>
      </c>
      <c r="E283" s="23" t="s">
        <v>568</v>
      </c>
      <c r="F283" s="26">
        <v>971.07100000000003</v>
      </c>
      <c r="G283" s="26"/>
      <c r="H283" s="26">
        <v>908.39700000000005</v>
      </c>
      <c r="I283" s="26"/>
      <c r="J283" s="53"/>
      <c r="K283" s="60"/>
      <c r="L283" s="61"/>
      <c r="M283" s="61"/>
      <c r="N283" s="61"/>
      <c r="O283" s="27"/>
      <c r="P283" s="27"/>
      <c r="Q283" s="73"/>
      <c r="R283" s="27"/>
    </row>
    <row r="284" spans="1:18">
      <c r="A284" s="38">
        <v>265</v>
      </c>
      <c r="B284" s="43" t="s">
        <v>416</v>
      </c>
      <c r="C284" s="36" t="s">
        <v>417</v>
      </c>
      <c r="D284" s="37" t="s">
        <v>418</v>
      </c>
      <c r="E284" s="23" t="s">
        <v>568</v>
      </c>
      <c r="F284" s="26">
        <v>1158.172</v>
      </c>
      <c r="G284" s="26"/>
      <c r="H284" s="26">
        <v>1144.7860000000001</v>
      </c>
      <c r="I284" s="26"/>
      <c r="J284" s="53"/>
      <c r="K284" s="60"/>
      <c r="L284" s="61"/>
      <c r="M284" s="61"/>
      <c r="N284" s="61"/>
      <c r="O284" s="27"/>
      <c r="P284" s="27"/>
      <c r="Q284" s="73"/>
      <c r="R284" s="27"/>
    </row>
    <row r="285" spans="1:18">
      <c r="A285" s="34">
        <v>266</v>
      </c>
      <c r="B285" s="43" t="s">
        <v>419</v>
      </c>
      <c r="C285" s="36" t="s">
        <v>420</v>
      </c>
      <c r="D285" s="37" t="s">
        <v>421</v>
      </c>
      <c r="E285" s="23"/>
      <c r="F285" s="26"/>
      <c r="G285" s="26"/>
      <c r="H285" s="26"/>
      <c r="I285" s="26"/>
      <c r="J285" s="53"/>
      <c r="K285" s="60"/>
      <c r="L285" s="61"/>
      <c r="M285" s="61"/>
      <c r="N285" s="61"/>
      <c r="O285" s="27"/>
      <c r="P285" s="27"/>
      <c r="Q285" s="73"/>
      <c r="R285" s="27"/>
    </row>
    <row r="286" spans="1:18">
      <c r="A286" s="38">
        <v>267</v>
      </c>
      <c r="B286" s="43" t="s">
        <v>422</v>
      </c>
      <c r="C286" s="36" t="s">
        <v>423</v>
      </c>
      <c r="D286" s="37" t="s">
        <v>424</v>
      </c>
      <c r="E286" s="23" t="s">
        <v>568</v>
      </c>
      <c r="F286" s="26">
        <v>1834.0730000000001</v>
      </c>
      <c r="G286" s="26"/>
      <c r="H286" s="26">
        <v>1806.5229999999999</v>
      </c>
      <c r="I286" s="26"/>
      <c r="J286" s="53"/>
      <c r="K286" s="60"/>
      <c r="L286" s="61"/>
      <c r="M286" s="61"/>
      <c r="N286" s="61"/>
      <c r="O286" s="27"/>
      <c r="P286" s="27"/>
      <c r="Q286" s="73"/>
      <c r="R286" s="27"/>
    </row>
    <row r="287" spans="1:18">
      <c r="A287" s="34">
        <v>268</v>
      </c>
      <c r="B287" s="43" t="s">
        <v>425</v>
      </c>
      <c r="C287" s="36" t="s">
        <v>426</v>
      </c>
      <c r="D287" s="37" t="s">
        <v>427</v>
      </c>
      <c r="E287" s="23"/>
      <c r="F287" s="26"/>
      <c r="G287" s="26"/>
      <c r="H287" s="26"/>
      <c r="I287" s="26"/>
      <c r="J287" s="53"/>
      <c r="K287" s="60"/>
      <c r="L287" s="61"/>
      <c r="M287" s="61"/>
      <c r="N287" s="61"/>
      <c r="O287" s="27"/>
      <c r="P287" s="27"/>
      <c r="Q287" s="73"/>
      <c r="R287" s="27"/>
    </row>
    <row r="288" spans="1:18">
      <c r="A288" s="38">
        <v>269</v>
      </c>
      <c r="B288" s="43" t="s">
        <v>428</v>
      </c>
      <c r="C288" s="36" t="s">
        <v>429</v>
      </c>
      <c r="D288" s="37" t="s">
        <v>430</v>
      </c>
      <c r="E288" s="23"/>
      <c r="F288" s="26"/>
      <c r="G288" s="26"/>
      <c r="H288" s="26"/>
      <c r="I288" s="26"/>
      <c r="J288" s="53"/>
      <c r="K288" s="60"/>
      <c r="L288" s="61"/>
      <c r="M288" s="61"/>
      <c r="N288" s="61"/>
      <c r="O288" s="27"/>
      <c r="P288" s="27"/>
      <c r="Q288" s="73"/>
      <c r="R288" s="27"/>
    </row>
    <row r="289" spans="1:18">
      <c r="A289" s="34">
        <v>270</v>
      </c>
      <c r="B289" s="43" t="s">
        <v>398</v>
      </c>
      <c r="C289" s="36" t="s">
        <v>399</v>
      </c>
      <c r="D289" s="37" t="s">
        <v>400</v>
      </c>
      <c r="E289" s="23"/>
      <c r="F289" s="26"/>
      <c r="G289" s="26"/>
      <c r="H289" s="26"/>
      <c r="I289" s="26"/>
      <c r="J289" s="53"/>
      <c r="K289" s="60"/>
      <c r="L289" s="61"/>
      <c r="M289" s="61"/>
      <c r="N289" s="61"/>
      <c r="O289" s="27"/>
      <c r="P289" s="27"/>
      <c r="Q289" s="73"/>
      <c r="R289" s="27"/>
    </row>
    <row r="290" spans="1:18">
      <c r="A290" s="38">
        <v>271</v>
      </c>
      <c r="B290" s="43" t="s">
        <v>401</v>
      </c>
      <c r="C290" s="36" t="s">
        <v>402</v>
      </c>
      <c r="D290" s="37" t="s">
        <v>403</v>
      </c>
      <c r="E290" s="23"/>
      <c r="F290" s="26"/>
      <c r="G290" s="26"/>
      <c r="H290" s="26"/>
      <c r="I290" s="26"/>
      <c r="J290" s="53"/>
      <c r="K290" s="60"/>
      <c r="L290" s="61"/>
      <c r="M290" s="61"/>
      <c r="N290" s="61"/>
      <c r="O290" s="27"/>
      <c r="P290" s="27"/>
      <c r="Q290" s="73"/>
      <c r="R290" s="27"/>
    </row>
    <row r="291" spans="1:18">
      <c r="A291" s="34">
        <v>272</v>
      </c>
      <c r="B291" s="43" t="s">
        <v>408</v>
      </c>
      <c r="C291" s="36" t="s">
        <v>404</v>
      </c>
      <c r="D291" s="37" t="s">
        <v>405</v>
      </c>
      <c r="E291" s="23" t="s">
        <v>568</v>
      </c>
      <c r="F291" s="26">
        <v>2939.8539999999998</v>
      </c>
      <c r="G291" s="26"/>
      <c r="H291" s="26">
        <v>1606.739</v>
      </c>
      <c r="I291" s="26"/>
      <c r="J291" s="53">
        <f>345/1.18</f>
        <v>292.37288135593224</v>
      </c>
      <c r="K291" s="60"/>
      <c r="L291" s="61"/>
      <c r="M291" s="61"/>
      <c r="N291" s="61"/>
      <c r="O291" s="27"/>
      <c r="P291" s="27"/>
      <c r="Q291" s="73"/>
      <c r="R291" s="27"/>
    </row>
    <row r="292" spans="1:18" ht="30">
      <c r="A292" s="38">
        <v>273</v>
      </c>
      <c r="B292" s="43" t="s">
        <v>534</v>
      </c>
      <c r="C292" s="39" t="s">
        <v>535</v>
      </c>
      <c r="D292" s="37" t="s">
        <v>536</v>
      </c>
      <c r="E292" s="23" t="s">
        <v>494</v>
      </c>
      <c r="F292" s="26">
        <v>2688.0459999999998</v>
      </c>
      <c r="G292" s="26"/>
      <c r="H292" s="26">
        <v>2339.576</v>
      </c>
      <c r="I292" s="26"/>
      <c r="J292" s="53">
        <f>390/1.18</f>
        <v>330.50847457627123</v>
      </c>
      <c r="K292" s="60"/>
      <c r="L292" s="61"/>
      <c r="M292" s="61"/>
      <c r="N292" s="61"/>
      <c r="O292" s="27"/>
      <c r="P292" s="27"/>
      <c r="Q292" s="73"/>
      <c r="R292" s="27"/>
    </row>
    <row r="293" spans="1:18">
      <c r="A293" s="34">
        <v>274</v>
      </c>
      <c r="B293" s="43" t="s">
        <v>530</v>
      </c>
      <c r="C293" s="36" t="s">
        <v>531</v>
      </c>
      <c r="D293" s="37" t="s">
        <v>532</v>
      </c>
      <c r="E293" s="23" t="s">
        <v>494</v>
      </c>
      <c r="F293" s="26">
        <v>2388.4250000000002</v>
      </c>
      <c r="G293" s="26"/>
      <c r="H293" s="26">
        <v>2325.6</v>
      </c>
      <c r="I293" s="26"/>
      <c r="J293" s="53"/>
      <c r="K293" s="60"/>
      <c r="L293" s="61"/>
      <c r="M293" s="61"/>
      <c r="N293" s="61"/>
      <c r="O293" s="27"/>
      <c r="P293" s="27"/>
      <c r="Q293" s="73"/>
      <c r="R293" s="27"/>
    </row>
    <row r="294" spans="1:18">
      <c r="A294" s="38">
        <v>275</v>
      </c>
      <c r="B294" s="43" t="s">
        <v>537</v>
      </c>
      <c r="C294" s="36" t="s">
        <v>538</v>
      </c>
      <c r="D294" s="37" t="s">
        <v>539</v>
      </c>
      <c r="E294" s="23" t="s">
        <v>494</v>
      </c>
      <c r="F294" s="26">
        <v>2920.7530000000002</v>
      </c>
      <c r="G294" s="26"/>
      <c r="H294" s="26">
        <v>2744.4229999999998</v>
      </c>
      <c r="I294" s="26"/>
      <c r="J294" s="53"/>
      <c r="K294" s="60"/>
      <c r="L294" s="61"/>
      <c r="M294" s="61"/>
      <c r="N294" s="61"/>
      <c r="O294" s="27"/>
      <c r="P294" s="27"/>
      <c r="Q294" s="73"/>
      <c r="R294" s="27"/>
    </row>
    <row r="295" spans="1:18" ht="30">
      <c r="A295" s="34">
        <v>276</v>
      </c>
      <c r="B295" s="43" t="s">
        <v>524</v>
      </c>
      <c r="C295" s="39" t="s">
        <v>525</v>
      </c>
      <c r="D295" s="37" t="s">
        <v>526</v>
      </c>
      <c r="E295" s="23" t="s">
        <v>494</v>
      </c>
      <c r="F295" s="26">
        <v>1352.0920000000001</v>
      </c>
      <c r="G295" s="26"/>
      <c r="H295" s="26">
        <v>1053.0809999999999</v>
      </c>
      <c r="I295" s="26"/>
      <c r="J295" s="53">
        <f>345/1.18</f>
        <v>292.37288135593224</v>
      </c>
      <c r="K295" s="60"/>
      <c r="L295" s="61"/>
      <c r="M295" s="61"/>
      <c r="N295" s="61"/>
      <c r="O295" s="27"/>
      <c r="P295" s="27"/>
      <c r="Q295" s="73"/>
      <c r="R295" s="27"/>
    </row>
    <row r="296" spans="1:18">
      <c r="A296" s="38">
        <v>277</v>
      </c>
      <c r="B296" s="43" t="s">
        <v>527</v>
      </c>
      <c r="C296" s="39" t="s">
        <v>528</v>
      </c>
      <c r="D296" s="37" t="s">
        <v>529</v>
      </c>
      <c r="E296" s="23" t="s">
        <v>494</v>
      </c>
      <c r="F296" s="26">
        <v>565.62</v>
      </c>
      <c r="G296" s="26"/>
      <c r="H296" s="26">
        <v>349.09199999999998</v>
      </c>
      <c r="I296" s="26"/>
      <c r="J296" s="53">
        <f>325/1.18</f>
        <v>275.42372881355936</v>
      </c>
      <c r="K296" s="60"/>
      <c r="L296" s="61"/>
      <c r="M296" s="61"/>
      <c r="N296" s="61"/>
      <c r="O296" s="27"/>
      <c r="P296" s="27"/>
      <c r="Q296" s="73"/>
      <c r="R296" s="27"/>
    </row>
    <row r="297" spans="1:18" ht="30">
      <c r="A297" s="6">
        <v>278</v>
      </c>
      <c r="B297" s="18" t="s">
        <v>558</v>
      </c>
      <c r="C297" s="20" t="s">
        <v>559</v>
      </c>
      <c r="D297" s="21" t="s">
        <v>560</v>
      </c>
      <c r="E297" s="28" t="s">
        <v>542</v>
      </c>
      <c r="F297" s="30">
        <v>1130.1600000000001</v>
      </c>
      <c r="G297" s="30"/>
      <c r="H297" s="30">
        <v>399.97500000000002</v>
      </c>
      <c r="I297" s="30"/>
      <c r="J297" s="54">
        <f>265/1.18</f>
        <v>224.57627118644069</v>
      </c>
      <c r="K297" s="60"/>
      <c r="L297" s="61"/>
      <c r="M297" s="61"/>
      <c r="N297" s="61"/>
      <c r="O297" s="27"/>
      <c r="P297" s="27"/>
      <c r="Q297" s="73"/>
      <c r="R297" s="27"/>
    </row>
    <row r="298" spans="1:18">
      <c r="A298" s="8">
        <v>279</v>
      </c>
      <c r="B298" s="18" t="s">
        <v>409</v>
      </c>
      <c r="C298" s="16" t="s">
        <v>406</v>
      </c>
      <c r="D298" s="21" t="s">
        <v>407</v>
      </c>
      <c r="E298" s="28" t="s">
        <v>542</v>
      </c>
      <c r="F298" s="30">
        <v>690.20299999999997</v>
      </c>
      <c r="G298" s="30"/>
      <c r="H298" s="30">
        <v>668.41099999999994</v>
      </c>
      <c r="I298" s="30"/>
      <c r="J298" s="54"/>
      <c r="K298" s="60"/>
      <c r="L298" s="61"/>
      <c r="M298" s="61"/>
      <c r="N298" s="61"/>
      <c r="O298" s="27"/>
      <c r="P298" s="27"/>
      <c r="Q298" s="73"/>
      <c r="R298" s="27"/>
    </row>
    <row r="299" spans="1:18">
      <c r="A299" s="6">
        <v>280</v>
      </c>
      <c r="B299" s="18" t="s">
        <v>556</v>
      </c>
      <c r="C299" s="16">
        <v>967</v>
      </c>
      <c r="D299" s="21" t="s">
        <v>557</v>
      </c>
      <c r="E299" s="28" t="s">
        <v>542</v>
      </c>
      <c r="F299" s="30">
        <v>2051.2809999999999</v>
      </c>
      <c r="G299" s="30"/>
      <c r="H299" s="30">
        <v>1960.241</v>
      </c>
      <c r="I299" s="30"/>
      <c r="J299" s="54">
        <f>345/1.18</f>
        <v>292.37288135593224</v>
      </c>
      <c r="K299" s="60"/>
      <c r="L299" s="61"/>
      <c r="M299" s="61"/>
      <c r="N299" s="61"/>
      <c r="O299" s="27"/>
      <c r="P299" s="27"/>
      <c r="Q299" s="73"/>
      <c r="R299" s="27"/>
    </row>
    <row r="300" spans="1:18" ht="30">
      <c r="A300" s="8">
        <v>281</v>
      </c>
      <c r="B300" s="18" t="s">
        <v>550</v>
      </c>
      <c r="C300" s="20" t="s">
        <v>551</v>
      </c>
      <c r="D300" s="21" t="s">
        <v>552</v>
      </c>
      <c r="E300" s="28" t="s">
        <v>542</v>
      </c>
      <c r="F300" s="30">
        <v>953.29499999999996</v>
      </c>
      <c r="G300" s="30"/>
      <c r="H300" s="30">
        <v>2579.83</v>
      </c>
      <c r="I300" s="30"/>
      <c r="J300" s="54">
        <f>460/1.18</f>
        <v>389.83050847457628</v>
      </c>
      <c r="K300" s="60"/>
      <c r="L300" s="61"/>
      <c r="M300" s="61"/>
      <c r="N300" s="61"/>
      <c r="O300" s="27"/>
      <c r="P300" s="27"/>
      <c r="Q300" s="73"/>
      <c r="R300" s="27"/>
    </row>
    <row r="301" spans="1:18">
      <c r="A301" s="6">
        <v>282</v>
      </c>
      <c r="B301" s="18" t="s">
        <v>553</v>
      </c>
      <c r="C301" s="20" t="s">
        <v>554</v>
      </c>
      <c r="D301" s="21" t="s">
        <v>555</v>
      </c>
      <c r="E301" s="28" t="s">
        <v>542</v>
      </c>
      <c r="F301" s="30">
        <v>1230.1559999999999</v>
      </c>
      <c r="G301" s="30"/>
      <c r="H301" s="30">
        <v>1177.1679999999999</v>
      </c>
      <c r="I301" s="30"/>
      <c r="J301" s="54">
        <f>390/1.18</f>
        <v>330.50847457627123</v>
      </c>
      <c r="K301" s="60"/>
      <c r="L301" s="61"/>
      <c r="M301" s="61"/>
      <c r="N301" s="61"/>
      <c r="O301" s="27"/>
      <c r="P301" s="27"/>
      <c r="Q301" s="73"/>
      <c r="R301" s="27"/>
    </row>
    <row r="302" spans="1:18" ht="30">
      <c r="A302" s="8">
        <v>283</v>
      </c>
      <c r="B302" s="18" t="s">
        <v>547</v>
      </c>
      <c r="C302" s="20" t="s">
        <v>548</v>
      </c>
      <c r="D302" s="21" t="s">
        <v>549</v>
      </c>
      <c r="E302" s="28" t="s">
        <v>542</v>
      </c>
      <c r="F302" s="30">
        <v>661.84299999999996</v>
      </c>
      <c r="G302" s="30"/>
      <c r="H302" s="30">
        <v>2303.8049999999998</v>
      </c>
      <c r="I302" s="30"/>
      <c r="J302" s="54">
        <f>460/1.18</f>
        <v>389.83050847457628</v>
      </c>
      <c r="K302" s="60"/>
      <c r="L302" s="61"/>
      <c r="M302" s="61"/>
      <c r="N302" s="61"/>
      <c r="O302" s="27"/>
      <c r="P302" s="27"/>
      <c r="Q302" s="73"/>
      <c r="R302" s="27"/>
    </row>
    <row r="303" spans="1:18" ht="30">
      <c r="A303" s="6">
        <v>284</v>
      </c>
      <c r="B303" s="18" t="s">
        <v>543</v>
      </c>
      <c r="C303" s="20" t="s">
        <v>544</v>
      </c>
      <c r="D303" s="21" t="s">
        <v>545</v>
      </c>
      <c r="E303" s="28" t="s">
        <v>542</v>
      </c>
      <c r="F303" s="30">
        <v>842.74</v>
      </c>
      <c r="G303" s="30"/>
      <c r="H303" s="30">
        <v>2473.558</v>
      </c>
      <c r="I303" s="30"/>
      <c r="J303" s="54">
        <f>460/1.18</f>
        <v>389.83050847457628</v>
      </c>
      <c r="K303" s="60"/>
      <c r="L303" s="61"/>
      <c r="M303" s="61"/>
      <c r="N303" s="61"/>
      <c r="O303" s="27"/>
      <c r="P303" s="27"/>
      <c r="Q303" s="73"/>
      <c r="R303" s="27"/>
    </row>
    <row r="304" spans="1:18" ht="30">
      <c r="A304" s="8">
        <v>285</v>
      </c>
      <c r="B304" s="18" t="s">
        <v>540</v>
      </c>
      <c r="C304" s="20" t="s">
        <v>541</v>
      </c>
      <c r="D304" s="21" t="s">
        <v>546</v>
      </c>
      <c r="E304" s="28" t="s">
        <v>542</v>
      </c>
      <c r="F304" s="30">
        <v>491.75</v>
      </c>
      <c r="G304" s="30"/>
      <c r="H304" s="30">
        <v>470.04899999999998</v>
      </c>
      <c r="I304" s="30"/>
      <c r="J304" s="54">
        <f>345/1.18</f>
        <v>292.37288135593224</v>
      </c>
      <c r="K304" s="60"/>
      <c r="L304" s="61"/>
      <c r="M304" s="61"/>
      <c r="N304" s="61"/>
      <c r="O304" s="27"/>
      <c r="P304" s="27"/>
      <c r="Q304" s="73"/>
      <c r="R304" s="27"/>
    </row>
    <row r="305" spans="1:18">
      <c r="A305" s="8"/>
      <c r="B305" s="48" t="s">
        <v>662</v>
      </c>
      <c r="C305" s="47" t="s">
        <v>663</v>
      </c>
      <c r="D305" s="17" t="s">
        <v>664</v>
      </c>
      <c r="E305" s="33" t="s">
        <v>488</v>
      </c>
      <c r="F305" s="30"/>
      <c r="G305" s="30"/>
      <c r="H305" s="30"/>
      <c r="I305" s="30"/>
      <c r="J305" s="54"/>
      <c r="K305" s="60"/>
      <c r="L305" s="61"/>
      <c r="M305" s="61"/>
      <c r="N305" s="61"/>
      <c r="O305" s="27"/>
      <c r="P305" s="27"/>
      <c r="Q305" s="73"/>
      <c r="R305" s="27"/>
    </row>
    <row r="306" spans="1:18">
      <c r="A306" s="6"/>
      <c r="B306" s="74" t="s">
        <v>677</v>
      </c>
      <c r="C306" s="16"/>
      <c r="D306" s="65" t="s">
        <v>678</v>
      </c>
      <c r="E306" s="33" t="s">
        <v>488</v>
      </c>
      <c r="F306" s="27"/>
      <c r="G306" s="27"/>
      <c r="H306" s="27"/>
      <c r="I306" s="27"/>
      <c r="J306" s="55"/>
      <c r="K306" s="60">
        <v>4937.067</v>
      </c>
      <c r="L306" s="61">
        <v>3022.2330000000002</v>
      </c>
      <c r="M306" s="61"/>
      <c r="N306" s="61"/>
      <c r="O306" s="30">
        <v>3049.748</v>
      </c>
      <c r="P306" s="27">
        <f t="shared" ref="P306:P308" si="30">ROUND(O306*1.086,3)</f>
        <v>3312.0259999999998</v>
      </c>
      <c r="Q306" s="73">
        <f t="shared" ref="Q306:Q308" si="31">ROUND(P306*1.051,3)</f>
        <v>3480.9389999999999</v>
      </c>
      <c r="R306" s="27">
        <f t="shared" ref="R306:R308" si="32">ROUND(Q306*0.9,3)</f>
        <v>3132.8449999999998</v>
      </c>
    </row>
    <row r="307" spans="1:18">
      <c r="A307" s="6"/>
      <c r="B307" s="74" t="s">
        <v>680</v>
      </c>
      <c r="C307" s="16">
        <v>1114</v>
      </c>
      <c r="D307" s="65" t="s">
        <v>679</v>
      </c>
      <c r="E307" s="15" t="s">
        <v>494</v>
      </c>
      <c r="F307" s="27"/>
      <c r="G307" s="27"/>
      <c r="H307" s="27"/>
      <c r="I307" s="27"/>
      <c r="J307" s="55"/>
      <c r="K307" s="60">
        <v>83577.005999999994</v>
      </c>
      <c r="L307" s="61">
        <v>61867.934999999998</v>
      </c>
      <c r="M307" s="61"/>
      <c r="N307" s="61">
        <v>22937.129000000001</v>
      </c>
      <c r="O307" s="30">
        <v>83674.736999999994</v>
      </c>
      <c r="P307" s="27">
        <f t="shared" si="30"/>
        <v>90870.763999999996</v>
      </c>
      <c r="Q307" s="73">
        <f t="shared" si="31"/>
        <v>95505.172999999995</v>
      </c>
      <c r="R307" s="27">
        <f t="shared" si="32"/>
        <v>85954.656000000003</v>
      </c>
    </row>
    <row r="308" spans="1:18">
      <c r="A308" s="6"/>
      <c r="B308" s="75" t="s">
        <v>683</v>
      </c>
      <c r="C308" s="16" t="s">
        <v>682</v>
      </c>
      <c r="D308" s="65" t="s">
        <v>681</v>
      </c>
      <c r="E308" s="15" t="s">
        <v>494</v>
      </c>
      <c r="F308" s="27"/>
      <c r="G308" s="27"/>
      <c r="H308" s="27"/>
      <c r="I308" s="27"/>
      <c r="J308" s="55"/>
      <c r="K308" s="60">
        <v>7933.8540000000003</v>
      </c>
      <c r="L308" s="61">
        <v>2241.1529999999998</v>
      </c>
      <c r="M308" s="61"/>
      <c r="N308" s="61">
        <v>5673.2269999999999</v>
      </c>
      <c r="O308" s="30">
        <v>7302.8789999999999</v>
      </c>
      <c r="P308" s="27">
        <f t="shared" si="30"/>
        <v>7930.9269999999997</v>
      </c>
      <c r="Q308" s="73">
        <f t="shared" si="31"/>
        <v>8335.4040000000005</v>
      </c>
      <c r="R308" s="27">
        <f t="shared" si="32"/>
        <v>7501.8639999999996</v>
      </c>
    </row>
    <row r="309" spans="1:18">
      <c r="A309" s="6"/>
      <c r="B309" s="74">
        <v>233</v>
      </c>
      <c r="C309" s="16" t="s">
        <v>685</v>
      </c>
      <c r="D309" s="65" t="s">
        <v>684</v>
      </c>
      <c r="E309" s="15" t="s">
        <v>494</v>
      </c>
      <c r="F309" s="27"/>
      <c r="G309" s="27"/>
      <c r="H309" s="27"/>
      <c r="I309" s="27"/>
      <c r="J309" s="55"/>
      <c r="K309" s="60">
        <v>87213.748999999996</v>
      </c>
      <c r="L309" s="61">
        <v>20444.550999999999</v>
      </c>
      <c r="M309" s="61"/>
      <c r="N309" s="61">
        <v>67533.452999999994</v>
      </c>
      <c r="O309" s="30">
        <v>82717.342999999993</v>
      </c>
      <c r="P309" s="27">
        <f t="shared" ref="P309:P317" si="33">ROUND(O309*1.086,3)</f>
        <v>89831.034</v>
      </c>
      <c r="Q309" s="73">
        <f t="shared" ref="Q309:Q317" si="34">ROUND(P309*1.051,3)</f>
        <v>94412.417000000001</v>
      </c>
      <c r="R309" s="27">
        <f t="shared" ref="R309:R317" si="35">ROUND(Q309*0.9,3)</f>
        <v>84971.175000000003</v>
      </c>
    </row>
    <row r="310" spans="1:18">
      <c r="A310" s="6"/>
      <c r="B310" s="74" t="s">
        <v>688</v>
      </c>
      <c r="C310" s="16" t="s">
        <v>687</v>
      </c>
      <c r="D310" s="65" t="s">
        <v>686</v>
      </c>
      <c r="E310" s="15" t="s">
        <v>494</v>
      </c>
      <c r="F310" s="27"/>
      <c r="G310" s="27"/>
      <c r="H310" s="27"/>
      <c r="I310" s="27"/>
      <c r="J310" s="55"/>
      <c r="K310" s="60">
        <v>132348.65</v>
      </c>
      <c r="L310" s="61">
        <v>24367.331999999999</v>
      </c>
      <c r="M310" s="61"/>
      <c r="N310" s="61">
        <v>109156.561</v>
      </c>
      <c r="O310" s="30">
        <v>125181.71400000001</v>
      </c>
      <c r="P310" s="27">
        <f t="shared" ref="P310:P315" si="36">ROUND(O310*1.086,3)</f>
        <v>135947.34099999999</v>
      </c>
      <c r="Q310" s="73">
        <f t="shared" ref="Q310:Q315" si="37">ROUND(P310*1.051,3)</f>
        <v>142880.655</v>
      </c>
      <c r="R310" s="27">
        <f t="shared" ref="R310:R315" si="38">ROUND(Q310*0.9,3)</f>
        <v>128592.59</v>
      </c>
    </row>
    <row r="311" spans="1:18">
      <c r="A311" s="6"/>
      <c r="B311" s="74" t="s">
        <v>697</v>
      </c>
      <c r="C311" s="16"/>
      <c r="D311" s="65" t="s">
        <v>696</v>
      </c>
      <c r="E311" s="15" t="s">
        <v>488</v>
      </c>
      <c r="F311" s="27"/>
      <c r="G311" s="27"/>
      <c r="H311" s="27"/>
      <c r="I311" s="27"/>
      <c r="J311" s="55"/>
      <c r="K311" s="60">
        <v>1490.2349999999999</v>
      </c>
      <c r="L311" s="61">
        <v>1213.3230000000001</v>
      </c>
      <c r="M311" s="61"/>
      <c r="N311" s="61">
        <v>292.37</v>
      </c>
      <c r="O311" s="30">
        <v>1466.588</v>
      </c>
      <c r="P311" s="27">
        <f t="shared" si="36"/>
        <v>1592.7149999999999</v>
      </c>
      <c r="Q311" s="73">
        <f t="shared" si="37"/>
        <v>1673.943</v>
      </c>
      <c r="R311" s="27">
        <f t="shared" si="38"/>
        <v>1506.549</v>
      </c>
    </row>
    <row r="312" spans="1:18">
      <c r="A312" s="6"/>
      <c r="B312" s="74"/>
      <c r="C312" s="16"/>
      <c r="D312" s="65"/>
      <c r="E312" s="15"/>
      <c r="F312" s="27"/>
      <c r="G312" s="27"/>
      <c r="H312" s="27"/>
      <c r="I312" s="27"/>
      <c r="J312" s="55"/>
      <c r="K312" s="60"/>
      <c r="L312" s="61"/>
      <c r="M312" s="61"/>
      <c r="N312" s="61"/>
      <c r="O312" s="30"/>
      <c r="P312" s="27">
        <f t="shared" si="36"/>
        <v>0</v>
      </c>
      <c r="Q312" s="73">
        <f t="shared" si="37"/>
        <v>0</v>
      </c>
      <c r="R312" s="27">
        <f t="shared" si="38"/>
        <v>0</v>
      </c>
    </row>
    <row r="313" spans="1:18">
      <c r="A313" s="6"/>
      <c r="B313" s="74"/>
      <c r="C313" s="16"/>
      <c r="D313" s="65"/>
      <c r="E313" s="15"/>
      <c r="F313" s="27"/>
      <c r="G313" s="27"/>
      <c r="H313" s="27"/>
      <c r="I313" s="27"/>
      <c r="J313" s="55"/>
      <c r="K313" s="60"/>
      <c r="L313" s="61"/>
      <c r="M313" s="61"/>
      <c r="N313" s="61"/>
      <c r="O313" s="30"/>
      <c r="P313" s="27">
        <f t="shared" si="36"/>
        <v>0</v>
      </c>
      <c r="Q313" s="73">
        <f t="shared" si="37"/>
        <v>0</v>
      </c>
      <c r="R313" s="27">
        <f t="shared" si="38"/>
        <v>0</v>
      </c>
    </row>
    <row r="314" spans="1:18">
      <c r="A314" s="6"/>
      <c r="B314" s="74"/>
      <c r="C314" s="16"/>
      <c r="D314" s="65"/>
      <c r="E314" s="15"/>
      <c r="F314" s="27"/>
      <c r="G314" s="27"/>
      <c r="H314" s="27"/>
      <c r="I314" s="27"/>
      <c r="J314" s="55"/>
      <c r="K314" s="60"/>
      <c r="L314" s="61"/>
      <c r="M314" s="61"/>
      <c r="N314" s="61"/>
      <c r="O314" s="30"/>
      <c r="P314" s="27">
        <f t="shared" si="36"/>
        <v>0</v>
      </c>
      <c r="Q314" s="73">
        <f t="shared" si="37"/>
        <v>0</v>
      </c>
      <c r="R314" s="27">
        <f t="shared" si="38"/>
        <v>0</v>
      </c>
    </row>
    <row r="315" spans="1:18">
      <c r="A315" s="6"/>
      <c r="B315" s="74"/>
      <c r="C315" s="16"/>
      <c r="D315" s="65"/>
      <c r="E315" s="15"/>
      <c r="F315" s="27"/>
      <c r="G315" s="27"/>
      <c r="H315" s="27"/>
      <c r="I315" s="27"/>
      <c r="J315" s="55"/>
      <c r="K315" s="60"/>
      <c r="L315" s="61"/>
      <c r="M315" s="61"/>
      <c r="N315" s="61"/>
      <c r="O315" s="30"/>
      <c r="P315" s="27">
        <f t="shared" si="36"/>
        <v>0</v>
      </c>
      <c r="Q315" s="73">
        <f t="shared" si="37"/>
        <v>0</v>
      </c>
      <c r="R315" s="27">
        <f t="shared" si="38"/>
        <v>0</v>
      </c>
    </row>
    <row r="316" spans="1:18">
      <c r="A316" s="6"/>
      <c r="B316" s="74"/>
      <c r="C316" s="16"/>
      <c r="D316" s="65"/>
      <c r="E316" s="15"/>
      <c r="F316" s="27"/>
      <c r="G316" s="27"/>
      <c r="H316" s="27"/>
      <c r="I316" s="27"/>
      <c r="J316" s="55"/>
      <c r="K316" s="60"/>
      <c r="L316" s="61"/>
      <c r="M316" s="61"/>
      <c r="N316" s="61"/>
      <c r="O316" s="30"/>
      <c r="P316" s="27">
        <f t="shared" si="33"/>
        <v>0</v>
      </c>
      <c r="Q316" s="73">
        <f t="shared" si="34"/>
        <v>0</v>
      </c>
      <c r="R316" s="27">
        <f t="shared" si="35"/>
        <v>0</v>
      </c>
    </row>
    <row r="317" spans="1:18">
      <c r="A317" s="6"/>
      <c r="B317" s="74"/>
      <c r="C317" s="16"/>
      <c r="D317" s="65"/>
      <c r="E317" s="15"/>
      <c r="F317" s="27"/>
      <c r="G317" s="27"/>
      <c r="H317" s="27"/>
      <c r="I317" s="27"/>
      <c r="J317" s="55"/>
      <c r="K317" s="60"/>
      <c r="L317" s="61"/>
      <c r="M317" s="61"/>
      <c r="N317" s="61"/>
      <c r="O317" s="27"/>
      <c r="P317" s="27">
        <f t="shared" si="33"/>
        <v>0</v>
      </c>
      <c r="Q317" s="73">
        <f t="shared" si="34"/>
        <v>0</v>
      </c>
      <c r="R317" s="27">
        <f t="shared" si="35"/>
        <v>0</v>
      </c>
    </row>
    <row r="318" spans="1:18">
      <c r="E318" s="15"/>
      <c r="F318" s="27"/>
      <c r="G318" s="27"/>
      <c r="H318" s="27"/>
      <c r="I318" s="27"/>
      <c r="J318" s="55"/>
      <c r="K318" s="60"/>
      <c r="L318" s="61"/>
      <c r="M318" s="61"/>
      <c r="N318" s="61"/>
      <c r="O318" s="27"/>
      <c r="P318" s="27"/>
      <c r="Q318" s="73"/>
      <c r="R318" s="27"/>
    </row>
    <row r="319" spans="1:18">
      <c r="C319" s="49"/>
      <c r="D319" s="10" t="s">
        <v>667</v>
      </c>
      <c r="E319" s="15"/>
      <c r="F319" s="27"/>
      <c r="G319" s="27"/>
      <c r="H319" s="27"/>
      <c r="I319" s="27"/>
      <c r="J319" s="55"/>
      <c r="K319" s="60"/>
      <c r="L319" s="61"/>
      <c r="M319" s="61"/>
      <c r="N319" s="61"/>
    </row>
    <row r="320" spans="1:18">
      <c r="N320" s="61"/>
    </row>
  </sheetData>
  <autoFilter ref="A4:R317">
    <filterColumn colId="2"/>
  </autoFilter>
  <sortState caseSensitive="1" ref="B6:D31">
    <sortCondition ref="B5"/>
  </sortState>
  <mergeCells count="21">
    <mergeCell ref="A1:J1"/>
    <mergeCell ref="J3:J4"/>
    <mergeCell ref="F3:F4"/>
    <mergeCell ref="E3:E4"/>
    <mergeCell ref="H3:H4"/>
    <mergeCell ref="C3:C4"/>
    <mergeCell ref="G3:G4"/>
    <mergeCell ref="I3:I4"/>
    <mergeCell ref="N3:N4"/>
    <mergeCell ref="B3:B4"/>
    <mergeCell ref="A3:A4"/>
    <mergeCell ref="D3:D4"/>
    <mergeCell ref="K2:L2"/>
    <mergeCell ref="K3:K4"/>
    <mergeCell ref="L3:L4"/>
    <mergeCell ref="M3:M4"/>
    <mergeCell ref="O2:R2"/>
    <mergeCell ref="O3:O4"/>
    <mergeCell ref="P3:P4"/>
    <mergeCell ref="Q3:Q4"/>
    <mergeCell ref="R3:R4"/>
  </mergeCells>
  <pageMargins left="0.23622047244094491" right="0.19685039370078741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"/>
  <sheetViews>
    <sheetView workbookViewId="0">
      <pane xSplit="3" ySplit="3" topLeftCell="D52" activePane="bottomRight" state="frozen"/>
      <selection pane="topRight" activeCell="D1" sqref="D1"/>
      <selection pane="bottomLeft" activeCell="A4" sqref="A4"/>
      <selection pane="bottomRight" activeCell="A2" sqref="A2:J2"/>
    </sheetView>
  </sheetViews>
  <sheetFormatPr defaultRowHeight="15"/>
  <cols>
    <col min="1" max="1" width="14.140625" customWidth="1"/>
    <col min="3" max="3" width="42.42578125" customWidth="1"/>
    <col min="4" max="4" width="31.7109375" customWidth="1"/>
    <col min="6" max="6" width="6.42578125" customWidth="1"/>
    <col min="7" max="7" width="14.28515625" customWidth="1"/>
    <col min="8" max="8" width="15.140625" customWidth="1"/>
    <col min="9" max="9" width="14.5703125" customWidth="1"/>
    <col min="10" max="10" width="18" customWidth="1"/>
  </cols>
  <sheetData>
    <row r="1" spans="1:11">
      <c r="A1" s="149" t="s">
        <v>792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ht="19.5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1" ht="105.75" thickBot="1">
      <c r="A3" s="79" t="s">
        <v>721</v>
      </c>
      <c r="B3" s="80" t="s">
        <v>722</v>
      </c>
      <c r="C3" s="79" t="s">
        <v>3</v>
      </c>
      <c r="D3" s="81" t="s">
        <v>723</v>
      </c>
      <c r="E3" s="82" t="s">
        <v>724</v>
      </c>
      <c r="F3" s="83" t="s">
        <v>725</v>
      </c>
      <c r="G3" s="84" t="s">
        <v>726</v>
      </c>
      <c r="H3" s="84" t="s">
        <v>727</v>
      </c>
      <c r="I3" s="84" t="s">
        <v>728</v>
      </c>
      <c r="J3" s="84" t="s">
        <v>729</v>
      </c>
    </row>
    <row r="4" spans="1:11">
      <c r="A4" s="151" t="s">
        <v>734</v>
      </c>
      <c r="B4" s="153" t="s">
        <v>735</v>
      </c>
      <c r="C4" s="154" t="s">
        <v>736</v>
      </c>
      <c r="D4" s="31" t="s">
        <v>730</v>
      </c>
      <c r="E4" s="71">
        <v>0.47299999999999998</v>
      </c>
      <c r="F4" s="85"/>
      <c r="G4" s="71"/>
      <c r="H4" s="71">
        <v>470.11</v>
      </c>
      <c r="I4" s="71">
        <v>4.37</v>
      </c>
      <c r="J4" s="71">
        <f t="shared" ref="J4:J6" si="0">G4+H4+I4</f>
        <v>474.48</v>
      </c>
      <c r="K4" s="2"/>
    </row>
    <row r="5" spans="1:11">
      <c r="A5" s="151"/>
      <c r="B5" s="153"/>
      <c r="C5" s="154"/>
      <c r="D5" s="15" t="s">
        <v>731</v>
      </c>
      <c r="E5" s="27">
        <v>0.23899999999999999</v>
      </c>
      <c r="F5" s="86"/>
      <c r="G5" s="27"/>
      <c r="H5" s="71">
        <v>473.44</v>
      </c>
      <c r="I5" s="71">
        <v>7.71</v>
      </c>
      <c r="J5" s="27">
        <f t="shared" si="0"/>
        <v>481.15</v>
      </c>
      <c r="K5" s="2"/>
    </row>
    <row r="6" spans="1:11" ht="15.75" thickBot="1">
      <c r="A6" s="152"/>
      <c r="B6" s="142"/>
      <c r="C6" s="144"/>
      <c r="D6" s="87" t="s">
        <v>733</v>
      </c>
      <c r="E6" s="88">
        <v>0.1</v>
      </c>
      <c r="F6" s="89">
        <v>1</v>
      </c>
      <c r="G6" s="88">
        <v>275.42</v>
      </c>
      <c r="H6" s="88">
        <v>23.64</v>
      </c>
      <c r="I6" s="88"/>
      <c r="J6" s="88">
        <f t="shared" si="0"/>
        <v>299.06</v>
      </c>
      <c r="K6" s="90">
        <f>SUM(J4:J6)</f>
        <v>1254.69</v>
      </c>
    </row>
    <row r="7" spans="1:11" ht="15.75" thickTop="1">
      <c r="A7" s="151" t="s">
        <v>737</v>
      </c>
      <c r="B7" s="153" t="s">
        <v>738</v>
      </c>
      <c r="C7" s="154" t="s">
        <v>739</v>
      </c>
      <c r="D7" s="31" t="s">
        <v>730</v>
      </c>
      <c r="E7" s="71"/>
      <c r="F7" s="85"/>
      <c r="G7" s="71"/>
      <c r="H7" s="71">
        <v>6.1379999999999999</v>
      </c>
      <c r="I7" s="71"/>
      <c r="J7" s="71">
        <f t="shared" ref="J7:J9" si="1">G7+H7+I7</f>
        <v>6.1379999999999999</v>
      </c>
      <c r="K7" s="2"/>
    </row>
    <row r="8" spans="1:11">
      <c r="A8" s="151"/>
      <c r="B8" s="153"/>
      <c r="C8" s="154"/>
      <c r="D8" s="15" t="s">
        <v>731</v>
      </c>
      <c r="E8" s="27">
        <v>5.5E-2</v>
      </c>
      <c r="F8" s="86"/>
      <c r="G8" s="27"/>
      <c r="H8" s="71">
        <v>311.09899999999999</v>
      </c>
      <c r="I8" s="71">
        <v>6.1559999999999997</v>
      </c>
      <c r="J8" s="27">
        <f t="shared" si="1"/>
        <v>317.255</v>
      </c>
      <c r="K8" s="2"/>
    </row>
    <row r="9" spans="1:11" ht="15.75" thickBot="1">
      <c r="A9" s="152"/>
      <c r="B9" s="142"/>
      <c r="C9" s="144"/>
      <c r="D9" s="87" t="s">
        <v>733</v>
      </c>
      <c r="E9" s="88">
        <v>0.1</v>
      </c>
      <c r="F9" s="89">
        <v>1</v>
      </c>
      <c r="G9" s="88">
        <v>275.42</v>
      </c>
      <c r="H9" s="88">
        <v>23.64</v>
      </c>
      <c r="I9" s="88"/>
      <c r="J9" s="88">
        <f t="shared" si="1"/>
        <v>299.06</v>
      </c>
      <c r="K9" s="90">
        <f>SUM(J7:J9)</f>
        <v>622.45299999999997</v>
      </c>
    </row>
    <row r="10" spans="1:11" ht="46.5" thickTop="1" thickBot="1">
      <c r="A10" s="93">
        <v>1678411</v>
      </c>
      <c r="B10" s="91" t="s">
        <v>741</v>
      </c>
      <c r="C10" s="92" t="s">
        <v>742</v>
      </c>
      <c r="D10" s="94" t="s">
        <v>740</v>
      </c>
      <c r="E10" s="95">
        <v>0.3</v>
      </c>
      <c r="F10" s="96"/>
      <c r="G10" s="95"/>
      <c r="H10" s="95">
        <v>157.11699999999999</v>
      </c>
      <c r="I10" s="95">
        <v>2.7919999999999998</v>
      </c>
      <c r="J10" s="95">
        <f t="shared" ref="J10" si="2">G10+H10+I10</f>
        <v>159.90899999999999</v>
      </c>
      <c r="K10" s="2"/>
    </row>
    <row r="11" spans="1:11" ht="15.75" thickTop="1">
      <c r="A11" s="139">
        <v>1662163</v>
      </c>
      <c r="B11" s="141" t="s">
        <v>743</v>
      </c>
      <c r="C11" s="143" t="s">
        <v>744</v>
      </c>
      <c r="D11" s="145" t="s">
        <v>740</v>
      </c>
      <c r="E11" s="136">
        <v>0.12</v>
      </c>
      <c r="F11" s="147"/>
      <c r="G11" s="136"/>
      <c r="H11" s="136">
        <v>103.11199999999999</v>
      </c>
      <c r="I11" s="136">
        <v>1.29</v>
      </c>
      <c r="J11" s="136">
        <f t="shared" ref="J11" si="3">G11+H11+I11</f>
        <v>104.402</v>
      </c>
      <c r="K11" s="138">
        <f>SUM(J11:J12)</f>
        <v>104.402</v>
      </c>
    </row>
    <row r="12" spans="1:11" ht="15.75" thickBot="1">
      <c r="A12" s="140"/>
      <c r="B12" s="142"/>
      <c r="C12" s="144"/>
      <c r="D12" s="146"/>
      <c r="E12" s="137"/>
      <c r="F12" s="148"/>
      <c r="G12" s="137"/>
      <c r="H12" s="137"/>
      <c r="I12" s="137"/>
      <c r="J12" s="137"/>
      <c r="K12" s="138"/>
    </row>
    <row r="13" spans="1:11" ht="15.75" thickTop="1">
      <c r="A13" s="155">
        <v>1473772</v>
      </c>
      <c r="B13" s="153" t="s">
        <v>745</v>
      </c>
      <c r="C13" s="154" t="s">
        <v>746</v>
      </c>
      <c r="D13" s="31" t="s">
        <v>730</v>
      </c>
      <c r="E13" s="71">
        <v>0.27500000000000002</v>
      </c>
      <c r="F13" s="85"/>
      <c r="G13" s="71"/>
      <c r="H13" s="71">
        <v>371.76400000000001</v>
      </c>
      <c r="I13" s="71">
        <v>3.0779999999999998</v>
      </c>
      <c r="J13" s="71">
        <f t="shared" ref="J13:J16" si="4">G13+H13+I13</f>
        <v>374.84199999999998</v>
      </c>
      <c r="K13" s="2"/>
    </row>
    <row r="14" spans="1:11">
      <c r="A14" s="155"/>
      <c r="B14" s="153"/>
      <c r="C14" s="154"/>
      <c r="D14" s="15" t="s">
        <v>740</v>
      </c>
      <c r="E14" s="27">
        <v>0.36299999999999999</v>
      </c>
      <c r="F14" s="86"/>
      <c r="G14" s="27"/>
      <c r="H14" s="27">
        <v>491.202</v>
      </c>
      <c r="I14" s="71">
        <v>6.1559999999999997</v>
      </c>
      <c r="J14" s="27">
        <f t="shared" si="4"/>
        <v>497.358</v>
      </c>
      <c r="K14" s="2"/>
    </row>
    <row r="15" spans="1:11" ht="15.75" thickBot="1">
      <c r="A15" s="140"/>
      <c r="B15" s="142"/>
      <c r="C15" s="144"/>
      <c r="D15" s="87" t="s">
        <v>733</v>
      </c>
      <c r="E15" s="88">
        <v>0.1</v>
      </c>
      <c r="F15" s="89">
        <v>1</v>
      </c>
      <c r="G15" s="88">
        <v>275.42</v>
      </c>
      <c r="H15" s="88">
        <v>23.248000000000001</v>
      </c>
      <c r="I15" s="88"/>
      <c r="J15" s="88">
        <f t="shared" si="4"/>
        <v>298.66800000000001</v>
      </c>
      <c r="K15" s="90">
        <f>SUM(J13:J15)</f>
        <v>1170.8679999999999</v>
      </c>
    </row>
    <row r="16" spans="1:11" ht="21" customHeight="1" thickTop="1">
      <c r="A16" s="139">
        <v>1583982</v>
      </c>
      <c r="B16" s="141" t="s">
        <v>748</v>
      </c>
      <c r="C16" s="143" t="s">
        <v>747</v>
      </c>
      <c r="D16" s="145" t="s">
        <v>740</v>
      </c>
      <c r="E16" s="136">
        <v>0.39300000000000002</v>
      </c>
      <c r="F16" s="147"/>
      <c r="G16" s="136"/>
      <c r="H16" s="136">
        <v>301.95600000000002</v>
      </c>
      <c r="I16" s="136">
        <v>3.5790000000000002</v>
      </c>
      <c r="J16" s="136">
        <f t="shared" si="4"/>
        <v>305.53500000000003</v>
      </c>
      <c r="K16" s="138">
        <f>SUM(J16:J17)</f>
        <v>305.53500000000003</v>
      </c>
    </row>
    <row r="17" spans="1:11" ht="26.25" customHeight="1" thickBot="1">
      <c r="A17" s="140"/>
      <c r="B17" s="142"/>
      <c r="C17" s="144"/>
      <c r="D17" s="146"/>
      <c r="E17" s="137"/>
      <c r="F17" s="148"/>
      <c r="G17" s="137"/>
      <c r="H17" s="137"/>
      <c r="I17" s="137"/>
      <c r="J17" s="137"/>
      <c r="K17" s="138"/>
    </row>
    <row r="18" spans="1:11" ht="15.75" thickTop="1">
      <c r="A18" s="151" t="s">
        <v>750</v>
      </c>
      <c r="B18" s="153" t="s">
        <v>751</v>
      </c>
      <c r="C18" s="154" t="s">
        <v>749</v>
      </c>
      <c r="D18" s="31" t="s">
        <v>730</v>
      </c>
      <c r="E18" s="71">
        <v>0.39400000000000002</v>
      </c>
      <c r="F18" s="85"/>
      <c r="G18" s="71"/>
      <c r="H18" s="71">
        <v>595.35799999999995</v>
      </c>
      <c r="I18" s="71">
        <v>4.8680000000000003</v>
      </c>
      <c r="J18" s="71">
        <f t="shared" ref="J18:J22" si="5">G18+H18+I18</f>
        <v>600.226</v>
      </c>
      <c r="K18" s="2"/>
    </row>
    <row r="19" spans="1:11">
      <c r="A19" s="151"/>
      <c r="B19" s="153"/>
      <c r="C19" s="154"/>
      <c r="D19" s="15" t="s">
        <v>740</v>
      </c>
      <c r="E19" s="27">
        <v>0.74199999999999999</v>
      </c>
      <c r="F19" s="86"/>
      <c r="G19" s="27"/>
      <c r="H19" s="27">
        <v>690.83</v>
      </c>
      <c r="I19" s="71">
        <v>13.601000000000001</v>
      </c>
      <c r="J19" s="27">
        <f t="shared" si="5"/>
        <v>704.43100000000004</v>
      </c>
      <c r="K19" s="2"/>
    </row>
    <row r="20" spans="1:11">
      <c r="A20" s="151"/>
      <c r="B20" s="153"/>
      <c r="C20" s="154"/>
      <c r="D20" s="97" t="s">
        <v>732</v>
      </c>
      <c r="E20" s="98">
        <v>0.1</v>
      </c>
      <c r="F20" s="99">
        <v>1</v>
      </c>
      <c r="G20" s="98">
        <v>224.58</v>
      </c>
      <c r="H20" s="98">
        <v>26.251000000000001</v>
      </c>
      <c r="I20" s="100"/>
      <c r="J20" s="27">
        <f t="shared" si="5"/>
        <v>250.83100000000002</v>
      </c>
      <c r="K20" s="2"/>
    </row>
    <row r="21" spans="1:11" ht="21.75" customHeight="1" thickBot="1">
      <c r="A21" s="152"/>
      <c r="B21" s="142"/>
      <c r="C21" s="144"/>
      <c r="D21" s="87" t="s">
        <v>732</v>
      </c>
      <c r="E21" s="88">
        <v>0.1</v>
      </c>
      <c r="F21" s="89">
        <v>1</v>
      </c>
      <c r="G21" s="88">
        <v>224.58</v>
      </c>
      <c r="H21" s="88">
        <v>26.251000000000001</v>
      </c>
      <c r="I21" s="88"/>
      <c r="J21" s="88">
        <f t="shared" si="5"/>
        <v>250.83100000000002</v>
      </c>
      <c r="K21" s="90">
        <f>SUM(J18:J21)</f>
        <v>1806.3190000000004</v>
      </c>
    </row>
    <row r="22" spans="1:11" ht="15.75" thickTop="1">
      <c r="A22" s="139">
        <v>1569048</v>
      </c>
      <c r="B22" s="141" t="s">
        <v>752</v>
      </c>
      <c r="C22" s="143" t="s">
        <v>753</v>
      </c>
      <c r="D22" s="145" t="s">
        <v>740</v>
      </c>
      <c r="E22" s="136">
        <v>0.32700000000000001</v>
      </c>
      <c r="F22" s="147"/>
      <c r="G22" s="136"/>
      <c r="H22" s="136">
        <v>216.803</v>
      </c>
      <c r="I22" s="136">
        <v>1.79</v>
      </c>
      <c r="J22" s="136">
        <f t="shared" si="5"/>
        <v>218.59299999999999</v>
      </c>
      <c r="K22" s="138">
        <f>SUM(J22:J23)</f>
        <v>218.59299999999999</v>
      </c>
    </row>
    <row r="23" spans="1:11" ht="15.75" thickBot="1">
      <c r="A23" s="140"/>
      <c r="B23" s="142"/>
      <c r="C23" s="144"/>
      <c r="D23" s="146"/>
      <c r="E23" s="137"/>
      <c r="F23" s="148"/>
      <c r="G23" s="137"/>
      <c r="H23" s="137"/>
      <c r="I23" s="137"/>
      <c r="J23" s="137"/>
      <c r="K23" s="138"/>
    </row>
    <row r="24" spans="1:11" ht="15.75" thickTop="1">
      <c r="A24" s="139">
        <v>1591910</v>
      </c>
      <c r="B24" s="141" t="s">
        <v>754</v>
      </c>
      <c r="C24" s="143" t="s">
        <v>755</v>
      </c>
      <c r="D24" s="145" t="s">
        <v>740</v>
      </c>
      <c r="E24" s="136">
        <v>0.22</v>
      </c>
      <c r="F24" s="147"/>
      <c r="G24" s="136"/>
      <c r="H24" s="136">
        <v>224.70400000000001</v>
      </c>
      <c r="I24" s="136">
        <v>3.2210000000000001</v>
      </c>
      <c r="J24" s="136">
        <f t="shared" ref="J24" si="6">G24+H24+I24</f>
        <v>227.92500000000001</v>
      </c>
      <c r="K24" s="138">
        <f>SUM(J24:J25)</f>
        <v>227.92500000000001</v>
      </c>
    </row>
    <row r="25" spans="1:11" ht="15.75" thickBot="1">
      <c r="A25" s="140"/>
      <c r="B25" s="142"/>
      <c r="C25" s="144"/>
      <c r="D25" s="146"/>
      <c r="E25" s="137"/>
      <c r="F25" s="148"/>
      <c r="G25" s="137"/>
      <c r="H25" s="137"/>
      <c r="I25" s="137"/>
      <c r="J25" s="137"/>
      <c r="K25" s="138"/>
    </row>
    <row r="26" spans="1:11" ht="15.75" thickTop="1">
      <c r="A26" s="139">
        <v>1621337</v>
      </c>
      <c r="B26" s="141" t="s">
        <v>756</v>
      </c>
      <c r="C26" s="143" t="s">
        <v>757</v>
      </c>
      <c r="D26" s="145" t="s">
        <v>740</v>
      </c>
      <c r="E26" s="136">
        <v>0.15</v>
      </c>
      <c r="F26" s="147"/>
      <c r="G26" s="136"/>
      <c r="H26" s="136">
        <v>187.482</v>
      </c>
      <c r="I26" s="136">
        <v>3.2210000000000001</v>
      </c>
      <c r="J26" s="136">
        <f t="shared" ref="J26" si="7">G26+H26+I26</f>
        <v>190.703</v>
      </c>
    </row>
    <row r="27" spans="1:11" ht="15.75" thickBot="1">
      <c r="A27" s="140"/>
      <c r="B27" s="142"/>
      <c r="C27" s="144"/>
      <c r="D27" s="146"/>
      <c r="E27" s="137"/>
      <c r="F27" s="148"/>
      <c r="G27" s="137"/>
      <c r="H27" s="137"/>
      <c r="I27" s="137"/>
      <c r="J27" s="137"/>
    </row>
    <row r="28" spans="1:11" ht="15.75" thickTop="1">
      <c r="A28" s="139">
        <v>1591877</v>
      </c>
      <c r="B28" s="141" t="s">
        <v>759</v>
      </c>
      <c r="C28" s="143" t="s">
        <v>758</v>
      </c>
      <c r="D28" s="145" t="s">
        <v>740</v>
      </c>
      <c r="E28" s="136">
        <v>0.42</v>
      </c>
      <c r="F28" s="147"/>
      <c r="G28" s="136"/>
      <c r="H28" s="136">
        <v>492.70400000000001</v>
      </c>
      <c r="I28" s="136">
        <v>3.2210000000000001</v>
      </c>
      <c r="J28" s="136">
        <f t="shared" ref="J28" si="8">G28+H28+I28</f>
        <v>495.92500000000001</v>
      </c>
    </row>
    <row r="29" spans="1:11" ht="15.75" thickBot="1">
      <c r="A29" s="140"/>
      <c r="B29" s="142"/>
      <c r="C29" s="144"/>
      <c r="D29" s="146"/>
      <c r="E29" s="137"/>
      <c r="F29" s="148"/>
      <c r="G29" s="137"/>
      <c r="H29" s="137"/>
      <c r="I29" s="137"/>
      <c r="J29" s="137"/>
    </row>
    <row r="30" spans="1:11" ht="24" customHeight="1" thickTop="1">
      <c r="A30" s="139">
        <v>1329255</v>
      </c>
      <c r="B30" s="141" t="s">
        <v>760</v>
      </c>
      <c r="C30" s="143" t="s">
        <v>761</v>
      </c>
      <c r="D30" s="145" t="s">
        <v>740</v>
      </c>
      <c r="E30" s="136">
        <v>0.28000000000000003</v>
      </c>
      <c r="F30" s="147"/>
      <c r="G30" s="136"/>
      <c r="H30" s="136">
        <v>107.68300000000001</v>
      </c>
      <c r="I30" s="136">
        <v>2.2909999999999999</v>
      </c>
      <c r="J30" s="136">
        <f t="shared" ref="J30" si="9">G30+H30+I30</f>
        <v>109.974</v>
      </c>
    </row>
    <row r="31" spans="1:11" ht="23.25" customHeight="1" thickBot="1">
      <c r="A31" s="140"/>
      <c r="B31" s="142"/>
      <c r="C31" s="144"/>
      <c r="D31" s="146"/>
      <c r="E31" s="137"/>
      <c r="F31" s="148"/>
      <c r="G31" s="137"/>
      <c r="H31" s="137"/>
      <c r="I31" s="137"/>
      <c r="J31" s="137"/>
    </row>
    <row r="32" spans="1:11" ht="24" customHeight="1" thickTop="1">
      <c r="A32" s="156" t="s">
        <v>762</v>
      </c>
      <c r="B32" s="141" t="s">
        <v>763</v>
      </c>
      <c r="C32" s="143" t="s">
        <v>764</v>
      </c>
      <c r="D32" s="145" t="s">
        <v>740</v>
      </c>
      <c r="E32" s="136">
        <v>0.39900000000000002</v>
      </c>
      <c r="F32" s="147"/>
      <c r="G32" s="136"/>
      <c r="H32" s="136">
        <v>273.94200000000001</v>
      </c>
      <c r="I32" s="136">
        <v>3.794</v>
      </c>
      <c r="J32" s="136">
        <f t="shared" ref="J32" si="10">G32+H32+I32</f>
        <v>277.73599999999999</v>
      </c>
    </row>
    <row r="33" spans="1:11" ht="23.25" customHeight="1" thickBot="1">
      <c r="A33" s="152"/>
      <c r="B33" s="142"/>
      <c r="C33" s="144"/>
      <c r="D33" s="146"/>
      <c r="E33" s="137"/>
      <c r="F33" s="148"/>
      <c r="G33" s="137"/>
      <c r="H33" s="137"/>
      <c r="I33" s="137"/>
      <c r="J33" s="137"/>
    </row>
    <row r="34" spans="1:11" ht="15.75" thickTop="1">
      <c r="A34" s="139">
        <v>1544157</v>
      </c>
      <c r="B34" s="141" t="s">
        <v>765</v>
      </c>
      <c r="C34" s="143" t="s">
        <v>768</v>
      </c>
      <c r="D34" s="145" t="s">
        <v>740</v>
      </c>
      <c r="E34" s="136">
        <v>0.30099999999999999</v>
      </c>
      <c r="F34" s="147"/>
      <c r="G34" s="136"/>
      <c r="H34" s="136">
        <v>192.31399999999999</v>
      </c>
      <c r="I34" s="136">
        <v>2.7919999999999998</v>
      </c>
      <c r="J34" s="136">
        <f t="shared" ref="J34" si="11">G34+H34+I34</f>
        <v>195.10599999999999</v>
      </c>
    </row>
    <row r="35" spans="1:11" ht="15.75" thickBot="1">
      <c r="A35" s="140"/>
      <c r="B35" s="142"/>
      <c r="C35" s="144"/>
      <c r="D35" s="146"/>
      <c r="E35" s="137"/>
      <c r="F35" s="148"/>
      <c r="G35" s="137"/>
      <c r="H35" s="137"/>
      <c r="I35" s="137"/>
      <c r="J35" s="137"/>
    </row>
    <row r="36" spans="1:11" ht="16.5" customHeight="1" thickTop="1">
      <c r="A36" s="139">
        <v>1582260</v>
      </c>
      <c r="B36" s="141" t="s">
        <v>766</v>
      </c>
      <c r="C36" s="143" t="s">
        <v>767</v>
      </c>
      <c r="D36" s="145" t="s">
        <v>740</v>
      </c>
      <c r="E36" s="136">
        <v>0.27200000000000002</v>
      </c>
      <c r="F36" s="147"/>
      <c r="G36" s="136"/>
      <c r="H36" s="136">
        <v>209.881</v>
      </c>
      <c r="I36" s="136">
        <v>2.7919999999999998</v>
      </c>
      <c r="J36" s="136">
        <f t="shared" ref="J36" si="12">G36+H36+I36</f>
        <v>212.673</v>
      </c>
    </row>
    <row r="37" spans="1:11" ht="14.25" customHeight="1" thickBot="1">
      <c r="A37" s="140"/>
      <c r="B37" s="142"/>
      <c r="C37" s="144"/>
      <c r="D37" s="146"/>
      <c r="E37" s="137"/>
      <c r="F37" s="148"/>
      <c r="G37" s="137"/>
      <c r="H37" s="137"/>
      <c r="I37" s="137"/>
      <c r="J37" s="137"/>
    </row>
    <row r="38" spans="1:11" ht="18.75" customHeight="1" thickTop="1">
      <c r="A38" s="151" t="s">
        <v>769</v>
      </c>
      <c r="B38" s="153" t="s">
        <v>770</v>
      </c>
      <c r="C38" s="154" t="s">
        <v>772</v>
      </c>
      <c r="D38" s="31" t="s">
        <v>771</v>
      </c>
      <c r="E38" s="71">
        <v>7.0999999999999994E-2</v>
      </c>
      <c r="F38" s="85"/>
      <c r="G38" s="71"/>
      <c r="H38" s="71">
        <v>97.561000000000007</v>
      </c>
      <c r="I38" s="71">
        <v>0.78700000000000003</v>
      </c>
      <c r="J38" s="71">
        <f t="shared" ref="J38:J40" si="13">G38+H38+I38</f>
        <v>98.348000000000013</v>
      </c>
      <c r="K38" s="2"/>
    </row>
    <row r="39" spans="1:11" ht="17.25" customHeight="1">
      <c r="A39" s="151"/>
      <c r="B39" s="153"/>
      <c r="C39" s="154"/>
      <c r="D39" s="15" t="s">
        <v>731</v>
      </c>
      <c r="E39" s="27">
        <v>0.23599999999999999</v>
      </c>
      <c r="F39" s="86"/>
      <c r="G39" s="27"/>
      <c r="H39" s="71">
        <v>198.97499999999999</v>
      </c>
      <c r="I39" s="71">
        <v>5.7270000000000003</v>
      </c>
      <c r="J39" s="27">
        <f t="shared" si="13"/>
        <v>204.702</v>
      </c>
      <c r="K39" s="2"/>
    </row>
    <row r="40" spans="1:11" ht="28.5" customHeight="1" thickBot="1">
      <c r="A40" s="152"/>
      <c r="B40" s="142"/>
      <c r="C40" s="144"/>
      <c r="D40" s="87" t="s">
        <v>732</v>
      </c>
      <c r="E40" s="88">
        <v>0.04</v>
      </c>
      <c r="F40" s="89">
        <v>1</v>
      </c>
      <c r="G40" s="88">
        <v>182.2</v>
      </c>
      <c r="H40" s="88">
        <v>31.541</v>
      </c>
      <c r="I40" s="88"/>
      <c r="J40" s="88">
        <f t="shared" si="13"/>
        <v>213.74099999999999</v>
      </c>
      <c r="K40" s="90">
        <f>SUM(J38:J40)</f>
        <v>516.79099999999994</v>
      </c>
    </row>
    <row r="41" spans="1:11" ht="42.75" customHeight="1" thickTop="1">
      <c r="A41" s="139">
        <v>1403566</v>
      </c>
      <c r="B41" s="141" t="s">
        <v>773</v>
      </c>
      <c r="C41" s="143" t="s">
        <v>774</v>
      </c>
      <c r="D41" s="145" t="s">
        <v>740</v>
      </c>
      <c r="E41" s="136">
        <v>0.46800000000000003</v>
      </c>
      <c r="F41" s="147"/>
      <c r="G41" s="136"/>
      <c r="H41" s="136">
        <v>229.34100000000001</v>
      </c>
      <c r="I41" s="136">
        <v>7.3730000000000002</v>
      </c>
      <c r="J41" s="136">
        <f t="shared" ref="J41" si="14">G41+H41+I41</f>
        <v>236.714</v>
      </c>
    </row>
    <row r="42" spans="1:11" ht="33.75" customHeight="1" thickBot="1">
      <c r="A42" s="140"/>
      <c r="B42" s="142"/>
      <c r="C42" s="144"/>
      <c r="D42" s="146"/>
      <c r="E42" s="137"/>
      <c r="F42" s="148"/>
      <c r="G42" s="137"/>
      <c r="H42" s="137"/>
      <c r="I42" s="137"/>
      <c r="J42" s="137"/>
    </row>
    <row r="43" spans="1:11" ht="18.75" customHeight="1" thickTop="1">
      <c r="A43" s="139">
        <v>1245931</v>
      </c>
      <c r="B43" s="141" t="s">
        <v>775</v>
      </c>
      <c r="C43" s="143" t="s">
        <v>776</v>
      </c>
      <c r="D43" s="145" t="s">
        <v>740</v>
      </c>
      <c r="E43" s="136">
        <v>0.125</v>
      </c>
      <c r="F43" s="147"/>
      <c r="G43" s="136"/>
      <c r="H43" s="136">
        <v>106.44199999999999</v>
      </c>
      <c r="I43" s="136">
        <v>0.85899999999999999</v>
      </c>
      <c r="J43" s="136">
        <f t="shared" ref="J43" si="15">G43+H43+I43</f>
        <v>107.30099999999999</v>
      </c>
    </row>
    <row r="44" spans="1:11" ht="27.75" customHeight="1" thickBot="1">
      <c r="A44" s="140"/>
      <c r="B44" s="142"/>
      <c r="C44" s="144"/>
      <c r="D44" s="146"/>
      <c r="E44" s="137"/>
      <c r="F44" s="148"/>
      <c r="G44" s="137"/>
      <c r="H44" s="137"/>
      <c r="I44" s="137"/>
      <c r="J44" s="137"/>
    </row>
    <row r="45" spans="1:11" ht="30" customHeight="1" thickTop="1">
      <c r="A45" s="139">
        <v>1565914</v>
      </c>
      <c r="B45" s="141" t="s">
        <v>777</v>
      </c>
      <c r="C45" s="143" t="s">
        <v>778</v>
      </c>
      <c r="D45" s="145" t="s">
        <v>740</v>
      </c>
      <c r="E45" s="136">
        <v>0.18</v>
      </c>
      <c r="F45" s="147"/>
      <c r="G45" s="136"/>
      <c r="H45" s="136">
        <v>114.40900000000001</v>
      </c>
      <c r="I45" s="136">
        <v>1.5029999999999999</v>
      </c>
      <c r="J45" s="136">
        <f t="shared" ref="J45" si="16">G45+H45+I45</f>
        <v>115.91200000000001</v>
      </c>
    </row>
    <row r="46" spans="1:11" ht="30" customHeight="1" thickBot="1">
      <c r="A46" s="140"/>
      <c r="B46" s="142"/>
      <c r="C46" s="144"/>
      <c r="D46" s="146"/>
      <c r="E46" s="137"/>
      <c r="F46" s="148"/>
      <c r="G46" s="137"/>
      <c r="H46" s="137"/>
      <c r="I46" s="137"/>
      <c r="J46" s="137"/>
    </row>
    <row r="47" spans="1:11" ht="30" customHeight="1" thickTop="1">
      <c r="A47" s="139">
        <v>1582222</v>
      </c>
      <c r="B47" s="141" t="s">
        <v>779</v>
      </c>
      <c r="C47" s="143" t="s">
        <v>780</v>
      </c>
      <c r="D47" s="145" t="s">
        <v>740</v>
      </c>
      <c r="E47" s="136">
        <v>0.16</v>
      </c>
      <c r="F47" s="147"/>
      <c r="G47" s="136"/>
      <c r="H47" s="136">
        <v>105.33199999999999</v>
      </c>
      <c r="I47" s="136">
        <v>1.5029999999999999</v>
      </c>
      <c r="J47" s="136">
        <f t="shared" ref="J47" si="17">G47+H47+I47</f>
        <v>106.83499999999999</v>
      </c>
    </row>
    <row r="48" spans="1:11" ht="30" customHeight="1" thickBot="1">
      <c r="A48" s="140"/>
      <c r="B48" s="142"/>
      <c r="C48" s="144"/>
      <c r="D48" s="146"/>
      <c r="E48" s="137"/>
      <c r="F48" s="148"/>
      <c r="G48" s="137"/>
      <c r="H48" s="137"/>
      <c r="I48" s="137"/>
      <c r="J48" s="137"/>
    </row>
    <row r="49" spans="1:10" ht="40.5" customHeight="1" thickTop="1">
      <c r="A49" s="139">
        <v>1681958</v>
      </c>
      <c r="B49" s="141" t="s">
        <v>781</v>
      </c>
      <c r="C49" s="143" t="s">
        <v>786</v>
      </c>
      <c r="D49" s="145" t="s">
        <v>740</v>
      </c>
      <c r="E49" s="136">
        <v>0.21</v>
      </c>
      <c r="F49" s="147"/>
      <c r="G49" s="136"/>
      <c r="H49" s="136">
        <v>123.813</v>
      </c>
      <c r="I49" s="136">
        <v>1.718</v>
      </c>
      <c r="J49" s="136">
        <f t="shared" ref="J49" si="18">G49+H49+I49</f>
        <v>125.53100000000001</v>
      </c>
    </row>
    <row r="50" spans="1:10" ht="42.75" customHeight="1" thickBot="1">
      <c r="A50" s="140"/>
      <c r="B50" s="142"/>
      <c r="C50" s="144"/>
      <c r="D50" s="146"/>
      <c r="E50" s="137"/>
      <c r="F50" s="148"/>
      <c r="G50" s="137"/>
      <c r="H50" s="137"/>
      <c r="I50" s="137"/>
      <c r="J50" s="137"/>
    </row>
    <row r="51" spans="1:10" ht="40.5" customHeight="1" thickTop="1">
      <c r="A51" s="139">
        <v>1639324</v>
      </c>
      <c r="B51" s="141" t="s">
        <v>782</v>
      </c>
      <c r="C51" s="143" t="s">
        <v>783</v>
      </c>
      <c r="D51" s="145" t="s">
        <v>740</v>
      </c>
      <c r="E51" s="136">
        <v>0.12</v>
      </c>
      <c r="F51" s="147"/>
      <c r="G51" s="136"/>
      <c r="H51" s="136">
        <v>67.783000000000001</v>
      </c>
      <c r="I51" s="136">
        <v>1.002</v>
      </c>
      <c r="J51" s="136">
        <f t="shared" ref="J51" si="19">G51+H51+I51</f>
        <v>68.784999999999997</v>
      </c>
    </row>
    <row r="52" spans="1:10" ht="36.75" customHeight="1" thickBot="1">
      <c r="A52" s="140"/>
      <c r="B52" s="142"/>
      <c r="C52" s="144"/>
      <c r="D52" s="146"/>
      <c r="E52" s="137"/>
      <c r="F52" s="148"/>
      <c r="G52" s="137"/>
      <c r="H52" s="137"/>
      <c r="I52" s="137"/>
      <c r="J52" s="137"/>
    </row>
    <row r="53" spans="1:10" ht="31.5" customHeight="1" thickTop="1">
      <c r="A53" s="139">
        <v>1673614</v>
      </c>
      <c r="B53" s="141" t="s">
        <v>784</v>
      </c>
      <c r="C53" s="143" t="s">
        <v>785</v>
      </c>
      <c r="D53" s="145" t="s">
        <v>740</v>
      </c>
      <c r="E53" s="136">
        <v>0.22</v>
      </c>
      <c r="F53" s="147"/>
      <c r="G53" s="136"/>
      <c r="H53" s="136">
        <v>113.495</v>
      </c>
      <c r="I53" s="136">
        <v>1.5029999999999999</v>
      </c>
      <c r="J53" s="136">
        <f t="shared" ref="J53" si="20">G53+H53+I53</f>
        <v>114.998</v>
      </c>
    </row>
    <row r="54" spans="1:10" ht="29.25" customHeight="1" thickBot="1">
      <c r="A54" s="140"/>
      <c r="B54" s="142"/>
      <c r="C54" s="144"/>
      <c r="D54" s="146"/>
      <c r="E54" s="137"/>
      <c r="F54" s="148"/>
      <c r="G54" s="137"/>
      <c r="H54" s="137"/>
      <c r="I54" s="137"/>
      <c r="J54" s="137"/>
    </row>
    <row r="55" spans="1:10" ht="39" customHeight="1" thickTop="1">
      <c r="A55" s="139">
        <v>1735049</v>
      </c>
      <c r="B55" s="141" t="s">
        <v>787</v>
      </c>
      <c r="C55" s="143" t="s">
        <v>788</v>
      </c>
      <c r="D55" s="145" t="s">
        <v>740</v>
      </c>
      <c r="E55" s="136">
        <v>0.12</v>
      </c>
      <c r="F55" s="147"/>
      <c r="G55" s="136"/>
      <c r="H55" s="136">
        <v>64.713999999999999</v>
      </c>
      <c r="I55" s="136">
        <v>1.002</v>
      </c>
      <c r="J55" s="136">
        <f t="shared" ref="J55" si="21">G55+H55+I55</f>
        <v>65.715999999999994</v>
      </c>
    </row>
    <row r="56" spans="1:10" ht="39" customHeight="1" thickBot="1">
      <c r="A56" s="140"/>
      <c r="B56" s="142"/>
      <c r="C56" s="144"/>
      <c r="D56" s="146"/>
      <c r="E56" s="137"/>
      <c r="F56" s="148"/>
      <c r="G56" s="137"/>
      <c r="H56" s="137"/>
      <c r="I56" s="137"/>
      <c r="J56" s="137"/>
    </row>
    <row r="57" spans="1:10" ht="49.5" customHeight="1" thickTop="1">
      <c r="A57" s="139">
        <v>1464432</v>
      </c>
      <c r="B57" s="141" t="s">
        <v>789</v>
      </c>
      <c r="C57" s="143" t="s">
        <v>790</v>
      </c>
      <c r="D57" s="145" t="s">
        <v>740</v>
      </c>
      <c r="E57" s="136">
        <v>0.15</v>
      </c>
      <c r="F57" s="147"/>
      <c r="G57" s="136"/>
      <c r="H57" s="136">
        <v>82.346000000000004</v>
      </c>
      <c r="I57" s="136">
        <v>1.2170000000000001</v>
      </c>
      <c r="J57" s="136">
        <f t="shared" ref="J57" si="22">G57+H57+I57</f>
        <v>83.563000000000002</v>
      </c>
    </row>
    <row r="58" spans="1:10" ht="45" customHeight="1" thickBot="1">
      <c r="A58" s="140"/>
      <c r="B58" s="142"/>
      <c r="C58" s="144"/>
      <c r="D58" s="146"/>
      <c r="E58" s="137"/>
      <c r="F58" s="148"/>
      <c r="G58" s="137"/>
      <c r="H58" s="137"/>
      <c r="I58" s="137"/>
      <c r="J58" s="137"/>
    </row>
    <row r="59" spans="1:10" ht="15.75" thickTop="1">
      <c r="G59" s="24">
        <f>SUM(G4:G58)</f>
        <v>1457.62</v>
      </c>
      <c r="H59" s="24">
        <f>SUM(H4:H58)</f>
        <v>7336.4210000000003</v>
      </c>
      <c r="I59" s="24">
        <f>SUM(I4:I58)</f>
        <v>100.916</v>
      </c>
      <c r="J59" s="24">
        <f>SUM(J4:J58)</f>
        <v>8894.9570000000022</v>
      </c>
    </row>
    <row r="66" spans="4:4">
      <c r="D66" s="24"/>
    </row>
  </sheetData>
  <autoFilter ref="A3:N59"/>
  <mergeCells count="211">
    <mergeCell ref="F57:F58"/>
    <mergeCell ref="G57:G58"/>
    <mergeCell ref="H57:H58"/>
    <mergeCell ref="I57:I58"/>
    <mergeCell ref="J57:J58"/>
    <mergeCell ref="A57:A58"/>
    <mergeCell ref="B57:B58"/>
    <mergeCell ref="C57:C58"/>
    <mergeCell ref="D57:D58"/>
    <mergeCell ref="E57:E58"/>
    <mergeCell ref="F55:F56"/>
    <mergeCell ref="G55:G56"/>
    <mergeCell ref="H55:H56"/>
    <mergeCell ref="I55:I56"/>
    <mergeCell ref="J55:J56"/>
    <mergeCell ref="A55:A56"/>
    <mergeCell ref="B55:B56"/>
    <mergeCell ref="C55:C56"/>
    <mergeCell ref="D55:D56"/>
    <mergeCell ref="E55:E56"/>
    <mergeCell ref="F53:F54"/>
    <mergeCell ref="G53:G54"/>
    <mergeCell ref="H53:H54"/>
    <mergeCell ref="I53:I54"/>
    <mergeCell ref="J53:J54"/>
    <mergeCell ref="A53:A54"/>
    <mergeCell ref="B53:B54"/>
    <mergeCell ref="C53:C54"/>
    <mergeCell ref="D53:D54"/>
    <mergeCell ref="E53:E54"/>
    <mergeCell ref="F51:F52"/>
    <mergeCell ref="G51:G52"/>
    <mergeCell ref="H51:H52"/>
    <mergeCell ref="I51:I52"/>
    <mergeCell ref="J51:J52"/>
    <mergeCell ref="A51:A52"/>
    <mergeCell ref="B51:B52"/>
    <mergeCell ref="C51:C52"/>
    <mergeCell ref="D51:D52"/>
    <mergeCell ref="E51:E52"/>
    <mergeCell ref="F49:F50"/>
    <mergeCell ref="G49:G50"/>
    <mergeCell ref="H49:H50"/>
    <mergeCell ref="I49:I50"/>
    <mergeCell ref="J49:J50"/>
    <mergeCell ref="A49:A50"/>
    <mergeCell ref="B49:B50"/>
    <mergeCell ref="C49:C50"/>
    <mergeCell ref="D49:D50"/>
    <mergeCell ref="E49:E50"/>
    <mergeCell ref="F47:F48"/>
    <mergeCell ref="G47:G48"/>
    <mergeCell ref="H47:H48"/>
    <mergeCell ref="I47:I48"/>
    <mergeCell ref="J47:J48"/>
    <mergeCell ref="A47:A48"/>
    <mergeCell ref="B47:B48"/>
    <mergeCell ref="C47:C48"/>
    <mergeCell ref="D47:D48"/>
    <mergeCell ref="E47:E48"/>
    <mergeCell ref="F45:F46"/>
    <mergeCell ref="G45:G46"/>
    <mergeCell ref="H45:H46"/>
    <mergeCell ref="I45:I46"/>
    <mergeCell ref="J45:J46"/>
    <mergeCell ref="A45:A46"/>
    <mergeCell ref="B45:B46"/>
    <mergeCell ref="C45:C46"/>
    <mergeCell ref="D45:D46"/>
    <mergeCell ref="E45:E46"/>
    <mergeCell ref="I41:I42"/>
    <mergeCell ref="J41:J42"/>
    <mergeCell ref="A41:A42"/>
    <mergeCell ref="B41:B42"/>
    <mergeCell ref="C41:C42"/>
    <mergeCell ref="D41:D42"/>
    <mergeCell ref="E41:E42"/>
    <mergeCell ref="F43:F44"/>
    <mergeCell ref="G43:G44"/>
    <mergeCell ref="H43:H44"/>
    <mergeCell ref="I43:I44"/>
    <mergeCell ref="J43:J44"/>
    <mergeCell ref="A43:A44"/>
    <mergeCell ref="B43:B44"/>
    <mergeCell ref="C43:C44"/>
    <mergeCell ref="D43:D44"/>
    <mergeCell ref="E43:E44"/>
    <mergeCell ref="A38:A40"/>
    <mergeCell ref="B38:B40"/>
    <mergeCell ref="C38:C40"/>
    <mergeCell ref="F36:F37"/>
    <mergeCell ref="G36:G37"/>
    <mergeCell ref="H36:H37"/>
    <mergeCell ref="F41:F42"/>
    <mergeCell ref="G41:G42"/>
    <mergeCell ref="H41:H42"/>
    <mergeCell ref="I36:I37"/>
    <mergeCell ref="J36:J37"/>
    <mergeCell ref="A36:A37"/>
    <mergeCell ref="B36:B37"/>
    <mergeCell ref="C36:C37"/>
    <mergeCell ref="D36:D37"/>
    <mergeCell ref="E36:E37"/>
    <mergeCell ref="F34:F35"/>
    <mergeCell ref="G34:G35"/>
    <mergeCell ref="H34:H35"/>
    <mergeCell ref="I34:I35"/>
    <mergeCell ref="J34:J35"/>
    <mergeCell ref="A34:A35"/>
    <mergeCell ref="B34:B35"/>
    <mergeCell ref="C34:C35"/>
    <mergeCell ref="D34:D35"/>
    <mergeCell ref="E34:E35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F30:F31"/>
    <mergeCell ref="G30:G31"/>
    <mergeCell ref="H30:H31"/>
    <mergeCell ref="I30:I31"/>
    <mergeCell ref="J30:J31"/>
    <mergeCell ref="A30:A31"/>
    <mergeCell ref="B30:B31"/>
    <mergeCell ref="C30:C31"/>
    <mergeCell ref="D30:D31"/>
    <mergeCell ref="E30:E31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A18:A21"/>
    <mergeCell ref="B18:B21"/>
    <mergeCell ref="C18:C21"/>
    <mergeCell ref="D16:D17"/>
    <mergeCell ref="E16:E17"/>
    <mergeCell ref="F16:F17"/>
    <mergeCell ref="G16:G17"/>
    <mergeCell ref="H16:H17"/>
    <mergeCell ref="K22:K23"/>
    <mergeCell ref="F22:F23"/>
    <mergeCell ref="G22:G23"/>
    <mergeCell ref="H22:H23"/>
    <mergeCell ref="I22:I23"/>
    <mergeCell ref="J22:J23"/>
    <mergeCell ref="A22:A23"/>
    <mergeCell ref="B22:B23"/>
    <mergeCell ref="C22:C23"/>
    <mergeCell ref="D22:D23"/>
    <mergeCell ref="E22:E23"/>
    <mergeCell ref="E11:E12"/>
    <mergeCell ref="F11:F12"/>
    <mergeCell ref="G11:G12"/>
    <mergeCell ref="H11:H12"/>
    <mergeCell ref="I11:I12"/>
    <mergeCell ref="J11:J12"/>
    <mergeCell ref="K11:K12"/>
    <mergeCell ref="J16:J17"/>
    <mergeCell ref="K16:K17"/>
    <mergeCell ref="A1:J1"/>
    <mergeCell ref="A2:J2"/>
    <mergeCell ref="G24:G25"/>
    <mergeCell ref="H24:H25"/>
    <mergeCell ref="A24:A25"/>
    <mergeCell ref="B24:B25"/>
    <mergeCell ref="C24:C25"/>
    <mergeCell ref="A7:A9"/>
    <mergeCell ref="B7:B9"/>
    <mergeCell ref="C7:C9"/>
    <mergeCell ref="A4:A6"/>
    <mergeCell ref="B4:B6"/>
    <mergeCell ref="C4:C6"/>
    <mergeCell ref="A13:A15"/>
    <mergeCell ref="B13:B15"/>
    <mergeCell ref="C13:C15"/>
    <mergeCell ref="A16:A17"/>
    <mergeCell ref="B16:B17"/>
    <mergeCell ref="C16:C17"/>
    <mergeCell ref="I16:I17"/>
    <mergeCell ref="A11:A12"/>
    <mergeCell ref="B11:B12"/>
    <mergeCell ref="C11:C12"/>
    <mergeCell ref="D11:D12"/>
    <mergeCell ref="I24:I25"/>
    <mergeCell ref="J24:J25"/>
    <mergeCell ref="K24:K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D24:D25"/>
    <mergeCell ref="E24:E25"/>
    <mergeCell ref="F24:F25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7"/>
  <sheetViews>
    <sheetView tabSelected="1" workbookViewId="0">
      <pane xSplit="3" ySplit="3" topLeftCell="G58" activePane="bottomRight" state="frozen"/>
      <selection pane="topRight" activeCell="D1" sqref="D1"/>
      <selection pane="bottomLeft" activeCell="A4" sqref="A4"/>
      <selection pane="bottomRight" activeCell="P12" sqref="P12"/>
    </sheetView>
  </sheetViews>
  <sheetFormatPr defaultRowHeight="15"/>
  <cols>
    <col min="1" max="1" width="14.140625" customWidth="1"/>
    <col min="3" max="3" width="42.42578125" customWidth="1"/>
    <col min="4" max="4" width="31.7109375" customWidth="1"/>
    <col min="6" max="6" width="6.42578125" customWidth="1"/>
    <col min="7" max="7" width="14.28515625" customWidth="1"/>
    <col min="8" max="8" width="15.140625" style="103" customWidth="1"/>
    <col min="9" max="9" width="14.5703125" style="103" customWidth="1"/>
    <col min="10" max="10" width="18" style="103" customWidth="1"/>
  </cols>
  <sheetData>
    <row r="1" spans="1:11">
      <c r="A1" s="149" t="s">
        <v>791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ht="19.5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1" ht="105.75" thickBot="1">
      <c r="A3" s="79" t="s">
        <v>721</v>
      </c>
      <c r="B3" s="80" t="s">
        <v>722</v>
      </c>
      <c r="C3" s="79" t="s">
        <v>3</v>
      </c>
      <c r="D3" s="81" t="s">
        <v>723</v>
      </c>
      <c r="E3" s="82" t="s">
        <v>724</v>
      </c>
      <c r="F3" s="83" t="s">
        <v>725</v>
      </c>
      <c r="G3" s="84" t="s">
        <v>726</v>
      </c>
      <c r="H3" s="84" t="s">
        <v>727</v>
      </c>
      <c r="I3" s="84" t="s">
        <v>728</v>
      </c>
      <c r="J3" s="84" t="s">
        <v>729</v>
      </c>
    </row>
    <row r="4" spans="1:11">
      <c r="A4" s="151" t="s">
        <v>734</v>
      </c>
      <c r="B4" s="153" t="s">
        <v>735</v>
      </c>
      <c r="C4" s="154" t="s">
        <v>736</v>
      </c>
      <c r="D4" s="31" t="s">
        <v>730</v>
      </c>
      <c r="E4" s="71">
        <v>0.47299999999999998</v>
      </c>
      <c r="F4" s="85"/>
      <c r="G4" s="71"/>
      <c r="H4" s="107">
        <f>'ТЕХПРИСОЕДИНЕНИЕ 2011'!H4*4.74/4.85</f>
        <v>459.4477113402063</v>
      </c>
      <c r="I4" s="102">
        <f>'ТЕХПРИСОЕДИНЕНИЕ 2011'!I4*6.03/6.95</f>
        <v>3.7915251798561154</v>
      </c>
      <c r="J4" s="102">
        <f t="shared" ref="J4:J10" si="0">G4+H4+I4</f>
        <v>463.23923652006243</v>
      </c>
      <c r="K4" s="2"/>
    </row>
    <row r="5" spans="1:11">
      <c r="A5" s="151"/>
      <c r="B5" s="153"/>
      <c r="C5" s="154"/>
      <c r="D5" s="15" t="s">
        <v>731</v>
      </c>
      <c r="E5" s="27">
        <v>0.23899999999999999</v>
      </c>
      <c r="F5" s="86"/>
      <c r="G5" s="27"/>
      <c r="H5" s="107">
        <f>'ТЕХПРИСОЕДИНЕНИЕ 2011'!H5*4.74/4.85</f>
        <v>462.7021855670103</v>
      </c>
      <c r="I5" s="102">
        <f>'ТЕХПРИСОЕДИНЕНИЕ 2011'!I5*6.03/6.95</f>
        <v>6.6893956834532373</v>
      </c>
      <c r="J5" s="105">
        <f t="shared" si="0"/>
        <v>469.39158125046356</v>
      </c>
      <c r="K5" s="2"/>
    </row>
    <row r="6" spans="1:11" ht="15.75" thickBot="1">
      <c r="A6" s="152"/>
      <c r="B6" s="142"/>
      <c r="C6" s="144"/>
      <c r="D6" s="87" t="s">
        <v>733</v>
      </c>
      <c r="E6" s="88">
        <v>0.1</v>
      </c>
      <c r="F6" s="89">
        <v>1</v>
      </c>
      <c r="G6" s="88">
        <f>'ТЕХПРИСОЕДИНЕНИЕ 2011'!G6*3.27/3.55</f>
        <v>253.69673239436622</v>
      </c>
      <c r="H6" s="108">
        <f>'ТЕХПРИСОЕДИНЕНИЕ 2011'!H6*4.74/4.85</f>
        <v>23.103835051546394</v>
      </c>
      <c r="I6" s="104"/>
      <c r="J6" s="104">
        <f t="shared" si="0"/>
        <v>276.80056744591263</v>
      </c>
      <c r="K6" s="90">
        <f>SUM(J4:J6)</f>
        <v>1209.4313852164387</v>
      </c>
    </row>
    <row r="7" spans="1:11" ht="15.75" thickTop="1">
      <c r="A7" s="151" t="s">
        <v>737</v>
      </c>
      <c r="B7" s="153" t="s">
        <v>738</v>
      </c>
      <c r="C7" s="154" t="s">
        <v>739</v>
      </c>
      <c r="D7" s="31" t="s">
        <v>730</v>
      </c>
      <c r="E7" s="71"/>
      <c r="F7" s="85"/>
      <c r="G7" s="71"/>
      <c r="H7" s="107">
        <f>'ТЕХПРИСОЕДИНЕНИЕ 2011'!H7*4.74/4.85</f>
        <v>5.9987876288659798</v>
      </c>
      <c r="I7" s="102"/>
      <c r="J7" s="102">
        <f t="shared" si="0"/>
        <v>5.9987876288659798</v>
      </c>
      <c r="K7" s="2"/>
    </row>
    <row r="8" spans="1:11">
      <c r="A8" s="151"/>
      <c r="B8" s="153"/>
      <c r="C8" s="154"/>
      <c r="D8" s="15" t="s">
        <v>731</v>
      </c>
      <c r="E8" s="27">
        <v>5.5E-2</v>
      </c>
      <c r="F8" s="86"/>
      <c r="G8" s="27"/>
      <c r="H8" s="107">
        <f>'ТЕХПРИСОЕДИНЕНИЕ 2011'!H8*4.74/4.85</f>
        <v>304.0431463917526</v>
      </c>
      <c r="I8" s="102">
        <f>'ТЕХПРИСОЕДИНЕНИЕ 2011'!I8*6.03/6.95</f>
        <v>5.3411050359712231</v>
      </c>
      <c r="J8" s="105">
        <f t="shared" si="0"/>
        <v>309.38425142772383</v>
      </c>
      <c r="K8" s="2"/>
    </row>
    <row r="9" spans="1:11" ht="15.75" thickBot="1">
      <c r="A9" s="152"/>
      <c r="B9" s="142"/>
      <c r="C9" s="144"/>
      <c r="D9" s="87" t="s">
        <v>733</v>
      </c>
      <c r="E9" s="88">
        <v>0.1</v>
      </c>
      <c r="F9" s="89">
        <v>1</v>
      </c>
      <c r="G9" s="88">
        <f>'ТЕХПРИСОЕДИНЕНИЕ 2011'!G9*3.27/3.55</f>
        <v>253.69673239436622</v>
      </c>
      <c r="H9" s="108">
        <f>'ТЕХПРИСОЕДИНЕНИЕ 2011'!H9*4.74/4.85</f>
        <v>23.103835051546394</v>
      </c>
      <c r="I9" s="104">
        <f>'ТЕХПРИСОЕДИНЕНИЕ 2011'!I9*6.03/6.95</f>
        <v>0</v>
      </c>
      <c r="J9" s="104">
        <f t="shared" si="0"/>
        <v>276.80056744591263</v>
      </c>
      <c r="K9" s="90">
        <f>SUM(J7:J9)</f>
        <v>592.18360650250247</v>
      </c>
    </row>
    <row r="10" spans="1:11" ht="46.5" thickTop="1" thickBot="1">
      <c r="A10" s="93">
        <v>1678411</v>
      </c>
      <c r="B10" s="91" t="s">
        <v>741</v>
      </c>
      <c r="C10" s="92" t="s">
        <v>742</v>
      </c>
      <c r="D10" s="94" t="s">
        <v>740</v>
      </c>
      <c r="E10" s="95">
        <v>0.3</v>
      </c>
      <c r="F10" s="96"/>
      <c r="G10" s="95"/>
      <c r="H10" s="106">
        <f>'ТЕХПРИСОЕДИНЕНИЕ 2011'!H10*4.74/4.85</f>
        <v>153.55352164948454</v>
      </c>
      <c r="I10" s="106">
        <f>'ТЕХПРИСОЕДИНЕНИЕ 2011'!I10*6.03/6.95</f>
        <v>2.4224115107913669</v>
      </c>
      <c r="J10" s="106">
        <f t="shared" si="0"/>
        <v>155.9759331602759</v>
      </c>
      <c r="K10" s="2"/>
    </row>
    <row r="11" spans="1:11" ht="15.75" thickTop="1">
      <c r="A11" s="139">
        <v>1662163</v>
      </c>
      <c r="B11" s="141" t="s">
        <v>743</v>
      </c>
      <c r="C11" s="143" t="s">
        <v>744</v>
      </c>
      <c r="D11" s="145" t="s">
        <v>740</v>
      </c>
      <c r="E11" s="136">
        <v>0.12</v>
      </c>
      <c r="F11" s="147"/>
      <c r="G11" s="136"/>
      <c r="H11" s="136">
        <f>'ТЕХПРИСОЕДИНЕНИЕ 2011'!H11:H12*4.74/4.85</f>
        <v>100.77337731958764</v>
      </c>
      <c r="I11" s="136">
        <f>'ТЕХПРИСОЕДИНЕНИЕ 2011'!I11:I12*6.03/6.95</f>
        <v>1.1192374100719424</v>
      </c>
      <c r="J11" s="136">
        <f t="shared" ref="J11" si="1">G11+H11+I11</f>
        <v>101.89261472965958</v>
      </c>
      <c r="K11" s="138">
        <f>SUM(J11:J12)</f>
        <v>101.89261472965958</v>
      </c>
    </row>
    <row r="12" spans="1:11" ht="15.75" thickBot="1">
      <c r="A12" s="140"/>
      <c r="B12" s="142"/>
      <c r="C12" s="144"/>
      <c r="D12" s="146"/>
      <c r="E12" s="137"/>
      <c r="F12" s="148"/>
      <c r="G12" s="137"/>
      <c r="H12" s="137"/>
      <c r="I12" s="137"/>
      <c r="J12" s="137"/>
      <c r="K12" s="138"/>
    </row>
    <row r="13" spans="1:11" ht="15.75" thickTop="1">
      <c r="A13" s="155">
        <v>1473772</v>
      </c>
      <c r="B13" s="153" t="s">
        <v>745</v>
      </c>
      <c r="C13" s="154" t="s">
        <v>746</v>
      </c>
      <c r="D13" s="31" t="s">
        <v>730</v>
      </c>
      <c r="E13" s="71">
        <v>0.27500000000000002</v>
      </c>
      <c r="F13" s="85"/>
      <c r="G13" s="71"/>
      <c r="H13" s="107">
        <f>'ТЕХПРИСОЕДИНЕНИЕ 2011'!H13*4.74/4.85</f>
        <v>363.33223917525777</v>
      </c>
      <c r="I13" s="102">
        <f>'ТЕХПРИСОЕДИНЕНИЕ 2011'!I13*6.03/6.95</f>
        <v>2.6705525179856116</v>
      </c>
      <c r="J13" s="102">
        <f t="shared" ref="J13:J16" si="2">G13+H13+I13</f>
        <v>366.00279169324335</v>
      </c>
      <c r="K13" s="2"/>
    </row>
    <row r="14" spans="1:11">
      <c r="A14" s="155"/>
      <c r="B14" s="153"/>
      <c r="C14" s="154"/>
      <c r="D14" s="15" t="s">
        <v>740</v>
      </c>
      <c r="E14" s="27">
        <v>0.36299999999999999</v>
      </c>
      <c r="F14" s="86"/>
      <c r="G14" s="27"/>
      <c r="H14" s="107">
        <f>'ТЕХПРИСОЕДИНЕНИЕ 2011'!H14*4.74/4.85</f>
        <v>480.06133608247433</v>
      </c>
      <c r="I14" s="102">
        <f>'ТЕХПРИСОЕДИНЕНИЕ 2011'!I14*6.03/6.95</f>
        <v>5.3411050359712231</v>
      </c>
      <c r="J14" s="105">
        <f t="shared" si="2"/>
        <v>485.40244111844555</v>
      </c>
      <c r="K14" s="2"/>
    </row>
    <row r="15" spans="1:11" ht="15.75" thickBot="1">
      <c r="A15" s="140"/>
      <c r="B15" s="142"/>
      <c r="C15" s="144"/>
      <c r="D15" s="87" t="s">
        <v>733</v>
      </c>
      <c r="E15" s="88">
        <v>0.1</v>
      </c>
      <c r="F15" s="89">
        <v>1</v>
      </c>
      <c r="G15" s="88">
        <f>'ТЕХПРИСОЕДИНЕНИЕ 2011'!G15*3.27/3.55</f>
        <v>253.69673239436622</v>
      </c>
      <c r="H15" s="108">
        <f>'ТЕХПРИСОЕДИНЕНИЕ 2011'!H15*4.74/4.85</f>
        <v>22.72072577319588</v>
      </c>
      <c r="I15" s="102"/>
      <c r="J15" s="104">
        <f t="shared" si="2"/>
        <v>276.41745816756213</v>
      </c>
      <c r="K15" s="90">
        <f>SUM(J13:J15)</f>
        <v>1127.8226909792511</v>
      </c>
    </row>
    <row r="16" spans="1:11" ht="21" customHeight="1" thickTop="1">
      <c r="A16" s="139">
        <v>1583982</v>
      </c>
      <c r="B16" s="141" t="s">
        <v>748</v>
      </c>
      <c r="C16" s="143" t="s">
        <v>747</v>
      </c>
      <c r="D16" s="145" t="s">
        <v>740</v>
      </c>
      <c r="E16" s="136">
        <v>0.39300000000000002</v>
      </c>
      <c r="F16" s="147"/>
      <c r="G16" s="136"/>
      <c r="H16" s="136">
        <f>'ТЕХПРИСОЕДИНЕНИЕ 2011'!H16:H17*4.74/4.85</f>
        <v>295.1075134020619</v>
      </c>
      <c r="I16" s="136">
        <f>'ТЕХПРИСОЕДИНЕНИЕ 2011'!I16:I17*6.03/6.95</f>
        <v>3.1052330935251802</v>
      </c>
      <c r="J16" s="136">
        <f t="shared" si="2"/>
        <v>298.21274649558706</v>
      </c>
      <c r="K16" s="138">
        <f>SUM(J16:J17)</f>
        <v>298.21274649558706</v>
      </c>
    </row>
    <row r="17" spans="1:11" ht="26.25" customHeight="1" thickBot="1">
      <c r="A17" s="140"/>
      <c r="B17" s="142"/>
      <c r="C17" s="144"/>
      <c r="D17" s="146"/>
      <c r="E17" s="137"/>
      <c r="F17" s="148"/>
      <c r="G17" s="137"/>
      <c r="H17" s="137"/>
      <c r="I17" s="137"/>
      <c r="J17" s="137"/>
      <c r="K17" s="138"/>
    </row>
    <row r="18" spans="1:11" ht="15.75" thickTop="1">
      <c r="A18" s="151" t="s">
        <v>750</v>
      </c>
      <c r="B18" s="153" t="s">
        <v>751</v>
      </c>
      <c r="C18" s="154" t="s">
        <v>749</v>
      </c>
      <c r="D18" s="31" t="s">
        <v>730</v>
      </c>
      <c r="E18" s="71">
        <v>0.39400000000000002</v>
      </c>
      <c r="F18" s="85"/>
      <c r="G18" s="71"/>
      <c r="H18" s="107">
        <f>'ТЕХПРИСОЕДИНЕНИЕ 2011'!H18*4.74/4.85</f>
        <v>581.85503505154645</v>
      </c>
      <c r="I18" s="102">
        <f>'ТЕХПРИСОЕДИНЕНИЕ 2011'!I18*6.03/6.95</f>
        <v>4.223602877697842</v>
      </c>
      <c r="J18" s="102">
        <f t="shared" ref="J18:J22" si="3">G18+H18+I18</f>
        <v>586.07863792924434</v>
      </c>
      <c r="K18" s="2"/>
    </row>
    <row r="19" spans="1:11">
      <c r="A19" s="151"/>
      <c r="B19" s="153"/>
      <c r="C19" s="154"/>
      <c r="D19" s="15" t="s">
        <v>740</v>
      </c>
      <c r="E19" s="27">
        <v>0.74199999999999999</v>
      </c>
      <c r="F19" s="86"/>
      <c r="G19" s="27"/>
      <c r="H19" s="107">
        <f>'ТЕХПРИСОЕДИНЕНИЕ 2011'!H19*4.74/4.85</f>
        <v>675.16169072164962</v>
      </c>
      <c r="I19" s="102">
        <f>'ТЕХПРИСОЕДИНЕНИЕ 2011'!I19*6.03/6.95</f>
        <v>11.800579856115109</v>
      </c>
      <c r="J19" s="105">
        <f t="shared" si="3"/>
        <v>686.96227057776468</v>
      </c>
      <c r="K19" s="2"/>
    </row>
    <row r="20" spans="1:11">
      <c r="A20" s="151"/>
      <c r="B20" s="153"/>
      <c r="C20" s="154"/>
      <c r="D20" s="97" t="s">
        <v>732</v>
      </c>
      <c r="E20" s="98">
        <v>0.1</v>
      </c>
      <c r="F20" s="99">
        <v>1</v>
      </c>
      <c r="G20" s="27">
        <f>'ТЕХПРИСОЕДИНЕНИЕ 2011'!G20*3.27/3.55</f>
        <v>206.86664788732398</v>
      </c>
      <c r="H20" s="107">
        <f>'ТЕХПРИСОЕДИНЕНИЕ 2011'!H20*4.74/4.85</f>
        <v>25.655616494845365</v>
      </c>
      <c r="I20" s="102"/>
      <c r="J20" s="105">
        <f t="shared" si="3"/>
        <v>232.52226438216934</v>
      </c>
      <c r="K20" s="2"/>
    </row>
    <row r="21" spans="1:11" ht="21.75" customHeight="1" thickBot="1">
      <c r="A21" s="152"/>
      <c r="B21" s="142"/>
      <c r="C21" s="144"/>
      <c r="D21" s="87" t="s">
        <v>732</v>
      </c>
      <c r="E21" s="88">
        <v>0.1</v>
      </c>
      <c r="F21" s="89">
        <v>1</v>
      </c>
      <c r="G21" s="101">
        <f>'ТЕХПРИСОЕДИНЕНИЕ 2011'!G21*3.27/3.55</f>
        <v>206.86664788732398</v>
      </c>
      <c r="H21" s="108">
        <f>'ТЕХПРИСОЕДИНЕНИЕ 2011'!H21*4.74/4.85</f>
        <v>25.655616494845365</v>
      </c>
      <c r="I21" s="102"/>
      <c r="J21" s="104">
        <f t="shared" si="3"/>
        <v>232.52226438216934</v>
      </c>
      <c r="K21" s="90">
        <f>SUM(J18:J21)</f>
        <v>1738.0854372713479</v>
      </c>
    </row>
    <row r="22" spans="1:11" ht="15.75" thickTop="1">
      <c r="A22" s="139">
        <v>1569048</v>
      </c>
      <c r="B22" s="141" t="s">
        <v>752</v>
      </c>
      <c r="C22" s="143" t="s">
        <v>753</v>
      </c>
      <c r="D22" s="145" t="s">
        <v>740</v>
      </c>
      <c r="E22" s="136">
        <v>0.32700000000000001</v>
      </c>
      <c r="F22" s="147"/>
      <c r="G22" s="136"/>
      <c r="H22" s="136">
        <f>'ТЕХПРИСОЕДИНЕНИЕ 2011'!H22:H23*4.74/4.85</f>
        <v>211.88581855670105</v>
      </c>
      <c r="I22" s="136">
        <f>'ТЕХПРИСОЕДИНЕНИЕ 2011'!I22:I23*6.03/6.95</f>
        <v>1.5530503597122303</v>
      </c>
      <c r="J22" s="136">
        <f t="shared" si="3"/>
        <v>213.43886891641327</v>
      </c>
      <c r="K22" s="138">
        <f>SUM(J22:J23)</f>
        <v>213.43886891641327</v>
      </c>
    </row>
    <row r="23" spans="1:11" ht="15.75" thickBot="1">
      <c r="A23" s="140"/>
      <c r="B23" s="142"/>
      <c r="C23" s="144"/>
      <c r="D23" s="146"/>
      <c r="E23" s="137"/>
      <c r="F23" s="148"/>
      <c r="G23" s="137"/>
      <c r="H23" s="137"/>
      <c r="I23" s="137"/>
      <c r="J23" s="137"/>
      <c r="K23" s="138"/>
    </row>
    <row r="24" spans="1:11" ht="15.75" thickTop="1">
      <c r="A24" s="139">
        <v>1591910</v>
      </c>
      <c r="B24" s="141" t="s">
        <v>754</v>
      </c>
      <c r="C24" s="143" t="s">
        <v>755</v>
      </c>
      <c r="D24" s="145" t="s">
        <v>740</v>
      </c>
      <c r="E24" s="136">
        <v>0.22</v>
      </c>
      <c r="F24" s="147"/>
      <c r="G24" s="136"/>
      <c r="H24" s="136">
        <f>'ТЕХПРИСОЕДИНЕНИЕ 2011'!H24:H25*4.74/4.85</f>
        <v>219.60762061855672</v>
      </c>
      <c r="I24" s="136">
        <f>'ТЕХПРИСОЕДИНЕНИЕ 2011'!I24:I25*6.03/6.95</f>
        <v>2.7946230215827339</v>
      </c>
      <c r="J24" s="136">
        <f t="shared" ref="J24" si="4">G24+H24+I24</f>
        <v>222.40224364013946</v>
      </c>
      <c r="K24" s="138">
        <f>SUM(J24:J25)</f>
        <v>222.40224364013946</v>
      </c>
    </row>
    <row r="25" spans="1:11" ht="15.75" thickBot="1">
      <c r="A25" s="140"/>
      <c r="B25" s="142"/>
      <c r="C25" s="144"/>
      <c r="D25" s="146"/>
      <c r="E25" s="137"/>
      <c r="F25" s="148"/>
      <c r="G25" s="137"/>
      <c r="H25" s="137"/>
      <c r="I25" s="137"/>
      <c r="J25" s="137"/>
      <c r="K25" s="138"/>
    </row>
    <row r="26" spans="1:11" ht="15.75" thickTop="1">
      <c r="A26" s="139">
        <v>1621337</v>
      </c>
      <c r="B26" s="141" t="s">
        <v>756</v>
      </c>
      <c r="C26" s="143" t="s">
        <v>757</v>
      </c>
      <c r="D26" s="145" t="s">
        <v>740</v>
      </c>
      <c r="E26" s="136">
        <v>0.15</v>
      </c>
      <c r="F26" s="147"/>
      <c r="G26" s="136"/>
      <c r="H26" s="136">
        <f>'ТЕХПРИСОЕДИНЕНИЕ 2011'!H26:H27*4.74/4.85</f>
        <v>183.22983092783508</v>
      </c>
      <c r="I26" s="136">
        <f>'ТЕХПРИСОЕДИНЕНИЕ 2011'!I26:I27*6.03/6.95</f>
        <v>2.7946230215827339</v>
      </c>
      <c r="J26" s="136">
        <f t="shared" ref="J26" si="5">G26+H26+I26</f>
        <v>186.02445394941782</v>
      </c>
    </row>
    <row r="27" spans="1:11" ht="15.75" thickBot="1">
      <c r="A27" s="140"/>
      <c r="B27" s="142"/>
      <c r="C27" s="144"/>
      <c r="D27" s="146"/>
      <c r="E27" s="137"/>
      <c r="F27" s="148"/>
      <c r="G27" s="137"/>
      <c r="H27" s="137"/>
      <c r="I27" s="137"/>
      <c r="J27" s="137"/>
    </row>
    <row r="28" spans="1:11" ht="15.75" thickTop="1">
      <c r="A28" s="139">
        <v>1591877</v>
      </c>
      <c r="B28" s="141" t="s">
        <v>759</v>
      </c>
      <c r="C28" s="143" t="s">
        <v>758</v>
      </c>
      <c r="D28" s="145" t="s">
        <v>740</v>
      </c>
      <c r="E28" s="136">
        <v>0.42</v>
      </c>
      <c r="F28" s="147"/>
      <c r="G28" s="136"/>
      <c r="H28" s="136">
        <f>'ТЕХПРИСОЕДИНЕНИЕ 2011'!H28:H29*4.74/4.85</f>
        <v>481.52927010309281</v>
      </c>
      <c r="I28" s="136">
        <f>'ТЕХПРИСОЕДИНЕНИЕ 2011'!I28:I29*6.03/6.95</f>
        <v>2.7946230215827339</v>
      </c>
      <c r="J28" s="136">
        <f t="shared" ref="J28" si="6">G28+H28+I28</f>
        <v>484.32389312467552</v>
      </c>
    </row>
    <row r="29" spans="1:11" ht="15.75" thickBot="1">
      <c r="A29" s="140"/>
      <c r="B29" s="142"/>
      <c r="C29" s="144"/>
      <c r="D29" s="146"/>
      <c r="E29" s="137"/>
      <c r="F29" s="148"/>
      <c r="G29" s="137"/>
      <c r="H29" s="137"/>
      <c r="I29" s="137"/>
      <c r="J29" s="137"/>
    </row>
    <row r="30" spans="1:11" ht="24" customHeight="1" thickTop="1">
      <c r="A30" s="139">
        <v>1329255</v>
      </c>
      <c r="B30" s="141" t="s">
        <v>760</v>
      </c>
      <c r="C30" s="143" t="s">
        <v>761</v>
      </c>
      <c r="D30" s="145" t="s">
        <v>740</v>
      </c>
      <c r="E30" s="136">
        <v>0.28000000000000003</v>
      </c>
      <c r="F30" s="147"/>
      <c r="G30" s="136"/>
      <c r="H30" s="136">
        <f>'ТЕХПРИСОЕДИНЕНИЕ 2011'!H30:H31*4.74/4.85</f>
        <v>105.24070515463919</v>
      </c>
      <c r="I30" s="136">
        <f>'ТЕХПРИСОЕДИНЕНИЕ 2011'!I30:I31*6.03/6.95</f>
        <v>1.9877309352517987</v>
      </c>
      <c r="J30" s="136">
        <f t="shared" ref="J30" si="7">G30+H30+I30</f>
        <v>107.22843608989099</v>
      </c>
    </row>
    <row r="31" spans="1:11" ht="23.25" customHeight="1" thickBot="1">
      <c r="A31" s="140"/>
      <c r="B31" s="142"/>
      <c r="C31" s="144"/>
      <c r="D31" s="146"/>
      <c r="E31" s="137"/>
      <c r="F31" s="148"/>
      <c r="G31" s="137"/>
      <c r="H31" s="137"/>
      <c r="I31" s="137"/>
      <c r="J31" s="137"/>
    </row>
    <row r="32" spans="1:11" ht="24" customHeight="1" thickTop="1">
      <c r="A32" s="156" t="s">
        <v>762</v>
      </c>
      <c r="B32" s="141" t="s">
        <v>763</v>
      </c>
      <c r="C32" s="143" t="s">
        <v>764</v>
      </c>
      <c r="D32" s="145" t="s">
        <v>740</v>
      </c>
      <c r="E32" s="136">
        <v>0.39900000000000002</v>
      </c>
      <c r="F32" s="147"/>
      <c r="G32" s="136"/>
      <c r="H32" s="136">
        <f>'ТЕХПРИСОЕДИНЕНИЕ 2011'!H32:H33*4.74/4.85</f>
        <v>267.72888247422685</v>
      </c>
      <c r="I32" s="136">
        <f>'ТЕХПРИСОЕДИНЕНИЕ 2011'!I32:I33*6.03/6.95</f>
        <v>3.2917726618705037</v>
      </c>
      <c r="J32" s="136">
        <f t="shared" ref="J32" si="8">G32+H32+I32</f>
        <v>271.02065513609733</v>
      </c>
    </row>
    <row r="33" spans="1:11" ht="23.25" customHeight="1" thickBot="1">
      <c r="A33" s="152"/>
      <c r="B33" s="142"/>
      <c r="C33" s="144"/>
      <c r="D33" s="146"/>
      <c r="E33" s="137"/>
      <c r="F33" s="148"/>
      <c r="G33" s="137"/>
      <c r="H33" s="137"/>
      <c r="I33" s="137"/>
      <c r="J33" s="137"/>
    </row>
    <row r="34" spans="1:11" ht="15.75" thickTop="1">
      <c r="A34" s="139">
        <v>1544157</v>
      </c>
      <c r="B34" s="141" t="s">
        <v>765</v>
      </c>
      <c r="C34" s="143" t="s">
        <v>768</v>
      </c>
      <c r="D34" s="145" t="s">
        <v>740</v>
      </c>
      <c r="E34" s="136">
        <v>0.30099999999999999</v>
      </c>
      <c r="F34" s="147"/>
      <c r="G34" s="136"/>
      <c r="H34" s="136">
        <f>'ТЕХПРИСОЕДИНЕНИЕ 2011'!H34:H35*4.74/4.85</f>
        <v>187.95223917525774</v>
      </c>
      <c r="I34" s="136">
        <f>'ТЕХПРИСОЕДИНЕНИЕ 2011'!I34:I35*6.03/6.95</f>
        <v>2.4224115107913669</v>
      </c>
      <c r="J34" s="136">
        <f t="shared" ref="J34" si="9">G34+H34+I34</f>
        <v>190.37465068604911</v>
      </c>
    </row>
    <row r="35" spans="1:11" ht="15.75" thickBot="1">
      <c r="A35" s="140"/>
      <c r="B35" s="142"/>
      <c r="C35" s="144"/>
      <c r="D35" s="146"/>
      <c r="E35" s="137"/>
      <c r="F35" s="148"/>
      <c r="G35" s="137"/>
      <c r="H35" s="137"/>
      <c r="I35" s="137"/>
      <c r="J35" s="137"/>
    </row>
    <row r="36" spans="1:11" ht="16.5" customHeight="1" thickTop="1">
      <c r="A36" s="139">
        <v>1582260</v>
      </c>
      <c r="B36" s="141" t="s">
        <v>766</v>
      </c>
      <c r="C36" s="143" t="s">
        <v>767</v>
      </c>
      <c r="D36" s="145" t="s">
        <v>740</v>
      </c>
      <c r="E36" s="136">
        <v>0.27200000000000002</v>
      </c>
      <c r="F36" s="147"/>
      <c r="G36" s="136"/>
      <c r="H36" s="136">
        <f>'ТЕХПРИСОЕДИНЕНИЕ 2011'!H36:H37*4.74/4.85</f>
        <v>205.12081237113404</v>
      </c>
      <c r="I36" s="136">
        <f>'ТЕХПРИСОЕДИНЕНИЕ 2011'!I36:I37*6.03/6.95</f>
        <v>2.4224115107913669</v>
      </c>
      <c r="J36" s="136">
        <f t="shared" ref="J36" si="10">G36+H36+I36</f>
        <v>207.5432238819254</v>
      </c>
    </row>
    <row r="37" spans="1:11" ht="14.25" customHeight="1" thickBot="1">
      <c r="A37" s="140"/>
      <c r="B37" s="142"/>
      <c r="C37" s="144"/>
      <c r="D37" s="146"/>
      <c r="E37" s="137"/>
      <c r="F37" s="148"/>
      <c r="G37" s="137"/>
      <c r="H37" s="137"/>
      <c r="I37" s="137"/>
      <c r="J37" s="137"/>
    </row>
    <row r="38" spans="1:11" ht="18.75" customHeight="1" thickTop="1">
      <c r="A38" s="151" t="s">
        <v>769</v>
      </c>
      <c r="B38" s="153" t="s">
        <v>770</v>
      </c>
      <c r="C38" s="154" t="s">
        <v>772</v>
      </c>
      <c r="D38" s="31" t="s">
        <v>771</v>
      </c>
      <c r="E38" s="71">
        <v>7.0999999999999994E-2</v>
      </c>
      <c r="F38" s="85"/>
      <c r="G38" s="71"/>
      <c r="H38" s="107">
        <f>'ТЕХПРИСОЕДИНЕНИЕ 2011'!H38*4.74/4.85</f>
        <v>95.348276288659818</v>
      </c>
      <c r="I38" s="102">
        <f>'ТЕХПРИСОЕДИНЕНИЕ 2011'!I38*6.03/6.95</f>
        <v>0.68282158273381299</v>
      </c>
      <c r="J38" s="102">
        <f t="shared" ref="J38:J41" si="11">G38+H38+I38</f>
        <v>96.031097871393627</v>
      </c>
      <c r="K38" s="2"/>
    </row>
    <row r="39" spans="1:11" ht="17.25" customHeight="1">
      <c r="A39" s="151"/>
      <c r="B39" s="153"/>
      <c r="C39" s="154"/>
      <c r="D39" s="15" t="s">
        <v>731</v>
      </c>
      <c r="E39" s="27">
        <v>0.23599999999999999</v>
      </c>
      <c r="F39" s="86"/>
      <c r="G39" s="27"/>
      <c r="H39" s="107">
        <f>'ТЕХПРИСОЕДИНЕНИЕ 2011'!H39*4.74/4.85</f>
        <v>194.46216494845365</v>
      </c>
      <c r="I39" s="102">
        <f>'ТЕХПРИСОЕДИНЕНИЕ 2011'!I39*6.03/6.95</f>
        <v>4.9688935251798565</v>
      </c>
      <c r="J39" s="105">
        <f t="shared" si="11"/>
        <v>199.4310584736335</v>
      </c>
      <c r="K39" s="2"/>
    </row>
    <row r="40" spans="1:11" ht="28.5" customHeight="1" thickBot="1">
      <c r="A40" s="152"/>
      <c r="B40" s="142"/>
      <c r="C40" s="144"/>
      <c r="D40" s="87" t="s">
        <v>732</v>
      </c>
      <c r="E40" s="88">
        <v>0.04</v>
      </c>
      <c r="F40" s="89">
        <v>1</v>
      </c>
      <c r="G40" s="88">
        <f>'ТЕХПРИСОЕДИНЕНИЕ 2011'!G40*3.27/3.55</f>
        <v>167.8292957746479</v>
      </c>
      <c r="H40" s="108">
        <f>'ТЕХПРИСОЕДИНЕНИЕ 2011'!H40*4.74/4.85</f>
        <v>30.825637113402067</v>
      </c>
      <c r="I40" s="104"/>
      <c r="J40" s="104">
        <f t="shared" si="11"/>
        <v>198.65493288804998</v>
      </c>
      <c r="K40" s="90">
        <f>SUM(J38:J40)</f>
        <v>494.11708923307708</v>
      </c>
    </row>
    <row r="41" spans="1:11" ht="42.75" customHeight="1" thickTop="1">
      <c r="A41" s="139">
        <v>1403566</v>
      </c>
      <c r="B41" s="141" t="s">
        <v>773</v>
      </c>
      <c r="C41" s="143" t="s">
        <v>774</v>
      </c>
      <c r="D41" s="145" t="s">
        <v>740</v>
      </c>
      <c r="E41" s="136">
        <v>0.46800000000000003</v>
      </c>
      <c r="F41" s="147"/>
      <c r="G41" s="136"/>
      <c r="H41" s="136">
        <f>'ТЕХПРИСОЕДИНЕНИЕ 2011'!H41:H42*4.74/4.85</f>
        <v>224.1394515463918</v>
      </c>
      <c r="I41" s="136">
        <f>'ТЕХПРИСОЕДИНЕНИЕ 2011'!I41:I42*6.03/6.95</f>
        <v>6.3970057553956838</v>
      </c>
      <c r="J41" s="136">
        <f t="shared" si="11"/>
        <v>230.53645730178749</v>
      </c>
    </row>
    <row r="42" spans="1:11" ht="33.75" customHeight="1" thickBot="1">
      <c r="A42" s="140"/>
      <c r="B42" s="142"/>
      <c r="C42" s="144"/>
      <c r="D42" s="146"/>
      <c r="E42" s="137"/>
      <c r="F42" s="148"/>
      <c r="G42" s="137"/>
      <c r="H42" s="137"/>
      <c r="I42" s="137"/>
      <c r="J42" s="137"/>
    </row>
    <row r="43" spans="1:11" ht="18.75" customHeight="1" thickTop="1">
      <c r="A43" s="139">
        <v>1245931</v>
      </c>
      <c r="B43" s="141" t="s">
        <v>775</v>
      </c>
      <c r="C43" s="143" t="s">
        <v>776</v>
      </c>
      <c r="D43" s="145" t="s">
        <v>740</v>
      </c>
      <c r="E43" s="136">
        <v>0.125</v>
      </c>
      <c r="F43" s="147"/>
      <c r="G43" s="136"/>
      <c r="H43" s="136">
        <f>'ТЕХПРИСОЕДИНЕНИЕ 2011'!H43:H44*4.74/4.85</f>
        <v>104.02785154639176</v>
      </c>
      <c r="I43" s="136">
        <f>'ТЕХПРИСОЕДИНЕНИЕ 2011'!I43:I44*6.03/6.95</f>
        <v>0.74529064748201446</v>
      </c>
      <c r="J43" s="136">
        <f t="shared" ref="J43" si="12">G43+H43+I43</f>
        <v>104.77314219387377</v>
      </c>
    </row>
    <row r="44" spans="1:11" ht="27.75" customHeight="1" thickBot="1">
      <c r="A44" s="140"/>
      <c r="B44" s="142"/>
      <c r="C44" s="144"/>
      <c r="D44" s="146"/>
      <c r="E44" s="137"/>
      <c r="F44" s="148"/>
      <c r="G44" s="137"/>
      <c r="H44" s="137"/>
      <c r="I44" s="137"/>
      <c r="J44" s="137"/>
    </row>
    <row r="45" spans="1:11" ht="30" customHeight="1" thickTop="1">
      <c r="A45" s="139">
        <v>1565914</v>
      </c>
      <c r="B45" s="141" t="s">
        <v>777</v>
      </c>
      <c r="C45" s="143" t="s">
        <v>778</v>
      </c>
      <c r="D45" s="145" t="s">
        <v>740</v>
      </c>
      <c r="E45" s="136">
        <v>0.18</v>
      </c>
      <c r="F45" s="147"/>
      <c r="G45" s="136"/>
      <c r="H45" s="136">
        <f>'ТЕХПРИСОЕДИНЕНИЕ 2011'!H45:H46*4.74/4.85</f>
        <v>111.81415670103094</v>
      </c>
      <c r="I45" s="136">
        <f>'ТЕХПРИСОЕДИНЕНИЕ 2011'!I45:I46*6.03/6.95</f>
        <v>1.3040417266187048</v>
      </c>
      <c r="J45" s="136">
        <f t="shared" ref="J45" si="13">G45+H45+I45</f>
        <v>113.11819842764965</v>
      </c>
    </row>
    <row r="46" spans="1:11" ht="30" customHeight="1" thickBot="1">
      <c r="A46" s="140"/>
      <c r="B46" s="142"/>
      <c r="C46" s="144"/>
      <c r="D46" s="146"/>
      <c r="E46" s="137"/>
      <c r="F46" s="148"/>
      <c r="G46" s="137"/>
      <c r="H46" s="137"/>
      <c r="I46" s="137"/>
      <c r="J46" s="137"/>
    </row>
    <row r="47" spans="1:11" ht="30" customHeight="1" thickTop="1">
      <c r="A47" s="139">
        <v>1582222</v>
      </c>
      <c r="B47" s="141" t="s">
        <v>779</v>
      </c>
      <c r="C47" s="143" t="s">
        <v>780</v>
      </c>
      <c r="D47" s="145" t="s">
        <v>740</v>
      </c>
      <c r="E47" s="136">
        <v>0.16</v>
      </c>
      <c r="F47" s="147"/>
      <c r="G47" s="136"/>
      <c r="H47" s="157">
        <f>'ТЕХПРИСОЕДИНЕНИЕ 2011'!H47:H48*4.74/4.85</f>
        <v>102.94302680412372</v>
      </c>
      <c r="I47" s="136">
        <f>'ТЕХПРИСОЕДИНЕНИЕ 2011'!I47:I48*6.03/6.95</f>
        <v>1.3040417266187048</v>
      </c>
      <c r="J47" s="136">
        <f t="shared" ref="J47" si="14">G47+H47+I47</f>
        <v>104.24706853074242</v>
      </c>
    </row>
    <row r="48" spans="1:11" ht="30" customHeight="1" thickBot="1">
      <c r="A48" s="140"/>
      <c r="B48" s="142"/>
      <c r="C48" s="144"/>
      <c r="D48" s="146"/>
      <c r="E48" s="137"/>
      <c r="F48" s="148"/>
      <c r="G48" s="137"/>
      <c r="H48" s="137"/>
      <c r="I48" s="137"/>
      <c r="J48" s="137"/>
    </row>
    <row r="49" spans="1:10" ht="40.5" customHeight="1" thickTop="1">
      <c r="A49" s="139">
        <v>1681958</v>
      </c>
      <c r="B49" s="141" t="s">
        <v>781</v>
      </c>
      <c r="C49" s="143" t="s">
        <v>786</v>
      </c>
      <c r="D49" s="145" t="s">
        <v>740</v>
      </c>
      <c r="E49" s="136">
        <v>0.21</v>
      </c>
      <c r="F49" s="147"/>
      <c r="G49" s="136"/>
      <c r="H49" s="136">
        <f>'ТЕХПРИСОЕДИНЕНИЕ 2011'!H49:H50*4.74/4.85</f>
        <v>121.00487010309281</v>
      </c>
      <c r="I49" s="136">
        <f>'ТЕХПРИСОЕДИНЕНИЕ 2011'!I49:I50*6.03/6.95</f>
        <v>1.4905812949640289</v>
      </c>
      <c r="J49" s="136">
        <f t="shared" ref="J49" si="15">G49+H49+I49</f>
        <v>122.49545139805684</v>
      </c>
    </row>
    <row r="50" spans="1:10" ht="42.75" customHeight="1" thickBot="1">
      <c r="A50" s="140"/>
      <c r="B50" s="142"/>
      <c r="C50" s="144"/>
      <c r="D50" s="146"/>
      <c r="E50" s="137"/>
      <c r="F50" s="148"/>
      <c r="G50" s="137"/>
      <c r="H50" s="137"/>
      <c r="I50" s="137"/>
      <c r="J50" s="137"/>
    </row>
    <row r="51" spans="1:10" ht="40.5" customHeight="1" thickTop="1">
      <c r="A51" s="139">
        <v>1639324</v>
      </c>
      <c r="B51" s="141" t="s">
        <v>782</v>
      </c>
      <c r="C51" s="143" t="s">
        <v>783</v>
      </c>
      <c r="D51" s="145" t="s">
        <v>740</v>
      </c>
      <c r="E51" s="136">
        <v>0.12</v>
      </c>
      <c r="F51" s="147"/>
      <c r="G51" s="136"/>
      <c r="H51" s="136">
        <f>'ТЕХПРИСОЕДИНЕНИЕ 2011'!H51:H52*4.74/4.85</f>
        <v>66.245653608247437</v>
      </c>
      <c r="I51" s="136">
        <f>'ТЕХПРИСОЕДИНЕНИЕ 2011'!I51:I52*6.03/6.95</f>
        <v>0.8693611510791367</v>
      </c>
      <c r="J51" s="136">
        <f t="shared" ref="J51" si="16">G51+H51+I51</f>
        <v>67.11501475932657</v>
      </c>
    </row>
    <row r="52" spans="1:10" ht="36.75" customHeight="1" thickBot="1">
      <c r="A52" s="140"/>
      <c r="B52" s="142"/>
      <c r="C52" s="144"/>
      <c r="D52" s="146"/>
      <c r="E52" s="137"/>
      <c r="F52" s="148"/>
      <c r="G52" s="137"/>
      <c r="H52" s="137"/>
      <c r="I52" s="137"/>
      <c r="J52" s="137"/>
    </row>
    <row r="53" spans="1:10" ht="31.5" customHeight="1" thickTop="1">
      <c r="A53" s="139">
        <v>1673614</v>
      </c>
      <c r="B53" s="141" t="s">
        <v>784</v>
      </c>
      <c r="C53" s="143" t="s">
        <v>785</v>
      </c>
      <c r="D53" s="145" t="s">
        <v>740</v>
      </c>
      <c r="E53" s="136">
        <v>0.22</v>
      </c>
      <c r="F53" s="147"/>
      <c r="G53" s="136"/>
      <c r="H53" s="136">
        <f>'ТЕХПРИСОЕДИНЕНИЕ 2011'!H53:H54*4.74/4.85</f>
        <v>110.92088659793816</v>
      </c>
      <c r="I53" s="136">
        <f>'ТЕХПРИСОЕДИНЕНИЕ 2011'!I53:I54*6.03/6.95</f>
        <v>1.3040417266187048</v>
      </c>
      <c r="J53" s="136">
        <f t="shared" ref="J53" si="17">G53+H53+I53</f>
        <v>112.22492832455687</v>
      </c>
    </row>
    <row r="54" spans="1:10" ht="29.25" customHeight="1" thickBot="1">
      <c r="A54" s="140"/>
      <c r="B54" s="142"/>
      <c r="C54" s="144"/>
      <c r="D54" s="146"/>
      <c r="E54" s="137"/>
      <c r="F54" s="148"/>
      <c r="G54" s="137"/>
      <c r="H54" s="137"/>
      <c r="I54" s="137"/>
      <c r="J54" s="137"/>
    </row>
    <row r="55" spans="1:10" ht="39" customHeight="1" thickTop="1">
      <c r="A55" s="139">
        <v>1735049</v>
      </c>
      <c r="B55" s="141" t="s">
        <v>787</v>
      </c>
      <c r="C55" s="143" t="s">
        <v>788</v>
      </c>
      <c r="D55" s="145" t="s">
        <v>740</v>
      </c>
      <c r="E55" s="136">
        <v>0.12</v>
      </c>
      <c r="F55" s="147"/>
      <c r="G55" s="136"/>
      <c r="H55" s="157">
        <f>'ТЕХПРИСОЕДИНЕНИЕ 2011'!H55:H56*4.74/4.85</f>
        <v>63.246259793814446</v>
      </c>
      <c r="I55" s="136">
        <f>'ТЕХПРИСОЕДИНЕНИЕ 2011'!I55:I56*6.03/6.95</f>
        <v>0.8693611510791367</v>
      </c>
      <c r="J55" s="136">
        <f t="shared" ref="J55" si="18">G55+H55+I55</f>
        <v>64.115620944893578</v>
      </c>
    </row>
    <row r="56" spans="1:10" ht="39" customHeight="1" thickBot="1">
      <c r="A56" s="140"/>
      <c r="B56" s="142"/>
      <c r="C56" s="144"/>
      <c r="D56" s="146"/>
      <c r="E56" s="137"/>
      <c r="F56" s="148"/>
      <c r="G56" s="137"/>
      <c r="H56" s="137"/>
      <c r="I56" s="137"/>
      <c r="J56" s="137"/>
    </row>
    <row r="57" spans="1:10" ht="49.5" customHeight="1" thickTop="1">
      <c r="A57" s="139">
        <v>1464432</v>
      </c>
      <c r="B57" s="141" t="s">
        <v>789</v>
      </c>
      <c r="C57" s="143" t="s">
        <v>790</v>
      </c>
      <c r="D57" s="145" t="s">
        <v>740</v>
      </c>
      <c r="E57" s="136">
        <v>0.15</v>
      </c>
      <c r="F57" s="147"/>
      <c r="G57" s="136"/>
      <c r="H57" s="136">
        <f>'ТЕХПРИСОЕДИНЕНИЕ 2011'!H57:H58*4.74/4.85</f>
        <v>80.478358762886614</v>
      </c>
      <c r="I57" s="136">
        <f>'ТЕХПРИСОЕДИНЕНИЕ 2011'!I57:I58*6.03/6.95</f>
        <v>1.0559007194244605</v>
      </c>
      <c r="J57" s="136">
        <f t="shared" ref="J57" si="19">G57+H57+I57</f>
        <v>81.534259482311072</v>
      </c>
    </row>
    <row r="58" spans="1:10" ht="45" customHeight="1" thickBot="1">
      <c r="A58" s="140"/>
      <c r="B58" s="142"/>
      <c r="C58" s="144"/>
      <c r="D58" s="146"/>
      <c r="E58" s="137"/>
      <c r="F58" s="148"/>
      <c r="G58" s="137"/>
      <c r="H58" s="137"/>
      <c r="I58" s="137"/>
      <c r="J58" s="137"/>
    </row>
    <row r="59" spans="1:10" ht="15.75" thickTop="1">
      <c r="G59" s="24">
        <f>SUM(G4:G58)</f>
        <v>1342.6527887323946</v>
      </c>
      <c r="H59" s="24">
        <f>SUM(H4:H58)</f>
        <v>7170.0279463917523</v>
      </c>
      <c r="I59" s="24">
        <f>SUM(I4:I58)</f>
        <v>87.557335251798548</v>
      </c>
      <c r="J59" s="24">
        <f>SUM(J4:J58)</f>
        <v>8600.2380703759445</v>
      </c>
    </row>
    <row r="67" spans="4:4">
      <c r="D67" s="24"/>
    </row>
  </sheetData>
  <autoFilter ref="A3:N58"/>
  <mergeCells count="211">
    <mergeCell ref="J57:J58"/>
    <mergeCell ref="J55:J56"/>
    <mergeCell ref="A57:A58"/>
    <mergeCell ref="B57:B58"/>
    <mergeCell ref="C57:C58"/>
    <mergeCell ref="D57:D58"/>
    <mergeCell ref="E57:E58"/>
    <mergeCell ref="F57:F58"/>
    <mergeCell ref="G57:G58"/>
    <mergeCell ref="H57:H58"/>
    <mergeCell ref="I57:I58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J51:J52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J47:J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J43:J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41:A42"/>
    <mergeCell ref="B41:B42"/>
    <mergeCell ref="C41:C42"/>
    <mergeCell ref="F36:F37"/>
    <mergeCell ref="G36:G37"/>
    <mergeCell ref="H36:H37"/>
    <mergeCell ref="J41:J42"/>
    <mergeCell ref="D41:D42"/>
    <mergeCell ref="E41:E42"/>
    <mergeCell ref="F41:F42"/>
    <mergeCell ref="G41:G42"/>
    <mergeCell ref="H41:H42"/>
    <mergeCell ref="I41:I42"/>
    <mergeCell ref="J32:J33"/>
    <mergeCell ref="A34:A35"/>
    <mergeCell ref="B34:B35"/>
    <mergeCell ref="C34:C35"/>
    <mergeCell ref="D34:D35"/>
    <mergeCell ref="E34:E35"/>
    <mergeCell ref="I36:I37"/>
    <mergeCell ref="J36:J37"/>
    <mergeCell ref="A38:A40"/>
    <mergeCell ref="B38:B40"/>
    <mergeCell ref="C38:C40"/>
    <mergeCell ref="F34:F35"/>
    <mergeCell ref="G34:G35"/>
    <mergeCell ref="H34:H35"/>
    <mergeCell ref="I34:I35"/>
    <mergeCell ref="J34:J35"/>
    <mergeCell ref="A36:A37"/>
    <mergeCell ref="B36:B37"/>
    <mergeCell ref="C36:C37"/>
    <mergeCell ref="D36:D37"/>
    <mergeCell ref="E36:E37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J28:J29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A28:A29"/>
    <mergeCell ref="B28:B29"/>
    <mergeCell ref="C28:C29"/>
    <mergeCell ref="D28:D29"/>
    <mergeCell ref="E28:E29"/>
    <mergeCell ref="F28:F29"/>
    <mergeCell ref="G28:G29"/>
    <mergeCell ref="H28:H29"/>
    <mergeCell ref="I28:I29"/>
    <mergeCell ref="G24:G25"/>
    <mergeCell ref="H24:H25"/>
    <mergeCell ref="I24:I25"/>
    <mergeCell ref="J24:J25"/>
    <mergeCell ref="K24:K25"/>
    <mergeCell ref="A26:A27"/>
    <mergeCell ref="B26:B27"/>
    <mergeCell ref="C26:C27"/>
    <mergeCell ref="D26:D27"/>
    <mergeCell ref="E26:E27"/>
    <mergeCell ref="A24:A25"/>
    <mergeCell ref="B24:B25"/>
    <mergeCell ref="C24:C25"/>
    <mergeCell ref="D24:D25"/>
    <mergeCell ref="E24:E25"/>
    <mergeCell ref="F24:F25"/>
    <mergeCell ref="F26:F27"/>
    <mergeCell ref="G26:G27"/>
    <mergeCell ref="H26:H27"/>
    <mergeCell ref="I26:I27"/>
    <mergeCell ref="J26:J27"/>
    <mergeCell ref="E22:E23"/>
    <mergeCell ref="D16:D17"/>
    <mergeCell ref="E16:E17"/>
    <mergeCell ref="F16:F17"/>
    <mergeCell ref="G16:G17"/>
    <mergeCell ref="H16:H17"/>
    <mergeCell ref="I16:I17"/>
    <mergeCell ref="A16:A17"/>
    <mergeCell ref="B16:B17"/>
    <mergeCell ref="C16:C17"/>
    <mergeCell ref="F22:F23"/>
    <mergeCell ref="G22:G23"/>
    <mergeCell ref="H22:H23"/>
    <mergeCell ref="K11:K12"/>
    <mergeCell ref="A11:A12"/>
    <mergeCell ref="B11:B12"/>
    <mergeCell ref="C11:C12"/>
    <mergeCell ref="D11:D12"/>
    <mergeCell ref="E11:E12"/>
    <mergeCell ref="A13:A15"/>
    <mergeCell ref="B13:B15"/>
    <mergeCell ref="C13:C15"/>
    <mergeCell ref="I22:I23"/>
    <mergeCell ref="J22:J23"/>
    <mergeCell ref="K22:K23"/>
    <mergeCell ref="J16:J17"/>
    <mergeCell ref="K16:K17"/>
    <mergeCell ref="A18:A21"/>
    <mergeCell ref="B18:B21"/>
    <mergeCell ref="C18:C21"/>
    <mergeCell ref="A22:A23"/>
    <mergeCell ref="B22:B23"/>
    <mergeCell ref="C22:C23"/>
    <mergeCell ref="D22:D23"/>
    <mergeCell ref="A4:A6"/>
    <mergeCell ref="B4:B6"/>
    <mergeCell ref="C4:C6"/>
    <mergeCell ref="A7:A9"/>
    <mergeCell ref="B7:B9"/>
    <mergeCell ref="C7:C9"/>
    <mergeCell ref="A1:J1"/>
    <mergeCell ref="A2:J2"/>
    <mergeCell ref="I11:I12"/>
    <mergeCell ref="J11:J12"/>
    <mergeCell ref="F11:F12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ОБЩИЙ</vt:lpstr>
      <vt:lpstr>ТЕХПРИСОЕДИНЕНИЕ 2011</vt:lpstr>
      <vt:lpstr>ТЕХПРИСОЕДИНЕНИЕ 2010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2012-03-07T07:37:50Z</dcterms:modified>
</cp:coreProperties>
</file>