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445" yWindow="-60" windowWidth="11370" windowHeight="13815" activeTab="1"/>
  </bookViews>
  <sheets>
    <sheet name="Итоговая" sheetId="9" r:id="rId1"/>
    <sheet name="Интерактивная карта" sheetId="13" r:id="rId2"/>
    <sheet name="Информация для ТП" sheetId="14" r:id="rId3"/>
    <sheet name="Приоритет" sheetId="15" r:id="rId4"/>
    <sheet name="Свод тек.деф.зима" sheetId="10" r:id="rId5"/>
    <sheet name="Свод.ожид.тек.зима" sheetId="11" r:id="rId6"/>
  </sheets>
  <definedNames>
    <definedName name="_xlnm._FilterDatabase" localSheetId="1" hidden="1">'Интерактивная карта'!$A$5:$K$150</definedName>
    <definedName name="_xlnm._FilterDatabase" localSheetId="0" hidden="1">Итоговая!$A$6:$AE$198</definedName>
    <definedName name="_xlnm._FilterDatabase" localSheetId="3" hidden="1">Приоритет!$A$2:$I$94</definedName>
  </definedNames>
  <calcPr calcId="145621"/>
</workbook>
</file>

<file path=xl/calcChain.xml><?xml version="1.0" encoding="utf-8"?>
<calcChain xmlns="http://schemas.openxmlformats.org/spreadsheetml/2006/main">
  <c r="L17" i="11" l="1"/>
  <c r="J14" i="10"/>
  <c r="AB59" i="9"/>
  <c r="AB58" i="9"/>
  <c r="AB57" i="9"/>
  <c r="N57" i="9"/>
  <c r="N58" i="9"/>
  <c r="N59" i="9"/>
  <c r="V195" i="9"/>
  <c r="V193" i="9"/>
  <c r="V191" i="9"/>
  <c r="V190" i="9"/>
  <c r="V189" i="9"/>
  <c r="V188" i="9"/>
  <c r="V187" i="9"/>
  <c r="V184" i="9"/>
  <c r="V181" i="9"/>
  <c r="V180" i="9"/>
  <c r="V177" i="9"/>
  <c r="V175" i="9"/>
  <c r="V173" i="9"/>
  <c r="V172" i="9"/>
  <c r="V171" i="9"/>
  <c r="V167" i="9"/>
  <c r="V165" i="9"/>
  <c r="V164" i="9"/>
  <c r="V161" i="9"/>
  <c r="V159" i="9"/>
  <c r="V157" i="9"/>
  <c r="V156" i="9"/>
  <c r="V154" i="9"/>
  <c r="V153" i="9"/>
  <c r="V152" i="9"/>
  <c r="V151" i="9"/>
  <c r="V150" i="9"/>
  <c r="V148" i="9"/>
  <c r="V144" i="9"/>
  <c r="V142" i="9"/>
  <c r="V140" i="9"/>
  <c r="V137" i="9"/>
  <c r="V136" i="9"/>
  <c r="V134" i="9"/>
  <c r="V132" i="9"/>
  <c r="V128" i="9"/>
  <c r="V123" i="9"/>
  <c r="V119" i="9"/>
  <c r="V116" i="9"/>
  <c r="V113" i="9"/>
  <c r="AB106" i="9"/>
  <c r="N106" i="9"/>
  <c r="V106" i="9"/>
  <c r="V105" i="9"/>
  <c r="V104" i="9"/>
  <c r="V100" i="9"/>
  <c r="V99" i="9"/>
  <c r="V98" i="9"/>
  <c r="V96" i="9"/>
  <c r="V92" i="9"/>
  <c r="V88" i="9"/>
  <c r="V87" i="9"/>
  <c r="V81" i="9"/>
  <c r="V78" i="9"/>
  <c r="V74" i="9"/>
  <c r="V73" i="9"/>
  <c r="V68" i="9"/>
  <c r="V65" i="9"/>
  <c r="V62" i="9"/>
  <c r="V59" i="9"/>
  <c r="V56" i="9"/>
  <c r="V52" i="9"/>
  <c r="V51" i="9"/>
  <c r="V48" i="9"/>
  <c r="V46" i="9"/>
  <c r="V45" i="9"/>
  <c r="V41" i="9"/>
  <c r="V40" i="9"/>
  <c r="V38" i="9"/>
  <c r="V37" i="9"/>
  <c r="V36" i="9"/>
  <c r="V35" i="9"/>
  <c r="V34" i="9"/>
  <c r="V33" i="9"/>
  <c r="V32" i="9"/>
  <c r="V31" i="9"/>
  <c r="V29" i="9"/>
  <c r="V28" i="9"/>
  <c r="V25" i="9"/>
  <c r="V19" i="9"/>
  <c r="V16" i="9"/>
  <c r="V15" i="9"/>
  <c r="V14" i="9"/>
  <c r="V11" i="9"/>
  <c r="C202" i="9" l="1"/>
  <c r="C201" i="9"/>
  <c r="C203" i="9" l="1"/>
  <c r="V176" i="9" l="1"/>
  <c r="V194" i="9" l="1"/>
  <c r="V186" i="9"/>
  <c r="V169" i="9"/>
  <c r="V155" i="9"/>
  <c r="V145" i="9"/>
  <c r="V124" i="9"/>
  <c r="V109" i="9"/>
  <c r="V90" i="9"/>
  <c r="V55" i="9"/>
  <c r="V44" i="9"/>
  <c r="V43" i="9"/>
  <c r="V26" i="9"/>
  <c r="V22" i="9"/>
  <c r="V13" i="9"/>
  <c r="V12" i="9"/>
  <c r="V10" i="9"/>
  <c r="V7" i="9"/>
  <c r="F116" i="9" l="1"/>
  <c r="F123" i="9" l="1"/>
  <c r="F122" i="9"/>
  <c r="F115" i="9"/>
  <c r="F110" i="9"/>
  <c r="F112" i="9"/>
  <c r="F111" i="9"/>
  <c r="F79" i="9"/>
  <c r="E79" i="9"/>
  <c r="D79" i="9"/>
  <c r="F80" i="9"/>
  <c r="F81" i="9"/>
  <c r="F77" i="9"/>
  <c r="F78" i="9"/>
  <c r="F76" i="9" s="1"/>
  <c r="F73" i="9"/>
  <c r="I70" i="9"/>
  <c r="E70" i="9"/>
  <c r="D70" i="9"/>
  <c r="F70" i="9"/>
  <c r="F71" i="9"/>
  <c r="F72" i="9"/>
  <c r="E66" i="9"/>
  <c r="D66" i="9"/>
  <c r="F66" i="9"/>
  <c r="F67" i="9"/>
  <c r="F68" i="9"/>
  <c r="F60" i="9"/>
  <c r="F61" i="9"/>
  <c r="F62" i="9"/>
  <c r="F23" i="9"/>
  <c r="F18" i="9"/>
  <c r="F19" i="9"/>
  <c r="F16" i="9"/>
  <c r="F15" i="9"/>
  <c r="I8" i="9"/>
  <c r="F9" i="9"/>
  <c r="F10" i="9"/>
  <c r="F195" i="9" l="1"/>
  <c r="F193" i="9"/>
  <c r="F192" i="9"/>
  <c r="F191" i="9"/>
  <c r="F190" i="9"/>
  <c r="F186" i="9"/>
  <c r="F185" i="9"/>
  <c r="F183" i="9"/>
  <c r="F180" i="9" l="1"/>
  <c r="F179" i="9" l="1"/>
  <c r="F178" i="9"/>
  <c r="F176" i="9" l="1"/>
  <c r="F175" i="9"/>
  <c r="F173" i="9" l="1"/>
  <c r="F172" i="9"/>
  <c r="F171" i="9"/>
  <c r="F166" i="9" l="1"/>
  <c r="F164" i="9"/>
  <c r="F163" i="9"/>
  <c r="F157" i="9"/>
  <c r="F155" i="9"/>
  <c r="F154" i="9" l="1"/>
  <c r="F150" i="9"/>
  <c r="F148" i="9" l="1"/>
  <c r="F146" i="9"/>
  <c r="F142" i="9" l="1"/>
  <c r="F136" i="9" l="1"/>
  <c r="F135" i="9"/>
  <c r="F48" i="9"/>
  <c r="F47" i="9"/>
  <c r="F46" i="9"/>
  <c r="F43" i="9" l="1"/>
  <c r="F42" i="9"/>
  <c r="F41" i="9" l="1"/>
  <c r="F39" i="9" l="1"/>
  <c r="F140" i="9" l="1"/>
  <c r="F168" i="9" l="1"/>
  <c r="F161" i="9"/>
  <c r="F143" i="9"/>
  <c r="F34" i="9"/>
  <c r="F32" i="9" l="1"/>
  <c r="F31" i="9" l="1"/>
  <c r="F37" i="9" l="1"/>
  <c r="F152" i="9"/>
  <c r="F29" i="9" l="1"/>
  <c r="F28" i="9" l="1"/>
  <c r="F33" i="9" l="1"/>
  <c r="F162" i="9" l="1"/>
  <c r="F35" i="9"/>
  <c r="F26" i="9"/>
  <c r="V192" i="9" l="1"/>
  <c r="V183" i="9"/>
  <c r="V178" i="9"/>
  <c r="V168" i="9"/>
  <c r="V162" i="9"/>
  <c r="V160" i="9"/>
  <c r="V129" i="9"/>
  <c r="V120" i="9"/>
  <c r="V91" i="9"/>
  <c r="V89" i="9"/>
  <c r="V82" i="9"/>
  <c r="V72" i="9"/>
  <c r="AB56" i="9"/>
  <c r="N56" i="9"/>
  <c r="V54" i="9"/>
  <c r="V42" i="9"/>
  <c r="V174" i="9" l="1"/>
  <c r="V170" i="9"/>
  <c r="V135" i="9"/>
  <c r="V53" i="9"/>
  <c r="V182" i="9" l="1"/>
  <c r="V166" i="9"/>
  <c r="V146" i="9"/>
  <c r="V147" i="9"/>
  <c r="V138" i="9"/>
  <c r="V97" i="9"/>
  <c r="AB75" i="9"/>
  <c r="N75" i="9"/>
  <c r="V69" i="9"/>
  <c r="V39" i="9"/>
  <c r="V30" i="9"/>
  <c r="V86" i="9" l="1"/>
  <c r="AB55" i="9" l="1"/>
  <c r="N55" i="9"/>
  <c r="F117" i="9" l="1"/>
  <c r="F118" i="9"/>
  <c r="F119" i="9"/>
  <c r="F49" i="9" l="1"/>
  <c r="F50" i="9"/>
  <c r="F51" i="9"/>
  <c r="E49" i="9"/>
  <c r="D49" i="9"/>
  <c r="F25" i="9"/>
  <c r="F22" i="9"/>
  <c r="D21" i="9" l="1"/>
  <c r="E21" i="9" l="1"/>
  <c r="F21" i="9" s="1"/>
  <c r="E17" i="9"/>
  <c r="E18" i="9"/>
  <c r="D18" i="9"/>
  <c r="D17" i="9" s="1"/>
  <c r="F17" i="9" l="1"/>
  <c r="D9" i="9"/>
  <c r="D8" i="9" s="1"/>
  <c r="F14" i="9"/>
  <c r="F124" i="9"/>
  <c r="F120" i="9"/>
  <c r="F98" i="9" l="1"/>
  <c r="F11" i="9"/>
  <c r="F12" i="9"/>
  <c r="F13" i="9"/>
  <c r="F91" i="9"/>
  <c r="F89" i="9"/>
  <c r="F82" i="9"/>
  <c r="F55" i="9"/>
  <c r="F54" i="9" l="1"/>
  <c r="F45" i="9" l="1"/>
  <c r="F44" i="9"/>
  <c r="F38" i="9"/>
  <c r="F36" i="9"/>
  <c r="F30" i="9"/>
  <c r="F27" i="9"/>
  <c r="F189" i="9"/>
  <c r="F188" i="9"/>
  <c r="F184" i="9"/>
  <c r="F182" i="9"/>
  <c r="F181" i="9"/>
  <c r="F177" i="9"/>
  <c r="F174" i="9"/>
  <c r="F170" i="9"/>
  <c r="F169" i="9"/>
  <c r="F167" i="9"/>
  <c r="F160" i="9"/>
  <c r="F158" i="9"/>
  <c r="F153" i="9"/>
  <c r="F151" i="9"/>
  <c r="F149" i="9"/>
  <c r="F147" i="9"/>
  <c r="F144" i="9"/>
  <c r="F138" i="9"/>
  <c r="F134" i="9"/>
  <c r="F133" i="9"/>
  <c r="F7" i="9"/>
  <c r="V163" i="9" l="1"/>
  <c r="V112" i="9"/>
  <c r="V103" i="9"/>
  <c r="V83" i="9"/>
  <c r="V75" i="9"/>
  <c r="V179" i="9" l="1"/>
  <c r="V185" i="9"/>
  <c r="V158" i="9"/>
  <c r="V149" i="9"/>
  <c r="V143" i="9"/>
  <c r="V141" i="9"/>
  <c r="V139" i="9"/>
  <c r="V133" i="9"/>
  <c r="V127" i="9"/>
  <c r="V93" i="9"/>
  <c r="V47" i="9"/>
  <c r="V27" i="9"/>
  <c r="V8" i="9" l="1"/>
  <c r="H167" i="9" l="1"/>
  <c r="I63" i="9" l="1"/>
  <c r="I126" i="9"/>
  <c r="I125" i="9" s="1"/>
  <c r="E126" i="9"/>
  <c r="E125" i="9" s="1"/>
  <c r="D126" i="9"/>
  <c r="D125" i="9" s="1"/>
  <c r="I121" i="9"/>
  <c r="E122" i="9"/>
  <c r="E121" i="9" s="1"/>
  <c r="D122" i="9"/>
  <c r="D121" i="9" s="1"/>
  <c r="E117" i="9" l="1"/>
  <c r="D117" i="9"/>
  <c r="I114" i="9"/>
  <c r="E114" i="9"/>
  <c r="D114" i="9"/>
  <c r="E101" i="9"/>
  <c r="D101" i="9"/>
  <c r="I130" i="9" l="1"/>
  <c r="E130" i="9"/>
  <c r="D130" i="9"/>
  <c r="E111" i="9" l="1"/>
  <c r="E110" i="9" s="1"/>
  <c r="D111" i="9"/>
  <c r="D110" i="9" s="1"/>
  <c r="E107" i="9" l="1"/>
  <c r="D107" i="9"/>
  <c r="I94" i="9"/>
  <c r="E94" i="9"/>
  <c r="D94" i="9"/>
  <c r="E84" i="9" l="1"/>
  <c r="D84" i="9"/>
  <c r="I84" i="9"/>
  <c r="E77" i="9"/>
  <c r="E76" i="9" s="1"/>
  <c r="D77" i="9"/>
  <c r="D76" i="9" s="1"/>
  <c r="I66" i="9" l="1"/>
  <c r="I57" i="9" l="1"/>
  <c r="E58" i="9"/>
  <c r="E57" i="9" s="1"/>
  <c r="D58" i="9"/>
  <c r="D57" i="9" s="1"/>
  <c r="E61" i="9" l="1"/>
  <c r="D61" i="9"/>
  <c r="E24" i="9" l="1"/>
  <c r="E23" i="9" s="1"/>
  <c r="D24" i="9"/>
  <c r="E20" i="9"/>
  <c r="D20" i="9"/>
  <c r="D23" i="9" l="1"/>
  <c r="F24" i="9"/>
  <c r="F20" i="9"/>
  <c r="E9" i="9"/>
  <c r="E8" i="9" s="1"/>
  <c r="F8" i="9" s="1"/>
  <c r="AB90" i="9" l="1"/>
  <c r="N90" i="9"/>
  <c r="AB162" i="9"/>
  <c r="N162" i="9"/>
  <c r="AB154" i="9" l="1"/>
  <c r="N154" i="9"/>
  <c r="C14" i="11" l="1"/>
  <c r="B14" i="11"/>
  <c r="C13" i="11"/>
  <c r="B13" i="11"/>
  <c r="U196" i="9"/>
  <c r="C11" i="10"/>
  <c r="B11" i="10"/>
  <c r="C10" i="10"/>
  <c r="B10" i="10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7" i="9"/>
  <c r="J12" i="9"/>
  <c r="J11" i="9"/>
  <c r="J10" i="9"/>
  <c r="J9" i="9"/>
  <c r="X20" i="9" l="1"/>
  <c r="Z20" i="9" s="1"/>
  <c r="Y25" i="9"/>
  <c r="X25" i="9"/>
  <c r="AB25" i="9" s="1"/>
  <c r="W25" i="9"/>
  <c r="Y24" i="9"/>
  <c r="X24" i="9"/>
  <c r="Z24" i="9" s="1"/>
  <c r="W24" i="9"/>
  <c r="Y23" i="9"/>
  <c r="X23" i="9"/>
  <c r="Z23" i="9" s="1"/>
  <c r="Y22" i="9"/>
  <c r="X22" i="9"/>
  <c r="AB22" i="9" s="1"/>
  <c r="W22" i="9"/>
  <c r="Y21" i="9"/>
  <c r="X21" i="9"/>
  <c r="Z21" i="9" s="1"/>
  <c r="W21" i="9"/>
  <c r="Y20" i="9"/>
  <c r="Y19" i="9"/>
  <c r="X19" i="9"/>
  <c r="AB19" i="9" s="1"/>
  <c r="W19" i="9"/>
  <c r="Y18" i="9"/>
  <c r="X18" i="9"/>
  <c r="Z18" i="9" s="1"/>
  <c r="W18" i="9"/>
  <c r="Y17" i="9"/>
  <c r="X17" i="9"/>
  <c r="Z17" i="9" s="1"/>
  <c r="Y8" i="9"/>
  <c r="X8" i="9"/>
  <c r="AB8" i="9" s="1"/>
  <c r="Y9" i="9"/>
  <c r="X9" i="9"/>
  <c r="AB9" i="9" s="1"/>
  <c r="W9" i="9"/>
  <c r="Y10" i="9"/>
  <c r="X10" i="9"/>
  <c r="AB10" i="9" s="1"/>
  <c r="W10" i="9"/>
  <c r="Y12" i="9"/>
  <c r="X12" i="9"/>
  <c r="Z12" i="9" s="1"/>
  <c r="W12" i="9"/>
  <c r="Y11" i="9"/>
  <c r="X11" i="9"/>
  <c r="Z11" i="9" s="1"/>
  <c r="Y7" i="9"/>
  <c r="X7" i="9"/>
  <c r="Z7" i="9" s="1"/>
  <c r="Y16" i="9"/>
  <c r="X16" i="9"/>
  <c r="Z16" i="9" s="1"/>
  <c r="W16" i="9"/>
  <c r="Y15" i="9"/>
  <c r="X15" i="9"/>
  <c r="Z15" i="9" s="1"/>
  <c r="W15" i="9"/>
  <c r="Y14" i="9"/>
  <c r="X14" i="9"/>
  <c r="Z14" i="9" s="1"/>
  <c r="W14" i="9"/>
  <c r="Y48" i="9"/>
  <c r="X48" i="9"/>
  <c r="Z48" i="9" s="1"/>
  <c r="W48" i="9"/>
  <c r="Y47" i="9"/>
  <c r="X47" i="9"/>
  <c r="Z47" i="9" s="1"/>
  <c r="W47" i="9"/>
  <c r="Y46" i="9"/>
  <c r="X46" i="9"/>
  <c r="Z46" i="9" s="1"/>
  <c r="W46" i="9"/>
  <c r="Y45" i="9"/>
  <c r="X45" i="9"/>
  <c r="Z45" i="9" s="1"/>
  <c r="W45" i="9"/>
  <c r="Y44" i="9"/>
  <c r="X44" i="9"/>
  <c r="Z44" i="9" s="1"/>
  <c r="W44" i="9"/>
  <c r="Y43" i="9"/>
  <c r="X43" i="9"/>
  <c r="Z43" i="9" s="1"/>
  <c r="W43" i="9"/>
  <c r="Y42" i="9"/>
  <c r="X42" i="9"/>
  <c r="Z42" i="9" s="1"/>
  <c r="W42" i="9"/>
  <c r="Y41" i="9"/>
  <c r="X41" i="9"/>
  <c r="Z41" i="9" s="1"/>
  <c r="W41" i="9"/>
  <c r="Y40" i="9"/>
  <c r="X40" i="9"/>
  <c r="Z40" i="9" s="1"/>
  <c r="W40" i="9"/>
  <c r="Y39" i="9"/>
  <c r="X39" i="9"/>
  <c r="Z39" i="9" s="1"/>
  <c r="W39" i="9"/>
  <c r="Y38" i="9"/>
  <c r="X38" i="9"/>
  <c r="Z38" i="9" s="1"/>
  <c r="W38" i="9"/>
  <c r="Y37" i="9"/>
  <c r="X37" i="9"/>
  <c r="Z37" i="9" s="1"/>
  <c r="W37" i="9"/>
  <c r="Y36" i="9"/>
  <c r="X36" i="9"/>
  <c r="Z36" i="9" s="1"/>
  <c r="W36" i="9"/>
  <c r="Y35" i="9"/>
  <c r="X35" i="9"/>
  <c r="Z35" i="9" s="1"/>
  <c r="Y34" i="9"/>
  <c r="X34" i="9"/>
  <c r="Z34" i="9" s="1"/>
  <c r="W34" i="9"/>
  <c r="Y33" i="9"/>
  <c r="X33" i="9"/>
  <c r="Z33" i="9" s="1"/>
  <c r="W33" i="9"/>
  <c r="Y32" i="9"/>
  <c r="X32" i="9"/>
  <c r="Z32" i="9" s="1"/>
  <c r="W32" i="9"/>
  <c r="Y31" i="9"/>
  <c r="X31" i="9"/>
  <c r="Z31" i="9" s="1"/>
  <c r="W31" i="9"/>
  <c r="Y30" i="9"/>
  <c r="X30" i="9"/>
  <c r="Z30" i="9" s="1"/>
  <c r="W30" i="9"/>
  <c r="Y29" i="9"/>
  <c r="X29" i="9"/>
  <c r="Z29" i="9" s="1"/>
  <c r="W29" i="9"/>
  <c r="Y28" i="9"/>
  <c r="X28" i="9"/>
  <c r="Z28" i="9" s="1"/>
  <c r="W28" i="9"/>
  <c r="Y27" i="9"/>
  <c r="X27" i="9"/>
  <c r="Z27" i="9" s="1"/>
  <c r="W27" i="9"/>
  <c r="Y26" i="9"/>
  <c r="X26" i="9"/>
  <c r="Z26" i="9" s="1"/>
  <c r="W26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N33" i="9"/>
  <c r="O33" i="9" s="1"/>
  <c r="P33" i="9" s="1"/>
  <c r="L32" i="9"/>
  <c r="L31" i="9"/>
  <c r="L30" i="9"/>
  <c r="N30" i="9"/>
  <c r="O30" i="9" s="1"/>
  <c r="P30" i="9" s="1"/>
  <c r="L28" i="9"/>
  <c r="L27" i="9"/>
  <c r="L26" i="9"/>
  <c r="L29" i="9"/>
  <c r="L14" i="9"/>
  <c r="L16" i="9"/>
  <c r="L15" i="9"/>
  <c r="N25" i="9"/>
  <c r="O25" i="9" s="1"/>
  <c r="N24" i="9"/>
  <c r="O24" i="9" s="1"/>
  <c r="N23" i="9"/>
  <c r="N22" i="9"/>
  <c r="O22" i="9" s="1"/>
  <c r="N21" i="9"/>
  <c r="O21" i="9" s="1"/>
  <c r="N20" i="9"/>
  <c r="N19" i="9"/>
  <c r="O19" i="9" s="1"/>
  <c r="N18" i="9"/>
  <c r="O18" i="9" s="1"/>
  <c r="N17" i="9"/>
  <c r="AB13" i="9"/>
  <c r="N13" i="9"/>
  <c r="Z13" i="9"/>
  <c r="Y13" i="9"/>
  <c r="L13" i="9"/>
  <c r="N10" i="9"/>
  <c r="O10" i="9" s="1"/>
  <c r="N9" i="9"/>
  <c r="O9" i="9" s="1"/>
  <c r="N8" i="9"/>
  <c r="L7" i="9"/>
  <c r="N12" i="9"/>
  <c r="O12" i="9" s="1"/>
  <c r="P12" i="9" s="1"/>
  <c r="L12" i="9"/>
  <c r="AC9" i="9" l="1"/>
  <c r="AC10" i="9"/>
  <c r="AC22" i="9"/>
  <c r="AC25" i="9"/>
  <c r="AC19" i="9"/>
  <c r="AB24" i="9"/>
  <c r="AC24" i="9" s="1"/>
  <c r="AB21" i="9"/>
  <c r="AC21" i="9" s="1"/>
  <c r="AB18" i="9"/>
  <c r="AC18" i="9" s="1"/>
  <c r="AB23" i="9"/>
  <c r="Z25" i="9"/>
  <c r="AB20" i="9"/>
  <c r="Z22" i="9"/>
  <c r="AB17" i="9"/>
  <c r="Z19" i="9"/>
  <c r="Z8" i="9"/>
  <c r="Z9" i="9"/>
  <c r="Z10" i="9"/>
  <c r="AB12" i="9"/>
  <c r="AC12" i="9" s="1"/>
  <c r="AD12" i="9" s="1"/>
  <c r="AB11" i="9"/>
  <c r="AB7" i="9"/>
  <c r="AB16" i="9"/>
  <c r="AC16" i="9" s="1"/>
  <c r="AD16" i="9" s="1"/>
  <c r="AB15" i="9"/>
  <c r="AC15" i="9" s="1"/>
  <c r="AD15" i="9" s="1"/>
  <c r="AB14" i="9"/>
  <c r="AC14" i="9" s="1"/>
  <c r="AD14" i="9" s="1"/>
  <c r="AB48" i="9"/>
  <c r="AC48" i="9" s="1"/>
  <c r="AD48" i="9" s="1"/>
  <c r="AB47" i="9"/>
  <c r="AC47" i="9" s="1"/>
  <c r="AD47" i="9" s="1"/>
  <c r="AB46" i="9"/>
  <c r="AC46" i="9" s="1"/>
  <c r="AD46" i="9" s="1"/>
  <c r="AB45" i="9"/>
  <c r="AC45" i="9" s="1"/>
  <c r="AD45" i="9" s="1"/>
  <c r="AB44" i="9"/>
  <c r="AC44" i="9" s="1"/>
  <c r="AD44" i="9" s="1"/>
  <c r="AB43" i="9"/>
  <c r="AC43" i="9" s="1"/>
  <c r="AD43" i="9" s="1"/>
  <c r="AB42" i="9"/>
  <c r="AC42" i="9" s="1"/>
  <c r="AD42" i="9" s="1"/>
  <c r="AB41" i="9"/>
  <c r="AC41" i="9" s="1"/>
  <c r="AD41" i="9" s="1"/>
  <c r="AB40" i="9"/>
  <c r="AC40" i="9" s="1"/>
  <c r="AD40" i="9" s="1"/>
  <c r="AB39" i="9"/>
  <c r="AC39" i="9" s="1"/>
  <c r="AD39" i="9" s="1"/>
  <c r="AB38" i="9"/>
  <c r="AC38" i="9" s="1"/>
  <c r="AD38" i="9" s="1"/>
  <c r="AB37" i="9"/>
  <c r="AC37" i="9" s="1"/>
  <c r="AD37" i="9" s="1"/>
  <c r="AB36" i="9"/>
  <c r="AC36" i="9" s="1"/>
  <c r="AD36" i="9" s="1"/>
  <c r="AB35" i="9"/>
  <c r="AB34" i="9"/>
  <c r="AC34" i="9" s="1"/>
  <c r="AD34" i="9" s="1"/>
  <c r="AB33" i="9"/>
  <c r="AC33" i="9" s="1"/>
  <c r="AD33" i="9" s="1"/>
  <c r="AB32" i="9"/>
  <c r="AC32" i="9" s="1"/>
  <c r="AD32" i="9" s="1"/>
  <c r="AB31" i="9"/>
  <c r="AC31" i="9" s="1"/>
  <c r="AD31" i="9" s="1"/>
  <c r="AB30" i="9"/>
  <c r="AC30" i="9" s="1"/>
  <c r="AD30" i="9" s="1"/>
  <c r="AB29" i="9"/>
  <c r="AC29" i="9" s="1"/>
  <c r="AD29" i="9" s="1"/>
  <c r="AB28" i="9"/>
  <c r="AC28" i="9" s="1"/>
  <c r="AD28" i="9" s="1"/>
  <c r="AB27" i="9"/>
  <c r="AC27" i="9" s="1"/>
  <c r="AD27" i="9" s="1"/>
  <c r="AB26" i="9"/>
  <c r="AC26" i="9" s="1"/>
  <c r="AD26" i="9" s="1"/>
  <c r="N48" i="9"/>
  <c r="O48" i="9" s="1"/>
  <c r="P48" i="9" s="1"/>
  <c r="N47" i="9"/>
  <c r="O47" i="9" s="1"/>
  <c r="P47" i="9" s="1"/>
  <c r="N46" i="9"/>
  <c r="O46" i="9" s="1"/>
  <c r="P46" i="9" s="1"/>
  <c r="N45" i="9"/>
  <c r="O45" i="9" s="1"/>
  <c r="P45" i="9" s="1"/>
  <c r="N44" i="9"/>
  <c r="O44" i="9" s="1"/>
  <c r="P44" i="9" s="1"/>
  <c r="N43" i="9"/>
  <c r="O43" i="9" s="1"/>
  <c r="P43" i="9" s="1"/>
  <c r="N42" i="9"/>
  <c r="O42" i="9" s="1"/>
  <c r="P42" i="9" s="1"/>
  <c r="N41" i="9"/>
  <c r="O41" i="9" s="1"/>
  <c r="P41" i="9" s="1"/>
  <c r="N40" i="9"/>
  <c r="O40" i="9" s="1"/>
  <c r="P40" i="9" s="1"/>
  <c r="N39" i="9"/>
  <c r="O39" i="9" s="1"/>
  <c r="P39" i="9" s="1"/>
  <c r="N38" i="9"/>
  <c r="O38" i="9" s="1"/>
  <c r="P38" i="9" s="1"/>
  <c r="N37" i="9"/>
  <c r="O37" i="9" s="1"/>
  <c r="P37" i="9" s="1"/>
  <c r="N36" i="9"/>
  <c r="O36" i="9" s="1"/>
  <c r="P36" i="9" s="1"/>
  <c r="N35" i="9"/>
  <c r="O35" i="9" s="1"/>
  <c r="P35" i="9" s="1"/>
  <c r="N34" i="9"/>
  <c r="O34" i="9" s="1"/>
  <c r="P34" i="9" s="1"/>
  <c r="N32" i="9"/>
  <c r="O32" i="9" s="1"/>
  <c r="P32" i="9" s="1"/>
  <c r="N31" i="9"/>
  <c r="O31" i="9" s="1"/>
  <c r="P31" i="9" s="1"/>
  <c r="N28" i="9"/>
  <c r="O28" i="9" s="1"/>
  <c r="P28" i="9" s="1"/>
  <c r="N27" i="9"/>
  <c r="O27" i="9" s="1"/>
  <c r="P27" i="9" s="1"/>
  <c r="N26" i="9"/>
  <c r="O26" i="9" s="1"/>
  <c r="P26" i="9" s="1"/>
  <c r="N29" i="9"/>
  <c r="O29" i="9" s="1"/>
  <c r="P29" i="9" s="1"/>
  <c r="N14" i="9"/>
  <c r="O14" i="9" s="1"/>
  <c r="P14" i="9" s="1"/>
  <c r="N16" i="9"/>
  <c r="O16" i="9" s="1"/>
  <c r="P16" i="9" s="1"/>
  <c r="N15" i="9"/>
  <c r="O15" i="9" s="1"/>
  <c r="P15" i="9" s="1"/>
  <c r="L23" i="9"/>
  <c r="L24" i="9"/>
  <c r="L25" i="9"/>
  <c r="L20" i="9"/>
  <c r="L21" i="9"/>
  <c r="L22" i="9"/>
  <c r="L17" i="9"/>
  <c r="L18" i="9"/>
  <c r="L19" i="9"/>
  <c r="O13" i="9"/>
  <c r="P13" i="9" s="1"/>
  <c r="L10" i="9"/>
  <c r="L9" i="9"/>
  <c r="L8" i="9"/>
  <c r="N7" i="9"/>
  <c r="O7" i="9" s="1"/>
  <c r="P7" i="9" s="1"/>
  <c r="J10" i="10" l="1"/>
  <c r="N11" i="9"/>
  <c r="O11" i="9" s="1"/>
  <c r="L11" i="9"/>
  <c r="AB87" i="9" l="1"/>
  <c r="N87" i="9"/>
  <c r="W35" i="9" l="1"/>
  <c r="AC35" i="9" s="1"/>
  <c r="AD35" i="9" s="1"/>
  <c r="V17" i="9"/>
  <c r="V66" i="9"/>
  <c r="V60" i="9"/>
  <c r="V20" i="9" l="1"/>
  <c r="AB132" i="9"/>
  <c r="AB131" i="9"/>
  <c r="AB130" i="9"/>
  <c r="AB119" i="9"/>
  <c r="AB118" i="9"/>
  <c r="AB117" i="9"/>
  <c r="AB116" i="9"/>
  <c r="AB115" i="9"/>
  <c r="AB114" i="9"/>
  <c r="AB112" i="9"/>
  <c r="AB111" i="9"/>
  <c r="AB110" i="9"/>
  <c r="AB109" i="9"/>
  <c r="AB108" i="9"/>
  <c r="AB107" i="9"/>
  <c r="AB103" i="9"/>
  <c r="AB102" i="9"/>
  <c r="AB101" i="9"/>
  <c r="N131" i="9"/>
  <c r="N132" i="9"/>
  <c r="N130" i="9"/>
  <c r="N119" i="9"/>
  <c r="N118" i="9"/>
  <c r="N117" i="9"/>
  <c r="N116" i="9"/>
  <c r="N115" i="9"/>
  <c r="N114" i="9"/>
  <c r="N112" i="9"/>
  <c r="N111" i="9"/>
  <c r="N110" i="9"/>
  <c r="N109" i="9"/>
  <c r="N108" i="9"/>
  <c r="N107" i="9"/>
  <c r="N103" i="9"/>
  <c r="N102" i="9"/>
  <c r="N101" i="9"/>
  <c r="AB123" i="9"/>
  <c r="AB122" i="9"/>
  <c r="AB121" i="9"/>
  <c r="N123" i="9"/>
  <c r="N122" i="9"/>
  <c r="N121" i="9"/>
  <c r="AB127" i="9"/>
  <c r="AB126" i="9"/>
  <c r="N127" i="9"/>
  <c r="N126" i="9"/>
  <c r="AB125" i="9"/>
  <c r="N125" i="9"/>
  <c r="AB83" i="9"/>
  <c r="N83" i="9"/>
  <c r="AB73" i="9"/>
  <c r="N73" i="9"/>
  <c r="V49" i="9"/>
  <c r="V23" i="9" l="1"/>
  <c r="W64" i="9"/>
  <c r="W65" i="9"/>
  <c r="J8" i="11"/>
  <c r="D8" i="11"/>
  <c r="E8" i="11" s="1"/>
  <c r="H8" i="11" s="1"/>
  <c r="I101" i="9"/>
  <c r="W63" i="9" l="1"/>
  <c r="K8" i="11"/>
  <c r="N166" i="9" l="1"/>
  <c r="V130" i="9"/>
  <c r="V125" i="9"/>
  <c r="V121" i="9"/>
  <c r="V117" i="9"/>
  <c r="V114" i="9"/>
  <c r="V110" i="9"/>
  <c r="V107" i="9"/>
  <c r="V101" i="9"/>
  <c r="V94" i="9"/>
  <c r="V84" i="9"/>
  <c r="V79" i="9"/>
  <c r="V76" i="9"/>
  <c r="V70" i="9"/>
  <c r="V63" i="9"/>
  <c r="V57" i="9"/>
  <c r="O8" i="9" l="1"/>
  <c r="W8" i="9"/>
  <c r="AC8" i="9" s="1"/>
  <c r="W52" i="9"/>
  <c r="J16" i="11"/>
  <c r="E16" i="11"/>
  <c r="H16" i="11" s="1"/>
  <c r="J15" i="11"/>
  <c r="E15" i="11"/>
  <c r="H15" i="11" s="1"/>
  <c r="J13" i="11"/>
  <c r="E13" i="11"/>
  <c r="H13" i="11" s="1"/>
  <c r="J12" i="11"/>
  <c r="E12" i="11"/>
  <c r="H12" i="11" s="1"/>
  <c r="J11" i="11"/>
  <c r="E11" i="11"/>
  <c r="H11" i="11" s="1"/>
  <c r="J10" i="11"/>
  <c r="E10" i="11"/>
  <c r="H10" i="11" s="1"/>
  <c r="J9" i="11"/>
  <c r="F9" i="11"/>
  <c r="H9" i="11" s="1"/>
  <c r="J7" i="11"/>
  <c r="E7" i="11"/>
  <c r="H7" i="11" s="1"/>
  <c r="I13" i="10"/>
  <c r="G13" i="10"/>
  <c r="I12" i="10"/>
  <c r="G12" i="10"/>
  <c r="I10" i="10"/>
  <c r="G10" i="10"/>
  <c r="I9" i="10"/>
  <c r="G9" i="10"/>
  <c r="I8" i="10"/>
  <c r="G8" i="10"/>
  <c r="I7" i="10"/>
  <c r="E7" i="10"/>
  <c r="D7" i="10"/>
  <c r="I6" i="10"/>
  <c r="G6" i="10"/>
  <c r="W13" i="9"/>
  <c r="AC13" i="9" s="1"/>
  <c r="AD13" i="9" s="1"/>
  <c r="W50" i="9"/>
  <c r="W51" i="9"/>
  <c r="W53" i="9"/>
  <c r="W54" i="9"/>
  <c r="W55" i="9"/>
  <c r="W56" i="9"/>
  <c r="W58" i="9"/>
  <c r="W59" i="9"/>
  <c r="W61" i="9"/>
  <c r="W62" i="9"/>
  <c r="W67" i="9"/>
  <c r="W68" i="9"/>
  <c r="W69" i="9"/>
  <c r="W71" i="9"/>
  <c r="W72" i="9"/>
  <c r="W73" i="9"/>
  <c r="W74" i="9"/>
  <c r="W75" i="9"/>
  <c r="W77" i="9"/>
  <c r="W78" i="9"/>
  <c r="W80" i="9"/>
  <c r="W81" i="9"/>
  <c r="W82" i="9"/>
  <c r="W83" i="9"/>
  <c r="W85" i="9"/>
  <c r="W86" i="9"/>
  <c r="W87" i="9"/>
  <c r="W88" i="9"/>
  <c r="W89" i="9"/>
  <c r="W90" i="9"/>
  <c r="W91" i="9"/>
  <c r="W92" i="9"/>
  <c r="W93" i="9"/>
  <c r="W95" i="9"/>
  <c r="W96" i="9"/>
  <c r="W97" i="9"/>
  <c r="W98" i="9"/>
  <c r="W99" i="9"/>
  <c r="W100" i="9"/>
  <c r="W102" i="9"/>
  <c r="W103" i="9"/>
  <c r="W104" i="9"/>
  <c r="W105" i="9"/>
  <c r="W106" i="9"/>
  <c r="W108" i="9"/>
  <c r="W109" i="9"/>
  <c r="W111" i="9"/>
  <c r="W112" i="9"/>
  <c r="W113" i="9"/>
  <c r="W115" i="9"/>
  <c r="W116" i="9"/>
  <c r="W118" i="9"/>
  <c r="W119" i="9"/>
  <c r="W120" i="9"/>
  <c r="W122" i="9"/>
  <c r="W123" i="9"/>
  <c r="W124" i="9"/>
  <c r="W126" i="9"/>
  <c r="W127" i="9"/>
  <c r="W128" i="9"/>
  <c r="W129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J49" i="9"/>
  <c r="J57" i="9"/>
  <c r="J60" i="9"/>
  <c r="J63" i="9"/>
  <c r="J66" i="9"/>
  <c r="J70" i="9"/>
  <c r="J76" i="9"/>
  <c r="J79" i="9"/>
  <c r="J84" i="9"/>
  <c r="J94" i="9"/>
  <c r="J101" i="9"/>
  <c r="J107" i="9"/>
  <c r="J110" i="9"/>
  <c r="J114" i="9"/>
  <c r="J117" i="9"/>
  <c r="J121" i="9"/>
  <c r="J130" i="9"/>
  <c r="W121" i="9" l="1"/>
  <c r="L14" i="11"/>
  <c r="W130" i="9"/>
  <c r="W101" i="9"/>
  <c r="W125" i="9"/>
  <c r="W117" i="9"/>
  <c r="W114" i="9"/>
  <c r="W110" i="9"/>
  <c r="W107" i="9"/>
  <c r="W94" i="9"/>
  <c r="W84" i="9"/>
  <c r="W79" i="9"/>
  <c r="W76" i="9"/>
  <c r="W70" i="9"/>
  <c r="W66" i="9"/>
  <c r="W60" i="9"/>
  <c r="W57" i="9"/>
  <c r="W49" i="9"/>
  <c r="K11" i="11"/>
  <c r="K16" i="11"/>
  <c r="K15" i="11"/>
  <c r="K13" i="11"/>
  <c r="K12" i="11"/>
  <c r="K10" i="11"/>
  <c r="K9" i="11"/>
  <c r="K7" i="11"/>
  <c r="G7" i="10"/>
  <c r="N49" i="9"/>
  <c r="X49" i="9"/>
  <c r="AB49" i="9"/>
  <c r="L50" i="9"/>
  <c r="N50" i="9"/>
  <c r="O50" i="9" s="1"/>
  <c r="Z50" i="9"/>
  <c r="AB50" i="9"/>
  <c r="AC50" i="9" s="1"/>
  <c r="L51" i="9"/>
  <c r="N51" i="9"/>
  <c r="Z51" i="9"/>
  <c r="AB51" i="9"/>
  <c r="L52" i="9"/>
  <c r="N52" i="9"/>
  <c r="Z52" i="9"/>
  <c r="AB52" i="9"/>
  <c r="L53" i="9"/>
  <c r="N53" i="9"/>
  <c r="Z53" i="9"/>
  <c r="AC53" i="9" s="1"/>
  <c r="AD53" i="9" s="1"/>
  <c r="AB53" i="9"/>
  <c r="L54" i="9"/>
  <c r="N54" i="9"/>
  <c r="O54" i="9"/>
  <c r="P54" i="9" s="1"/>
  <c r="Z54" i="9"/>
  <c r="AB54" i="9"/>
  <c r="L55" i="9"/>
  <c r="Z55" i="9"/>
  <c r="L56" i="9"/>
  <c r="Z56" i="9"/>
  <c r="X57" i="9"/>
  <c r="L58" i="9"/>
  <c r="O58" i="9"/>
  <c r="Z58" i="9"/>
  <c r="AC58" i="9"/>
  <c r="L59" i="9"/>
  <c r="N60" i="9"/>
  <c r="X60" i="9"/>
  <c r="AB60" i="9"/>
  <c r="L61" i="9"/>
  <c r="N61" i="9"/>
  <c r="O61" i="9" s="1"/>
  <c r="Z61" i="9"/>
  <c r="AB61" i="9"/>
  <c r="AC61" i="9" s="1"/>
  <c r="L62" i="9"/>
  <c r="N62" i="9"/>
  <c r="Z62" i="9"/>
  <c r="AB62" i="9"/>
  <c r="L63" i="9"/>
  <c r="N63" i="9"/>
  <c r="Z63" i="9"/>
  <c r="AB63" i="9"/>
  <c r="L64" i="9"/>
  <c r="N64" i="9"/>
  <c r="O64" i="9" s="1"/>
  <c r="Z64" i="9"/>
  <c r="AB64" i="9"/>
  <c r="AC64" i="9" s="1"/>
  <c r="L65" i="9"/>
  <c r="N65" i="9"/>
  <c r="Z65" i="9"/>
  <c r="AB65" i="9"/>
  <c r="K66" i="9"/>
  <c r="L66" i="9"/>
  <c r="N66" i="9"/>
  <c r="X66" i="9"/>
  <c r="Y66" i="9"/>
  <c r="AB66" i="9"/>
  <c r="L67" i="9"/>
  <c r="N67" i="9"/>
  <c r="O67" i="9" s="1"/>
  <c r="Z67" i="9"/>
  <c r="AB67" i="9"/>
  <c r="AC67" i="9" s="1"/>
  <c r="L68" i="9"/>
  <c r="N68" i="9"/>
  <c r="Z68" i="9"/>
  <c r="AB68" i="9"/>
  <c r="L69" i="9"/>
  <c r="N69" i="9"/>
  <c r="Z69" i="9"/>
  <c r="AB69" i="9"/>
  <c r="N70" i="9"/>
  <c r="X70" i="9"/>
  <c r="AB70" i="9"/>
  <c r="L71" i="9"/>
  <c r="N71" i="9"/>
  <c r="O71" i="9" s="1"/>
  <c r="Z71" i="9"/>
  <c r="AB71" i="9"/>
  <c r="AC71" i="9" s="1"/>
  <c r="N72" i="9"/>
  <c r="O72" i="9" s="1"/>
  <c r="AB72" i="9"/>
  <c r="AC72" i="9" s="1"/>
  <c r="L73" i="9"/>
  <c r="O73" i="9" s="1"/>
  <c r="P73" i="9" s="1"/>
  <c r="Z73" i="9"/>
  <c r="AC73" i="9" s="1"/>
  <c r="AD73" i="9" s="1"/>
  <c r="L74" i="9"/>
  <c r="N74" i="9"/>
  <c r="Z74" i="9"/>
  <c r="AB74" i="9"/>
  <c r="L75" i="9"/>
  <c r="Z75" i="9"/>
  <c r="I76" i="9"/>
  <c r="N76" i="9"/>
  <c r="X76" i="9"/>
  <c r="AB76" i="9"/>
  <c r="L77" i="9"/>
  <c r="N77" i="9"/>
  <c r="O77" i="9" s="1"/>
  <c r="Z77" i="9"/>
  <c r="AB77" i="9"/>
  <c r="AC77" i="9" s="1"/>
  <c r="L78" i="9"/>
  <c r="N78" i="9"/>
  <c r="Z78" i="9"/>
  <c r="AB78" i="9"/>
  <c r="I79" i="9"/>
  <c r="N79" i="9"/>
  <c r="X79" i="9"/>
  <c r="AB79" i="9"/>
  <c r="L80" i="9"/>
  <c r="N80" i="9"/>
  <c r="O80" i="9"/>
  <c r="Z80" i="9"/>
  <c r="AB80" i="9"/>
  <c r="AC80" i="9" s="1"/>
  <c r="L81" i="9"/>
  <c r="N81" i="9"/>
  <c r="Z81" i="9"/>
  <c r="AB81" i="9"/>
  <c r="L82" i="9"/>
  <c r="N82" i="9"/>
  <c r="Z82" i="9"/>
  <c r="AB82" i="9"/>
  <c r="L83" i="9"/>
  <c r="O83" i="9" s="1"/>
  <c r="P83" i="9" s="1"/>
  <c r="Z83" i="9"/>
  <c r="AC83" i="9" s="1"/>
  <c r="AD83" i="9" s="1"/>
  <c r="N84" i="9"/>
  <c r="X84" i="9"/>
  <c r="AB84" i="9"/>
  <c r="N85" i="9"/>
  <c r="O85" i="9" s="1"/>
  <c r="AB85" i="9"/>
  <c r="AC85" i="9" s="1"/>
  <c r="L86" i="9"/>
  <c r="N86" i="9"/>
  <c r="Z86" i="9"/>
  <c r="AB86" i="9"/>
  <c r="L87" i="9"/>
  <c r="Z87" i="9"/>
  <c r="L88" i="9"/>
  <c r="N88" i="9"/>
  <c r="O88" i="9"/>
  <c r="P88" i="9" s="1"/>
  <c r="Z88" i="9"/>
  <c r="AB88" i="9"/>
  <c r="L89" i="9"/>
  <c r="N89" i="9"/>
  <c r="Z89" i="9"/>
  <c r="AB89" i="9"/>
  <c r="L90" i="9"/>
  <c r="O90" i="9" s="1"/>
  <c r="P90" i="9" s="1"/>
  <c r="Z90" i="9"/>
  <c r="L91" i="9"/>
  <c r="N91" i="9"/>
  <c r="Z91" i="9"/>
  <c r="AB91" i="9"/>
  <c r="L92" i="9"/>
  <c r="N92" i="9"/>
  <c r="O92" i="9" s="1"/>
  <c r="P92" i="9" s="1"/>
  <c r="Z92" i="9"/>
  <c r="AB92" i="9"/>
  <c r="L93" i="9"/>
  <c r="N93" i="9"/>
  <c r="Z93" i="9"/>
  <c r="AB93" i="9"/>
  <c r="N94" i="9"/>
  <c r="X94" i="9"/>
  <c r="AB94" i="9"/>
  <c r="L95" i="9"/>
  <c r="N95" i="9"/>
  <c r="O95" i="9" s="1"/>
  <c r="Z95" i="9"/>
  <c r="AB95" i="9"/>
  <c r="AC95" i="9" s="1"/>
  <c r="L96" i="9"/>
  <c r="N96" i="9"/>
  <c r="Z96" i="9"/>
  <c r="AB96" i="9"/>
  <c r="L97" i="9"/>
  <c r="N97" i="9"/>
  <c r="Z97" i="9"/>
  <c r="AB97" i="9"/>
  <c r="AC97" i="9"/>
  <c r="AD97" i="9" s="1"/>
  <c r="L98" i="9"/>
  <c r="N98" i="9"/>
  <c r="Z98" i="9"/>
  <c r="AB98" i="9"/>
  <c r="L99" i="9"/>
  <c r="N99" i="9"/>
  <c r="Z99" i="9"/>
  <c r="AB99" i="9"/>
  <c r="L100" i="9"/>
  <c r="N100" i="9"/>
  <c r="Z100" i="9"/>
  <c r="AB100" i="9"/>
  <c r="K101" i="9"/>
  <c r="L101" i="9"/>
  <c r="X101" i="9"/>
  <c r="Z101" i="9" s="1"/>
  <c r="Y101" i="9"/>
  <c r="O102" i="9"/>
  <c r="AC102" i="9"/>
  <c r="L103" i="9"/>
  <c r="O103" i="9" s="1"/>
  <c r="Z103" i="9"/>
  <c r="AC103" i="9" s="1"/>
  <c r="L104" i="9"/>
  <c r="N104" i="9"/>
  <c r="O104" i="9" s="1"/>
  <c r="P104" i="9" s="1"/>
  <c r="Z104" i="9"/>
  <c r="AB104" i="9"/>
  <c r="L105" i="9"/>
  <c r="N105" i="9"/>
  <c r="Z105" i="9"/>
  <c r="AB105" i="9"/>
  <c r="L106" i="9"/>
  <c r="Z106" i="9"/>
  <c r="AC106" i="9"/>
  <c r="AD106" i="9" s="1"/>
  <c r="I107" i="9"/>
  <c r="K107" i="9"/>
  <c r="L107" i="9"/>
  <c r="O107" i="9" s="1"/>
  <c r="X107" i="9"/>
  <c r="Y107" i="9"/>
  <c r="L108" i="9"/>
  <c r="O108" i="9"/>
  <c r="Z108" i="9"/>
  <c r="AC108" i="9"/>
  <c r="L109" i="9"/>
  <c r="O109" i="9" s="1"/>
  <c r="I110" i="9"/>
  <c r="K110" i="9"/>
  <c r="L110" i="9"/>
  <c r="O110" i="9" s="1"/>
  <c r="X110" i="9"/>
  <c r="Y110" i="9"/>
  <c r="L111" i="9"/>
  <c r="O111" i="9"/>
  <c r="Z111" i="9"/>
  <c r="AC111" i="9"/>
  <c r="L112" i="9"/>
  <c r="O112" i="9" s="1"/>
  <c r="Z112" i="9"/>
  <c r="L113" i="9"/>
  <c r="N113" i="9"/>
  <c r="O113" i="9"/>
  <c r="P113" i="9" s="1"/>
  <c r="Z113" i="9"/>
  <c r="AB113" i="9"/>
  <c r="K114" i="9"/>
  <c r="L114" i="9"/>
  <c r="O114" i="9" s="1"/>
  <c r="X114" i="9"/>
  <c r="Y114" i="9"/>
  <c r="L115" i="9"/>
  <c r="O115" i="9"/>
  <c r="Z115" i="9"/>
  <c r="AC115" i="9"/>
  <c r="L116" i="9"/>
  <c r="O116" i="9" s="1"/>
  <c r="Z116" i="9"/>
  <c r="K117" i="9"/>
  <c r="L117" i="9"/>
  <c r="O117" i="9" s="1"/>
  <c r="X117" i="9"/>
  <c r="Y117" i="9"/>
  <c r="L118" i="9"/>
  <c r="O118" i="9"/>
  <c r="Z118" i="9"/>
  <c r="AC118" i="9"/>
  <c r="L119" i="9"/>
  <c r="O119" i="9" s="1"/>
  <c r="Z119" i="9"/>
  <c r="AC119" i="9" s="1"/>
  <c r="L120" i="9"/>
  <c r="N120" i="9"/>
  <c r="Z120" i="9"/>
  <c r="AB120" i="9"/>
  <c r="K121" i="9"/>
  <c r="L121" i="9"/>
  <c r="O121" i="9" s="1"/>
  <c r="X121" i="9"/>
  <c r="Y121" i="9"/>
  <c r="L122" i="9"/>
  <c r="O122" i="9"/>
  <c r="Z122" i="9"/>
  <c r="AC122" i="9"/>
  <c r="L123" i="9"/>
  <c r="O123" i="9" s="1"/>
  <c r="Z123" i="9"/>
  <c r="AC123" i="9" s="1"/>
  <c r="L124" i="9"/>
  <c r="N124" i="9"/>
  <c r="Z124" i="9"/>
  <c r="AB124" i="9"/>
  <c r="AC124" i="9"/>
  <c r="AD124" i="9" s="1"/>
  <c r="K125" i="9"/>
  <c r="X125" i="9"/>
  <c r="Y125" i="9"/>
  <c r="Z125" i="9"/>
  <c r="AC125" i="9" s="1"/>
  <c r="L126" i="9"/>
  <c r="O126" i="9"/>
  <c r="Z126" i="9"/>
  <c r="AC126" i="9"/>
  <c r="L127" i="9"/>
  <c r="O127" i="9" s="1"/>
  <c r="Z127" i="9"/>
  <c r="AC127" i="9" s="1"/>
  <c r="L128" i="9"/>
  <c r="N128" i="9"/>
  <c r="Z128" i="9"/>
  <c r="AB128" i="9"/>
  <c r="L129" i="9"/>
  <c r="N129" i="9"/>
  <c r="Z129" i="9"/>
  <c r="AB129" i="9"/>
  <c r="K130" i="9"/>
  <c r="L130" i="9"/>
  <c r="X130" i="9"/>
  <c r="Y130" i="9"/>
  <c r="O131" i="9"/>
  <c r="AC131" i="9"/>
  <c r="L132" i="9"/>
  <c r="O132" i="9" s="1"/>
  <c r="Z132" i="9"/>
  <c r="L133" i="9"/>
  <c r="N133" i="9"/>
  <c r="Z133" i="9"/>
  <c r="AB133" i="9"/>
  <c r="L134" i="9"/>
  <c r="N134" i="9"/>
  <c r="O134" i="9"/>
  <c r="P134" i="9" s="1"/>
  <c r="Z134" i="9"/>
  <c r="AB134" i="9"/>
  <c r="L135" i="9"/>
  <c r="N135" i="9"/>
  <c r="Z135" i="9"/>
  <c r="AB135" i="9"/>
  <c r="L136" i="9"/>
  <c r="N136" i="9"/>
  <c r="O136" i="9" s="1"/>
  <c r="P136" i="9" s="1"/>
  <c r="Z136" i="9"/>
  <c r="AB136" i="9"/>
  <c r="L137" i="9"/>
  <c r="N137" i="9"/>
  <c r="Z137" i="9"/>
  <c r="AB137" i="9"/>
  <c r="L138" i="9"/>
  <c r="N138" i="9"/>
  <c r="Z138" i="9"/>
  <c r="AB138" i="9"/>
  <c r="L139" i="9"/>
  <c r="N139" i="9"/>
  <c r="Z139" i="9"/>
  <c r="AB139" i="9"/>
  <c r="L140" i="9"/>
  <c r="N140" i="9"/>
  <c r="Z140" i="9"/>
  <c r="AB140" i="9"/>
  <c r="L141" i="9"/>
  <c r="N141" i="9"/>
  <c r="Z141" i="9"/>
  <c r="AB141" i="9"/>
  <c r="L142" i="9"/>
  <c r="O142" i="9" s="1"/>
  <c r="P142" i="9" s="1"/>
  <c r="N142" i="9"/>
  <c r="Z142" i="9"/>
  <c r="AB142" i="9"/>
  <c r="L143" i="9"/>
  <c r="N143" i="9"/>
  <c r="Z143" i="9"/>
  <c r="AB143" i="9"/>
  <c r="L144" i="9"/>
  <c r="N144" i="9"/>
  <c r="Z144" i="9"/>
  <c r="AB144" i="9"/>
  <c r="L145" i="9"/>
  <c r="N145" i="9"/>
  <c r="Z145" i="9"/>
  <c r="AB145" i="9"/>
  <c r="L146" i="9"/>
  <c r="N146" i="9"/>
  <c r="Z146" i="9"/>
  <c r="AB146" i="9"/>
  <c r="L147" i="9"/>
  <c r="N147" i="9"/>
  <c r="Z147" i="9"/>
  <c r="AB147" i="9"/>
  <c r="L148" i="9"/>
  <c r="N148" i="9"/>
  <c r="Z148" i="9"/>
  <c r="AB148" i="9"/>
  <c r="L149" i="9"/>
  <c r="N149" i="9"/>
  <c r="Z149" i="9"/>
  <c r="AB149" i="9"/>
  <c r="L150" i="9"/>
  <c r="N150" i="9"/>
  <c r="Z150" i="9"/>
  <c r="AB150" i="9"/>
  <c r="L151" i="9"/>
  <c r="N151" i="9"/>
  <c r="Z151" i="9"/>
  <c r="AB151" i="9"/>
  <c r="AC151" i="9"/>
  <c r="AD151" i="9" s="1"/>
  <c r="L152" i="9"/>
  <c r="N152" i="9"/>
  <c r="Z152" i="9"/>
  <c r="AB152" i="9"/>
  <c r="L153" i="9"/>
  <c r="N153" i="9"/>
  <c r="Z153" i="9"/>
  <c r="AB153" i="9"/>
  <c r="L154" i="9"/>
  <c r="O154" i="9" s="1"/>
  <c r="P154" i="9" s="1"/>
  <c r="Z154" i="9"/>
  <c r="L155" i="9"/>
  <c r="N155" i="9"/>
  <c r="Z155" i="9"/>
  <c r="AB155" i="9"/>
  <c r="L156" i="9"/>
  <c r="N156" i="9"/>
  <c r="O156" i="9" s="1"/>
  <c r="P156" i="9" s="1"/>
  <c r="Z156" i="9"/>
  <c r="AB156" i="9"/>
  <c r="L157" i="9"/>
  <c r="N157" i="9"/>
  <c r="Z157" i="9"/>
  <c r="AB157" i="9"/>
  <c r="L158" i="9"/>
  <c r="N158" i="9"/>
  <c r="Z158" i="9"/>
  <c r="AB158" i="9"/>
  <c r="L159" i="9"/>
  <c r="N159" i="9"/>
  <c r="Z159" i="9"/>
  <c r="AB159" i="9"/>
  <c r="L160" i="9"/>
  <c r="N160" i="9"/>
  <c r="Z160" i="9"/>
  <c r="AB160" i="9"/>
  <c r="L161" i="9"/>
  <c r="N161" i="9"/>
  <c r="Z161" i="9"/>
  <c r="AB161" i="9"/>
  <c r="L162" i="9"/>
  <c r="O162" i="9" s="1"/>
  <c r="P162" i="9" s="1"/>
  <c r="Z162" i="9"/>
  <c r="L163" i="9"/>
  <c r="N163" i="9"/>
  <c r="Z163" i="9"/>
  <c r="AB163" i="9"/>
  <c r="L164" i="9"/>
  <c r="O164" i="9" s="1"/>
  <c r="P164" i="9" s="1"/>
  <c r="N164" i="9"/>
  <c r="Z164" i="9"/>
  <c r="AC164" i="9" s="1"/>
  <c r="AD164" i="9" s="1"/>
  <c r="AB164" i="9"/>
  <c r="L165" i="9"/>
  <c r="N165" i="9"/>
  <c r="O165" i="9"/>
  <c r="P165" i="9" s="1"/>
  <c r="Z165" i="9"/>
  <c r="AB165" i="9"/>
  <c r="L166" i="9"/>
  <c r="O166" i="9" s="1"/>
  <c r="P166" i="9" s="1"/>
  <c r="Z166" i="9"/>
  <c r="AC166" i="9" s="1"/>
  <c r="AD166" i="9" s="1"/>
  <c r="AB166" i="9"/>
  <c r="L167" i="9"/>
  <c r="N167" i="9"/>
  <c r="O167" i="9"/>
  <c r="P167" i="9" s="1"/>
  <c r="Z167" i="9"/>
  <c r="AB167" i="9"/>
  <c r="L168" i="9"/>
  <c r="N168" i="9"/>
  <c r="Z168" i="9"/>
  <c r="AB168" i="9"/>
  <c r="L169" i="9"/>
  <c r="N169" i="9"/>
  <c r="Z169" i="9"/>
  <c r="AB169" i="9"/>
  <c r="L170" i="9"/>
  <c r="N170" i="9"/>
  <c r="Z170" i="9"/>
  <c r="AB170" i="9"/>
  <c r="L171" i="9"/>
  <c r="N171" i="9"/>
  <c r="Z171" i="9"/>
  <c r="AB171" i="9"/>
  <c r="L172" i="9"/>
  <c r="N172" i="9"/>
  <c r="Z172" i="9"/>
  <c r="AB172" i="9"/>
  <c r="L173" i="9"/>
  <c r="N173" i="9"/>
  <c r="Z173" i="9"/>
  <c r="AB173" i="9"/>
  <c r="L174" i="9"/>
  <c r="N174" i="9"/>
  <c r="Z174" i="9"/>
  <c r="AB174" i="9"/>
  <c r="L175" i="9"/>
  <c r="N175" i="9"/>
  <c r="Z175" i="9"/>
  <c r="AB175" i="9"/>
  <c r="L176" i="9"/>
  <c r="N176" i="9"/>
  <c r="Z176" i="9"/>
  <c r="AB176" i="9"/>
  <c r="L177" i="9"/>
  <c r="N177" i="9"/>
  <c r="Z177" i="9"/>
  <c r="AB177" i="9"/>
  <c r="L178" i="9"/>
  <c r="N178" i="9"/>
  <c r="Z178" i="9"/>
  <c r="AB178" i="9"/>
  <c r="L179" i="9"/>
  <c r="N179" i="9"/>
  <c r="Z179" i="9"/>
  <c r="AB179" i="9"/>
  <c r="L180" i="9"/>
  <c r="N180" i="9"/>
  <c r="Z180" i="9"/>
  <c r="AB180" i="9"/>
  <c r="L181" i="9"/>
  <c r="N181" i="9"/>
  <c r="Z181" i="9"/>
  <c r="AB181" i="9"/>
  <c r="L182" i="9"/>
  <c r="N182" i="9"/>
  <c r="Z182" i="9"/>
  <c r="AB182" i="9"/>
  <c r="L183" i="9"/>
  <c r="N183" i="9"/>
  <c r="Z183" i="9"/>
  <c r="AB183" i="9"/>
  <c r="L184" i="9"/>
  <c r="N184" i="9"/>
  <c r="Z184" i="9"/>
  <c r="AB184" i="9"/>
  <c r="L185" i="9"/>
  <c r="N185" i="9"/>
  <c r="Z185" i="9"/>
  <c r="AB185" i="9"/>
  <c r="L186" i="9"/>
  <c r="N186" i="9"/>
  <c r="Z186" i="9"/>
  <c r="AB186" i="9"/>
  <c r="L187" i="9"/>
  <c r="N187" i="9"/>
  <c r="Z187" i="9"/>
  <c r="AB187" i="9"/>
  <c r="L188" i="9"/>
  <c r="N188" i="9"/>
  <c r="Z188" i="9"/>
  <c r="AB188" i="9"/>
  <c r="L189" i="9"/>
  <c r="N189" i="9"/>
  <c r="Z189" i="9"/>
  <c r="AB189" i="9"/>
  <c r="L190" i="9"/>
  <c r="N190" i="9"/>
  <c r="Z190" i="9"/>
  <c r="AB190" i="9"/>
  <c r="L191" i="9"/>
  <c r="N191" i="9"/>
  <c r="Z191" i="9"/>
  <c r="AB191" i="9"/>
  <c r="L192" i="9"/>
  <c r="N192" i="9"/>
  <c r="Z192" i="9"/>
  <c r="AB192" i="9"/>
  <c r="L193" i="9"/>
  <c r="N193" i="9"/>
  <c r="Z193" i="9"/>
  <c r="AB193" i="9"/>
  <c r="L194" i="9"/>
  <c r="N194" i="9"/>
  <c r="Z194" i="9"/>
  <c r="AB194" i="9"/>
  <c r="L195" i="9"/>
  <c r="N195" i="9"/>
  <c r="Z195" i="9"/>
  <c r="AB195" i="9"/>
  <c r="O138" i="9" l="1"/>
  <c r="P138" i="9" s="1"/>
  <c r="Z84" i="9"/>
  <c r="O82" i="9"/>
  <c r="P82" i="9" s="1"/>
  <c r="O68" i="9"/>
  <c r="O158" i="9"/>
  <c r="P158" i="9" s="1"/>
  <c r="O146" i="9"/>
  <c r="P146" i="9" s="1"/>
  <c r="O144" i="9"/>
  <c r="P144" i="9" s="1"/>
  <c r="O129" i="9"/>
  <c r="P129" i="9" s="1"/>
  <c r="AC99" i="9"/>
  <c r="AD99" i="9" s="1"/>
  <c r="O195" i="9"/>
  <c r="P195" i="9" s="1"/>
  <c r="AC194" i="9"/>
  <c r="AD194" i="9" s="1"/>
  <c r="O194" i="9"/>
  <c r="P194" i="9" s="1"/>
  <c r="AC193" i="9"/>
  <c r="AD193" i="9" s="1"/>
  <c r="O193" i="9"/>
  <c r="P193" i="9" s="1"/>
  <c r="AC192" i="9"/>
  <c r="AD192" i="9" s="1"/>
  <c r="O192" i="9"/>
  <c r="P192" i="9" s="1"/>
  <c r="AC185" i="9"/>
  <c r="AD185" i="9" s="1"/>
  <c r="O185" i="9"/>
  <c r="P185" i="9" s="1"/>
  <c r="AC183" i="9"/>
  <c r="AD183" i="9" s="1"/>
  <c r="O183" i="9"/>
  <c r="P183" i="9" s="1"/>
  <c r="O160" i="9"/>
  <c r="P160" i="9" s="1"/>
  <c r="O148" i="9"/>
  <c r="P148" i="9" s="1"/>
  <c r="O140" i="9"/>
  <c r="P140" i="9" s="1"/>
  <c r="O133" i="9"/>
  <c r="P133" i="9" s="1"/>
  <c r="O105" i="9"/>
  <c r="P105" i="9" s="1"/>
  <c r="AC63" i="9"/>
  <c r="O63" i="9"/>
  <c r="O51" i="9"/>
  <c r="AC179" i="9"/>
  <c r="AD179" i="9" s="1"/>
  <c r="AC86" i="9"/>
  <c r="L7" i="11"/>
  <c r="AC128" i="9"/>
  <c r="AD128" i="9" s="1"/>
  <c r="AC75" i="9"/>
  <c r="AD75" i="9" s="1"/>
  <c r="AC69" i="9"/>
  <c r="AD69" i="9" s="1"/>
  <c r="L125" i="9"/>
  <c r="O125" i="9" s="1"/>
  <c r="L94" i="9"/>
  <c r="L84" i="9"/>
  <c r="L76" i="9"/>
  <c r="L70" i="9"/>
  <c r="O70" i="9" s="1"/>
  <c r="P70" i="9" s="1"/>
  <c r="L49" i="9"/>
  <c r="O49" i="9" s="1"/>
  <c r="P49" i="9" s="1"/>
  <c r="L60" i="9"/>
  <c r="O60" i="9" s="1"/>
  <c r="L79" i="9"/>
  <c r="O79" i="9" s="1"/>
  <c r="Z121" i="9"/>
  <c r="AC121" i="9" s="1"/>
  <c r="AD121" i="9" s="1"/>
  <c r="Z110" i="9"/>
  <c r="AC65" i="9"/>
  <c r="AC133" i="9"/>
  <c r="AD133" i="9" s="1"/>
  <c r="O20" i="9"/>
  <c r="W20" i="9"/>
  <c r="AC20" i="9" s="1"/>
  <c r="AD20" i="9" s="1"/>
  <c r="O23" i="9"/>
  <c r="P23" i="9" s="1"/>
  <c r="W23" i="9"/>
  <c r="AC23" i="9" s="1"/>
  <c r="AD23" i="9" s="1"/>
  <c r="O17" i="9"/>
  <c r="W17" i="9"/>
  <c r="AC17" i="9" s="1"/>
  <c r="AD17" i="9" s="1"/>
  <c r="O81" i="9"/>
  <c r="AC163" i="9"/>
  <c r="AD163" i="9" s="1"/>
  <c r="O150" i="9"/>
  <c r="P150" i="9" s="1"/>
  <c r="AC143" i="9"/>
  <c r="AD143" i="9" s="1"/>
  <c r="AC141" i="9"/>
  <c r="AD141" i="9" s="1"/>
  <c r="AC139" i="9"/>
  <c r="AD139" i="9" s="1"/>
  <c r="O106" i="9"/>
  <c r="P106" i="9" s="1"/>
  <c r="O100" i="9"/>
  <c r="P100" i="9" s="1"/>
  <c r="O98" i="9"/>
  <c r="P98" i="9" s="1"/>
  <c r="AC93" i="9"/>
  <c r="AD93" i="9" s="1"/>
  <c r="AC91" i="9"/>
  <c r="AD91" i="9" s="1"/>
  <c r="AC89" i="9"/>
  <c r="AD89" i="9" s="1"/>
  <c r="O74" i="9"/>
  <c r="P74" i="9" s="1"/>
  <c r="O69" i="9"/>
  <c r="P69" i="9" s="1"/>
  <c r="O56" i="9"/>
  <c r="P56" i="9" s="1"/>
  <c r="O52" i="9"/>
  <c r="P52" i="9" s="1"/>
  <c r="AC155" i="9"/>
  <c r="AD155" i="9" s="1"/>
  <c r="AC147" i="9"/>
  <c r="AD147" i="9" s="1"/>
  <c r="AC104" i="9"/>
  <c r="AD104" i="9" s="1"/>
  <c r="AC182" i="9"/>
  <c r="AD182" i="9" s="1"/>
  <c r="AC157" i="9"/>
  <c r="AD157" i="9" s="1"/>
  <c r="AC153" i="9"/>
  <c r="AD153" i="9" s="1"/>
  <c r="AC145" i="9"/>
  <c r="AD145" i="9" s="1"/>
  <c r="AC135" i="9"/>
  <c r="AD135" i="9" s="1"/>
  <c r="AC96" i="9"/>
  <c r="AC62" i="9"/>
  <c r="AC161" i="9"/>
  <c r="AD161" i="9" s="1"/>
  <c r="AC137" i="9"/>
  <c r="AD137" i="9" s="1"/>
  <c r="AC191" i="9"/>
  <c r="AD191" i="9" s="1"/>
  <c r="AC184" i="9"/>
  <c r="AD184" i="9" s="1"/>
  <c r="AC159" i="9"/>
  <c r="AD159" i="9" s="1"/>
  <c r="AC120" i="9"/>
  <c r="AD120" i="9" s="1"/>
  <c r="AC87" i="9"/>
  <c r="AD87" i="9" s="1"/>
  <c r="AC78" i="9"/>
  <c r="O191" i="9"/>
  <c r="P191" i="9" s="1"/>
  <c r="AC190" i="9"/>
  <c r="AD190" i="9" s="1"/>
  <c r="O189" i="9"/>
  <c r="P189" i="9" s="1"/>
  <c r="AC188" i="9"/>
  <c r="AD188" i="9" s="1"/>
  <c r="O186" i="9"/>
  <c r="P186" i="9" s="1"/>
  <c r="O184" i="9"/>
  <c r="P184" i="9" s="1"/>
  <c r="O182" i="9"/>
  <c r="P182" i="9" s="1"/>
  <c r="AC181" i="9"/>
  <c r="AD181" i="9" s="1"/>
  <c r="O181" i="9"/>
  <c r="P181" i="9" s="1"/>
  <c r="AC180" i="9"/>
  <c r="AD180" i="9" s="1"/>
  <c r="O180" i="9"/>
  <c r="P180" i="9" s="1"/>
  <c r="O152" i="9"/>
  <c r="P152" i="9" s="1"/>
  <c r="AC149" i="9"/>
  <c r="AD149" i="9" s="1"/>
  <c r="AC105" i="9"/>
  <c r="AD105" i="9" s="1"/>
  <c r="AC84" i="9"/>
  <c r="AC55" i="9"/>
  <c r="AD55" i="9" s="1"/>
  <c r="Z130" i="9"/>
  <c r="AC130" i="9" s="1"/>
  <c r="Z114" i="9"/>
  <c r="AC114" i="9" s="1"/>
  <c r="Z107" i="9"/>
  <c r="AC107" i="9" s="1"/>
  <c r="Z76" i="9"/>
  <c r="AC76" i="9" s="1"/>
  <c r="Z66" i="9"/>
  <c r="AC66" i="9" s="1"/>
  <c r="Z57" i="9"/>
  <c r="AC57" i="9" s="1"/>
  <c r="Z94" i="9"/>
  <c r="AC94" i="9" s="1"/>
  <c r="Z117" i="9"/>
  <c r="AC117" i="9" s="1"/>
  <c r="AD117" i="9" s="1"/>
  <c r="Z49" i="9"/>
  <c r="AC49" i="9" s="1"/>
  <c r="O99" i="9"/>
  <c r="P99" i="9" s="1"/>
  <c r="O97" i="9"/>
  <c r="P97" i="9" s="1"/>
  <c r="O86" i="9"/>
  <c r="Z79" i="9"/>
  <c r="AC79" i="9" s="1"/>
  <c r="Z70" i="9"/>
  <c r="AC70" i="9" s="1"/>
  <c r="AD70" i="9" s="1"/>
  <c r="O59" i="9"/>
  <c r="O55" i="9"/>
  <c r="P55" i="9" s="1"/>
  <c r="O139" i="9"/>
  <c r="P139" i="9" s="1"/>
  <c r="O75" i="9"/>
  <c r="P75" i="9" s="1"/>
  <c r="O65" i="9"/>
  <c r="P63" i="9" s="1"/>
  <c r="AC158" i="9"/>
  <c r="AD158" i="9" s="1"/>
  <c r="O78" i="9"/>
  <c r="O93" i="9"/>
  <c r="P93" i="9" s="1"/>
  <c r="O53" i="9"/>
  <c r="P53" i="9" s="1"/>
  <c r="O190" i="9"/>
  <c r="P190" i="9" s="1"/>
  <c r="O179" i="9"/>
  <c r="P179" i="9" s="1"/>
  <c r="AC173" i="9"/>
  <c r="AD173" i="9" s="1"/>
  <c r="O161" i="9"/>
  <c r="P161" i="9" s="1"/>
  <c r="O159" i="9"/>
  <c r="P159" i="9" s="1"/>
  <c r="O157" i="9"/>
  <c r="P157" i="9" s="1"/>
  <c r="O155" i="9"/>
  <c r="P155" i="9" s="1"/>
  <c r="O153" i="9"/>
  <c r="P153" i="9" s="1"/>
  <c r="O151" i="9"/>
  <c r="P151" i="9" s="1"/>
  <c r="O147" i="9"/>
  <c r="P147" i="9" s="1"/>
  <c r="O141" i="9"/>
  <c r="P141" i="9" s="1"/>
  <c r="O135" i="9"/>
  <c r="P135" i="9" s="1"/>
  <c r="O124" i="9"/>
  <c r="P124" i="9" s="1"/>
  <c r="O120" i="9"/>
  <c r="P120" i="9" s="1"/>
  <c r="O96" i="9"/>
  <c r="O91" i="9"/>
  <c r="P91" i="9" s="1"/>
  <c r="O66" i="9"/>
  <c r="P66" i="9" s="1"/>
  <c r="Z60" i="9"/>
  <c r="AC60" i="9" s="1"/>
  <c r="I196" i="9"/>
  <c r="AC82" i="9"/>
  <c r="AD82" i="9" s="1"/>
  <c r="AC98" i="9"/>
  <c r="AD98" i="9" s="1"/>
  <c r="AC177" i="9"/>
  <c r="AD177" i="9" s="1"/>
  <c r="AC100" i="9"/>
  <c r="AD100" i="9" s="1"/>
  <c r="AC186" i="9"/>
  <c r="AD186" i="9" s="1"/>
  <c r="AC138" i="9"/>
  <c r="AD138" i="9" s="1"/>
  <c r="AC156" i="9"/>
  <c r="AD156" i="9" s="1"/>
  <c r="AC150" i="9"/>
  <c r="AD150" i="9" s="1"/>
  <c r="AC172" i="9"/>
  <c r="AD172" i="9" s="1"/>
  <c r="AC113" i="9"/>
  <c r="AD113" i="9" s="1"/>
  <c r="AC144" i="9"/>
  <c r="AD144" i="9" s="1"/>
  <c r="AC178" i="9"/>
  <c r="AD178" i="9" s="1"/>
  <c r="O188" i="9"/>
  <c r="P188" i="9" s="1"/>
  <c r="AC169" i="9"/>
  <c r="AD169" i="9" s="1"/>
  <c r="O149" i="9"/>
  <c r="P149" i="9" s="1"/>
  <c r="AC148" i="9"/>
  <c r="AD148" i="9" s="1"/>
  <c r="AC146" i="9"/>
  <c r="AD146" i="9" s="1"/>
  <c r="O145" i="9"/>
  <c r="P145" i="9" s="1"/>
  <c r="O143" i="9"/>
  <c r="P143" i="9" s="1"/>
  <c r="AC140" i="9"/>
  <c r="AD140" i="9" s="1"/>
  <c r="O137" i="9"/>
  <c r="P137" i="9" s="1"/>
  <c r="AC134" i="9"/>
  <c r="AD134" i="9" s="1"/>
  <c r="O130" i="9"/>
  <c r="P130" i="9" s="1"/>
  <c r="O128" i="9"/>
  <c r="P128" i="9" s="1"/>
  <c r="O101" i="9"/>
  <c r="P101" i="9" s="1"/>
  <c r="O87" i="9"/>
  <c r="P87" i="9" s="1"/>
  <c r="O62" i="9"/>
  <c r="AC51" i="9"/>
  <c r="P20" i="9"/>
  <c r="P11" i="9"/>
  <c r="AC170" i="9"/>
  <c r="AD170" i="9" s="1"/>
  <c r="O163" i="9"/>
  <c r="P163" i="9" s="1"/>
  <c r="O89" i="9"/>
  <c r="P89" i="9" s="1"/>
  <c r="L57" i="9"/>
  <c r="O57" i="9" s="1"/>
  <c r="AC116" i="9"/>
  <c r="AC68" i="9"/>
  <c r="AC142" i="9"/>
  <c r="AD142" i="9" s="1"/>
  <c r="AC101" i="9"/>
  <c r="AD101" i="9" s="1"/>
  <c r="AC189" i="9"/>
  <c r="AD189" i="9" s="1"/>
  <c r="AC187" i="9"/>
  <c r="AD187" i="9" s="1"/>
  <c r="AC176" i="9"/>
  <c r="AD176" i="9" s="1"/>
  <c r="AC174" i="9"/>
  <c r="AD174" i="9" s="1"/>
  <c r="AC171" i="9"/>
  <c r="AD171" i="9" s="1"/>
  <c r="AC167" i="9"/>
  <c r="AD167" i="9" s="1"/>
  <c r="AC165" i="9"/>
  <c r="AD165" i="9" s="1"/>
  <c r="AC162" i="9"/>
  <c r="AD162" i="9" s="1"/>
  <c r="AC160" i="9"/>
  <c r="AD160" i="9" s="1"/>
  <c r="AC154" i="9"/>
  <c r="AD154" i="9" s="1"/>
  <c r="AC152" i="9"/>
  <c r="AD152" i="9" s="1"/>
  <c r="AC132" i="9"/>
  <c r="AC129" i="9"/>
  <c r="AD129" i="9" s="1"/>
  <c r="AC112" i="9"/>
  <c r="AC92" i="9"/>
  <c r="AD92" i="9" s="1"/>
  <c r="AC88" i="9"/>
  <c r="AD88" i="9" s="1"/>
  <c r="AC81" i="9"/>
  <c r="AC74" i="9"/>
  <c r="AD74" i="9" s="1"/>
  <c r="AC54" i="9"/>
  <c r="AD54" i="9" s="1"/>
  <c r="AC195" i="9"/>
  <c r="AD195" i="9" s="1"/>
  <c r="AC110" i="9"/>
  <c r="O94" i="9"/>
  <c r="O84" i="9"/>
  <c r="O76" i="9"/>
  <c r="AD125" i="9"/>
  <c r="AD84" i="9"/>
  <c r="AD8" i="9"/>
  <c r="O187" i="9"/>
  <c r="P187" i="9" s="1"/>
  <c r="O178" i="9"/>
  <c r="P178" i="9" s="1"/>
  <c r="O177" i="9"/>
  <c r="P177" i="9" s="1"/>
  <c r="O176" i="9"/>
  <c r="P176" i="9" s="1"/>
  <c r="AC175" i="9"/>
  <c r="AD175" i="9" s="1"/>
  <c r="O175" i="9"/>
  <c r="P175" i="9" s="1"/>
  <c r="O174" i="9"/>
  <c r="P174" i="9" s="1"/>
  <c r="O173" i="9"/>
  <c r="P173" i="9" s="1"/>
  <c r="O172" i="9"/>
  <c r="P172" i="9" s="1"/>
  <c r="O171" i="9"/>
  <c r="P171" i="9" s="1"/>
  <c r="O170" i="9"/>
  <c r="P170" i="9" s="1"/>
  <c r="O169" i="9"/>
  <c r="P169" i="9" s="1"/>
  <c r="AC168" i="9"/>
  <c r="AD168" i="9" s="1"/>
  <c r="O168" i="9"/>
  <c r="P168" i="9" s="1"/>
  <c r="AC136" i="9"/>
  <c r="AD136" i="9" s="1"/>
  <c r="AC90" i="9"/>
  <c r="AD90" i="9" s="1"/>
  <c r="AC56" i="9"/>
  <c r="AD56" i="9" s="1"/>
  <c r="AC52" i="9"/>
  <c r="AD52" i="9" s="1"/>
  <c r="P121" i="9"/>
  <c r="P114" i="9"/>
  <c r="P125" i="9"/>
  <c r="P117" i="9"/>
  <c r="P110" i="9"/>
  <c r="P107" i="9"/>
  <c r="Z109" i="9"/>
  <c r="AC109" i="9" s="1"/>
  <c r="Z59" i="9"/>
  <c r="AC59" i="9" s="1"/>
  <c r="AD57" i="9" l="1"/>
  <c r="AD63" i="9"/>
  <c r="J7" i="10"/>
  <c r="J12" i="10"/>
  <c r="L15" i="11"/>
  <c r="L12" i="11"/>
  <c r="L9" i="11"/>
  <c r="AD94" i="9"/>
  <c r="J6" i="10"/>
  <c r="J11" i="10"/>
  <c r="L13" i="11"/>
  <c r="J13" i="10"/>
  <c r="L16" i="11"/>
  <c r="P79" i="9"/>
  <c r="P76" i="9"/>
  <c r="AD76" i="9"/>
  <c r="P94" i="9"/>
  <c r="P60" i="9"/>
  <c r="AD107" i="9"/>
  <c r="AD60" i="9"/>
  <c r="L8" i="11"/>
  <c r="P84" i="9"/>
  <c r="AD49" i="9"/>
  <c r="AD66" i="9"/>
  <c r="P17" i="9"/>
  <c r="P57" i="9"/>
  <c r="P197" i="9" s="1"/>
  <c r="AD79" i="9"/>
  <c r="P8" i="9"/>
  <c r="AD110" i="9"/>
  <c r="AD130" i="9"/>
  <c r="AD114" i="9"/>
  <c r="AD197" i="9" l="1"/>
  <c r="P198" i="9"/>
  <c r="W11" i="9" l="1"/>
  <c r="AC11" i="9" l="1"/>
  <c r="AD11" i="9" s="1"/>
  <c r="V196" i="9" l="1"/>
  <c r="W7" i="9" l="1"/>
  <c r="AC7" i="9" l="1"/>
  <c r="AD7" i="9" s="1"/>
  <c r="W196" i="9"/>
  <c r="AD198" i="9" l="1"/>
</calcChain>
</file>

<file path=xl/sharedStrings.xml><?xml version="1.0" encoding="utf-8"?>
<sst xmlns="http://schemas.openxmlformats.org/spreadsheetml/2006/main" count="30213" uniqueCount="4796">
  <si>
    <t>таблица 1</t>
  </si>
  <si>
    <t>№п/п</t>
  </si>
  <si>
    <t>Наименование объекта центра питания, класс напряжения</t>
  </si>
  <si>
    <t xml:space="preserve">Текущий дефицит </t>
  </si>
  <si>
    <t>Установленная мощность трансформаторов Sуст. с указанием их количества, шт/ МВА</t>
  </si>
  <si>
    <t>Суммарная полная мощность ЦП по результатам замеров максимума нагрузки Sмах , МВА</t>
  </si>
  <si>
    <t>Полная мощность, перераспределяемая в соответствии с ПТЭ, МВА за время</t>
  </si>
  <si>
    <t>Полная мощность с учётом перераспределения, МВА</t>
  </si>
  <si>
    <t xml:space="preserve">Ограничивающие факторы,               МВА </t>
  </si>
  <si>
    <t>Допустимая нагрузка расчётная в режиме n-1, МВА</t>
  </si>
  <si>
    <t>МВА</t>
  </si>
  <si>
    <t>Мин.</t>
  </si>
  <si>
    <t>1 сутки</t>
  </si>
  <si>
    <t>дефицит</t>
  </si>
  <si>
    <t>профицит</t>
  </si>
  <si>
    <t>таблица 2</t>
  </si>
  <si>
    <t>Примечание</t>
  </si>
  <si>
    <t>Ожидаемый дефицит /профицит</t>
  </si>
  <si>
    <t>Дефицит/профицит  ЦП, МВА</t>
  </si>
  <si>
    <t>Установленная мощность трансформаторов Sуст. с указанием их количества в перспективе при  условии выполнения  ТУ на ТП или других мероприятий по реконструкции  ЦП          шт/ МВА</t>
  </si>
  <si>
    <t xml:space="preserve"> Дополнительная мощность по выданным ТУ на ТП, МВА</t>
  </si>
  <si>
    <t>Ожидаемая нагрузка ЦП,                 МВА</t>
  </si>
  <si>
    <t xml:space="preserve">Полная перераспределяемая мощность  в перспективе с учетом выполнения мероприятий ТУ или других мероприятий по реконструкции сети инвестпрограмм и др.                         </t>
  </si>
  <si>
    <t>Полная мощность                с учётом перераспределения, МВА</t>
  </si>
  <si>
    <t>открыт</t>
  </si>
  <si>
    <t>закрыт</t>
  </si>
  <si>
    <t>10+10</t>
  </si>
  <si>
    <t>2,5+2,5</t>
  </si>
  <si>
    <t>1,6+1,6</t>
  </si>
  <si>
    <t>6,3+6,3</t>
  </si>
  <si>
    <t>16+16</t>
  </si>
  <si>
    <t>25+25</t>
  </si>
  <si>
    <t>1,6+1,8</t>
  </si>
  <si>
    <t>2,5+1,6</t>
  </si>
  <si>
    <t>4+4</t>
  </si>
  <si>
    <t>20+20</t>
  </si>
  <si>
    <t>4+2,5</t>
  </si>
  <si>
    <t>40+40</t>
  </si>
  <si>
    <t>10+16</t>
  </si>
  <si>
    <t>2,5+4</t>
  </si>
  <si>
    <t>16+10</t>
  </si>
  <si>
    <t>4+6,3</t>
  </si>
  <si>
    <t>2,5+3,2</t>
  </si>
  <si>
    <t>Итого:</t>
  </si>
  <si>
    <t>Ном. мощность НН, МВА</t>
  </si>
  <si>
    <t>10+6,3</t>
  </si>
  <si>
    <t>25+40</t>
  </si>
  <si>
    <t>16+25</t>
  </si>
  <si>
    <t>6,3+2,5</t>
  </si>
  <si>
    <t>4+4+3,2</t>
  </si>
  <si>
    <t>6,3+5,6+16</t>
  </si>
  <si>
    <t>16+16+16</t>
  </si>
  <si>
    <t>2,5+1</t>
  </si>
  <si>
    <t>3,2+6,3</t>
  </si>
  <si>
    <t>3 час</t>
  </si>
  <si>
    <t xml:space="preserve">Ном. мощность СН, МВА </t>
  </si>
  <si>
    <t>6 час</t>
  </si>
  <si>
    <t>40+31,5+40</t>
  </si>
  <si>
    <t>12 час</t>
  </si>
  <si>
    <t>Текущий дефицит , МВА</t>
  </si>
  <si>
    <t>Брянскэнерго</t>
  </si>
  <si>
    <t>Итого текущий дефицит (зима)</t>
  </si>
  <si>
    <t>Перечень закрытых центров питания ОАО "МРСК Центра"  по ожидаемым нагрузкам  с учетом подключения новых мощностей по технологическому присоединению и др.развития э/сетевого комплекса.</t>
  </si>
  <si>
    <t xml:space="preserve"> Пропускная способность ЦП, МВА</t>
  </si>
  <si>
    <t>Текущий дефицит/ профицит,         МВА</t>
  </si>
  <si>
    <t>ПС 110/10 кВ Лопандино</t>
  </si>
  <si>
    <t>ПС 110/35/6 кВ Аксинино</t>
  </si>
  <si>
    <t>ПС 110/10 кВ Аэропорт</t>
  </si>
  <si>
    <t>ПС 110/6 кВ Бежицкая</t>
  </si>
  <si>
    <t>ПС 110/6 кВ Водозабор</t>
  </si>
  <si>
    <t>ПС 110/6 кВ Городищенская</t>
  </si>
  <si>
    <t>ПС 110/10 кВ Добруньская</t>
  </si>
  <si>
    <t>ПС 110/35/6 кВ Дормашевская</t>
  </si>
  <si>
    <t>ПС 110/35/10 кВ Дубровская</t>
  </si>
  <si>
    <t>ПС 110/35/6 кВ Дятьковская</t>
  </si>
  <si>
    <t>ПС 110/35/10 кВ Жуковская</t>
  </si>
  <si>
    <t>ПС 110/6 кВ Заречная</t>
  </si>
  <si>
    <t>ПС 110/35/6 кВ Ивотская</t>
  </si>
  <si>
    <t>ПС 110/6 кВ Камвольная</t>
  </si>
  <si>
    <t>ПС 110/6 кВ Карачевская</t>
  </si>
  <si>
    <t>ПС 110/6 кВ Карачижская</t>
  </si>
  <si>
    <t>ПС 110/35/10 кВ Клетнянская</t>
  </si>
  <si>
    <t>ПС 110/35/10 кВ Комаричи</t>
  </si>
  <si>
    <t>ПС 110/10 кВ Летошники</t>
  </si>
  <si>
    <t>ПС 110/6 кВ Мамоновская</t>
  </si>
  <si>
    <t>ПС 110/35/10 кВ Марицкая</t>
  </si>
  <si>
    <t>ПС 110/6 кВ Мичуринская</t>
  </si>
  <si>
    <t>ПС 110/10 кВ Молотинская</t>
  </si>
  <si>
    <t>ПС 110/35/10 кВ Нерусса</t>
  </si>
  <si>
    <t>ПС 110/10 кВ Полпинская</t>
  </si>
  <si>
    <t>ПС 110/6 кВ Свенская</t>
  </si>
  <si>
    <t>ПС 110/6 кВ Советская</t>
  </si>
  <si>
    <t>ПС 110/6 кВ Сталелитейная</t>
  </si>
  <si>
    <t>ПС 110/10 кВ Тепличная</t>
  </si>
  <si>
    <t>ПС 110/6 кВ Урицкая</t>
  </si>
  <si>
    <t>ПС 110/10 кВ Хмелевская</t>
  </si>
  <si>
    <t>ПС 110/35/10 кВ Центральная</t>
  </si>
  <si>
    <t>ПС 110/6 кВ Энергоремонт</t>
  </si>
  <si>
    <t>ПС 110/6 кВ Южная</t>
  </si>
  <si>
    <t>ПС 35/10 кВ Алешинская</t>
  </si>
  <si>
    <t>ПС 35/10 кВ Алтуховская</t>
  </si>
  <si>
    <t>ПС 35/6 кВ Белобережская</t>
  </si>
  <si>
    <t>ПС 35/10 кВ Брасовская</t>
  </si>
  <si>
    <t>ПС 35/10 кВ Бульшевская</t>
  </si>
  <si>
    <t>ПС 35/6 кВ Бытошь</t>
  </si>
  <si>
    <t>ПС 35/6 кВ Вельяминовская</t>
  </si>
  <si>
    <t>ПС 35/6 кВ Ветьма</t>
  </si>
  <si>
    <t>ПС 35/6 кВ Володарская</t>
  </si>
  <si>
    <t>ПС 35/10 кВ Глодневская</t>
  </si>
  <si>
    <t>ПС 35/6 кВ Городская</t>
  </si>
  <si>
    <t>ПС 35/10 кВ Гришина Слобода</t>
  </si>
  <si>
    <t>ПС 35/10 кВ Доброводье</t>
  </si>
  <si>
    <t>ПС 35/10 кВ Домашово</t>
  </si>
  <si>
    <t>ПС 35/6 кВ Дроновская</t>
  </si>
  <si>
    <t>ПС 35/10 кВ Жирятинская</t>
  </si>
  <si>
    <t>ПС 35/10 кВ Игрицкая</t>
  </si>
  <si>
    <t>ПС 35/10 кВ Касиловская</t>
  </si>
  <si>
    <t>ПС 35/10 кВ Кокоревская</t>
  </si>
  <si>
    <t>ПС 35/10 кВ Косицкая</t>
  </si>
  <si>
    <t>ПС 35/10 кВ Крупец</t>
  </si>
  <si>
    <t>ПС 35/10 кВ Луна</t>
  </si>
  <si>
    <t>ПС 35/6 кВ Любохна</t>
  </si>
  <si>
    <t>ПС 35/10 кВ Мареевская</t>
  </si>
  <si>
    <t>ПС 35/6 кВ Малополпинская</t>
  </si>
  <si>
    <t>ПС 35/10 кВ Морачевская</t>
  </si>
  <si>
    <t>ПС 35/10 кВ Невдольск</t>
  </si>
  <si>
    <t>ПС 35/10 кВ Норинская</t>
  </si>
  <si>
    <t>ПС 35/6 кВ Пальцо</t>
  </si>
  <si>
    <t>ПС 35/6 кВ Победа</t>
  </si>
  <si>
    <t>ПС 35/10 кВ Погребы</t>
  </si>
  <si>
    <t>ПС 35/10 кВ Привольская</t>
  </si>
  <si>
    <t>ПС 35/10 кВ Ржаницкая</t>
  </si>
  <si>
    <t>ПС 35/10 кВ Рогнединская</t>
  </si>
  <si>
    <t>ПС 35/10,5 кВ Ружненская</t>
  </si>
  <si>
    <t>ПС 35/10 кВ Севская</t>
  </si>
  <si>
    <t>ПС 35/10 кВ Салтановская</t>
  </si>
  <si>
    <t>ПС 35/10 кВ Светово</t>
  </si>
  <si>
    <t xml:space="preserve">ПС 35/10 кВ Сеща </t>
  </si>
  <si>
    <t>ПС 35/10 кВ Совхозная</t>
  </si>
  <si>
    <t>ПС 35/10 кВ Страчевская</t>
  </si>
  <si>
    <t>ПС 35/6 кВ Старь</t>
  </si>
  <si>
    <t>ПС 35/6 кВ Сеща</t>
  </si>
  <si>
    <t>ПС 35/10 кВ Страшевичи</t>
  </si>
  <si>
    <t>ПС 35/10 кВ Тепловская</t>
  </si>
  <si>
    <t>ПС 35/10 кВ Усожская</t>
  </si>
  <si>
    <t>ПС 35/10 кВ Федоровская</t>
  </si>
  <si>
    <t>ПС 35/6 кВ Фокинская</t>
  </si>
  <si>
    <t>ПС 35/6 кВ Фосфоритная</t>
  </si>
  <si>
    <t>ПС 35/10 кВ Хариновская</t>
  </si>
  <si>
    <t>ПС 35/10 кВ Харитоновская</t>
  </si>
  <si>
    <t>ПС 35/10 кВ Хвощевская</t>
  </si>
  <si>
    <t>ПС 110/35/10 кВ Плюсково</t>
  </si>
  <si>
    <t>ПС 110/10 кВ Бобовичи</t>
  </si>
  <si>
    <t>ПС 110/6 кВ Белая Березка</t>
  </si>
  <si>
    <t>ПС 110/10 кВ Валуец</t>
  </si>
  <si>
    <t>ПС 110/35/6 кВ Водоочистная</t>
  </si>
  <si>
    <t>ПС 110/6 кВ Высокое</t>
  </si>
  <si>
    <t>ПС 110/6 кВ Найтоповичи 8НА</t>
  </si>
  <si>
    <t>ПС 110/10 кВ Глыбочка</t>
  </si>
  <si>
    <t>ПС 110/10 кВ Десятуха</t>
  </si>
  <si>
    <t>ПС 110/10 кВ Залинейная</t>
  </si>
  <si>
    <t>ПС 110/6 кВ Западная</t>
  </si>
  <si>
    <t>ПС 110/35/10 кВ Климово</t>
  </si>
  <si>
    <t>ПС 110/35/10 кВ Ивайтенки</t>
  </si>
  <si>
    <t>ПС 110/35/6 кВ Кожаны</t>
  </si>
  <si>
    <t>ПС 110/10 кВ Красный рог</t>
  </si>
  <si>
    <t>ПС 110/35/10 кВ Луговая</t>
  </si>
  <si>
    <t>ПС 110/35/10 кВ Погар</t>
  </si>
  <si>
    <t>ПС 110/35/10 кВ Почепская</t>
  </si>
  <si>
    <t>ПС 110/10 кВ Семячки</t>
  </si>
  <si>
    <t>ПС 110/35/10 кВ Стародуб</t>
  </si>
  <si>
    <t xml:space="preserve">ПС 110/10 кВ Староселье </t>
  </si>
  <si>
    <t>ПС 110/35/6 кВ Сураж</t>
  </si>
  <si>
    <t>ПС 110/10 кВ Трубчевск</t>
  </si>
  <si>
    <t>ПС 110/35/6 кВ Юбилейная</t>
  </si>
  <si>
    <t>ПС 110/10 кВ Шеломы</t>
  </si>
  <si>
    <t>ПС 35/10 кВ Абаринская</t>
  </si>
  <si>
    <t>ПС 35/10 кВ Влазовичи</t>
  </si>
  <si>
    <t>ПС 35/10 кВ Борщево</t>
  </si>
  <si>
    <t>ПС 35/10 кВ Андрейковичи</t>
  </si>
  <si>
    <t>ПС 35/6 кВ Водозабор</t>
  </si>
  <si>
    <t>ПС 35/10 кВ Воронок</t>
  </si>
  <si>
    <t>ПС 35/10 кВ Гордеевка</t>
  </si>
  <si>
    <t>ПС 35/10 кВ Гриденки</t>
  </si>
  <si>
    <t>ПС 35/10 кВ Заводская</t>
  </si>
  <si>
    <t>ПС 35/10 кВ Истопки</t>
  </si>
  <si>
    <t>ПС 35/10 кВ Каташин</t>
  </si>
  <si>
    <t>ПС 35/10 кВ Кивай</t>
  </si>
  <si>
    <t>ПС 35/10 кВ Крутояр</t>
  </si>
  <si>
    <t>ПС 35/10 кВ Логоватое</t>
  </si>
  <si>
    <t>ПС 35/10 кВ Лопазна</t>
  </si>
  <si>
    <t>ПС 35/10 кВ Мглинская</t>
  </si>
  <si>
    <t>ПС 35/10 кВ Мишковка</t>
  </si>
  <si>
    <t>ПС 35/10 кВ Молодьково</t>
  </si>
  <si>
    <t>ПС 35/10 кВ Ново-Дроков</t>
  </si>
  <si>
    <t>ПС 35/10 кВ Папсуевская</t>
  </si>
  <si>
    <t>ПС 35/10 кВ Путевая</t>
  </si>
  <si>
    <t>ПС 35/10 кВ Радутинская</t>
  </si>
  <si>
    <t>ПС 35/10 кВ Селищанская</t>
  </si>
  <si>
    <t>ПС 35/10 кВ Слава</t>
  </si>
  <si>
    <t>ПС 35/10 кВ Смолевичи</t>
  </si>
  <si>
    <t>ПС 35/10 кВ Соловьевка</t>
  </si>
  <si>
    <t>ПС 35/10 кВ Сытая Буда</t>
  </si>
  <si>
    <t>ПС 35/6 кВ Тембр</t>
  </si>
  <si>
    <t>ПС 35/6 кВ Ущепье</t>
  </si>
  <si>
    <t>ПС 35/10 кВ Ущепье</t>
  </si>
  <si>
    <t>ПС 35/10 кВ Чуровичи</t>
  </si>
  <si>
    <t>ПС 35/10 кВ Щербиничи</t>
  </si>
  <si>
    <t>ПС 35/10 кВ Яковская</t>
  </si>
  <si>
    <t>ПС 35/10 кВ Дивовка</t>
  </si>
  <si>
    <t>ПС 35/10кВ Кокоревская</t>
  </si>
  <si>
    <t>ПС 35/10кВ Касиловская</t>
  </si>
  <si>
    <t>ПС 110/6кВ Бежицкая</t>
  </si>
  <si>
    <t>ПС 110/35/6кВ Дятьковская</t>
  </si>
  <si>
    <t>ПС 110/6кВ Карачижская</t>
  </si>
  <si>
    <t>ПС 35/6кВ Володарская</t>
  </si>
  <si>
    <t>ПС 35/6кВ Городская</t>
  </si>
  <si>
    <t xml:space="preserve"> ПС 110/10кВ Добруньская</t>
  </si>
  <si>
    <t>ПС 35/10кВ Ружненская</t>
  </si>
  <si>
    <t>40+25+40</t>
  </si>
  <si>
    <t>Установленная мощность  МВА</t>
  </si>
  <si>
    <t>Текущий статус</t>
  </si>
  <si>
    <t>Перспективный статус</t>
  </si>
  <si>
    <t>Широта</t>
  </si>
  <si>
    <t>Долгота</t>
  </si>
  <si>
    <t xml:space="preserve"> -</t>
  </si>
  <si>
    <t>53.2083136111703</t>
  </si>
  <si>
    <t>34.6381132923594</t>
  </si>
  <si>
    <t>53.4405601638826</t>
  </si>
  <si>
    <t>34.0447879383736</t>
  </si>
  <si>
    <t>53.0414178141413</t>
  </si>
  <si>
    <t>33.0307205901964</t>
  </si>
  <si>
    <t>53.1199126453111</t>
  </si>
  <si>
    <t>33.3496342057861</t>
  </si>
  <si>
    <t>53.3022970278228</t>
  </si>
  <si>
    <t>33.5963382345503</t>
  </si>
  <si>
    <t>53.230844997476</t>
  </si>
  <si>
    <t>33.710799404807</t>
  </si>
  <si>
    <t>52.9626302584079</t>
  </si>
  <si>
    <t>32.4122928163117</t>
  </si>
  <si>
    <t>53.2438429994</t>
  </si>
  <si>
    <t>33.8699783128569</t>
  </si>
  <si>
    <t>53.9301659779189</t>
  </si>
  <si>
    <t>33.5675214969124</t>
  </si>
  <si>
    <t>53.802230773484</t>
  </si>
  <si>
    <t>33.5791193301793</t>
  </si>
  <si>
    <t>53.0514960120886</t>
  </si>
  <si>
    <t>32.8284426036959</t>
  </si>
  <si>
    <t>53.8436890169555</t>
  </si>
  <si>
    <t>33.3941157245405</t>
  </si>
  <si>
    <t>53.2204126711396</t>
  </si>
  <si>
    <t>33.2659557972279</t>
  </si>
  <si>
    <t>53.4044345059392</t>
  </si>
  <si>
    <t>33.01695281882</t>
  </si>
  <si>
    <t>53.6984405772815</t>
  </si>
  <si>
    <t>33.8575174691724</t>
  </si>
  <si>
    <t>53.0122331456595</t>
  </si>
  <si>
    <t>32.609863773169</t>
  </si>
  <si>
    <t>53.1057599467121</t>
  </si>
  <si>
    <t>32.5394004211097</t>
  </si>
  <si>
    <t>52.5861927548526</t>
  </si>
  <si>
    <t>32.1744633204007</t>
  </si>
  <si>
    <t>53.2278842748571</t>
  </si>
  <si>
    <t>32.6207836395526</t>
  </si>
  <si>
    <t>53.1858103542625</t>
  </si>
  <si>
    <t>32.8432984838521</t>
  </si>
  <si>
    <t>53.0144966672377</t>
  </si>
  <si>
    <t>32.2830602189528</t>
  </si>
  <si>
    <t>52.3680729721643</t>
  </si>
  <si>
    <t>32.6590298776158</t>
  </si>
  <si>
    <t>53.2741132791247</t>
  </si>
  <si>
    <t>34.4017612274699</t>
  </si>
  <si>
    <t>52.4940158842094</t>
  </si>
  <si>
    <t>32.9207906739279</t>
  </si>
  <si>
    <t>52.471029238749</t>
  </si>
  <si>
    <t>32.2437539044974</t>
  </si>
  <si>
    <t>53.2624865604664</t>
  </si>
  <si>
    <t>34.4889242291546</t>
  </si>
  <si>
    <t>52.650700616823</t>
  </si>
  <si>
    <t>32.9503468299355</t>
  </si>
  <si>
    <t>52.4144832140137</t>
  </si>
  <si>
    <t>32.4057707287111</t>
  </si>
  <si>
    <t>52.6104634046851</t>
  </si>
  <si>
    <t>32.7428971292741</t>
  </si>
  <si>
    <t>52.5878997687518</t>
  </si>
  <si>
    <t>32.5748318012681</t>
  </si>
  <si>
    <t>53.2226786643077</t>
  </si>
  <si>
    <t>34.4129177458426</t>
  </si>
  <si>
    <t>52.7969681898978</t>
  </si>
  <si>
    <t>32.2313676683131</t>
  </si>
  <si>
    <t>53.6646564648343</t>
  </si>
  <si>
    <t>33.2987660949553</t>
  </si>
  <si>
    <t>52.1799228472937</t>
  </si>
  <si>
    <t>32.0167090801348</t>
  </si>
  <si>
    <t>52.9623563840017</t>
  </si>
  <si>
    <t>31.9630695332558</t>
  </si>
  <si>
    <t>52.8619981647232</t>
  </si>
  <si>
    <t>32.6657307201835</t>
  </si>
  <si>
    <t>52.9915886460205</t>
  </si>
  <si>
    <t>31.5754421150679</t>
  </si>
  <si>
    <t>52.8350610933821</t>
  </si>
  <si>
    <t>31.9368768679829</t>
  </si>
  <si>
    <t>52.608433864945</t>
  </si>
  <si>
    <t>32.3645896630059</t>
  </si>
  <si>
    <t>52.730791843501</t>
  </si>
  <si>
    <t>31.8909909312566</t>
  </si>
  <si>
    <t>53.2475671317805</t>
  </si>
  <si>
    <t>34.3667275116008</t>
  </si>
  <si>
    <t>53.4986666765568</t>
  </si>
  <si>
    <t>33.8702644659381</t>
  </si>
  <si>
    <t>52.6853831788092</t>
  </si>
  <si>
    <t>33.1857317219411</t>
  </si>
  <si>
    <t>52.8333755413242</t>
  </si>
  <si>
    <t>33.9767432712104</t>
  </si>
  <si>
    <t>52.4803483638858</t>
  </si>
  <si>
    <t>33.1160077204048</t>
  </si>
  <si>
    <t>52.627730789044</t>
  </si>
  <si>
    <t>33.9452058020623</t>
  </si>
  <si>
    <t>53.7364888209757</t>
  </si>
  <si>
    <t>33.3343801193744</t>
  </si>
  <si>
    <t>52.3970306676321</t>
  </si>
  <si>
    <t>32.9932215911571</t>
  </si>
  <si>
    <t>52.2999444902238</t>
  </si>
  <si>
    <t>31.8870218102386</t>
  </si>
  <si>
    <t>52.1928467443524</t>
  </si>
  <si>
    <t>32.1888587143725</t>
  </si>
  <si>
    <t>53.5042247537181</t>
  </si>
  <si>
    <t>33.4895670641842</t>
  </si>
  <si>
    <t>53.5964470839782</t>
  </si>
  <si>
    <t>33.8012431369849</t>
  </si>
  <si>
    <t>52.5921145329187</t>
  </si>
  <si>
    <t>34.5802070684161</t>
  </si>
  <si>
    <t>52.9947408274927</t>
  </si>
  <si>
    <t>33.1956215797714</t>
  </si>
  <si>
    <t>52.6650702981705</t>
  </si>
  <si>
    <t>34.5292067369874</t>
  </si>
  <si>
    <t>53.4430682618979</t>
  </si>
  <si>
    <t>33.9104427995097</t>
  </si>
  <si>
    <t>53.0541293401882</t>
  </si>
  <si>
    <t>33.6011101974202</t>
  </si>
  <si>
    <t>52.6412042865737</t>
  </si>
  <si>
    <t>34.8494180993394</t>
  </si>
  <si>
    <t>52.6895614355968</t>
  </si>
  <si>
    <t>34.6925930696472</t>
  </si>
  <si>
    <t>52.5358629949241</t>
  </si>
  <si>
    <t>34.4747331092959</t>
  </si>
  <si>
    <t>53.6796191331834</t>
  </si>
  <si>
    <t>34.1814991001662</t>
  </si>
  <si>
    <t>52.3937861762805</t>
  </si>
  <si>
    <t>34.451370026046</t>
  </si>
  <si>
    <t>52.2978570648441</t>
  </si>
  <si>
    <t>34.743864558574</t>
  </si>
  <si>
    <t>53.7154165301988</t>
  </si>
  <si>
    <t>34.0787964495687</t>
  </si>
  <si>
    <t>53.5174290052175</t>
  </si>
  <si>
    <t>34.3333705838271</t>
  </si>
  <si>
    <t>53.2728105778577</t>
  </si>
  <si>
    <t>34.6288903369882</t>
  </si>
  <si>
    <t>53.5108810046644</t>
  </si>
  <si>
    <t>34.3981689166298</t>
  </si>
  <si>
    <t>52.5830938017026</t>
  </si>
  <si>
    <t>34.2769608177606</t>
  </si>
  <si>
    <t>53.8190158941506</t>
  </si>
  <si>
    <t>34.1085605783825</t>
  </si>
  <si>
    <t>51.9721351635571</t>
  </si>
  <si>
    <t>34.2940521374754</t>
  </si>
  <si>
    <t>52.1900230796224</t>
  </si>
  <si>
    <t>34.1738901055396</t>
  </si>
  <si>
    <t>52.1070857516149</t>
  </si>
  <si>
    <t>34.6422827545267</t>
  </si>
  <si>
    <t>52.3014965220578</t>
  </si>
  <si>
    <t>34.304901499457</t>
  </si>
  <si>
    <t>52.1021198806869</t>
  </si>
  <si>
    <t>34.2236932124247</t>
  </si>
  <si>
    <t>52.1854780008358</t>
  </si>
  <si>
    <t>34.5053275869104</t>
  </si>
  <si>
    <t>52.0645009122519</t>
  </si>
  <si>
    <t>34.4652114029191</t>
  </si>
  <si>
    <t>53.2838994394161</t>
  </si>
  <si>
    <t>34.918953516964</t>
  </si>
  <si>
    <t>52.6745421266577</t>
  </si>
  <si>
    <t>34.3657778990069</t>
  </si>
  <si>
    <t>52.9693103766272</t>
  </si>
  <si>
    <t>34.7481240894172</t>
  </si>
  <si>
    <t>53.0440368013972</t>
  </si>
  <si>
    <t>34.6154718874795</t>
  </si>
  <si>
    <t>53.0564660310931</t>
  </si>
  <si>
    <t>35.0877360804778</t>
  </si>
  <si>
    <t>53.0434499157013</t>
  </si>
  <si>
    <t>35.2317773745873</t>
  </si>
  <si>
    <t>52.7655266623661</t>
  </si>
  <si>
    <t>34.3095142147289</t>
  </si>
  <si>
    <t>52.9953851769009</t>
  </si>
  <si>
    <t>34.4558154102829</t>
  </si>
  <si>
    <t>53.2397365429816</t>
  </si>
  <si>
    <t>34.4969822851604</t>
  </si>
  <si>
    <t>53.2819384230382</t>
  </si>
  <si>
    <t>34.4425376495395</t>
  </si>
  <si>
    <t>53.2282072193705</t>
  </si>
  <si>
    <t>34.348677997364</t>
  </si>
  <si>
    <t>53.2712853070396</t>
  </si>
  <si>
    <t>34.2303554508754</t>
  </si>
  <si>
    <t>53.2789259318628</t>
  </si>
  <si>
    <t>34.2995969789974</t>
  </si>
  <si>
    <t>53.3247039859582</t>
  </si>
  <si>
    <t>34.2152075689655</t>
  </si>
  <si>
    <t>53.1730496211933</t>
  </si>
  <si>
    <t>34.2291143849622</t>
  </si>
  <si>
    <t>53.339284729667</t>
  </si>
  <si>
    <t>34.2942818255058</t>
  </si>
  <si>
    <t>53.1922702308307</t>
  </si>
  <si>
    <t>34.2446078520332</t>
  </si>
  <si>
    <t>53.2172194107198</t>
  </si>
  <si>
    <t>34.1381813350694</t>
  </si>
  <si>
    <t>53.2158554381835</t>
  </si>
  <si>
    <t>34.3769760492775</t>
  </si>
  <si>
    <t>53.2426777917466</t>
  </si>
  <si>
    <t>34.3190287006699</t>
  </si>
  <si>
    <t>53.1922572131439</t>
  </si>
  <si>
    <t>34.4416925808661</t>
  </si>
  <si>
    <t>53.2104146777961</t>
  </si>
  <si>
    <t>34.4429265865834</t>
  </si>
  <si>
    <t>53.0369072607222</t>
  </si>
  <si>
    <t>33.8979087468118</t>
  </si>
  <si>
    <t>52.9473212930528</t>
  </si>
  <si>
    <t>33.7244015156636</t>
  </si>
  <si>
    <t>53.3484609208436</t>
  </si>
  <si>
    <t>33.8827104449082</t>
  </si>
  <si>
    <t>52.5678289257508</t>
  </si>
  <si>
    <t>31.858973398009</t>
  </si>
  <si>
    <t>52.5769498405179</t>
  </si>
  <si>
    <t>32.8532504827015</t>
  </si>
  <si>
    <t>52.5646198125655</t>
  </si>
  <si>
    <t>32.7313572959005</t>
  </si>
  <si>
    <t>53.0577815905202</t>
  </si>
  <si>
    <t>32.8701835352628</t>
  </si>
  <si>
    <t>53.0117633043336</t>
  </si>
  <si>
    <t>32.4149444491414</t>
  </si>
  <si>
    <t>53.2922516936785</t>
  </si>
  <si>
    <t>34.3735734452624</t>
  </si>
  <si>
    <t>52.785468358643</t>
  </si>
  <si>
    <t>33.0567099733912</t>
  </si>
  <si>
    <t>52.7706368037567</t>
  </si>
  <si>
    <t>32.6658895654065</t>
  </si>
  <si>
    <t>52.8329512933654</t>
  </si>
  <si>
    <t>32.7042906952393</t>
  </si>
  <si>
    <t>52.591937400005</t>
  </si>
  <si>
    <t>31.7278821680761</t>
  </si>
  <si>
    <t>53.3035394298282</t>
  </si>
  <si>
    <t>34.3194386835397</t>
  </si>
  <si>
    <t>52.7688172566803</t>
  </si>
  <si>
    <t>32.9411624918787</t>
  </si>
  <si>
    <t>53.3325144413883</t>
  </si>
  <si>
    <t>34.2662428195904</t>
  </si>
  <si>
    <t>52.6452082751393</t>
  </si>
  <si>
    <t>33.6509756441198</t>
  </si>
  <si>
    <t>53.2449797469667</t>
  </si>
  <si>
    <t>34.3760271442746</t>
  </si>
  <si>
    <t>52.5017009326386</t>
  </si>
  <si>
    <t>33.4907534162084</t>
  </si>
  <si>
    <t>52.3847087873072</t>
  </si>
  <si>
    <t>33.4857549037301</t>
  </si>
  <si>
    <t>52.8134434247344</t>
  </si>
  <si>
    <t>31.7263000722585</t>
  </si>
  <si>
    <t>52.5364480873918</t>
  </si>
  <si>
    <t>33.2561653208548</t>
  </si>
  <si>
    <t>53.4555086488738</t>
  </si>
  <si>
    <t>33.6377216998955</t>
  </si>
  <si>
    <t>52.7722338683236</t>
  </si>
  <si>
    <t>32.1819647049182</t>
  </si>
  <si>
    <t>53.6992177509869</t>
  </si>
  <si>
    <t>33.5153474547144</t>
  </si>
  <si>
    <t>52.7593499372319</t>
  </si>
  <si>
    <t>32.2089286310169</t>
  </si>
  <si>
    <t>53.3924076150023</t>
  </si>
  <si>
    <t>33.2318561076629</t>
  </si>
  <si>
    <t>52.7171782372704</t>
  </si>
  <si>
    <t>32.2479627788287</t>
  </si>
  <si>
    <t>53.5184400091457</t>
  </si>
  <si>
    <t>33.7311767863498</t>
  </si>
  <si>
    <t>52.5857151370164</t>
  </si>
  <si>
    <t>33.7534692841146</t>
  </si>
  <si>
    <t>52.7368639512219</t>
  </si>
  <si>
    <t>33.3681508254461</t>
  </si>
  <si>
    <t>52.8505682641672</t>
  </si>
  <si>
    <t>33.2834815837437</t>
  </si>
  <si>
    <t>52.9184690021307</t>
  </si>
  <si>
    <t>33.4953489525357</t>
  </si>
  <si>
    <t>53.588249120587</t>
  </si>
  <si>
    <t>34.3193835995584</t>
  </si>
  <si>
    <t>52.3716542561969</t>
  </si>
  <si>
    <t>32.2113630088717</t>
  </si>
  <si>
    <t>53.6799748604605</t>
  </si>
  <si>
    <t>34.1805015034006</t>
  </si>
  <si>
    <t>52.4740461911262</t>
  </si>
  <si>
    <t>34.8341191172164</t>
  </si>
  <si>
    <t>52.1414755748119</t>
  </si>
  <si>
    <t>34.4603730965094</t>
  </si>
  <si>
    <t>52.4314750948457</t>
  </si>
  <si>
    <t>34.7805289722</t>
  </si>
  <si>
    <t>53.1103534583803</t>
  </si>
  <si>
    <t>35.1007360373821</t>
  </si>
  <si>
    <t>53.123422111918</t>
  </si>
  <si>
    <t>34.9793309924499</t>
  </si>
  <si>
    <t>52.8448122585451</t>
  </si>
  <si>
    <t>34.501742990511</t>
  </si>
  <si>
    <t>52.5839026897195</t>
  </si>
  <si>
    <t>34.5896584454846</t>
  </si>
  <si>
    <t>52.7667868652472</t>
  </si>
  <si>
    <t>33.8324446307811</t>
  </si>
  <si>
    <t>53.1701593873558</t>
  </si>
  <si>
    <t>34.3771049840242</t>
  </si>
  <si>
    <t xml:space="preserve">Год ввода /Год реконструкции(при изменении установленной мощности) </t>
  </si>
  <si>
    <t>1963/2001</t>
  </si>
  <si>
    <t>1984/2008</t>
  </si>
  <si>
    <t>1973/2010</t>
  </si>
  <si>
    <t>1974/2006</t>
  </si>
  <si>
    <t>1983/1994</t>
  </si>
  <si>
    <t>1979/2009</t>
  </si>
  <si>
    <t>1975/2010</t>
  </si>
  <si>
    <t>1964/2009</t>
  </si>
  <si>
    <t>1964/1972</t>
  </si>
  <si>
    <t>1964/2010</t>
  </si>
  <si>
    <t>1946/2009</t>
  </si>
  <si>
    <t>1956/2005</t>
  </si>
  <si>
    <t>Существующая нагрузка по замерам, МВА</t>
  </si>
  <si>
    <t>Фактический резерв мощности с учетом замеров режимного дня, МВА</t>
  </si>
  <si>
    <t>Мощность по заключенным договорам на ТП, МВА</t>
  </si>
  <si>
    <t>Мощность по договорам на ТП находящихся на исполнении, МВА</t>
  </si>
  <si>
    <t>Максимальная разрешенная мощность (по актам ТП), МВт</t>
  </si>
  <si>
    <t xml:space="preserve">Планируемые сроки снятия ограничения </t>
  </si>
  <si>
    <t>Приложение № 1                                                       к распоряжению ОАО "МРСК Центра"             от ___________ № __________</t>
  </si>
  <si>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</si>
  <si>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</si>
  <si>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</si>
  <si>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</si>
  <si>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</si>
  <si>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максимума нагрузки, кВА </t>
  </si>
  <si>
    <t>п. Глинищево</t>
  </si>
  <si>
    <t>Брянская обл., Брянский р-н</t>
  </si>
  <si>
    <t>Брянский</t>
  </si>
  <si>
    <t xml:space="preserve">ЗТП-102 6/0,4кВ </t>
  </si>
  <si>
    <t>1х160+1х100</t>
  </si>
  <si>
    <t>КТП-124 6/0,4кВ</t>
  </si>
  <si>
    <t>1х160</t>
  </si>
  <si>
    <t xml:space="preserve">КТП-42 6/0,4кВ </t>
  </si>
  <si>
    <t xml:space="preserve">РП-6 6/0,4кВ </t>
  </si>
  <si>
    <t>1х400</t>
  </si>
  <si>
    <t xml:space="preserve">КТП-123 6/0,4кВ </t>
  </si>
  <si>
    <t xml:space="preserve">РП "Больница" 6/0,4кВ </t>
  </si>
  <si>
    <t>2х400</t>
  </si>
  <si>
    <t>с.Кабаличи</t>
  </si>
  <si>
    <t xml:space="preserve">РП "Кабаличи" 6/0,4кВ </t>
  </si>
  <si>
    <t>1х250</t>
  </si>
  <si>
    <t xml:space="preserve">КТП-157 6/0,4кВ </t>
  </si>
  <si>
    <t xml:space="preserve">КТП-44 6/0,4кВ </t>
  </si>
  <si>
    <t xml:space="preserve">КТП-43 6/0,4кВ </t>
  </si>
  <si>
    <t xml:space="preserve">КТП-275 6/0,4кВ </t>
  </si>
  <si>
    <t xml:space="preserve">КТП-150 6/0,4кВ </t>
  </si>
  <si>
    <t>1х63</t>
  </si>
  <si>
    <t xml:space="preserve">КТП-95 6/0,4кВ </t>
  </si>
  <si>
    <t>д. Стаево</t>
  </si>
  <si>
    <t xml:space="preserve">КТП-106 6/0,4кВ </t>
  </si>
  <si>
    <t>1х100</t>
  </si>
  <si>
    <t>п. Хотылево</t>
  </si>
  <si>
    <t xml:space="preserve">КТП-7 6/0,4кВ </t>
  </si>
  <si>
    <t>п. Отрадное</t>
  </si>
  <si>
    <t xml:space="preserve">КТП-163 6/0,4кВ </t>
  </si>
  <si>
    <t xml:space="preserve">КТП-107 6/0,4кВ </t>
  </si>
  <si>
    <t xml:space="preserve">КТП-140 6/0,4кВ </t>
  </si>
  <si>
    <t xml:space="preserve">КТП-34 6/0,4кВ </t>
  </si>
  <si>
    <t xml:space="preserve">КТП-39 6/0,4кВ </t>
  </si>
  <si>
    <t>п. Большевик</t>
  </si>
  <si>
    <t xml:space="preserve">КТП-13 6/0,4кВ </t>
  </si>
  <si>
    <t xml:space="preserve">КТП-90 6/0,4кВ </t>
  </si>
  <si>
    <t>д. Староселье</t>
  </si>
  <si>
    <t xml:space="preserve">РП "Староселье" 6/0,4кВ </t>
  </si>
  <si>
    <t xml:space="preserve">КТП-122 6/0,4кВ </t>
  </si>
  <si>
    <t xml:space="preserve">КТП-168 6/0,4кВ </t>
  </si>
  <si>
    <t>д. Отрадное</t>
  </si>
  <si>
    <t xml:space="preserve">РП "Отрадное-1" 6/0,4кВ </t>
  </si>
  <si>
    <t>д. Карпиловка</t>
  </si>
  <si>
    <t xml:space="preserve">КТП-30 6/0,4кВ </t>
  </si>
  <si>
    <t xml:space="preserve">КТП-14 6/0,4кВ </t>
  </si>
  <si>
    <t>д. Балдыж</t>
  </si>
  <si>
    <t xml:space="preserve">КТП-40 6/0,4кВ </t>
  </si>
  <si>
    <t>1х40</t>
  </si>
  <si>
    <t>д. Севрюково</t>
  </si>
  <si>
    <t xml:space="preserve">КТП-31 6/0,4кВ </t>
  </si>
  <si>
    <t>д. Опыхань</t>
  </si>
  <si>
    <t xml:space="preserve">КТП-32 6/0,4кВ </t>
  </si>
  <si>
    <t xml:space="preserve">КТП-132 6/0,4кВ </t>
  </si>
  <si>
    <t xml:space="preserve">ЗТП-158 6/0,4кВ </t>
  </si>
  <si>
    <t xml:space="preserve">КТП-58 6/0,4кВ </t>
  </si>
  <si>
    <t xml:space="preserve">КТП-37 6/0,4кВ </t>
  </si>
  <si>
    <t xml:space="preserve">КТП-110 6/0,4кВ </t>
  </si>
  <si>
    <t xml:space="preserve">КТП-252 6/0,4кВ </t>
  </si>
  <si>
    <t xml:space="preserve">КТП-159 6/0,4кВ </t>
  </si>
  <si>
    <t xml:space="preserve">КТП-133 6/0,4кВ </t>
  </si>
  <si>
    <t xml:space="preserve">ЗТП-35 6/0,4кВ </t>
  </si>
  <si>
    <t xml:space="preserve">КТП-99 6/0,4кВ </t>
  </si>
  <si>
    <t xml:space="preserve">КТП-94 6/0,4кВ </t>
  </si>
  <si>
    <t xml:space="preserve">ЗТП-149 6/0,4кВ </t>
  </si>
  <si>
    <t xml:space="preserve">ЗТП-143 6/0,4кВ </t>
  </si>
  <si>
    <t>д. Титовка</t>
  </si>
  <si>
    <t xml:space="preserve">КТП-15 6/0,4кВ </t>
  </si>
  <si>
    <t xml:space="preserve">КТП-128 6/0,4кВ </t>
  </si>
  <si>
    <t xml:space="preserve">РП "Титовка"6/0,4кВ </t>
  </si>
  <si>
    <t>1х1000+1х250</t>
  </si>
  <si>
    <t xml:space="preserve">КТП-20 6/0,4кВ </t>
  </si>
  <si>
    <t xml:space="preserve">КТП-19 6/0,4кВ </t>
  </si>
  <si>
    <t>д. Теменичи</t>
  </si>
  <si>
    <t xml:space="preserve">РП "Теменичи" 10/0,4кВ </t>
  </si>
  <si>
    <t xml:space="preserve">КТП-97 10/0,4кВ </t>
  </si>
  <si>
    <t xml:space="preserve">КТП-81 10/0,4кВ </t>
  </si>
  <si>
    <t>п. Успенский</t>
  </si>
  <si>
    <t xml:space="preserve">КТП-83 10/0,4кВ </t>
  </si>
  <si>
    <t>д. Трубчино</t>
  </si>
  <si>
    <t xml:space="preserve">КТП-134 10/0,4кВ </t>
  </si>
  <si>
    <t xml:space="preserve">ЗТП-138 10/0,4кВ </t>
  </si>
  <si>
    <t>2х250</t>
  </si>
  <si>
    <t xml:space="preserve">ЗТП-137 10/0,4кВ </t>
  </si>
  <si>
    <t xml:space="preserve">КТП-80 10/0,4кВ </t>
  </si>
  <si>
    <t xml:space="preserve">КТП-82 10/0,4кВ </t>
  </si>
  <si>
    <t>п. Ново-Покровский</t>
  </si>
  <si>
    <t xml:space="preserve">КТП-33 10/0,4кВ </t>
  </si>
  <si>
    <t>1х25</t>
  </si>
  <si>
    <t xml:space="preserve">КТП-18 10/0,4кВ </t>
  </si>
  <si>
    <t xml:space="preserve">КТП-16 10/0,4кВ </t>
  </si>
  <si>
    <t>д.Толмачево</t>
  </si>
  <si>
    <t xml:space="preserve">КТП-151 6/0,4кВ </t>
  </si>
  <si>
    <t>п.Путевка</t>
  </si>
  <si>
    <t xml:space="preserve">ЗТП-206 6/0,4кВ </t>
  </si>
  <si>
    <t>1х630+1х400</t>
  </si>
  <si>
    <t xml:space="preserve">ЗТП-203 6/0,4кВ </t>
  </si>
  <si>
    <t xml:space="preserve">ЗТП-204 6/0,4кВ </t>
  </si>
  <si>
    <t xml:space="preserve">ЗТП-207 6/0,4кВ </t>
  </si>
  <si>
    <t>1х250+1х400</t>
  </si>
  <si>
    <t xml:space="preserve">КТП-246 6/0,4кВ </t>
  </si>
  <si>
    <t xml:space="preserve">КТП-212 6/0,4кВ </t>
  </si>
  <si>
    <t>1х630</t>
  </si>
  <si>
    <t xml:space="preserve">КТП-91 6/0,4кВ </t>
  </si>
  <si>
    <t xml:space="preserve">КТП-242 6/0,4кВ </t>
  </si>
  <si>
    <t>г.Брянск</t>
  </si>
  <si>
    <t xml:space="preserve">КТП-244 6/0,4кВ </t>
  </si>
  <si>
    <t xml:space="preserve">КТП-121 6/0,4кВ </t>
  </si>
  <si>
    <t xml:space="preserve">КТП-61 6/0,4кВ </t>
  </si>
  <si>
    <t>1х200</t>
  </si>
  <si>
    <t>д.Чернетово</t>
  </si>
  <si>
    <t xml:space="preserve">КТП-85 10/0,4кВ </t>
  </si>
  <si>
    <t xml:space="preserve">КТП-73 10/0,4кВ </t>
  </si>
  <si>
    <t xml:space="preserve">КТП-187 10/0,4кВ </t>
  </si>
  <si>
    <t>д.Бетово</t>
  </si>
  <si>
    <t xml:space="preserve">КТП-108 10/0,4кВ </t>
  </si>
  <si>
    <t xml:space="preserve">КТП-71 10/0,4кВ </t>
  </si>
  <si>
    <t xml:space="preserve">РП "Бетово-1" 10/0,4кВ </t>
  </si>
  <si>
    <t>2х630</t>
  </si>
  <si>
    <t xml:space="preserve">КТП-70 10/0,4кВ </t>
  </si>
  <si>
    <t xml:space="preserve">КТП-69 10/0,4кВ </t>
  </si>
  <si>
    <t>1х50</t>
  </si>
  <si>
    <t xml:space="preserve">КТП-92 10/0,4кВ </t>
  </si>
  <si>
    <t>д.Смолянь</t>
  </si>
  <si>
    <t xml:space="preserve">КТП-68 10/0,4кВ </t>
  </si>
  <si>
    <t xml:space="preserve">РП "Бетово-2" 10/0,4кВ </t>
  </si>
  <si>
    <t>д.Городец</t>
  </si>
  <si>
    <t xml:space="preserve">КТП-176 10/0,4кВ </t>
  </si>
  <si>
    <t xml:space="preserve">КТП-155 10/0,4кВ </t>
  </si>
  <si>
    <t>д.Госома</t>
  </si>
  <si>
    <t xml:space="preserve">КТП-88 10/0,4кВ </t>
  </si>
  <si>
    <t xml:space="preserve">КТП-46 10/0,4кВ </t>
  </si>
  <si>
    <t xml:space="preserve">КТП-45 10/0,4кВ </t>
  </si>
  <si>
    <t xml:space="preserve">КТП-96 10/0,4кВ </t>
  </si>
  <si>
    <t xml:space="preserve">РП "Госома" 10/0,4кВ </t>
  </si>
  <si>
    <t xml:space="preserve">КТП-50 10/0,4кВ </t>
  </si>
  <si>
    <t>д.Новоселки</t>
  </si>
  <si>
    <t xml:space="preserve">РП "Новоселки-1" 10/0,4кВ </t>
  </si>
  <si>
    <t xml:space="preserve">КТП-49 10/0,4кВ </t>
  </si>
  <si>
    <t>д.Барышье</t>
  </si>
  <si>
    <t xml:space="preserve">КТП-86 10/0,4кВ </t>
  </si>
  <si>
    <t xml:space="preserve">КТП-87 10/0,4кВ </t>
  </si>
  <si>
    <t xml:space="preserve">КТП-65 10/0,4кВ </t>
  </si>
  <si>
    <t xml:space="preserve">КТП-192 10/0,4кВ </t>
  </si>
  <si>
    <t xml:space="preserve">ЗТП-193 10/0,4кВ </t>
  </si>
  <si>
    <t xml:space="preserve">КТП-146 10/0,4кВ </t>
  </si>
  <si>
    <t xml:space="preserve">РП "Новоселки-2" 10/0,4кВ </t>
  </si>
  <si>
    <t xml:space="preserve">КТП-54 10/0,4кВ </t>
  </si>
  <si>
    <t>д.Бобылево</t>
  </si>
  <si>
    <t xml:space="preserve">КТП-51 10/0,4кВ </t>
  </si>
  <si>
    <t>1х60</t>
  </si>
  <si>
    <t xml:space="preserve">КТП-84 10/0,4кВ </t>
  </si>
  <si>
    <t>д.Молотино</t>
  </si>
  <si>
    <t xml:space="preserve">КТП-93 10/0,4кВ </t>
  </si>
  <si>
    <t xml:space="preserve">КТП-165 10/0,4кВ </t>
  </si>
  <si>
    <t xml:space="preserve">РП "Молотино" 10/0,4кВ </t>
  </si>
  <si>
    <t xml:space="preserve">КТП-48 10/0,4кВ </t>
  </si>
  <si>
    <t xml:space="preserve">КТП-57 10/0,4кВ </t>
  </si>
  <si>
    <t xml:space="preserve">КТП-139 10/0,4кВ </t>
  </si>
  <si>
    <t xml:space="preserve">КТП-53 10/0,4кВ </t>
  </si>
  <si>
    <t>п.Добрунь</t>
  </si>
  <si>
    <t xml:space="preserve">КТП-174 10/0,4кВ </t>
  </si>
  <si>
    <t xml:space="preserve">КТП-173 10/0,4кВ </t>
  </si>
  <si>
    <t xml:space="preserve">КТП-171 10/0,4кВ </t>
  </si>
  <si>
    <t xml:space="preserve">КТП-175 10/0,4кВ </t>
  </si>
  <si>
    <t xml:space="preserve">КТП-8 10/0,4кВ </t>
  </si>
  <si>
    <t xml:space="preserve">КТП-9 10/0,4кВ </t>
  </si>
  <si>
    <t xml:space="preserve">КТП-11 10/0,4кВ </t>
  </si>
  <si>
    <t xml:space="preserve">КТП-227 10/0,4кВ </t>
  </si>
  <si>
    <t xml:space="preserve">КТП-196 10/0,4кВ </t>
  </si>
  <si>
    <t xml:space="preserve">КТП-249 10/0,4кВ </t>
  </si>
  <si>
    <t xml:space="preserve">ЗТП-250 10/0,4кВ </t>
  </si>
  <si>
    <t xml:space="preserve">ЗТП-222 10/0,4кВ </t>
  </si>
  <si>
    <t>д.Антоновка</t>
  </si>
  <si>
    <t xml:space="preserve">КТП-28 10/0,4кВ </t>
  </si>
  <si>
    <t xml:space="preserve">КТП-10 10/0,4кВ </t>
  </si>
  <si>
    <t xml:space="preserve">КТП-12 10/0,4кВ </t>
  </si>
  <si>
    <t xml:space="preserve">КТП-245 10/0,4кВ </t>
  </si>
  <si>
    <t>д.Курнявцево</t>
  </si>
  <si>
    <t xml:space="preserve">КТП-1 10/0,4кВ </t>
  </si>
  <si>
    <t xml:space="preserve">КТП-72 10/0,4кВ </t>
  </si>
  <si>
    <t xml:space="preserve">КТП-2 10/0,4кВ </t>
  </si>
  <si>
    <t xml:space="preserve">КТП-261 10/0,4кВ </t>
  </si>
  <si>
    <t xml:space="preserve">КТП-169 10/0,4кВ </t>
  </si>
  <si>
    <t xml:space="preserve">КТП-185 10/0,4кВ </t>
  </si>
  <si>
    <t xml:space="preserve">РП "Антоновка" 10/0,4кВ </t>
  </si>
  <si>
    <t>п.Свень</t>
  </si>
  <si>
    <t xml:space="preserve">КТП-89 10/0,4кВ </t>
  </si>
  <si>
    <t>д. Пятилетка</t>
  </si>
  <si>
    <t xml:space="preserve">КТП-116 10/0,4кВ </t>
  </si>
  <si>
    <t xml:space="preserve">КТП-115 10/0,4кВ </t>
  </si>
  <si>
    <t xml:space="preserve">КТП-114 10/0,4кВ </t>
  </si>
  <si>
    <t xml:space="preserve">КТП-113 10/0,4кВ </t>
  </si>
  <si>
    <t xml:space="preserve">КТП-233 10/0,4кВ </t>
  </si>
  <si>
    <t xml:space="preserve">КТП-295 10/0,4кВ </t>
  </si>
  <si>
    <t xml:space="preserve">КТП-294 10/0,4кВ </t>
  </si>
  <si>
    <t xml:space="preserve">КТП-296 10/0,4кВ </t>
  </si>
  <si>
    <t xml:space="preserve">КТП-297 10/0,4кВ </t>
  </si>
  <si>
    <t xml:space="preserve">КТП-299 10/0,4кВ </t>
  </si>
  <si>
    <t xml:space="preserve">КТП-302 10/0,4кВ </t>
  </si>
  <si>
    <t xml:space="preserve">КТП-301 10/0,4кВ </t>
  </si>
  <si>
    <t xml:space="preserve">КТП-300 10/0,4кВ </t>
  </si>
  <si>
    <t xml:space="preserve">КТП-298 10/0,4кВ </t>
  </si>
  <si>
    <t xml:space="preserve">КТП-303 10/0,4кВ </t>
  </si>
  <si>
    <t>д. Тешеничи</t>
  </si>
  <si>
    <t xml:space="preserve">КТП-78 10/0,4кВ </t>
  </si>
  <si>
    <t>д. Тиганово</t>
  </si>
  <si>
    <t xml:space="preserve">КТП-26 10/0,4кВ </t>
  </si>
  <si>
    <t xml:space="preserve">КТП-77 10/0,4кВ </t>
  </si>
  <si>
    <t xml:space="preserve">КТП-76 10/0,4кВ </t>
  </si>
  <si>
    <t>п. Октябрьский</t>
  </si>
  <si>
    <t xml:space="preserve">КТП-105 10/0,4кВ </t>
  </si>
  <si>
    <t xml:space="preserve">КТП-74 10/0,4кВ </t>
  </si>
  <si>
    <t xml:space="preserve">КТП-75 10/0,4кВ </t>
  </si>
  <si>
    <t xml:space="preserve">КТП-109 10/0,4кВ </t>
  </si>
  <si>
    <t xml:space="preserve">КТП-161 10/0,4кВ </t>
  </si>
  <si>
    <t xml:space="preserve">КТП-276 10/0,4кВ </t>
  </si>
  <si>
    <t xml:space="preserve">КТП-310 10/0,4кВ </t>
  </si>
  <si>
    <t xml:space="preserve">КТП-291 10/0,4кВ </t>
  </si>
  <si>
    <t xml:space="preserve">КТП-292 10/0,4кВ </t>
  </si>
  <si>
    <t xml:space="preserve">КТП-288 10/0,4кВ </t>
  </si>
  <si>
    <t xml:space="preserve">КТП-290 10/0,4кВ </t>
  </si>
  <si>
    <t xml:space="preserve">КТП-289 10/0,4кВ </t>
  </si>
  <si>
    <t xml:space="preserve">КТП-309 10/0,4кВ </t>
  </si>
  <si>
    <t xml:space="preserve">КТП-251 10/0,4кВ </t>
  </si>
  <si>
    <t xml:space="preserve">КТП-240 10/0,4кВ </t>
  </si>
  <si>
    <t xml:space="preserve">КТП-293 10/0,4кВ </t>
  </si>
  <si>
    <t xml:space="preserve">КТП-182 6/0,4кВ </t>
  </si>
  <si>
    <t xml:space="preserve">КТП-183 6/0,4кВ </t>
  </si>
  <si>
    <t xml:space="preserve">КТП-260 6/0,4кВ </t>
  </si>
  <si>
    <t xml:space="preserve">КТП-162 6/0,4кВ </t>
  </si>
  <si>
    <t xml:space="preserve">РП "Отрадное-3" 6/0,4кВ </t>
  </si>
  <si>
    <t xml:space="preserve">КТП-170 6/0,4кВ </t>
  </si>
  <si>
    <t xml:space="preserve">КТП-181 6/0,4кВ </t>
  </si>
  <si>
    <t xml:space="preserve">КТП-247 6/0,4кВ </t>
  </si>
  <si>
    <t>1х15</t>
  </si>
  <si>
    <t>д. Домашово</t>
  </si>
  <si>
    <t xml:space="preserve">КТП-724 10/0,4кВ </t>
  </si>
  <si>
    <t xml:space="preserve">РП "Домашово" 10/0,4кВ </t>
  </si>
  <si>
    <t>д. Умысличи</t>
  </si>
  <si>
    <t xml:space="preserve">КТП-729 10/0,4кВ </t>
  </si>
  <si>
    <t xml:space="preserve">КТП-730 10/0,4кВ </t>
  </si>
  <si>
    <t xml:space="preserve">КТП-733 10/0,4кВ </t>
  </si>
  <si>
    <t xml:space="preserve">КТП-266 10/0,4кВ </t>
  </si>
  <si>
    <t xml:space="preserve">РП "Детский сад" 10/0,4кВ </t>
  </si>
  <si>
    <t xml:space="preserve">КТП-753 10/0,4кВ </t>
  </si>
  <si>
    <t xml:space="preserve">КТП-734 10/0,4кВ </t>
  </si>
  <si>
    <t xml:space="preserve">КТП-731 10/0,4кВ </t>
  </si>
  <si>
    <t xml:space="preserve">КТП-758 10/0,4кВ </t>
  </si>
  <si>
    <t xml:space="preserve">КТП-306 10/0,4кВ </t>
  </si>
  <si>
    <t>д. Дорожово</t>
  </si>
  <si>
    <t xml:space="preserve">КТП-727 10/0,4кВ </t>
  </si>
  <si>
    <t>д. Меркульево</t>
  </si>
  <si>
    <t xml:space="preserve">КТП-55 6/0,4кВ </t>
  </si>
  <si>
    <t xml:space="preserve">КТП-22 6/0,4кВ </t>
  </si>
  <si>
    <t xml:space="preserve">КТП-25 6/0,4кВ </t>
  </si>
  <si>
    <t xml:space="preserve">КТП-21 6/0,4кВ </t>
  </si>
  <si>
    <t xml:space="preserve">КТП-24 6/0,4кВ </t>
  </si>
  <si>
    <t>1х20</t>
  </si>
  <si>
    <t xml:space="preserve">КТП-23 6/0,4кВ </t>
  </si>
  <si>
    <t>1х30</t>
  </si>
  <si>
    <t>д. Кузьмино</t>
  </si>
  <si>
    <t xml:space="preserve">КТП-273 6/0,4кВ </t>
  </si>
  <si>
    <t xml:space="preserve">КТП-277 6/0,4кВ </t>
  </si>
  <si>
    <t xml:space="preserve">КТП-278 6/0,4кВ </t>
  </si>
  <si>
    <t xml:space="preserve">КТП-64 6/0,4кВ </t>
  </si>
  <si>
    <t xml:space="preserve">КТП-280 6/0,4кВ </t>
  </si>
  <si>
    <t xml:space="preserve">КТП-104 6/0,4кВ </t>
  </si>
  <si>
    <t xml:space="preserve">КТП-728 6/0,4кВ </t>
  </si>
  <si>
    <t xml:space="preserve">КТП-27 6/0,4кВ </t>
  </si>
  <si>
    <t xml:space="preserve">КТП-60 6/0,4кВ </t>
  </si>
  <si>
    <t xml:space="preserve">КТП-186 6/0,4кВ </t>
  </si>
  <si>
    <t xml:space="preserve">КТП-56 6/0,4кВ </t>
  </si>
  <si>
    <t xml:space="preserve">КТП-263 6/0,4кВ </t>
  </si>
  <si>
    <t>п.Супонево</t>
  </si>
  <si>
    <t xml:space="preserve">КТП-6 10/0,4кВ </t>
  </si>
  <si>
    <t xml:space="preserve">КТП-208 10/0,4кВ </t>
  </si>
  <si>
    <t xml:space="preserve">ЗТП-101 10/0,4кВ </t>
  </si>
  <si>
    <t xml:space="preserve">КТП-66 10/0,4кВ </t>
  </si>
  <si>
    <t xml:space="preserve">КТП-256 10/0,4кВ </t>
  </si>
  <si>
    <t xml:space="preserve">КТП-5 10/0,4кВ </t>
  </si>
  <si>
    <t xml:space="preserve">КТП-17 10/0,4кВ </t>
  </si>
  <si>
    <t xml:space="preserve">КТП-197 10/0,4кВ </t>
  </si>
  <si>
    <t xml:space="preserve">КТП-144 10/0,4кВ </t>
  </si>
  <si>
    <t xml:space="preserve">КТП-4 10/0,4кВ </t>
  </si>
  <si>
    <t xml:space="preserve">КТП-119 10/0,4кВ </t>
  </si>
  <si>
    <t>с.Лопушь</t>
  </si>
  <si>
    <t>Брянская обл., Выгоничский р-н</t>
  </si>
  <si>
    <t>Выгоничский</t>
  </si>
  <si>
    <t xml:space="preserve">КТП-198 10/0,4кВ </t>
  </si>
  <si>
    <t>д.Искра</t>
  </si>
  <si>
    <t>д.Залядка</t>
  </si>
  <si>
    <t xml:space="preserve">КТП-262 10/0,4кВ </t>
  </si>
  <si>
    <t>с.Сосновка</t>
  </si>
  <si>
    <t xml:space="preserve">РП "Сосновка" 10/0,4кВ </t>
  </si>
  <si>
    <t xml:space="preserve">КТП-190 10/0,4кВ </t>
  </si>
  <si>
    <t xml:space="preserve">ЗТП-81 10/0,4кВ </t>
  </si>
  <si>
    <t xml:space="preserve">КТП-94 10/0,4кВ </t>
  </si>
  <si>
    <t xml:space="preserve">КТП-95 10/0,4кВ </t>
  </si>
  <si>
    <t xml:space="preserve">КТП-274 10/0,4кВ </t>
  </si>
  <si>
    <t>п.Никольский</t>
  </si>
  <si>
    <t xml:space="preserve">ЗТП-135 10/0,4кВ </t>
  </si>
  <si>
    <t>д.Переторги</t>
  </si>
  <si>
    <t xml:space="preserve">КТП-64 10/0,4кВ </t>
  </si>
  <si>
    <t>д.Колодное</t>
  </si>
  <si>
    <t xml:space="preserve">КТП-136 10/0,4кВ </t>
  </si>
  <si>
    <t xml:space="preserve">КТП-128 10/0,4кВ </t>
  </si>
  <si>
    <t>1х10</t>
  </si>
  <si>
    <t>д.Рясное</t>
  </si>
  <si>
    <t>д.Борачевка</t>
  </si>
  <si>
    <t xml:space="preserve">КТП-324 10/0,4кВ </t>
  </si>
  <si>
    <t>д.Бородино</t>
  </si>
  <si>
    <t>д.Пильшино</t>
  </si>
  <si>
    <t xml:space="preserve">РП "Пильшино" 10/0,4кВ </t>
  </si>
  <si>
    <t>с.Красное</t>
  </si>
  <si>
    <t xml:space="preserve">КТП-166 10/0,4кВ </t>
  </si>
  <si>
    <t>п.Заречье</t>
  </si>
  <si>
    <t xml:space="preserve">КТП-23 10/0,4кВ </t>
  </si>
  <si>
    <t>с.Городец</t>
  </si>
  <si>
    <t xml:space="preserve">КТП-24 10/0,4кВ </t>
  </si>
  <si>
    <t xml:space="preserve">КТП-322 10/0,4кВ </t>
  </si>
  <si>
    <t xml:space="preserve">ЗТП-155 10/0,4кВ </t>
  </si>
  <si>
    <t xml:space="preserve">КТП-255 10/0,4кВ </t>
  </si>
  <si>
    <t>д.Николаевка</t>
  </si>
  <si>
    <t xml:space="preserve">КТП-27 10/0,4кВ </t>
  </si>
  <si>
    <t>с.Скуратово</t>
  </si>
  <si>
    <t xml:space="preserve">РП "Скуратово" 10/0,4кВ </t>
  </si>
  <si>
    <t>пос. Романовский</t>
  </si>
  <si>
    <t xml:space="preserve">КТП-37 10/0,4кВ </t>
  </si>
  <si>
    <t>пос. Евтиховский</t>
  </si>
  <si>
    <t xml:space="preserve">КТП-312 10/0,4кВ </t>
  </si>
  <si>
    <t>пос. Дуковский</t>
  </si>
  <si>
    <t xml:space="preserve">КТП-202 10/0,4кВ </t>
  </si>
  <si>
    <t xml:space="preserve">КТП-39 10/0,4кВ </t>
  </si>
  <si>
    <t xml:space="preserve">КТП-199 10/0,4кВ </t>
  </si>
  <si>
    <t>пос. Ленинский</t>
  </si>
  <si>
    <t xml:space="preserve">КТП-40 10/0,4кВ </t>
  </si>
  <si>
    <t xml:space="preserve">КТП-186 10/0,4кВ </t>
  </si>
  <si>
    <t xml:space="preserve">КТП-127 10/0,4кВ </t>
  </si>
  <si>
    <t>д.Бабинки</t>
  </si>
  <si>
    <t xml:space="preserve">КТП-244 10/0,4кВ </t>
  </si>
  <si>
    <t>д.Полубеевка</t>
  </si>
  <si>
    <t xml:space="preserve">КТП-29 10/0,4кВ </t>
  </si>
  <si>
    <t>с.Упорой</t>
  </si>
  <si>
    <t xml:space="preserve">КТП-30 10/0,4кВ </t>
  </si>
  <si>
    <t xml:space="preserve">КТП-31 10/0,4кВ </t>
  </si>
  <si>
    <t>с.Паниковец</t>
  </si>
  <si>
    <t xml:space="preserve">КТП-34 10/0,4кВ </t>
  </si>
  <si>
    <t>пос.Порошино</t>
  </si>
  <si>
    <t>пос.Первомайский</t>
  </si>
  <si>
    <t xml:space="preserve">КТП-52 10/0,4кВ </t>
  </si>
  <si>
    <t>пос.Кубовая</t>
  </si>
  <si>
    <t xml:space="preserve">КТП-79 10/0,4кВ </t>
  </si>
  <si>
    <t xml:space="preserve">КТП-286 10/0,4кВ </t>
  </si>
  <si>
    <t xml:space="preserve">РП "Лопушь" 10/0,4кВ </t>
  </si>
  <si>
    <t xml:space="preserve">КТП-172 10/0,4кВ </t>
  </si>
  <si>
    <t>д. Мякишево</t>
  </si>
  <si>
    <t xml:space="preserve">КТП-327 10/0,4кВ </t>
  </si>
  <si>
    <t xml:space="preserve">КТП-314 10/0,4кВ </t>
  </si>
  <si>
    <t xml:space="preserve">КТП-91 10/0,4кВ </t>
  </si>
  <si>
    <t xml:space="preserve">КТП-90 10/0,4кВ </t>
  </si>
  <si>
    <t>пос. Северный</t>
  </si>
  <si>
    <t xml:space="preserve">РП "Северный" 
10/0,4кВ </t>
  </si>
  <si>
    <t>пос. Выгоничи</t>
  </si>
  <si>
    <t xml:space="preserve">КТП-285 10/0,4кВ </t>
  </si>
  <si>
    <t xml:space="preserve">КТП-354 10/0,4кВ </t>
  </si>
  <si>
    <t xml:space="preserve">КТП-241 10/0,4кВ </t>
  </si>
  <si>
    <t xml:space="preserve">КТП-25 10/0,4кВ </t>
  </si>
  <si>
    <t>пгт. Выгоничи</t>
  </si>
  <si>
    <t xml:space="preserve">ЗТП-267 10/0,4кВ </t>
  </si>
  <si>
    <t xml:space="preserve">КТП-304 10/0,4кВ </t>
  </si>
  <si>
    <t xml:space="preserve">КТП-305 10/0,4кВ </t>
  </si>
  <si>
    <t>с. Кокино</t>
  </si>
  <si>
    <t xml:space="preserve">КТП-193 10/0,4кВ </t>
  </si>
  <si>
    <t>д.Клинок</t>
  </si>
  <si>
    <t xml:space="preserve">КТП-153 10/0,4кВ </t>
  </si>
  <si>
    <t xml:space="preserve">КТП-3 10/0,4кВ </t>
  </si>
  <si>
    <t>д. Скрябино</t>
  </si>
  <si>
    <t xml:space="preserve">КТП-151 10/0,4кВ </t>
  </si>
  <si>
    <t xml:space="preserve">ЗТП-275 10/0,4кВ </t>
  </si>
  <si>
    <t xml:space="preserve">КТП-35 10/0,4кВ </t>
  </si>
  <si>
    <t xml:space="preserve">КТП-209 10/0,4кВ </t>
  </si>
  <si>
    <t xml:space="preserve">КТП-212 10/0,4кВ </t>
  </si>
  <si>
    <t xml:space="preserve">ЗТП-282 10/0,4кВ </t>
  </si>
  <si>
    <t xml:space="preserve">КТП-287 10/0,4кВ </t>
  </si>
  <si>
    <t>д.Горицы</t>
  </si>
  <si>
    <t xml:space="preserve">КТП-20 10/0,4кВ </t>
  </si>
  <si>
    <t xml:space="preserve">КТП-22 10/0,4кВ </t>
  </si>
  <si>
    <t xml:space="preserve">КТП-19 10/0,4кВ </t>
  </si>
  <si>
    <t xml:space="preserve">ЗТП-278 10/0,4кВ </t>
  </si>
  <si>
    <t xml:space="preserve">КТП-21 10/0,4кВ </t>
  </si>
  <si>
    <t>д.Орменка</t>
  </si>
  <si>
    <t xml:space="preserve">КТП-189 10/0,4кВ </t>
  </si>
  <si>
    <t>1х80</t>
  </si>
  <si>
    <t xml:space="preserve">КТП-56 10/0,4кВ </t>
  </si>
  <si>
    <t xml:space="preserve">КТП-58 10/0,4кВ </t>
  </si>
  <si>
    <t xml:space="preserve">КТП-59 10/0,4кВ </t>
  </si>
  <si>
    <t xml:space="preserve">КТП-307 10/0,4кВ </t>
  </si>
  <si>
    <t>пос.Казанский</t>
  </si>
  <si>
    <t xml:space="preserve">КТП-177 10/0,4кВ </t>
  </si>
  <si>
    <t xml:space="preserve">КТП-284 10/0,4кВ </t>
  </si>
  <si>
    <t>пос.Лубянка</t>
  </si>
  <si>
    <t xml:space="preserve">КТП-117 10/0,4кВ </t>
  </si>
  <si>
    <t>д.Ольховка</t>
  </si>
  <si>
    <t>пос.Мусинский</t>
  </si>
  <si>
    <t xml:space="preserve">КТП-123 10/0,4кВ </t>
  </si>
  <si>
    <t>пос.Архангельский</t>
  </si>
  <si>
    <t xml:space="preserve">КТП-122 10/0,4кВ </t>
  </si>
  <si>
    <t>с.Малфа</t>
  </si>
  <si>
    <t xml:space="preserve">КТП-102 10/0,4кВ </t>
  </si>
  <si>
    <t xml:space="preserve">КТП-188 10/0,4кВ </t>
  </si>
  <si>
    <t xml:space="preserve">КТП-243 10/0,4кВ </t>
  </si>
  <si>
    <t>д.Хмелево</t>
  </si>
  <si>
    <t xml:space="preserve">КТП-323 10/0,4кВ </t>
  </si>
  <si>
    <t>пос.Закочье</t>
  </si>
  <si>
    <t xml:space="preserve">КТП-143 10/0,4кВ </t>
  </si>
  <si>
    <t xml:space="preserve">КТП-142 10/0,4кВ </t>
  </si>
  <si>
    <t xml:space="preserve">КТП-137 10/0,4кВ </t>
  </si>
  <si>
    <t>пос.Согласие</t>
  </si>
  <si>
    <t>пос.Деберовка</t>
  </si>
  <si>
    <t xml:space="preserve">КТП-140 10/0,4кВ </t>
  </si>
  <si>
    <t>пос.Киселевка</t>
  </si>
  <si>
    <t xml:space="preserve">КТП-157 10/0,4кВ </t>
  </si>
  <si>
    <t>пос.Гукалинский</t>
  </si>
  <si>
    <t xml:space="preserve">КТП-126 10/0,4кВ </t>
  </si>
  <si>
    <t>пос.Алексеевский</t>
  </si>
  <si>
    <t xml:space="preserve">КТП-337 10/0,4кВ </t>
  </si>
  <si>
    <t xml:space="preserve">КТП-131 10/0,4кВ </t>
  </si>
  <si>
    <t xml:space="preserve">КТП-145 10/0,4кВ </t>
  </si>
  <si>
    <t>пос.Ново-николаевский</t>
  </si>
  <si>
    <t xml:space="preserve">КТП-149 10/0,4кВ </t>
  </si>
  <si>
    <t>пос.Ново-Михайловский</t>
  </si>
  <si>
    <t>пос.Ивановский</t>
  </si>
  <si>
    <t xml:space="preserve">КТП-133 10/0,4кВ </t>
  </si>
  <si>
    <t>пос.Михайловский</t>
  </si>
  <si>
    <t xml:space="preserve">КТП-125 10/0,4кВ </t>
  </si>
  <si>
    <t>с.Сосновое Болото</t>
  </si>
  <si>
    <t xml:space="preserve">КТП-132 10/0,4кВ </t>
  </si>
  <si>
    <t xml:space="preserve">КТП-263 10/0,4кВ </t>
  </si>
  <si>
    <t xml:space="preserve">КТП-280 10/0,4кВ </t>
  </si>
  <si>
    <t>с.Карповка</t>
  </si>
  <si>
    <t>д.Маковье</t>
  </si>
  <si>
    <t xml:space="preserve">КТП-170 10/0,4кВ </t>
  </si>
  <si>
    <t xml:space="preserve">КТП-100 10/0,4кВ </t>
  </si>
  <si>
    <t>пос.Красная звезда</t>
  </si>
  <si>
    <t xml:space="preserve">КТП-120 10/0,4кВ </t>
  </si>
  <si>
    <t>пос. Семеновка</t>
  </si>
  <si>
    <t xml:space="preserve">КТП-121 10/0,4кВ </t>
  </si>
  <si>
    <t>пос.Успенский</t>
  </si>
  <si>
    <t xml:space="preserve">КТП-111 10/0,4кВ </t>
  </si>
  <si>
    <t>д.Большой Крупец</t>
  </si>
  <si>
    <t xml:space="preserve">КТП-168 10/0,4кВ </t>
  </si>
  <si>
    <t>с.Уты</t>
  </si>
  <si>
    <t xml:space="preserve">КТП-239 10/0,4кВ </t>
  </si>
  <si>
    <t xml:space="preserve">КТП-235 10/0,4кВ </t>
  </si>
  <si>
    <t xml:space="preserve">КТП-238 10/0,4кВ </t>
  </si>
  <si>
    <t xml:space="preserve">КТП-237 10/0,4кВ </t>
  </si>
  <si>
    <t xml:space="preserve">РП "Десна" 10/0,4кВ </t>
  </si>
  <si>
    <t xml:space="preserve">КТП-215 10/0,4кВ </t>
  </si>
  <si>
    <t xml:space="preserve">ЗТП-253 10/0,4кВ </t>
  </si>
  <si>
    <t xml:space="preserve">КТП-206 10/0,4кВ </t>
  </si>
  <si>
    <t xml:space="preserve">КТП-232 10/0,4кВ </t>
  </si>
  <si>
    <t xml:space="preserve">КТП-231 10/0,4кВ </t>
  </si>
  <si>
    <t>д.Павловка</t>
  </si>
  <si>
    <t xml:space="preserve">КТП-230 10/0,4кВ </t>
  </si>
  <si>
    <t>с.Уручье</t>
  </si>
  <si>
    <t xml:space="preserve">РП "Уручье" 10/0,4кВ </t>
  </si>
  <si>
    <t xml:space="preserve">КТП-225 10/0,4кВ </t>
  </si>
  <si>
    <t xml:space="preserve">КТП-332 10/0,4кВ </t>
  </si>
  <si>
    <t xml:space="preserve">КТП-226 10/0,4кВ </t>
  </si>
  <si>
    <t xml:space="preserve">КТП-224 10/0,4кВ </t>
  </si>
  <si>
    <t>с. Палужье</t>
  </si>
  <si>
    <t xml:space="preserve">КТП-14 10/0,4кВ </t>
  </si>
  <si>
    <t xml:space="preserve">КТП-15 10/0,4кВ </t>
  </si>
  <si>
    <t xml:space="preserve">КТП-320 10/0,4кВ </t>
  </si>
  <si>
    <t>с. Скуратово</t>
  </si>
  <si>
    <t xml:space="preserve">ЗТП-204 10/0,4кВ </t>
  </si>
  <si>
    <t xml:space="preserve">ЗТП-246 10/0,4кВ </t>
  </si>
  <si>
    <t>2х160</t>
  </si>
  <si>
    <t>пос.Красный Рог</t>
  </si>
  <si>
    <t xml:space="preserve">КТП-200 10/0,4кВ </t>
  </si>
  <si>
    <t xml:space="preserve">КТП-201 10/0,4кВ </t>
  </si>
  <si>
    <t xml:space="preserve">КТП-205 10/0,4кВ </t>
  </si>
  <si>
    <t>с.Брасово</t>
  </si>
  <si>
    <t>Брянская обл., Брасовский р-н</t>
  </si>
  <si>
    <t>Брасовский</t>
  </si>
  <si>
    <t xml:space="preserve">КТП-246 10/0,4кВ </t>
  </si>
  <si>
    <t xml:space="preserve">КТП-162 10/0,4кВ </t>
  </si>
  <si>
    <t>д.Рассошка</t>
  </si>
  <si>
    <t>пос.Николаевский</t>
  </si>
  <si>
    <t>пос.Зуево</t>
  </si>
  <si>
    <t xml:space="preserve">КТП-7 10/0,4кВ </t>
  </si>
  <si>
    <t xml:space="preserve">КТП-167 10/0,4кВ </t>
  </si>
  <si>
    <t>д.Сныткино</t>
  </si>
  <si>
    <t xml:space="preserve">ЗТП-262 10/0,4кВ </t>
  </si>
  <si>
    <t>с.Глоднево</t>
  </si>
  <si>
    <t>д.Фошня</t>
  </si>
  <si>
    <t>пос.Ветряк</t>
  </si>
  <si>
    <t>д.Городище-2</t>
  </si>
  <si>
    <t xml:space="preserve">КТП-158 10/0,4кВ </t>
  </si>
  <si>
    <t>д.Лубенск</t>
  </si>
  <si>
    <t xml:space="preserve">КТП-156 10/0,4кВ </t>
  </si>
  <si>
    <t>д.Фоминок</t>
  </si>
  <si>
    <t>д.Асоцкое</t>
  </si>
  <si>
    <t>д.Петрилово</t>
  </si>
  <si>
    <t xml:space="preserve">КТП-141 10/0,4кВ </t>
  </si>
  <si>
    <t>с.Кропотово</t>
  </si>
  <si>
    <t>пос.Кр.Пахарь</t>
  </si>
  <si>
    <t xml:space="preserve">КТП-13 10/0,4кВ </t>
  </si>
  <si>
    <t xml:space="preserve">КТП-181 10/0,4кВ </t>
  </si>
  <si>
    <t>с.Столбово</t>
  </si>
  <si>
    <t>пос.Пожар</t>
  </si>
  <si>
    <t xml:space="preserve">КТП-147 10/0,4кВ </t>
  </si>
  <si>
    <t>пос.Буда</t>
  </si>
  <si>
    <t>пос.Заря</t>
  </si>
  <si>
    <t xml:space="preserve">КТП-55 10/0,4кВ </t>
  </si>
  <si>
    <t xml:space="preserve">КТП-148 10/0,4кВ </t>
  </si>
  <si>
    <t>д.Краснополье</t>
  </si>
  <si>
    <t xml:space="preserve">КТП-159 10/0,4кВ </t>
  </si>
  <si>
    <t>пос.Репье</t>
  </si>
  <si>
    <t>пос.Есино</t>
  </si>
  <si>
    <t xml:space="preserve">КТП-183 10/0,4кВ </t>
  </si>
  <si>
    <t>д.Новое</t>
  </si>
  <si>
    <t xml:space="preserve">КТП-60 10/0,4кВ </t>
  </si>
  <si>
    <t>д.Верхнее</t>
  </si>
  <si>
    <t xml:space="preserve">КТП-61 10/0,4кВ </t>
  </si>
  <si>
    <t xml:space="preserve">КТП-160 10/0,4кВ </t>
  </si>
  <si>
    <t>д.Новое Городище</t>
  </si>
  <si>
    <t xml:space="preserve">КТП-63 10/0,4кВ </t>
  </si>
  <si>
    <t>пос.Гремучее</t>
  </si>
  <si>
    <t>пос.Жучок</t>
  </si>
  <si>
    <t xml:space="preserve">СТП-284 10/0,4кВ </t>
  </si>
  <si>
    <t>д.Казинка</t>
  </si>
  <si>
    <t xml:space="preserve">КТП-163 10/0,4кВ </t>
  </si>
  <si>
    <t>д.Перескоки</t>
  </si>
  <si>
    <t>с.Чаянка</t>
  </si>
  <si>
    <t xml:space="preserve">КТП-101 10/0,4кВ </t>
  </si>
  <si>
    <t xml:space="preserve">КТП-103 10/0,4кВ </t>
  </si>
  <si>
    <t>д.Шевякино</t>
  </si>
  <si>
    <t xml:space="preserve">КТП-104 10/0,4кВ </t>
  </si>
  <si>
    <t>с.Турищево</t>
  </si>
  <si>
    <t xml:space="preserve">КТП-106 10/0,4кВ </t>
  </si>
  <si>
    <t>с.Хотеево</t>
  </si>
  <si>
    <t xml:space="preserve">КТП-242 10/0,4кВ </t>
  </si>
  <si>
    <t>пос.Вынчебисы</t>
  </si>
  <si>
    <t xml:space="preserve">КТП-98 10/0,4кВ </t>
  </si>
  <si>
    <t>пос.Коммунар</t>
  </si>
  <si>
    <t>пос.Маяк</t>
  </si>
  <si>
    <t xml:space="preserve">КТП-110 10/0,4кВ </t>
  </si>
  <si>
    <t>с.Добрик</t>
  </si>
  <si>
    <t>д.Вежонка</t>
  </si>
  <si>
    <t>с.Веребск</t>
  </si>
  <si>
    <t xml:space="preserve">КТП-234 10/0,4кВ </t>
  </si>
  <si>
    <t>д.Мини</t>
  </si>
  <si>
    <t>д.Сергеева</t>
  </si>
  <si>
    <t>д.Хрипкова</t>
  </si>
  <si>
    <t>д.Роща</t>
  </si>
  <si>
    <t>д.Хохловка</t>
  </si>
  <si>
    <t>д.Горякина</t>
  </si>
  <si>
    <t>1х4</t>
  </si>
  <si>
    <t>с.Сослова</t>
  </si>
  <si>
    <t>пос.Коммуна "Пчела"</t>
  </si>
  <si>
    <t>пос.Воронов Лог</t>
  </si>
  <si>
    <t xml:space="preserve">КТП-129 10/0,4кВ </t>
  </si>
  <si>
    <t>д.Городище-1</t>
  </si>
  <si>
    <t xml:space="preserve">КТП-191 10/0,4кВ </t>
  </si>
  <si>
    <t>д.Крупец</t>
  </si>
  <si>
    <t xml:space="preserve">КТП-47 10/0,4кВ </t>
  </si>
  <si>
    <t>с.Холмецкий Хутор</t>
  </si>
  <si>
    <t xml:space="preserve">СТП-288 10/0,4кВ </t>
  </si>
  <si>
    <t>д.Холмечи</t>
  </si>
  <si>
    <t>д.Тарасовка</t>
  </si>
  <si>
    <t xml:space="preserve">КТП-32 10/0,4кВ </t>
  </si>
  <si>
    <t>д.Шемякино</t>
  </si>
  <si>
    <t>Брянская обл., Суземский р-н</t>
  </si>
  <si>
    <t>пгт.Локоть</t>
  </si>
  <si>
    <t xml:space="preserve">КТП-204 10/0,4кВ </t>
  </si>
  <si>
    <t>пос.Красный Колодец</t>
  </si>
  <si>
    <t xml:space="preserve">КТП-135 10/0,4кВ </t>
  </si>
  <si>
    <t>с.Александровское</t>
  </si>
  <si>
    <t xml:space="preserve">КТП-36 10/0,4кВ </t>
  </si>
  <si>
    <t>с.Дубровка</t>
  </si>
  <si>
    <t xml:space="preserve">КТП-44 10/0,4кВ </t>
  </si>
  <si>
    <t>1х315</t>
  </si>
  <si>
    <t xml:space="preserve">КТП-180 10/0,4кВ </t>
  </si>
  <si>
    <t xml:space="preserve">КТП-164 10/0,4кВ </t>
  </si>
  <si>
    <t xml:space="preserve">КТП-43 10/0,4кВ </t>
  </si>
  <si>
    <t>п.Погребы</t>
  </si>
  <si>
    <t xml:space="preserve">КТП-218 10/0,4кВ </t>
  </si>
  <si>
    <t xml:space="preserve">КТП-222 10/0,4кВ </t>
  </si>
  <si>
    <t xml:space="preserve">КТП-223 10/0,4кВ </t>
  </si>
  <si>
    <t>п.Коллективист</t>
  </si>
  <si>
    <t>с.Клинское</t>
  </si>
  <si>
    <t>п.Екатериновка</t>
  </si>
  <si>
    <t xml:space="preserve">КТП-150 10/0,4кВ </t>
  </si>
  <si>
    <t>с.Колошечье</t>
  </si>
  <si>
    <t xml:space="preserve">КТП-112 10/0,4кВ </t>
  </si>
  <si>
    <t>д.Коростель</t>
  </si>
  <si>
    <t>с.Кретово</t>
  </si>
  <si>
    <t xml:space="preserve">КТП-118 10/0,4кВ </t>
  </si>
  <si>
    <t xml:space="preserve">СТП-286 10/0,4кВ </t>
  </si>
  <si>
    <t>д.Ждановка</t>
  </si>
  <si>
    <t xml:space="preserve">КТП-178 10/0,4кВ </t>
  </si>
  <si>
    <t xml:space="preserve">КТП-254 10/0,4кВ </t>
  </si>
  <si>
    <t>п.Красное</t>
  </si>
  <si>
    <t xml:space="preserve">КТП-124 10/0,4кВ </t>
  </si>
  <si>
    <t>д.Мареевка</t>
  </si>
  <si>
    <t>Брянская обл., Дубровский р-н</t>
  </si>
  <si>
    <t>Дубровский</t>
  </si>
  <si>
    <t xml:space="preserve">КТП-228 10/0,4кВ </t>
  </si>
  <si>
    <t>д.Бобровня</t>
  </si>
  <si>
    <t>д.Ручей</t>
  </si>
  <si>
    <t>д.Сетинка</t>
  </si>
  <si>
    <t xml:space="preserve">КТП-260 10/0,4кВ </t>
  </si>
  <si>
    <t>д.Буда</t>
  </si>
  <si>
    <t>с.Рябчи</t>
  </si>
  <si>
    <t xml:space="preserve">РП "Рябчи" 10/0,4кВ </t>
  </si>
  <si>
    <t xml:space="preserve">КТП-257 10/0,4кВ </t>
  </si>
  <si>
    <t>д.Сусняг</t>
  </si>
  <si>
    <t xml:space="preserve">КТП-259 10/0,4кВ </t>
  </si>
  <si>
    <t xml:space="preserve">КТП-258 10/0,4кВ </t>
  </si>
  <si>
    <t>д.Болотня</t>
  </si>
  <si>
    <t xml:space="preserve">КТП-248 10/0,4кВ </t>
  </si>
  <si>
    <t>пос.Мин.Воды</t>
  </si>
  <si>
    <t>д.Гайдуковка</t>
  </si>
  <si>
    <t xml:space="preserve">КТП-275 10/0,4кВ </t>
  </si>
  <si>
    <t>д.Туреевка</t>
  </si>
  <si>
    <t>д.Чапаев</t>
  </si>
  <si>
    <t xml:space="preserve">КТП-252 10/0,4кВ </t>
  </si>
  <si>
    <t xml:space="preserve">КТП-216 10/0,4кВ </t>
  </si>
  <si>
    <t>д.Шаровка</t>
  </si>
  <si>
    <t xml:space="preserve">КТП-217 10/0,4кВ </t>
  </si>
  <si>
    <t>пос.Косик</t>
  </si>
  <si>
    <t xml:space="preserve">КТП-221 10/0,4кВ </t>
  </si>
  <si>
    <t>д.Пеклино</t>
  </si>
  <si>
    <t xml:space="preserve">КТП-219 10/0,4кВ </t>
  </si>
  <si>
    <t>д.Забелизна</t>
  </si>
  <si>
    <t xml:space="preserve">КТП-220 10/0,4кВ </t>
  </si>
  <si>
    <t xml:space="preserve">РП "Пеклино" 10/0,4кВ </t>
  </si>
  <si>
    <t>д.Салынь</t>
  </si>
  <si>
    <t>д.Новая Салынь</t>
  </si>
  <si>
    <t>д.Бересток</t>
  </si>
  <si>
    <t>д.Дубовец</t>
  </si>
  <si>
    <t>д.Голубея</t>
  </si>
  <si>
    <t>пгт.Дубровка</t>
  </si>
  <si>
    <t>пос.Калинин</t>
  </si>
  <si>
    <t>с.Алешня</t>
  </si>
  <si>
    <t>д.Чепеничи</t>
  </si>
  <si>
    <t>с.Сергеевка</t>
  </si>
  <si>
    <t>д.Жуковщина</t>
  </si>
  <si>
    <t xml:space="preserve">КТП-99 10/0,4кВ </t>
  </si>
  <si>
    <t>д.Жуково</t>
  </si>
  <si>
    <t xml:space="preserve">ЗТП №1 "База РЭС" 10/0,4кВ </t>
  </si>
  <si>
    <t xml:space="preserve">РП "Зимницкий" 10/0,4кВ </t>
  </si>
  <si>
    <t>д.Загорье</t>
  </si>
  <si>
    <t>с.Хамовка</t>
  </si>
  <si>
    <t>д.Потрясовка</t>
  </si>
  <si>
    <t>д.Тушево</t>
  </si>
  <si>
    <t>д.Любимовка</t>
  </si>
  <si>
    <t>д.Чет</t>
  </si>
  <si>
    <t>д.Тютчева Слобода</t>
  </si>
  <si>
    <t>пос.Липовка</t>
  </si>
  <si>
    <t>пос.Новый свет</t>
  </si>
  <si>
    <t>д.Карловка</t>
  </si>
  <si>
    <t>д.Немерь</t>
  </si>
  <si>
    <t xml:space="preserve">КТП-152 10/0,4кВ </t>
  </si>
  <si>
    <t>д.Чекалина Слобода</t>
  </si>
  <si>
    <t xml:space="preserve">КТП-154 10/0,4кВ </t>
  </si>
  <si>
    <t>д.Зимницкая Слобода</t>
  </si>
  <si>
    <t>с.Рековичи</t>
  </si>
  <si>
    <t xml:space="preserve">КТП-278 10/0,4кВ </t>
  </si>
  <si>
    <t xml:space="preserve">КТП-277 10/0,4кВ </t>
  </si>
  <si>
    <t>д.Казаново</t>
  </si>
  <si>
    <t>д.Вязовск</t>
  </si>
  <si>
    <t>д.Давыдчи</t>
  </si>
  <si>
    <t>д.Понизовка</t>
  </si>
  <si>
    <t xml:space="preserve">КТП-272 10/0,4кВ </t>
  </si>
  <si>
    <t>д.Зерно</t>
  </si>
  <si>
    <t>д.Побойная</t>
  </si>
  <si>
    <t xml:space="preserve">КТП-62 10/0,4кВ </t>
  </si>
  <si>
    <t>д.Герасимовка</t>
  </si>
  <si>
    <t>д.Берлевец</t>
  </si>
  <si>
    <t>д.Заустье</t>
  </si>
  <si>
    <t>д.Колышкино</t>
  </si>
  <si>
    <t xml:space="preserve">КТП-281 10/0,4кВ </t>
  </si>
  <si>
    <t>д.Старое Колышкино</t>
  </si>
  <si>
    <t xml:space="preserve">РП "Колышкино" 10/0,4кВ </t>
  </si>
  <si>
    <t>д.Плетневка</t>
  </si>
  <si>
    <t>д.Прилепы</t>
  </si>
  <si>
    <t xml:space="preserve">КТП-41 10/0,4кВ </t>
  </si>
  <si>
    <t>д.Сосновка</t>
  </si>
  <si>
    <t xml:space="preserve">КТП-42 10/0,4кВ </t>
  </si>
  <si>
    <t>с.Жабово</t>
  </si>
  <si>
    <t>д.Моряк</t>
  </si>
  <si>
    <t>д.Новая Кочевка</t>
  </si>
  <si>
    <t>д.Алешинка</t>
  </si>
  <si>
    <t xml:space="preserve">КТП-271 10/0,4кВ </t>
  </si>
  <si>
    <t>д.Шушерово</t>
  </si>
  <si>
    <t xml:space="preserve">КТП-267 10/0,4кВ </t>
  </si>
  <si>
    <t>д.Деньгубовка</t>
  </si>
  <si>
    <t>пос.Хотен</t>
  </si>
  <si>
    <t>д.Барковичи</t>
  </si>
  <si>
    <t>д.Афонино</t>
  </si>
  <si>
    <t xml:space="preserve">РП "Афонино" 10/0,4кВ </t>
  </si>
  <si>
    <t>д.Будвинец</t>
  </si>
  <si>
    <t>пос.Сеща</t>
  </si>
  <si>
    <t>д.Большая Островня</t>
  </si>
  <si>
    <t xml:space="preserve">РП "Большая Островня" 10/0,4кВ </t>
  </si>
  <si>
    <t>д.Харичи</t>
  </si>
  <si>
    <t xml:space="preserve">КТП-211 10/0,4кВ </t>
  </si>
  <si>
    <t>д.Казенное Узкое</t>
  </si>
  <si>
    <t>д.Новое Узкое</t>
  </si>
  <si>
    <t xml:space="preserve">КТП-214 10/0,4кВ </t>
  </si>
  <si>
    <t xml:space="preserve">КТП-194 10/0,4кВ </t>
  </si>
  <si>
    <t>д.Холмовая</t>
  </si>
  <si>
    <t xml:space="preserve">КТП-195 10/0,4кВ </t>
  </si>
  <si>
    <t>д.Федоровка</t>
  </si>
  <si>
    <t>д.Радичи</t>
  </si>
  <si>
    <t xml:space="preserve">КТП-203 10/0,4кВ </t>
  </si>
  <si>
    <t>д.Глинки</t>
  </si>
  <si>
    <t>д.Ч.Радичи</t>
  </si>
  <si>
    <t>д.Мирошки</t>
  </si>
  <si>
    <t>д.Грибовка</t>
  </si>
  <si>
    <t xml:space="preserve">КТП-184 10/0,4кВ </t>
  </si>
  <si>
    <t>д.Кутец</t>
  </si>
  <si>
    <t xml:space="preserve">КТП-177 6/0,4кВ </t>
  </si>
  <si>
    <t xml:space="preserve">ЗТП №140 "Поликлиника" 6/0,4кВ </t>
  </si>
  <si>
    <t xml:space="preserve">КТП-178 6/0,4кВ </t>
  </si>
  <si>
    <t xml:space="preserve">КТП-180 6/0,4кВ </t>
  </si>
  <si>
    <t xml:space="preserve">КТП-139 6/0,4кВ </t>
  </si>
  <si>
    <t xml:space="preserve">КТП-179 6/0,4кВ </t>
  </si>
  <si>
    <t>с.Большая Жукова</t>
  </si>
  <si>
    <t>Брянская обл., Дятьковский р-н</t>
  </si>
  <si>
    <t>Дятьковский</t>
  </si>
  <si>
    <t xml:space="preserve">РП "Большая Жукова" 6/0,4кВ </t>
  </si>
  <si>
    <t>д.Хизовка</t>
  </si>
  <si>
    <t xml:space="preserve">КТП-18 6/0,4кВ </t>
  </si>
  <si>
    <t>г.Дятьково</t>
  </si>
  <si>
    <t xml:space="preserve">РП "База РЭС" 6/0,4кВ </t>
  </si>
  <si>
    <t>пос.Дружба</t>
  </si>
  <si>
    <t xml:space="preserve">РП "Дружба" 6/0,4кВ </t>
  </si>
  <si>
    <t>1х160+1х250</t>
  </si>
  <si>
    <t xml:space="preserve">РП "Школа" 6/0,4кВ </t>
  </si>
  <si>
    <t xml:space="preserve">ЗТП-166 6/0,4кВ </t>
  </si>
  <si>
    <t xml:space="preserve">КТП-211 6/0,4кВ </t>
  </si>
  <si>
    <t xml:space="preserve">КТП-218 6/0,4кВ </t>
  </si>
  <si>
    <t>д.Чернятичи</t>
  </si>
  <si>
    <t xml:space="preserve">КТП-8 6/0,4кВ </t>
  </si>
  <si>
    <t xml:space="preserve">КТП-36 6/0,4кВ </t>
  </si>
  <si>
    <t xml:space="preserve">КТП-4 6/0,4кВ </t>
  </si>
  <si>
    <t xml:space="preserve">РП "АВМ" 6/0,4кВ </t>
  </si>
  <si>
    <t>д.Любышь</t>
  </si>
  <si>
    <t xml:space="preserve">КТП-11 6/0,4кВ </t>
  </si>
  <si>
    <t xml:space="preserve">КТП-1 6/0,4кВ </t>
  </si>
  <si>
    <t>д.Псурский Хутор</t>
  </si>
  <si>
    <t>д.Верещевка</t>
  </si>
  <si>
    <t>д.Ольшаница</t>
  </si>
  <si>
    <t>д.Псурь</t>
  </si>
  <si>
    <t xml:space="preserve">РП "Псурь" 6/0,4кВ </t>
  </si>
  <si>
    <t>с.Слободище</t>
  </si>
  <si>
    <t xml:space="preserve">РП "Слободище" 6/0,4кВ </t>
  </si>
  <si>
    <t>1х320+1х400</t>
  </si>
  <si>
    <t>пос.Родники</t>
  </si>
  <si>
    <t xml:space="preserve">КТП-96 6/0,4кВ </t>
  </si>
  <si>
    <t>д.Колядчино</t>
  </si>
  <si>
    <t xml:space="preserve">КТП-100 6/0,4кВ </t>
  </si>
  <si>
    <t xml:space="preserve">РП "Сосновка" 6/0,4кВ </t>
  </si>
  <si>
    <t xml:space="preserve">КТП-97 6/0,4кВ </t>
  </si>
  <si>
    <t xml:space="preserve">КТП-101 6/0,4кВ </t>
  </si>
  <si>
    <t>д.Латышовка</t>
  </si>
  <si>
    <t xml:space="preserve">КТП-102 6/0,4кВ </t>
  </si>
  <si>
    <t xml:space="preserve">ЗТП-92 6/0,4кВ </t>
  </si>
  <si>
    <t xml:space="preserve">КТП-93 6/0,4кВ </t>
  </si>
  <si>
    <t>1х180</t>
  </si>
  <si>
    <t xml:space="preserve">ЗТП-95 6/0,4кВ </t>
  </si>
  <si>
    <t xml:space="preserve">КТП-108 6/0,4кВ </t>
  </si>
  <si>
    <t xml:space="preserve">КТП-219 6/0,4кВ </t>
  </si>
  <si>
    <t>д.Неверь</t>
  </si>
  <si>
    <t xml:space="preserve">КТП-81 6/0,4кВ </t>
  </si>
  <si>
    <t xml:space="preserve">ЗТП-91 6/0,4кВ </t>
  </si>
  <si>
    <t>с.Пупково</t>
  </si>
  <si>
    <t xml:space="preserve">КТП-82 6/0,4кВ </t>
  </si>
  <si>
    <t xml:space="preserve">КТП-80 6/0,4кВ </t>
  </si>
  <si>
    <t xml:space="preserve">КТП-87 6/0,4кВ </t>
  </si>
  <si>
    <t>д.Березино</t>
  </si>
  <si>
    <t xml:space="preserve">РП "Березино" 6/0,4кВ </t>
  </si>
  <si>
    <t>1х560</t>
  </si>
  <si>
    <t xml:space="preserve">КТП-169 6/0,4кВ </t>
  </si>
  <si>
    <t xml:space="preserve">КТП-89 6/0,4кВ </t>
  </si>
  <si>
    <t xml:space="preserve">КТП-739 6/0,4кВ </t>
  </si>
  <si>
    <t>пос.Кленовский</t>
  </si>
  <si>
    <t xml:space="preserve">КТП-740 6/0,4кВ </t>
  </si>
  <si>
    <t>пос.Бытошь</t>
  </si>
  <si>
    <t xml:space="preserve">КТП-138 6/0,4кВ </t>
  </si>
  <si>
    <t>с.Немеричи</t>
  </si>
  <si>
    <t xml:space="preserve">РП "Щербовка" 6/0,4кВ </t>
  </si>
  <si>
    <t xml:space="preserve">РП "Немеричи" 6/0,4кВ </t>
  </si>
  <si>
    <t xml:space="preserve">КТП-145 6/0,4кВ </t>
  </si>
  <si>
    <t xml:space="preserve">КТП-149 6/0,4кВ </t>
  </si>
  <si>
    <t xml:space="preserve">КТП-153 6/0,4кВ </t>
  </si>
  <si>
    <t xml:space="preserve">КТП-148 6/0,4кВ </t>
  </si>
  <si>
    <t xml:space="preserve">КТП-158 6/0,4кВ </t>
  </si>
  <si>
    <t>д.Будочка</t>
  </si>
  <si>
    <t xml:space="preserve">РП "Будочка" 6/0,4кВ </t>
  </si>
  <si>
    <t>1х560+1х100</t>
  </si>
  <si>
    <t xml:space="preserve">РП "Котельная" 6/0,4кВ </t>
  </si>
  <si>
    <t>д.Савчино</t>
  </si>
  <si>
    <t xml:space="preserve">КТП-130 6/0,4кВ </t>
  </si>
  <si>
    <t>д.Рубча</t>
  </si>
  <si>
    <t>д.Смолигово</t>
  </si>
  <si>
    <t xml:space="preserve">КТП-129 6/0,4кВ </t>
  </si>
  <si>
    <t xml:space="preserve">КТП-144 6/0,4кВ </t>
  </si>
  <si>
    <t xml:space="preserve">КТП-143 6/0,4кВ </t>
  </si>
  <si>
    <t>д.Сельцо</t>
  </si>
  <si>
    <t>д.Любегошь</t>
  </si>
  <si>
    <t xml:space="preserve">КТП-125 6/0,4кВ </t>
  </si>
  <si>
    <t>с.Бацкино</t>
  </si>
  <si>
    <t xml:space="preserve">КТП-117 6/0,4кВ </t>
  </si>
  <si>
    <t xml:space="preserve">КТП-116 6/0,4кВ </t>
  </si>
  <si>
    <t xml:space="preserve">РП "Сельцо" 6/0,4кВ </t>
  </si>
  <si>
    <t xml:space="preserve">КТП-112 6/0,4кВ </t>
  </si>
  <si>
    <t xml:space="preserve">ЗТП-120 6/0,4кВ </t>
  </si>
  <si>
    <t xml:space="preserve">ЗТП-121 6/0,4кВ </t>
  </si>
  <si>
    <t xml:space="preserve">ЗТП-122 6/0,4кВ </t>
  </si>
  <si>
    <t xml:space="preserve">ЗТП-119 6/0,4кВ </t>
  </si>
  <si>
    <t xml:space="preserve">КТП-154 6/0,4кВ </t>
  </si>
  <si>
    <t>пос.Дарковичи</t>
  </si>
  <si>
    <t xml:space="preserve">КТП-73 6/0,4кВ </t>
  </si>
  <si>
    <t xml:space="preserve">КТП-65 6/0,4кВ </t>
  </si>
  <si>
    <t>д.Веселое</t>
  </si>
  <si>
    <t xml:space="preserve">КТП-208 6/0,4кВ </t>
  </si>
  <si>
    <t>д.Доманово</t>
  </si>
  <si>
    <t xml:space="preserve">КТП-51 6/0,4кВ </t>
  </si>
  <si>
    <t xml:space="preserve">КТП-48 6/0,4кВ </t>
  </si>
  <si>
    <t xml:space="preserve">РП "Радица" 6/0,4кВ </t>
  </si>
  <si>
    <t>д.Верхи</t>
  </si>
  <si>
    <t xml:space="preserve">КТП-49 6/0,4кВ </t>
  </si>
  <si>
    <t>д.Радица</t>
  </si>
  <si>
    <t xml:space="preserve">КТП-46 6/0,4кВ </t>
  </si>
  <si>
    <t xml:space="preserve">КТП-41 6/0,4кВ </t>
  </si>
  <si>
    <t>д.Пастушье</t>
  </si>
  <si>
    <t xml:space="preserve">КТП-38 6/0,4кВ </t>
  </si>
  <si>
    <t xml:space="preserve">КТП-98 6/0,4кВ </t>
  </si>
  <si>
    <t>с.Рублено</t>
  </si>
  <si>
    <t>пос.Стеклянная Радица</t>
  </si>
  <si>
    <t xml:space="preserve">КТП-45 6/0,4кВ </t>
  </si>
  <si>
    <t xml:space="preserve">КТП-47 6/0,4кВ </t>
  </si>
  <si>
    <t xml:space="preserve">КТП-57 6/0,4кВ </t>
  </si>
  <si>
    <t xml:space="preserve">ЗТП-62 6/0,4кВ </t>
  </si>
  <si>
    <t>1х250+1х200</t>
  </si>
  <si>
    <t xml:space="preserve">РП "Дарковичи" 6/0,4кВ </t>
  </si>
  <si>
    <t>2х320</t>
  </si>
  <si>
    <t>пос.Толвинка</t>
  </si>
  <si>
    <t xml:space="preserve">РП "Толвинка" 6/0,4кВ </t>
  </si>
  <si>
    <t>д.Крючки</t>
  </si>
  <si>
    <t xml:space="preserve">КТП-77 6/0,4кВ </t>
  </si>
  <si>
    <t>д.Корчменка</t>
  </si>
  <si>
    <t>д.Дубровка</t>
  </si>
  <si>
    <t xml:space="preserve">КТП-141 6/0,4кВ </t>
  </si>
  <si>
    <t xml:space="preserve">КТП-109 6/0,4кВ </t>
  </si>
  <si>
    <t xml:space="preserve">ЗТП-67 6/0,4кВ </t>
  </si>
  <si>
    <t xml:space="preserve">ЗТП-66 6/0,4кВ </t>
  </si>
  <si>
    <t xml:space="preserve">КТП-69 6/0,4кВ </t>
  </si>
  <si>
    <t xml:space="preserve">КТП-63 6/0,4кВ </t>
  </si>
  <si>
    <t>пос.Толбино</t>
  </si>
  <si>
    <t xml:space="preserve">КТП-72 6/0,4кВ </t>
  </si>
  <si>
    <t>д.Новый Свет</t>
  </si>
  <si>
    <t xml:space="preserve">КТП-71 6/0,4кВ </t>
  </si>
  <si>
    <t xml:space="preserve">КТП-74 6/0,4кВ </t>
  </si>
  <si>
    <t xml:space="preserve">КТП-70 6/0,4кВ </t>
  </si>
  <si>
    <t>с.Малое Поллпино</t>
  </si>
  <si>
    <t xml:space="preserve">КТП-724 6/0,4кВ </t>
  </si>
  <si>
    <t>д.Розное</t>
  </si>
  <si>
    <t xml:space="preserve">КТП-712 6/0,4кВ </t>
  </si>
  <si>
    <t>с.Журиничи</t>
  </si>
  <si>
    <t xml:space="preserve">РП "Журиничи" 6/0,4кВ </t>
  </si>
  <si>
    <t xml:space="preserve">КТП-715 6/0,4кВ </t>
  </si>
  <si>
    <t xml:space="preserve">КТП-714 6/0,4кВ </t>
  </si>
  <si>
    <t>пос.Бежань</t>
  </si>
  <si>
    <t xml:space="preserve">КТП-718 6/0,4кВ </t>
  </si>
  <si>
    <t xml:space="preserve">КТП-725 6/0,4кВ </t>
  </si>
  <si>
    <t xml:space="preserve">ЗТП-743 6/0,4кВ </t>
  </si>
  <si>
    <t xml:space="preserve">РП "Малое Полпино" 6/0,4кВ </t>
  </si>
  <si>
    <t xml:space="preserve">КТП-716 6/0,4кВ </t>
  </si>
  <si>
    <t>пос.Пальцо</t>
  </si>
  <si>
    <t>Брянская обл., Карачевский р-н</t>
  </si>
  <si>
    <t xml:space="preserve">КТП-759 6/0,4кВ </t>
  </si>
  <si>
    <t xml:space="preserve">ЗТП-760 6/0,4кВ </t>
  </si>
  <si>
    <t xml:space="preserve">КТП-720 6/0,4кВ </t>
  </si>
  <si>
    <t xml:space="preserve">КТП-721 6/0,4кВ </t>
  </si>
  <si>
    <t>д.Зайцевы Дворы</t>
  </si>
  <si>
    <t xml:space="preserve">КТП-713 6/0,4кВ </t>
  </si>
  <si>
    <t>пос.Мирный</t>
  </si>
  <si>
    <t xml:space="preserve">КТП-702 6/0,4кВ </t>
  </si>
  <si>
    <t xml:space="preserve">КТП-700 6/0,4кВ </t>
  </si>
  <si>
    <t xml:space="preserve">КТП-764 6/0,4кВ </t>
  </si>
  <si>
    <t xml:space="preserve">КТП-705 6/0,4кВ </t>
  </si>
  <si>
    <t>с.Клинок</t>
  </si>
  <si>
    <t>Брянская обл., Жирятинский р-н</t>
  </si>
  <si>
    <t>Жирятинский</t>
  </si>
  <si>
    <t>с.Бойтичи</t>
  </si>
  <si>
    <t>д.Павловичи</t>
  </si>
  <si>
    <t>д.Литовники</t>
  </si>
  <si>
    <t xml:space="preserve">КТП-130 10/0,4кВ </t>
  </si>
  <si>
    <t>с.Жирятино</t>
  </si>
  <si>
    <t>д.Кучеево</t>
  </si>
  <si>
    <t xml:space="preserve">КТП-38 10/0,4кВ </t>
  </si>
  <si>
    <t>д.Ратное</t>
  </si>
  <si>
    <t>д.Болотихово</t>
  </si>
  <si>
    <t>с.Ишово</t>
  </si>
  <si>
    <t>д.Санники</t>
  </si>
  <si>
    <t xml:space="preserve">РП "Жирятино" 10/0,4кВ </t>
  </si>
  <si>
    <t>с.Творишичи</t>
  </si>
  <si>
    <t>д.Колячево</t>
  </si>
  <si>
    <t>д.Заречная</t>
  </si>
  <si>
    <t>с.Княжичи</t>
  </si>
  <si>
    <t>д.Старое Калпино</t>
  </si>
  <si>
    <t>пос.Ленинский</t>
  </si>
  <si>
    <t>с.Савлуково</t>
  </si>
  <si>
    <t xml:space="preserve">ЗТП "База РЭС" 10/0,4кВ </t>
  </si>
  <si>
    <t>1х160+1х200</t>
  </si>
  <si>
    <t>д.Комягино</t>
  </si>
  <si>
    <t xml:space="preserve">РП "Комягино" 10/0,4кВ </t>
  </si>
  <si>
    <t>х.Никольский</t>
  </si>
  <si>
    <t xml:space="preserve">РП "Савлуково" 10/0,4кВ </t>
  </si>
  <si>
    <t>д.Макарово</t>
  </si>
  <si>
    <t>д.Елисеевичи</t>
  </si>
  <si>
    <t xml:space="preserve">КТП-67 10/0,4кВ </t>
  </si>
  <si>
    <t>д.Колодня</t>
  </si>
  <si>
    <t>с.Синьково</t>
  </si>
  <si>
    <t xml:space="preserve">РП "Колодня" 10/0,4кВ </t>
  </si>
  <si>
    <t>д.Ожоги</t>
  </si>
  <si>
    <t>с.Кульнево</t>
  </si>
  <si>
    <t xml:space="preserve">РП "Кульнево" 10/0,4кВ </t>
  </si>
  <si>
    <t>с.Рубча</t>
  </si>
  <si>
    <t>п.Троян</t>
  </si>
  <si>
    <t>п.Калинин</t>
  </si>
  <si>
    <t>д.Соколья Слобода</t>
  </si>
  <si>
    <t>с.Норино</t>
  </si>
  <si>
    <t>д.Мехово</t>
  </si>
  <si>
    <t>п.Гигант</t>
  </si>
  <si>
    <t xml:space="preserve">РП "Буда" 10/0,4кВ </t>
  </si>
  <si>
    <t>д.Бобыничи</t>
  </si>
  <si>
    <t>с.Анохово</t>
  </si>
  <si>
    <t>д.Харабочи</t>
  </si>
  <si>
    <t>п.Муравьи</t>
  </si>
  <si>
    <t>д.Садовичи</t>
  </si>
  <si>
    <t>п.Добропушкинский</t>
  </si>
  <si>
    <t>с.Воробейня</t>
  </si>
  <si>
    <t xml:space="preserve">РП "Воробейня" 10/0,4кВ </t>
  </si>
  <si>
    <t>д.Косачи</t>
  </si>
  <si>
    <t>д.Усошки</t>
  </si>
  <si>
    <t xml:space="preserve">КТП-107 10/0,4кВ </t>
  </si>
  <si>
    <t>п.Светлый Луч</t>
  </si>
  <si>
    <t>д.Мордасово</t>
  </si>
  <si>
    <t>с.Высокое</t>
  </si>
  <si>
    <t>д.Столбы</t>
  </si>
  <si>
    <t>д.Издержичи</t>
  </si>
  <si>
    <t>с.Морачево</t>
  </si>
  <si>
    <t>с.Княвичи</t>
  </si>
  <si>
    <t xml:space="preserve">РП "Княвичи" 10/0,4кВ </t>
  </si>
  <si>
    <t>2х100</t>
  </si>
  <si>
    <t>д.Новое Каплино</t>
  </si>
  <si>
    <t xml:space="preserve">РП "Дружба" 10/0,4кВ </t>
  </si>
  <si>
    <t>д.Славынь</t>
  </si>
  <si>
    <t>д.Карпиловка</t>
  </si>
  <si>
    <t>пос.Латыши</t>
  </si>
  <si>
    <t>Брянская обл., Жуковский р-н</t>
  </si>
  <si>
    <t>Жуковский</t>
  </si>
  <si>
    <t xml:space="preserve">ЗТП "Латыши" 10/0,4кВ </t>
  </si>
  <si>
    <t>д.Сидоровка</t>
  </si>
  <si>
    <t>д.Орловка</t>
  </si>
  <si>
    <t xml:space="preserve">РП "Орловка" 10/0,4кВ </t>
  </si>
  <si>
    <t>п.Гостиловка</t>
  </si>
  <si>
    <t xml:space="preserve">РП "Гостиловка" 10/0,4кВ </t>
  </si>
  <si>
    <t xml:space="preserve">КТП-213 10/0,4кВ </t>
  </si>
  <si>
    <t xml:space="preserve">КТП-247 10/0,4кВ </t>
  </si>
  <si>
    <t>п.Меловка</t>
  </si>
  <si>
    <t xml:space="preserve">ЗТП-179 10/0,4кВ </t>
  </si>
  <si>
    <t>п.Большак</t>
  </si>
  <si>
    <t>д.Летошники</t>
  </si>
  <si>
    <t>д.Струговня</t>
  </si>
  <si>
    <t>п.Верещевский</t>
  </si>
  <si>
    <t>д.Задубравье</t>
  </si>
  <si>
    <t>п.Томиловичи</t>
  </si>
  <si>
    <t>1х1,25</t>
  </si>
  <si>
    <t>г.Жуковка</t>
  </si>
  <si>
    <t xml:space="preserve">ЗТП-257 10/0,4кВ </t>
  </si>
  <si>
    <t>1х100+1х250</t>
  </si>
  <si>
    <t xml:space="preserve">ЗТП-83 10/0,4кВ </t>
  </si>
  <si>
    <t xml:space="preserve">ЗТП-163 10/0,4кВ </t>
  </si>
  <si>
    <t>п.Тросна</t>
  </si>
  <si>
    <t>п.Похвальный</t>
  </si>
  <si>
    <t>с.Дятьковичи</t>
  </si>
  <si>
    <t>д.Новые Месковичи</t>
  </si>
  <si>
    <t>д. Новокольская Слобода</t>
  </si>
  <si>
    <t>х.Поляковка</t>
  </si>
  <si>
    <t xml:space="preserve">ЗТП-93 10/0,4кВ </t>
  </si>
  <si>
    <t>д.Касилово</t>
  </si>
  <si>
    <t>д.Савоко</t>
  </si>
  <si>
    <t>д.Александровка</t>
  </si>
  <si>
    <t>д.Ходиловичи</t>
  </si>
  <si>
    <t xml:space="preserve">РП "Ходиловичи" 10/0,4кВ </t>
  </si>
  <si>
    <t>1х630+1х200</t>
  </si>
  <si>
    <t>д.Петуховка</t>
  </si>
  <si>
    <t xml:space="preserve">ЗТП-90 10/0,4кВ </t>
  </si>
  <si>
    <t>д.Ким</t>
  </si>
  <si>
    <t>д.Матреновка</t>
  </si>
  <si>
    <t>д.Приютино</t>
  </si>
  <si>
    <t>д.Бережки</t>
  </si>
  <si>
    <t>д.Круча</t>
  </si>
  <si>
    <t>д.Титовка</t>
  </si>
  <si>
    <t>д.Казариновка</t>
  </si>
  <si>
    <t>д.Трубачи</t>
  </si>
  <si>
    <t>д.Никитинка</t>
  </si>
  <si>
    <t>п.Ореховский</t>
  </si>
  <si>
    <t>д.Березовка</t>
  </si>
  <si>
    <t>пос.Олсуфьево</t>
  </si>
  <si>
    <t>д.Заречье</t>
  </si>
  <si>
    <t>д.Гришина Слобода</t>
  </si>
  <si>
    <t>д.Месковичи</t>
  </si>
  <si>
    <t>д.Ленское</t>
  </si>
  <si>
    <t xml:space="preserve">ЗТП-180 10/0,4кВ </t>
  </si>
  <si>
    <t>д.Велея</t>
  </si>
  <si>
    <t>с.Фошня</t>
  </si>
  <si>
    <t xml:space="preserve">КТП-265 10/0,4кВ </t>
  </si>
  <si>
    <t>д.Новая Буда</t>
  </si>
  <si>
    <t>д.Кочева</t>
  </si>
  <si>
    <t>д.Новоселье</t>
  </si>
  <si>
    <t>пос.Красная</t>
  </si>
  <si>
    <t>д.Никольская Слобода</t>
  </si>
  <si>
    <t>д.Борча</t>
  </si>
  <si>
    <t>д.Вышковичи</t>
  </si>
  <si>
    <t xml:space="preserve">ЗТП-64 10/0,4кВ </t>
  </si>
  <si>
    <t>д.Леденево</t>
  </si>
  <si>
    <t xml:space="preserve">РП "Леденево" 10/0,4кВ </t>
  </si>
  <si>
    <t xml:space="preserve">ЗТП-7 10/0,4кВ </t>
  </si>
  <si>
    <t>с.Белоголовль</t>
  </si>
  <si>
    <t>пос.Цветники</t>
  </si>
  <si>
    <t xml:space="preserve">РП "Цветники" 10/0,4кВ </t>
  </si>
  <si>
    <t>с.Крыжино</t>
  </si>
  <si>
    <t>пос.Панов</t>
  </si>
  <si>
    <t xml:space="preserve">РП "Крыжино" 10/0,4кВ </t>
  </si>
  <si>
    <t>д.Нешковичи</t>
  </si>
  <si>
    <t>пос.Балтика</t>
  </si>
  <si>
    <t>д.Силеевка</t>
  </si>
  <si>
    <t>пос.Белоглавая</t>
  </si>
  <si>
    <t>пос.Тенешево</t>
  </si>
  <si>
    <t>с.Речица</t>
  </si>
  <si>
    <t xml:space="preserve">РП "Речица" 10/0,4кВ </t>
  </si>
  <si>
    <t>1х630+1х250</t>
  </si>
  <si>
    <t>с.Вщиж</t>
  </si>
  <si>
    <t>д.Шамордино</t>
  </si>
  <si>
    <t>д.Песочня</t>
  </si>
  <si>
    <t>д.Стибково</t>
  </si>
  <si>
    <t>с.Овстуг</t>
  </si>
  <si>
    <t xml:space="preserve">РП "Овстуг" 10/0,4кВ </t>
  </si>
  <si>
    <t>1х400+1х630</t>
  </si>
  <si>
    <t xml:space="preserve">ЗТП-244 10/0,4кВ </t>
  </si>
  <si>
    <t xml:space="preserve">КТП-236 10/0,4кВ </t>
  </si>
  <si>
    <t xml:space="preserve">ЗТП-97 10/0,4кВ </t>
  </si>
  <si>
    <t xml:space="preserve">ЗТП-249 10/0,4кВ </t>
  </si>
  <si>
    <t>д.Маяк</t>
  </si>
  <si>
    <t>д.Неготино</t>
  </si>
  <si>
    <t>с.Быковичи</t>
  </si>
  <si>
    <t xml:space="preserve">РП "Быковичи"10/0,4кВ </t>
  </si>
  <si>
    <t>д.Упрусы</t>
  </si>
  <si>
    <t>с.Одринка</t>
  </si>
  <si>
    <t>Карачевский</t>
  </si>
  <si>
    <t>д.Кашинка</t>
  </si>
  <si>
    <t xml:space="preserve">КТП-62 6/0,4кВ </t>
  </si>
  <si>
    <t>пос.Новгородский</t>
  </si>
  <si>
    <t xml:space="preserve">КТП-75 6/0,4кВ </t>
  </si>
  <si>
    <t>д.Воронья</t>
  </si>
  <si>
    <t xml:space="preserve">КТП-67 6/0,4кВ </t>
  </si>
  <si>
    <t>д.Жиркины Дворы</t>
  </si>
  <si>
    <t xml:space="preserve">КТП-76 6/0,4кВ </t>
  </si>
  <si>
    <t xml:space="preserve">КТП-324 6/0,4кВ </t>
  </si>
  <si>
    <t>д.Аксиньино</t>
  </si>
  <si>
    <t>д.Грибовы Дворы</t>
  </si>
  <si>
    <t xml:space="preserve">КТП-5 6/0,4кВ </t>
  </si>
  <si>
    <t xml:space="preserve">КТП-335 6/0,4кВ </t>
  </si>
  <si>
    <t xml:space="preserve">КТП-331 6/0,4кВ </t>
  </si>
  <si>
    <t>д.Масловка</t>
  </si>
  <si>
    <t xml:space="preserve">КТП-9 6/0,4кВ </t>
  </si>
  <si>
    <t>д.Красная</t>
  </si>
  <si>
    <t xml:space="preserve">КТП-134 6/0,4кВ </t>
  </si>
  <si>
    <t>д.Дарьина</t>
  </si>
  <si>
    <t xml:space="preserve">КТП-135 6/0,4кВ </t>
  </si>
  <si>
    <t>с.Юрасово</t>
  </si>
  <si>
    <t xml:space="preserve">КТП-137 6/0,4кВ </t>
  </si>
  <si>
    <t xml:space="preserve">ЗТП-346 6/0,4кВ </t>
  </si>
  <si>
    <t>с.Вельяминова</t>
  </si>
  <si>
    <t>с.Зеленино</t>
  </si>
  <si>
    <t xml:space="preserve">КТП-147 6/0,4кВ </t>
  </si>
  <si>
    <t xml:space="preserve">ЗТП-161 6/0,4кВ </t>
  </si>
  <si>
    <t>с.Бошино</t>
  </si>
  <si>
    <t xml:space="preserve">КТП-142 6/0,4кВ </t>
  </si>
  <si>
    <t>д.Быковка</t>
  </si>
  <si>
    <t>д.Сурьянова</t>
  </si>
  <si>
    <t xml:space="preserve">КТП-146 6/0,4кВ </t>
  </si>
  <si>
    <t>пос.Голубино</t>
  </si>
  <si>
    <t xml:space="preserve">КТП-111 6/0,4кВ </t>
  </si>
  <si>
    <t xml:space="preserve">КТП-113 6/0,4кВ </t>
  </si>
  <si>
    <t xml:space="preserve">КТП-115 6/0,4кВ </t>
  </si>
  <si>
    <t>д.Бугры</t>
  </si>
  <si>
    <t xml:space="preserve">КТП-126 6/0,4кВ </t>
  </si>
  <si>
    <t>д.Емильянова</t>
  </si>
  <si>
    <t xml:space="preserve">КТП-119 6/0,4кВ </t>
  </si>
  <si>
    <t>д.Дубрава</t>
  </si>
  <si>
    <t xml:space="preserve">КТП-131 6/0,4кВ </t>
  </si>
  <si>
    <t>д.Мазнева</t>
  </si>
  <si>
    <t xml:space="preserve">КТП-166 6/0,4кВ </t>
  </si>
  <si>
    <t xml:space="preserve">КТП-35 6/0,4кВ </t>
  </si>
  <si>
    <t xml:space="preserve">КТП-164 6/0,4кВ </t>
  </si>
  <si>
    <t>д.Волкова</t>
  </si>
  <si>
    <t xml:space="preserve">КТП-165 6/0,4кВ </t>
  </si>
  <si>
    <t>пос.Башкатов</t>
  </si>
  <si>
    <t>д.Мариничи</t>
  </si>
  <si>
    <t xml:space="preserve">КТП-173 6/0,4кВ </t>
  </si>
  <si>
    <t>д.Семеновка</t>
  </si>
  <si>
    <t xml:space="preserve">КТП-174 6/0,4кВ </t>
  </si>
  <si>
    <t>с.Алымово</t>
  </si>
  <si>
    <t>пос.Долгий</t>
  </si>
  <si>
    <t>д.Свиридово</t>
  </si>
  <si>
    <t xml:space="preserve">КТП-187 6/0,4кВ </t>
  </si>
  <si>
    <t xml:space="preserve">КТП-184 6/0,4кВ </t>
  </si>
  <si>
    <t>д.Яковлево</t>
  </si>
  <si>
    <t xml:space="preserve">КТП-6 6/0,4кВ </t>
  </si>
  <si>
    <t>д.Сумароково</t>
  </si>
  <si>
    <t>с.Дронова</t>
  </si>
  <si>
    <t xml:space="preserve">КТП-185 6/0,4кВ </t>
  </si>
  <si>
    <t xml:space="preserve">КТП-171 6/0,4кВ </t>
  </si>
  <si>
    <t xml:space="preserve">КТП-172 6/0,4кВ </t>
  </si>
  <si>
    <t>пос.Амосовский</t>
  </si>
  <si>
    <t xml:space="preserve">КТП-198 6/0,4кВ </t>
  </si>
  <si>
    <t>д.Бочарки</t>
  </si>
  <si>
    <t xml:space="preserve">КТП-190 6/0,4кВ </t>
  </si>
  <si>
    <t>пос.Дунаевский</t>
  </si>
  <si>
    <t xml:space="preserve">КТП-204 6/0,4кВ </t>
  </si>
  <si>
    <t xml:space="preserve">КТП-203 6/0,4кВ </t>
  </si>
  <si>
    <t>д.Барановка</t>
  </si>
  <si>
    <t>1х320</t>
  </si>
  <si>
    <t xml:space="preserve">КТП-2 6/0,4кВ </t>
  </si>
  <si>
    <t xml:space="preserve">КТП-344 6/0,4кВ </t>
  </si>
  <si>
    <t xml:space="preserve">КТП-3 6/0,4кВ </t>
  </si>
  <si>
    <t>д.Вишневка</t>
  </si>
  <si>
    <t xml:space="preserve">КТП-10 6/0,4кВ </t>
  </si>
  <si>
    <t xml:space="preserve">КТП-17 6/0,4кВ </t>
  </si>
  <si>
    <t>д.Глыбочка</t>
  </si>
  <si>
    <t>д.Слобода</t>
  </si>
  <si>
    <t>пос.Прогресс</t>
  </si>
  <si>
    <t xml:space="preserve">КТП-127 6/0,4кВ </t>
  </si>
  <si>
    <t xml:space="preserve">КТП-308 6/0,4кВ </t>
  </si>
  <si>
    <t xml:space="preserve">КТП-309 6/0,4кВ </t>
  </si>
  <si>
    <t>д.Мальтина</t>
  </si>
  <si>
    <t xml:space="preserve">КТП-78 6/0,4кВ </t>
  </si>
  <si>
    <t>пос.Рассвет</t>
  </si>
  <si>
    <t>г.Карачев</t>
  </si>
  <si>
    <t xml:space="preserve">КТПП-21 6/0,4кВ </t>
  </si>
  <si>
    <t>д.Рясники</t>
  </si>
  <si>
    <t xml:space="preserve">КТП-338 6/0,4кВ </t>
  </si>
  <si>
    <t>с.Бережок</t>
  </si>
  <si>
    <t xml:space="preserve">КТП-26 6/0,4кВ </t>
  </si>
  <si>
    <t xml:space="preserve">КТП-333 6/0,4кВ </t>
  </si>
  <si>
    <t xml:space="preserve">КТП-52 6/0,4кВ </t>
  </si>
  <si>
    <t xml:space="preserve">КТП-28 6/0,4кВ </t>
  </si>
  <si>
    <t xml:space="preserve">КТП-29 6/0,4кВ </t>
  </si>
  <si>
    <t xml:space="preserve">КТП-284 6/0,4кВ </t>
  </si>
  <si>
    <t xml:space="preserve">КТП-53 6/0,4кВ </t>
  </si>
  <si>
    <t xml:space="preserve">КТП-293 6/0,4кВ </t>
  </si>
  <si>
    <t>д.Подсосонки</t>
  </si>
  <si>
    <t xml:space="preserve">КТП-33 6/0,4кВ </t>
  </si>
  <si>
    <t xml:space="preserve">КТП-363 6/0,4кВ </t>
  </si>
  <si>
    <t>с.Трыковка</t>
  </si>
  <si>
    <t xml:space="preserve">КТП-84 6/0,4кВ </t>
  </si>
  <si>
    <t>д.Верховка</t>
  </si>
  <si>
    <t xml:space="preserve">КТП-83 6/0,4кВ </t>
  </si>
  <si>
    <t xml:space="preserve">КТП-85 6/0,4кВ </t>
  </si>
  <si>
    <t xml:space="preserve">КТП-105 6/0,4кВ </t>
  </si>
  <si>
    <t xml:space="preserve">КТП-283 6/0,4кВ </t>
  </si>
  <si>
    <t xml:space="preserve">КТП-282 6/0,4кВ </t>
  </si>
  <si>
    <t>д.Мокрое</t>
  </si>
  <si>
    <t xml:space="preserve">КТП-86 6/0,4кВ </t>
  </si>
  <si>
    <t>пос.Козловский</t>
  </si>
  <si>
    <t>пос.Красная поляна</t>
  </si>
  <si>
    <t xml:space="preserve">КТП-281 6/0,4кВ </t>
  </si>
  <si>
    <t>пос.Березовка</t>
  </si>
  <si>
    <t xml:space="preserve">КТП-310 6/0,4кВ </t>
  </si>
  <si>
    <t xml:space="preserve">КТП-б/н 6/0,4кВ </t>
  </si>
  <si>
    <t xml:space="preserve">КТП-312 6/0,4кВ </t>
  </si>
  <si>
    <t xml:space="preserve">КТП-299 6/0,4кВ </t>
  </si>
  <si>
    <t xml:space="preserve">КТП-313 6/0,4кВ </t>
  </si>
  <si>
    <t>пос.Газеновка</t>
  </si>
  <si>
    <t>д.Мылинка</t>
  </si>
  <si>
    <t>д.Карлово</t>
  </si>
  <si>
    <t>д.Вереща</t>
  </si>
  <si>
    <t xml:space="preserve">КТП-343 6/0,4кВ </t>
  </si>
  <si>
    <t>п.Воскресенский</t>
  </si>
  <si>
    <t xml:space="preserve">КТП-103 6/0,4кВ </t>
  </si>
  <si>
    <t xml:space="preserve">КТП-298 6/0,4кВ </t>
  </si>
  <si>
    <t>д.Бабинка</t>
  </si>
  <si>
    <t xml:space="preserve">КТП-272 6/0,4кВ </t>
  </si>
  <si>
    <t>д.Непряхино</t>
  </si>
  <si>
    <t xml:space="preserve">КТП-271 6/0,4кВ </t>
  </si>
  <si>
    <t>пос.Красные Дворики</t>
  </si>
  <si>
    <t xml:space="preserve">КТП-270 6/0,4кВ </t>
  </si>
  <si>
    <t>д.Фроловка</t>
  </si>
  <si>
    <t>д.Желтоводье</t>
  </si>
  <si>
    <t xml:space="preserve">КТП-295 6/0,4кВ </t>
  </si>
  <si>
    <t>д.Алексеево</t>
  </si>
  <si>
    <t>д.Нечаево</t>
  </si>
  <si>
    <t>д.Шумаки</t>
  </si>
  <si>
    <t>Брянская обл., Навлинский р-н</t>
  </si>
  <si>
    <t>д.Кривошеено</t>
  </si>
  <si>
    <t>д.Петрово</t>
  </si>
  <si>
    <t>д.Алеесеево</t>
  </si>
  <si>
    <t>с.Ружное</t>
  </si>
  <si>
    <t>д.Куприно</t>
  </si>
  <si>
    <t>д.Власовка</t>
  </si>
  <si>
    <t>д.Ревны</t>
  </si>
  <si>
    <t>д.Кашкаданово</t>
  </si>
  <si>
    <t>д.Трубчаниново</t>
  </si>
  <si>
    <t>д.Лужецкая</t>
  </si>
  <si>
    <t xml:space="preserve">КТП-250 10/0,4кВ </t>
  </si>
  <si>
    <t xml:space="preserve">КТП-268 10/0,4кВ </t>
  </si>
  <si>
    <t>д.Подосинки</t>
  </si>
  <si>
    <t xml:space="preserve">КТП-253 10/0,4кВ </t>
  </si>
  <si>
    <t>с.Крутое</t>
  </si>
  <si>
    <t xml:space="preserve">КТП-264 10/0,4кВ </t>
  </si>
  <si>
    <t>с.Гощь</t>
  </si>
  <si>
    <t xml:space="preserve">КТП-210 10/0,4кВ </t>
  </si>
  <si>
    <t>д.Воронинка</t>
  </si>
  <si>
    <t>с.Верхополье</t>
  </si>
  <si>
    <t xml:space="preserve">КТП-358 10/0,4кВ </t>
  </si>
  <si>
    <t>д.Сергеевка</t>
  </si>
  <si>
    <t>д.Липовка</t>
  </si>
  <si>
    <t>д.Приютово</t>
  </si>
  <si>
    <t xml:space="preserve">КТП-321 10/0,4кВ </t>
  </si>
  <si>
    <t>д.Хацунь</t>
  </si>
  <si>
    <t xml:space="preserve">КТП-342 10/0,4кВ </t>
  </si>
  <si>
    <t>д.Осиновые дворики</t>
  </si>
  <si>
    <t>д.Царево-Займище</t>
  </si>
  <si>
    <t>д.Осиновка</t>
  </si>
  <si>
    <t>д.Коптилово</t>
  </si>
  <si>
    <t xml:space="preserve">КТП-229 10/0,4кВ </t>
  </si>
  <si>
    <t>пгт.Клетня</t>
  </si>
  <si>
    <t>Брянская обл., Клетнянский р-н</t>
  </si>
  <si>
    <t>Клетнянский</t>
  </si>
  <si>
    <t>д.Серебряковка</t>
  </si>
  <si>
    <t>д.Лозовка</t>
  </si>
  <si>
    <t>1х1,250</t>
  </si>
  <si>
    <t>д.Ольшанка</t>
  </si>
  <si>
    <t>с.Лутна</t>
  </si>
  <si>
    <t>д.Прыща</t>
  </si>
  <si>
    <t xml:space="preserve">РП "Мармазовка" 10/0,4кВ </t>
  </si>
  <si>
    <t>д.Новожеевка</t>
  </si>
  <si>
    <t>д.Полипоновка</t>
  </si>
  <si>
    <t>д.Малаховка</t>
  </si>
  <si>
    <t>с.Акуличи</t>
  </si>
  <si>
    <t xml:space="preserve">РП "Акуличи" 10/0,4кВ </t>
  </si>
  <si>
    <t>д.Пестраковка</t>
  </si>
  <si>
    <t xml:space="preserve">РП "Осиновка" 10/0,4кВ </t>
  </si>
  <si>
    <t>д.Сальниково</t>
  </si>
  <si>
    <t xml:space="preserve">ЗТП-1 10/0,4кВ </t>
  </si>
  <si>
    <t>1х400+1х160</t>
  </si>
  <si>
    <t xml:space="preserve">ЗТП-32 10/0,4кВ </t>
  </si>
  <si>
    <t xml:space="preserve">ЗТП-12 10/0,4кВ </t>
  </si>
  <si>
    <t xml:space="preserve">РП "Строитель" 10/0,4кВ </t>
  </si>
  <si>
    <t>п.7-й км Мамаевской ветки</t>
  </si>
  <si>
    <t>д.Красный дворец</t>
  </si>
  <si>
    <t>п.Быстрянка</t>
  </si>
  <si>
    <t xml:space="preserve">ЗТП-21 10/0,4кВ </t>
  </si>
  <si>
    <t>д.Струек</t>
  </si>
  <si>
    <t xml:space="preserve">3ТП-253 10/0,4кВ </t>
  </si>
  <si>
    <t xml:space="preserve">РП "Лутна" 10/0,4кВ </t>
  </si>
  <si>
    <t>д.Оборочное</t>
  </si>
  <si>
    <t>п.Задня</t>
  </si>
  <si>
    <t>д.Куйбышев</t>
  </si>
  <si>
    <t>д.Козеновка</t>
  </si>
  <si>
    <t>д.Павлинки</t>
  </si>
  <si>
    <t xml:space="preserve">КТП-179 10/0,4кВ </t>
  </si>
  <si>
    <t>д.Миголино</t>
  </si>
  <si>
    <t>д.Набат</t>
  </si>
  <si>
    <t>д.Дадоровка</t>
  </si>
  <si>
    <t>д.Надва</t>
  </si>
  <si>
    <t xml:space="preserve">РП "Восход" 10/0,4кВ </t>
  </si>
  <si>
    <t>д.Погарь</t>
  </si>
  <si>
    <t>д.Синицкое</t>
  </si>
  <si>
    <t xml:space="preserve">РП "Синицкое" 10/0,4кВ </t>
  </si>
  <si>
    <t>д.Сметковщина</t>
  </si>
  <si>
    <t>с.Молотово</t>
  </si>
  <si>
    <t xml:space="preserve">ЗТП-28 10/0,4кВ </t>
  </si>
  <si>
    <t xml:space="preserve">ЗТП-3 10/0,4кВ </t>
  </si>
  <si>
    <t xml:space="preserve">ЗТП-41 10/0,4кВ </t>
  </si>
  <si>
    <t xml:space="preserve">ЗТП-4 10/0,4кВ </t>
  </si>
  <si>
    <t xml:space="preserve">ЗТП-45 10/0,4кВ </t>
  </si>
  <si>
    <t xml:space="preserve">ЗТП-25 10/0,4кВ </t>
  </si>
  <si>
    <t xml:space="preserve">ЗТП-2 10/0,4кВ </t>
  </si>
  <si>
    <t xml:space="preserve">ЗТП-14 10/0,4кВ </t>
  </si>
  <si>
    <t xml:space="preserve">ЗТП-57 10/0,4кВ </t>
  </si>
  <si>
    <t xml:space="preserve">ЗТП-37 10/0,4кВ </t>
  </si>
  <si>
    <t xml:space="preserve">ЗТП "Дом РЭС" 10/0,4кВ </t>
  </si>
  <si>
    <t xml:space="preserve">ЗТП-13 10/0,4кВ </t>
  </si>
  <si>
    <t xml:space="preserve">ЗТП-33 10/0,4кВ </t>
  </si>
  <si>
    <t xml:space="preserve">ЗТП-22 10/0,4кВ </t>
  </si>
  <si>
    <t xml:space="preserve">ЗТП-23 10/0,4кВ </t>
  </si>
  <si>
    <t xml:space="preserve">ЗТП-152 10/0,4кВ </t>
  </si>
  <si>
    <t xml:space="preserve">РП "Николаевка" 10/0,4кВ </t>
  </si>
  <si>
    <t>д.Алексеевка</t>
  </si>
  <si>
    <t>д.Новотроицкое</t>
  </si>
  <si>
    <t>с.Мужиново</t>
  </si>
  <si>
    <t xml:space="preserve">РП "Мужиново" 10/0,4кВ </t>
  </si>
  <si>
    <t>д.Алень</t>
  </si>
  <si>
    <t xml:space="preserve">ЗТП-31 10/0,4кВ </t>
  </si>
  <si>
    <t xml:space="preserve">ЦРП "Надва" 10/0,4кВ </t>
  </si>
  <si>
    <t xml:space="preserve">ЗТП-29 10/0,4кВ </t>
  </si>
  <si>
    <t xml:space="preserve">ЗТП-30 10/0,4кВ </t>
  </si>
  <si>
    <t xml:space="preserve">ЗТП-6 10/0,4кВ </t>
  </si>
  <si>
    <t xml:space="preserve">ЗТП-46 10/0,4кВ </t>
  </si>
  <si>
    <t>д.Харитоновская</t>
  </si>
  <si>
    <t>д.Коростовец</t>
  </si>
  <si>
    <t>д.Меловое</t>
  </si>
  <si>
    <t>д.Красная Приснань</t>
  </si>
  <si>
    <t>д.Семеричи</t>
  </si>
  <si>
    <t xml:space="preserve">РП "Заипутьское" 10/0,4кВ </t>
  </si>
  <si>
    <t xml:space="preserve">РП "Семиричи"10/0,4кВ </t>
  </si>
  <si>
    <t>д.Елисеевка</t>
  </si>
  <si>
    <t>х.Камнев Хутор</t>
  </si>
  <si>
    <t>д.Щеткино</t>
  </si>
  <si>
    <t>д.Соловьяновка</t>
  </si>
  <si>
    <t>д.Тельча</t>
  </si>
  <si>
    <t>д.Ширковка</t>
  </si>
  <si>
    <t xml:space="preserve">РП "Ширковка" 10/0,4кВ </t>
  </si>
  <si>
    <t>д.Узровье</t>
  </si>
  <si>
    <t>д.Добрая Корна</t>
  </si>
  <si>
    <t>д.Еловка</t>
  </si>
  <si>
    <t>д.Борятино</t>
  </si>
  <si>
    <t xml:space="preserve">РП "Алексеевка" 10/0,4кВ </t>
  </si>
  <si>
    <t>д.Козловчик</t>
  </si>
  <si>
    <t>с.Каменец</t>
  </si>
  <si>
    <t>п.Мирный</t>
  </si>
  <si>
    <t xml:space="preserve">РП "Мирный" 10/0,4кВ </t>
  </si>
  <si>
    <t>д.Бульшево</t>
  </si>
  <si>
    <t>д.Коршево</t>
  </si>
  <si>
    <t>д.Мощеное</t>
  </si>
  <si>
    <t>д.Глиница</t>
  </si>
  <si>
    <t>п.Августовский</t>
  </si>
  <si>
    <t xml:space="preserve">КТП-182 10/0,4кВ </t>
  </si>
  <si>
    <t xml:space="preserve">РП "Бульшево" 10/0,4кВ </t>
  </si>
  <si>
    <t xml:space="preserve">РП "Родина" 10/0,4кВ </t>
  </si>
  <si>
    <t>1х250+1х630</t>
  </si>
  <si>
    <t>д.Строительная Слобода</t>
  </si>
  <si>
    <t xml:space="preserve">РП "Слобода" 10/0,4кВ </t>
  </si>
  <si>
    <t>д.Неделька</t>
  </si>
  <si>
    <t xml:space="preserve">РП "Неделька" 10/0,4кВ </t>
  </si>
  <si>
    <t>д.Озерцо</t>
  </si>
  <si>
    <t>рп.Навля</t>
  </si>
  <si>
    <t>Навлинский</t>
  </si>
  <si>
    <t xml:space="preserve">ЗТП-170 10/0,4кВ </t>
  </si>
  <si>
    <t xml:space="preserve">ЗТП-125 10/0,4кВ </t>
  </si>
  <si>
    <t>с.Алешенка</t>
  </si>
  <si>
    <t>п.Еловики</t>
  </si>
  <si>
    <t>п.Первомайский</t>
  </si>
  <si>
    <t>д.Андреевка</t>
  </si>
  <si>
    <t>п.Песчанный</t>
  </si>
  <si>
    <t>д.Клюковники</t>
  </si>
  <si>
    <t>п.Пурвинка</t>
  </si>
  <si>
    <t>п.Пахарь</t>
  </si>
  <si>
    <t>д.Бартынь</t>
  </si>
  <si>
    <t>д.Щегловка</t>
  </si>
  <si>
    <t>д.Печки</t>
  </si>
  <si>
    <t>д.Девичье</t>
  </si>
  <si>
    <t>д.Гладское</t>
  </si>
  <si>
    <t>д.Тростянка</t>
  </si>
  <si>
    <t>с.Лески</t>
  </si>
  <si>
    <t>д.Сергино</t>
  </si>
  <si>
    <t>д.Селище</t>
  </si>
  <si>
    <t>д.Козловка</t>
  </si>
  <si>
    <t>п.Жары</t>
  </si>
  <si>
    <t>п.Перекоп</t>
  </si>
  <si>
    <t>п.Белгород</t>
  </si>
  <si>
    <t>п.Красивое Подгорье</t>
  </si>
  <si>
    <t>д.Пластовое</t>
  </si>
  <si>
    <t>с.Гремячье</t>
  </si>
  <si>
    <t>п.Липки</t>
  </si>
  <si>
    <t>с.Зубовка</t>
  </si>
  <si>
    <t>с.Рябчевка</t>
  </si>
  <si>
    <t>д.Синезерки</t>
  </si>
  <si>
    <t>д.Кольцовка</t>
  </si>
  <si>
    <t xml:space="preserve">КТП-138 10/0,4кВ </t>
  </si>
  <si>
    <t>п.Красный Бор</t>
  </si>
  <si>
    <t xml:space="preserve">КТП-207 10/0,4кВ </t>
  </si>
  <si>
    <t>с.Приволье</t>
  </si>
  <si>
    <t>с.Чичково</t>
  </si>
  <si>
    <t>д.Дружное</t>
  </si>
  <si>
    <t>п.Садовый</t>
  </si>
  <si>
    <t>д.Пьявицкий</t>
  </si>
  <si>
    <t>д.Муравьевка</t>
  </si>
  <si>
    <t>д.Калиновка</t>
  </si>
  <si>
    <t>с.Бяково</t>
  </si>
  <si>
    <t>с.Журавка</t>
  </si>
  <si>
    <t>д.Мостки</t>
  </si>
  <si>
    <t>с.Ревны</t>
  </si>
  <si>
    <t>с.Гололобово</t>
  </si>
  <si>
    <t>д.Гаврилково</t>
  </si>
  <si>
    <t>с.Салтановка</t>
  </si>
  <si>
    <t>п.Пашеньки</t>
  </si>
  <si>
    <t>с.Пролысово</t>
  </si>
  <si>
    <t>д.Глубокие Лужи</t>
  </si>
  <si>
    <t>п.Вознесенск</t>
  </si>
  <si>
    <t>п.Думча</t>
  </si>
  <si>
    <t>п.Гавань</t>
  </si>
  <si>
    <t>д.Ворки</t>
  </si>
  <si>
    <t>п.Жданово</t>
  </si>
  <si>
    <t>с.Вздружное</t>
  </si>
  <si>
    <t>п.Кукуевка</t>
  </si>
  <si>
    <t>с.Глинное</t>
  </si>
  <si>
    <t>п.Угорье</t>
  </si>
  <si>
    <t>с.Партизанское</t>
  </si>
  <si>
    <t>д.Курган</t>
  </si>
  <si>
    <t>с.Бутре</t>
  </si>
  <si>
    <t>д.Курносовка</t>
  </si>
  <si>
    <t>с.Соколово</t>
  </si>
  <si>
    <t>д.Сычевка</t>
  </si>
  <si>
    <t>п.Новая жизнь</t>
  </si>
  <si>
    <t>д.Моисеевка</t>
  </si>
  <si>
    <t>д.Бучнево</t>
  </si>
  <si>
    <t>п.Коммуна</t>
  </si>
  <si>
    <t>с.Литовня</t>
  </si>
  <si>
    <t>п.Стайки</t>
  </si>
  <si>
    <t>с.Борщево</t>
  </si>
  <si>
    <t>п.Майский</t>
  </si>
  <si>
    <t>Брянская обл., Комаричский р-н</t>
  </si>
  <si>
    <t>Комаричский</t>
  </si>
  <si>
    <t>д.Кокино</t>
  </si>
  <si>
    <t>п.Дружный</t>
  </si>
  <si>
    <t>д.Туличево</t>
  </si>
  <si>
    <t>д.Бабинец</t>
  </si>
  <si>
    <t>с.Аркино</t>
  </si>
  <si>
    <t>рп Комаричи</t>
  </si>
  <si>
    <t>д.Дерюгино</t>
  </si>
  <si>
    <t>п.Глядино</t>
  </si>
  <si>
    <t>п.Надельный</t>
  </si>
  <si>
    <t>п.Каменец</t>
  </si>
  <si>
    <t>п.Владимировка</t>
  </si>
  <si>
    <t>д.Апажа</t>
  </si>
  <si>
    <t>д.Пигарево</t>
  </si>
  <si>
    <t>д.Козинка</t>
  </si>
  <si>
    <t>с.Углевище</t>
  </si>
  <si>
    <t>с.Быхово</t>
  </si>
  <si>
    <t>п.Ивановский</t>
  </si>
  <si>
    <t>с.Любошево</t>
  </si>
  <si>
    <t>п.Ново-Лубшево</t>
  </si>
  <si>
    <t>п.Роговское</t>
  </si>
  <si>
    <t>пгт Лопандино</t>
  </si>
  <si>
    <t>с.Радогощь</t>
  </si>
  <si>
    <t>п.Слободка</t>
  </si>
  <si>
    <t>п.Захарово</t>
  </si>
  <si>
    <t>п.Зарево</t>
  </si>
  <si>
    <t>п.Лугань</t>
  </si>
  <si>
    <t>п.Солнце</t>
  </si>
  <si>
    <t xml:space="preserve">ЗТП-148 10/0,4кВ </t>
  </si>
  <si>
    <t>с.Усожа</t>
  </si>
  <si>
    <t>п.Добрич</t>
  </si>
  <si>
    <t>д.Березовец</t>
  </si>
  <si>
    <t>п.Юпитер</t>
  </si>
  <si>
    <t>с.Большевик</t>
  </si>
  <si>
    <t xml:space="preserve">ЗТП-206 10/0,4кВ </t>
  </si>
  <si>
    <t>п.Василек</t>
  </si>
  <si>
    <t>п.Лукинка</t>
  </si>
  <si>
    <t>с.Избичня</t>
  </si>
  <si>
    <t>п.Алешок</t>
  </si>
  <si>
    <t>д.Причиж</t>
  </si>
  <si>
    <t>п.Громыши</t>
  </si>
  <si>
    <t>с.Евдокимовка</t>
  </si>
  <si>
    <t>с.Литиж</t>
  </si>
  <si>
    <t>п.Соколовский</t>
  </si>
  <si>
    <t>п.Дедововье</t>
  </si>
  <si>
    <t>п.Широкая Лужа</t>
  </si>
  <si>
    <t>с.Игрицкое</t>
  </si>
  <si>
    <t>п.Соловьевский</t>
  </si>
  <si>
    <t>д.Зиновкино</t>
  </si>
  <si>
    <t>д.Ольгино</t>
  </si>
  <si>
    <t>д.Мартыновка</t>
  </si>
  <si>
    <t>д.Мостечня</t>
  </si>
  <si>
    <t>с.Асовица</t>
  </si>
  <si>
    <t>д.Лагеревка</t>
  </si>
  <si>
    <t>с.Бобрик</t>
  </si>
  <si>
    <t>с.Горки</t>
  </si>
  <si>
    <t>д.Тростная</t>
  </si>
  <si>
    <t>п.Степановский</t>
  </si>
  <si>
    <t>с.Война</t>
  </si>
  <si>
    <t>с.Шарово</t>
  </si>
  <si>
    <t>д.Козлово</t>
  </si>
  <si>
    <t>п.Кузнецовка</t>
  </si>
  <si>
    <t>с.Кубань</t>
  </si>
  <si>
    <t>с.Хлебтово</t>
  </si>
  <si>
    <t>п.Рекорд</t>
  </si>
  <si>
    <t>д.Робское</t>
  </si>
  <si>
    <t>д.Чернево</t>
  </si>
  <si>
    <t>Брянская обл., Рогнединский р-н</t>
  </si>
  <si>
    <t>Рогнединский</t>
  </si>
  <si>
    <t>с.Пятницкое</t>
  </si>
  <si>
    <t>д.Копаль</t>
  </si>
  <si>
    <t>д.Взголяжья Слобода</t>
  </si>
  <si>
    <t>д.Старое Хотмирово</t>
  </si>
  <si>
    <t>д.Новое Хотмирово</t>
  </si>
  <si>
    <t>рп Рогнедино</t>
  </si>
  <si>
    <t>д.Клечатово</t>
  </si>
  <si>
    <t>д.Старое Гатьково</t>
  </si>
  <si>
    <t>д.Новое Гатьково</t>
  </si>
  <si>
    <t>д.Яблонь</t>
  </si>
  <si>
    <t>д.Желтоноговичи</t>
  </si>
  <si>
    <t>д.Гор.Слобода</t>
  </si>
  <si>
    <t>д.Долгое</t>
  </si>
  <si>
    <t>с.Литовни</t>
  </si>
  <si>
    <t>д.Студенец</t>
  </si>
  <si>
    <t>с.Вороново</t>
  </si>
  <si>
    <t xml:space="preserve">РП "Вороново" 10/0,4кВ </t>
  </si>
  <si>
    <t>1х400+1х250</t>
  </si>
  <si>
    <t>д.Казинки</t>
  </si>
  <si>
    <t>с.Троицкое</t>
  </si>
  <si>
    <t>д.Владимировка</t>
  </si>
  <si>
    <t>д.Лутовиновка</t>
  </si>
  <si>
    <t>д.Хацынь</t>
  </si>
  <si>
    <t xml:space="preserve">РП-2 10/0,4кВ </t>
  </si>
  <si>
    <t xml:space="preserve">ЗТП РЭС 10/0,4кВ </t>
  </si>
  <si>
    <t>д.Княгино</t>
  </si>
  <si>
    <t>д.Селиловичи</t>
  </si>
  <si>
    <t>д.Бологча</t>
  </si>
  <si>
    <t>д.Павлова Слобода</t>
  </si>
  <si>
    <t>д.Кисляково</t>
  </si>
  <si>
    <t>д.Хлюстинка</t>
  </si>
  <si>
    <t>д.Чернея</t>
  </si>
  <si>
    <t>п.Герой</t>
  </si>
  <si>
    <t>п.Заря</t>
  </si>
  <si>
    <t>с.Осовик</t>
  </si>
  <si>
    <t xml:space="preserve">РП "Осовик" 10/0,4кВ </t>
  </si>
  <si>
    <t>1х160+1х400</t>
  </si>
  <si>
    <t>д.Лозицы</t>
  </si>
  <si>
    <t>п.Подбородок</t>
  </si>
  <si>
    <t>п.Гобики</t>
  </si>
  <si>
    <t>д.Рожня</t>
  </si>
  <si>
    <t>д.Новоалександровка</t>
  </si>
  <si>
    <t>п.Будянский</t>
  </si>
  <si>
    <t>д.Шоховка</t>
  </si>
  <si>
    <t>д.Большая Лутна</t>
  </si>
  <si>
    <t>с.Шаровичи</t>
  </si>
  <si>
    <t>д.Малая Лутна</t>
  </si>
  <si>
    <t>д.Барсуки</t>
  </si>
  <si>
    <t>д.Нижнее Бунево</t>
  </si>
  <si>
    <t>д.Толвино</t>
  </si>
  <si>
    <t>с.Пацинь</t>
  </si>
  <si>
    <t>д.Ратовское</t>
  </si>
  <si>
    <t>с.Федоровское</t>
  </si>
  <si>
    <t>п.Преображенский</t>
  </si>
  <si>
    <t>д.Пакиничи</t>
  </si>
  <si>
    <t>д.Луч</t>
  </si>
  <si>
    <t>д.Большевик</t>
  </si>
  <si>
    <t>с.Тюнино</t>
  </si>
  <si>
    <t>д.Щепет</t>
  </si>
  <si>
    <t>д.Милейково</t>
  </si>
  <si>
    <t>д.Щипонь</t>
  </si>
  <si>
    <t>д.Павловское</t>
  </si>
  <si>
    <t>с.Снопот</t>
  </si>
  <si>
    <t xml:space="preserve">РП "Снопот" 10/0,4кВ </t>
  </si>
  <si>
    <t>с.Хариново</t>
  </si>
  <si>
    <t>д.Литвиново</t>
  </si>
  <si>
    <t>с.Негино</t>
  </si>
  <si>
    <t>Суземский</t>
  </si>
  <si>
    <t>с.Сенчуры</t>
  </si>
  <si>
    <t>п.Ильинский</t>
  </si>
  <si>
    <t>с.Ямное</t>
  </si>
  <si>
    <t>с.Новенькое</t>
  </si>
  <si>
    <t>с.Старая Погощь</t>
  </si>
  <si>
    <t>с.Новая Погощь</t>
  </si>
  <si>
    <t>х.Бор</t>
  </si>
  <si>
    <t>рп Суземка</t>
  </si>
  <si>
    <t xml:space="preserve">ЗТП-201 10/0,4кВ </t>
  </si>
  <si>
    <t>с.Устарь</t>
  </si>
  <si>
    <t>п.Веселый</t>
  </si>
  <si>
    <t>с.Герасимовка</t>
  </si>
  <si>
    <t>с.Денисовка</t>
  </si>
  <si>
    <t>д.Криничка</t>
  </si>
  <si>
    <t>д.Челюскин</t>
  </si>
  <si>
    <t>д.Нерусса</t>
  </si>
  <si>
    <t>с.Красная Слобода</t>
  </si>
  <si>
    <t>д.Смелиж</t>
  </si>
  <si>
    <t>д.Чухраи</t>
  </si>
  <si>
    <t>д.Староямное</t>
  </si>
  <si>
    <t>д.Шилинка</t>
  </si>
  <si>
    <t xml:space="preserve">д.Ст.Рудач </t>
  </si>
  <si>
    <t>д.Башаровка</t>
  </si>
  <si>
    <t>пос.Заводский</t>
  </si>
  <si>
    <t xml:space="preserve">д.Нов.Рудач </t>
  </si>
  <si>
    <t>с.Горожанка</t>
  </si>
  <si>
    <t>д.Улица</t>
  </si>
  <si>
    <t>д.Коммуна</t>
  </si>
  <si>
    <t>п.Зеленый</t>
  </si>
  <si>
    <t>с.Зерново</t>
  </si>
  <si>
    <t>с.Страчево</t>
  </si>
  <si>
    <t>д.Торлопово</t>
  </si>
  <si>
    <t>п.Новоселки</t>
  </si>
  <si>
    <t>с.Павловичи</t>
  </si>
  <si>
    <t xml:space="preserve">3ТП-131 10/0,4кВ </t>
  </si>
  <si>
    <t>с.Алешковичи</t>
  </si>
  <si>
    <t>с.Щепетлево</t>
  </si>
  <si>
    <t>с.Добрунь</t>
  </si>
  <si>
    <t>с.Семеновск</t>
  </si>
  <si>
    <t>п.Калиновский</t>
  </si>
  <si>
    <t>с.Невдольск</t>
  </si>
  <si>
    <t>д.Кукушнино</t>
  </si>
  <si>
    <t>д.Подгорная Слобода</t>
  </si>
  <si>
    <t>д.Теребушка</t>
  </si>
  <si>
    <t>д.Гаврилова Гута</t>
  </si>
  <si>
    <t>п.Холмечи</t>
  </si>
  <si>
    <t>д.Стуженка</t>
  </si>
  <si>
    <t>пгт Кокоревка</t>
  </si>
  <si>
    <t>п.Стеклянное</t>
  </si>
  <si>
    <t>с.Селечня</t>
  </si>
  <si>
    <t>с.Сенное</t>
  </si>
  <si>
    <t>Брянская обл., Севский р-н</t>
  </si>
  <si>
    <t>Севский</t>
  </si>
  <si>
    <t>с.Доброводье</t>
  </si>
  <si>
    <t>п.Зайцевский</t>
  </si>
  <si>
    <t>п.Березовский</t>
  </si>
  <si>
    <t xml:space="preserve">ЗТП-272 10/0,4кВ </t>
  </si>
  <si>
    <t>п.Михайловский</t>
  </si>
  <si>
    <t>с.Гапонова</t>
  </si>
  <si>
    <t>с.Косицы</t>
  </si>
  <si>
    <t>д.Малая Витичь</t>
  </si>
  <si>
    <t xml:space="preserve">КТП-279 10/0,4кВ </t>
  </si>
  <si>
    <t>д.Липница</t>
  </si>
  <si>
    <t>п.Дубрава</t>
  </si>
  <si>
    <t xml:space="preserve">КТП-269 10/0,4кВ </t>
  </si>
  <si>
    <t>с.Кудеяр</t>
  </si>
  <si>
    <t>с.Рейтаровка</t>
  </si>
  <si>
    <t>п.Трудовик</t>
  </si>
  <si>
    <t>с.Марицкий Хутор</t>
  </si>
  <si>
    <t>п.Сосница</t>
  </si>
  <si>
    <t>д.Ивачево</t>
  </si>
  <si>
    <t>г.Севск</t>
  </si>
  <si>
    <t xml:space="preserve">КТП-316 10/0,4кВ </t>
  </si>
  <si>
    <t xml:space="preserve">КТП-315 10/0,4кВ </t>
  </si>
  <si>
    <t>с.Княгино</t>
  </si>
  <si>
    <t>с.Борисово</t>
  </si>
  <si>
    <t>д.Атракинь</t>
  </si>
  <si>
    <t>с.Заулье</t>
  </si>
  <si>
    <t>с.Первомайское</t>
  </si>
  <si>
    <t>с.Буковище</t>
  </si>
  <si>
    <t>с.Бересток</t>
  </si>
  <si>
    <t>с.Пушкино</t>
  </si>
  <si>
    <t>с.Саранчино</t>
  </si>
  <si>
    <t>с.Подывотье</t>
  </si>
  <si>
    <t>д.Грудская</t>
  </si>
  <si>
    <t>д.Орлия Слободка</t>
  </si>
  <si>
    <t>д.Орлия</t>
  </si>
  <si>
    <t>с.Победа</t>
  </si>
  <si>
    <t xml:space="preserve">КТП-283 10/0,4кВ </t>
  </si>
  <si>
    <t>д.Подлесные Новоселки</t>
  </si>
  <si>
    <t>с.Шведчики</t>
  </si>
  <si>
    <t>с.Стрелецкая Слобода</t>
  </si>
  <si>
    <t>п.Покровский</t>
  </si>
  <si>
    <t>с.Княгинино</t>
  </si>
  <si>
    <t>с.Чемпыж</t>
  </si>
  <si>
    <t>х.Зеленин</t>
  </si>
  <si>
    <t>п.Надежда</t>
  </si>
  <si>
    <t>д.Кривцово</t>
  </si>
  <si>
    <t>с.Залипаево</t>
  </si>
  <si>
    <t>с.Юшино</t>
  </si>
  <si>
    <t>п.Рожденственский</t>
  </si>
  <si>
    <t>с.Юрасов Хутор</t>
  </si>
  <si>
    <t>с.Новоямское</t>
  </si>
  <si>
    <t>д.Лепешкино</t>
  </si>
  <si>
    <t>с.Голышкино</t>
  </si>
  <si>
    <t>п.Заречный</t>
  </si>
  <si>
    <t xml:space="preserve">ЗТП-264 10/0,4кВ </t>
  </si>
  <si>
    <t>д.Воскресеновка</t>
  </si>
  <si>
    <t>п.Слепухин</t>
  </si>
  <si>
    <t>с.Поздняшовка</t>
  </si>
  <si>
    <t>п.Марковский</t>
  </si>
  <si>
    <t>д.Курганки</t>
  </si>
  <si>
    <t>с.Витичь</t>
  </si>
  <si>
    <t>п.Рабочий</t>
  </si>
  <si>
    <t>пос.Хинельский</t>
  </si>
  <si>
    <t>с.Хинель</t>
  </si>
  <si>
    <t>с.Хвощевка</t>
  </si>
  <si>
    <t xml:space="preserve">КТП-282 10/0,4кВ </t>
  </si>
  <si>
    <t>с.Лемяшовка</t>
  </si>
  <si>
    <t xml:space="preserve">ЗТП-270 10/0,4кВ </t>
  </si>
  <si>
    <t xml:space="preserve">ЦРП-222 10/0,4кВ </t>
  </si>
  <si>
    <t>с.Никислица</t>
  </si>
  <si>
    <t>п.Ясное Солнце</t>
  </si>
  <si>
    <t>п.Александровский</t>
  </si>
  <si>
    <t>п.Хинельский</t>
  </si>
  <si>
    <t>с.Троебортное</t>
  </si>
  <si>
    <t>с.Круглая Поляна</t>
  </si>
  <si>
    <t>п. Первое Мая</t>
  </si>
  <si>
    <t>Брянская обл., Клинцовский р-н</t>
  </si>
  <si>
    <t>Клинцовский</t>
  </si>
  <si>
    <t xml:space="preserve">КТП 335 6/0,4кВ </t>
  </si>
  <si>
    <t xml:space="preserve">ЗТП 371 6/0,4кВ </t>
  </si>
  <si>
    <t xml:space="preserve">ЗТП 158 6/0,4кВ </t>
  </si>
  <si>
    <t xml:space="preserve">ЗТП 322 6/0,4кВ </t>
  </si>
  <si>
    <t xml:space="preserve">КТП 174 6/0,4кВ </t>
  </si>
  <si>
    <t>г. Клинцы</t>
  </si>
  <si>
    <t xml:space="preserve">ЗТП 348 6/0,4кВ </t>
  </si>
  <si>
    <t>1х630+1х630</t>
  </si>
  <si>
    <t>с. Ольховка</t>
  </si>
  <si>
    <t xml:space="preserve">КТП 176 6/0,4кВ </t>
  </si>
  <si>
    <t xml:space="preserve">КТП 179 6/0,4кВ </t>
  </si>
  <si>
    <t xml:space="preserve">КТП 184 6/0,4кВ </t>
  </si>
  <si>
    <t xml:space="preserve">КТП 185 6/0,4кВ </t>
  </si>
  <si>
    <t xml:space="preserve">КТП 186 6/0,4кВ </t>
  </si>
  <si>
    <t xml:space="preserve">ЗТП 354 6/0,4кВ </t>
  </si>
  <si>
    <t>с. Воловка</t>
  </si>
  <si>
    <t xml:space="preserve">КТП 188 6/0,4кВ </t>
  </si>
  <si>
    <t>д. Тулуковщина</t>
  </si>
  <si>
    <t xml:space="preserve">КТП 181 6/0,4кВ </t>
  </si>
  <si>
    <t xml:space="preserve">КТП 183 6/0,4кВ </t>
  </si>
  <si>
    <t>п. Турнев</t>
  </si>
  <si>
    <t xml:space="preserve">КТП 182 6/0,4кВ </t>
  </si>
  <si>
    <t>с. Смотрова Буда</t>
  </si>
  <si>
    <t xml:space="preserve">КТП 330 10/0,4кВ </t>
  </si>
  <si>
    <t xml:space="preserve">КТП 245 10/0,4кВ </t>
  </si>
  <si>
    <t xml:space="preserve">КТП 266 10/0,4кВ </t>
  </si>
  <si>
    <t xml:space="preserve">КТП 267 10/0,4кВ </t>
  </si>
  <si>
    <t>п. Плауновка</t>
  </si>
  <si>
    <t xml:space="preserve">КТП 284 10/0,4кВ </t>
  </si>
  <si>
    <t xml:space="preserve">КТП 268 10/0,4кВ </t>
  </si>
  <si>
    <t>р.п. Ардонь</t>
  </si>
  <si>
    <t xml:space="preserve">КТП 200 10/0,4кВ </t>
  </si>
  <si>
    <t>с. Мартьяновка</t>
  </si>
  <si>
    <t xml:space="preserve">ЗТП 206 10/0,4кВ </t>
  </si>
  <si>
    <t xml:space="preserve">КТП 201 10/0,4кВ </t>
  </si>
  <si>
    <t xml:space="preserve">КТП 377 10/0,4кВ </t>
  </si>
  <si>
    <t>п. Корневка</t>
  </si>
  <si>
    <t xml:space="preserve">КТП 198 10/0,4кВ </t>
  </si>
  <si>
    <t xml:space="preserve">КТП 203 10/0,4кВ </t>
  </si>
  <si>
    <t xml:space="preserve">КТП 283 10/0,4кВ </t>
  </si>
  <si>
    <t xml:space="preserve">КТП 210 10/0,4кВ </t>
  </si>
  <si>
    <t xml:space="preserve">КТП 92 10/0,4кВ </t>
  </si>
  <si>
    <t xml:space="preserve">КТП 197 10/0,4кВ </t>
  </si>
  <si>
    <t>д. Рудня-Голубовка</t>
  </si>
  <si>
    <t xml:space="preserve">КТПП 159 10/0,4кВ </t>
  </si>
  <si>
    <t>п. Красная Туросна</t>
  </si>
  <si>
    <t xml:space="preserve">КТП 161 10/0,4кВ </t>
  </si>
  <si>
    <t>п. Красный Мост</t>
  </si>
  <si>
    <t xml:space="preserve">КТП 162 10/0,4кВ </t>
  </si>
  <si>
    <t>п. Станилов</t>
  </si>
  <si>
    <t xml:space="preserve">КТП 160 10/0,4кВ </t>
  </si>
  <si>
    <t xml:space="preserve">КТП 157 10/0,4кВ </t>
  </si>
  <si>
    <t>д. Теремошка</t>
  </si>
  <si>
    <t xml:space="preserve">КТП 168 10/0,4кВ </t>
  </si>
  <si>
    <t xml:space="preserve">КТП 167 10/0,4кВ </t>
  </si>
  <si>
    <t>с. Гастенка</t>
  </si>
  <si>
    <t xml:space="preserve">КТП 364 10/0,4кВ </t>
  </si>
  <si>
    <t xml:space="preserve">КТП 169 10/0,4кВ </t>
  </si>
  <si>
    <t>с. Коржовка-Голубовка</t>
  </si>
  <si>
    <t xml:space="preserve">КТП 327 10/0,4кВ </t>
  </si>
  <si>
    <t>п. Сурецкий Муравей</t>
  </si>
  <si>
    <t xml:space="preserve">КТП 306 10/0,4кВ </t>
  </si>
  <si>
    <t>п. Зароманье</t>
  </si>
  <si>
    <t xml:space="preserve">КТП 314 10/0,4кВ </t>
  </si>
  <si>
    <t xml:space="preserve">КТП 324 10/0,4кВ </t>
  </si>
  <si>
    <t xml:space="preserve">ЗТП 361 10/0,4кВ </t>
  </si>
  <si>
    <t>п. Заря</t>
  </si>
  <si>
    <t xml:space="preserve">КТП 223 10/0,4кВ </t>
  </si>
  <si>
    <t>п. Сухопаровка</t>
  </si>
  <si>
    <t xml:space="preserve">КТП 224 10/0,4кВ </t>
  </si>
  <si>
    <t>п. Красный Строитель</t>
  </si>
  <si>
    <t xml:space="preserve">КТП 350 10/0,4кВ </t>
  </si>
  <si>
    <t>п. Мизиричи</t>
  </si>
  <si>
    <t xml:space="preserve">КТП 315 10/0,4кВ </t>
  </si>
  <si>
    <t>п. Лукьяновка</t>
  </si>
  <si>
    <t xml:space="preserve">КТП 368 10/0,4кВ </t>
  </si>
  <si>
    <t xml:space="preserve">КТП 236 10/0,4кВ </t>
  </si>
  <si>
    <t xml:space="preserve">КТП 225 10/0,4кВ </t>
  </si>
  <si>
    <t xml:space="preserve">КТП 235 10/0,4кВ </t>
  </si>
  <si>
    <t xml:space="preserve">КТП 222 10/0,4кВ </t>
  </si>
  <si>
    <t xml:space="preserve">ЗТП 231 10/0,4кВ </t>
  </si>
  <si>
    <t xml:space="preserve">КТП 226 10/0,4кВ </t>
  </si>
  <si>
    <t xml:space="preserve">КТП 228 10/0,4кВ </t>
  </si>
  <si>
    <t>п. Евлановка</t>
  </si>
  <si>
    <t xml:space="preserve">КТП 195 10/0,4кВ </t>
  </si>
  <si>
    <t>д. Якубовка</t>
  </si>
  <si>
    <t xml:space="preserve">КТП 199 10/0,4кВ </t>
  </si>
  <si>
    <t xml:space="preserve">КТП 205 10/0,4кВ </t>
  </si>
  <si>
    <t>п. Лутинск</t>
  </si>
  <si>
    <t xml:space="preserve">КТП 373 10/0,4кВ </t>
  </si>
  <si>
    <t xml:space="preserve">КТП 192 10/0,4кВ </t>
  </si>
  <si>
    <t xml:space="preserve">КТП 382 10/0,4кВ </t>
  </si>
  <si>
    <t xml:space="preserve">КТП 344 10/0,4кВ </t>
  </si>
  <si>
    <t xml:space="preserve">ЗТП 202 10/0,4кВ </t>
  </si>
  <si>
    <t>п. Окоп</t>
  </si>
  <si>
    <t xml:space="preserve">КТП 345 10/0,4кВ </t>
  </si>
  <si>
    <t>д. Кабановка</t>
  </si>
  <si>
    <t xml:space="preserve">КТП 190 10/0,4кВ </t>
  </si>
  <si>
    <t>п. Овсеенков</t>
  </si>
  <si>
    <t xml:space="preserve">КТП 189 10/0,4кВ </t>
  </si>
  <si>
    <t>с. Павличи</t>
  </si>
  <si>
    <t xml:space="preserve">КТП 207 10/0,4кВ </t>
  </si>
  <si>
    <t xml:space="preserve">ЗТП 331 10/0,4кВ </t>
  </si>
  <si>
    <t xml:space="preserve">КТП 332 10/0,4кВ </t>
  </si>
  <si>
    <t>с. Займище</t>
  </si>
  <si>
    <t xml:space="preserve">КТП 17 10/0,4кВ </t>
  </si>
  <si>
    <t>п. Ивановщина</t>
  </si>
  <si>
    <t xml:space="preserve">КТП 269 10/0,4кВ </t>
  </si>
  <si>
    <t>с. Туросна</t>
  </si>
  <si>
    <t xml:space="preserve">КТП 253 10/0,4кВ </t>
  </si>
  <si>
    <t xml:space="preserve">КТП 272 10/0,4кВ </t>
  </si>
  <si>
    <t xml:space="preserve">ЗТП 271 10/0,4кВ </t>
  </si>
  <si>
    <t xml:space="preserve">КТП 270 10/0,4кВ </t>
  </si>
  <si>
    <t>п. Заречье</t>
  </si>
  <si>
    <t xml:space="preserve">КТП 252 10/0,4кВ </t>
  </si>
  <si>
    <t>п. Каменуха</t>
  </si>
  <si>
    <t>п. Токаревщина</t>
  </si>
  <si>
    <t xml:space="preserve">КТП 274 10/0,4кВ </t>
  </si>
  <si>
    <t>п. Калинин</t>
  </si>
  <si>
    <t xml:space="preserve">КТП 247 10/0,4кВ </t>
  </si>
  <si>
    <t>п. Сергеевка</t>
  </si>
  <si>
    <t xml:space="preserve">КТП 246 10/0,4кВ </t>
  </si>
  <si>
    <t xml:space="preserve">КТП 263 10/0,4кВ </t>
  </si>
  <si>
    <t xml:space="preserve">КТП 250 10/0,4кВ </t>
  </si>
  <si>
    <t xml:space="preserve">КТП 254 10/0,4кВ </t>
  </si>
  <si>
    <t>п. Мельяковка</t>
  </si>
  <si>
    <t xml:space="preserve">КТП 127 10/0,4кВ </t>
  </si>
  <si>
    <t xml:space="preserve">КТП 132 10/0,4кВ </t>
  </si>
  <si>
    <t>п. Борки</t>
  </si>
  <si>
    <t xml:space="preserve">КТП 135 10/0,4кВ </t>
  </si>
  <si>
    <t xml:space="preserve">КТП 133 10/0,4кВ </t>
  </si>
  <si>
    <t>с. Смолевичи</t>
  </si>
  <si>
    <t xml:space="preserve">КТП 136 10/0,4кВ </t>
  </si>
  <si>
    <t>п. Красная Заря</t>
  </si>
  <si>
    <t xml:space="preserve">КТП 138 10/0,4кВ </t>
  </si>
  <si>
    <t>п. Белая Криница</t>
  </si>
  <si>
    <t xml:space="preserve">КТП 139 10/0,4кВ </t>
  </si>
  <si>
    <t>д. Видовка</t>
  </si>
  <si>
    <t xml:space="preserve">КТП 137 10/0,4кВ </t>
  </si>
  <si>
    <t xml:space="preserve">КТП 134 10/0,4кВ </t>
  </si>
  <si>
    <t xml:space="preserve">КТП 130 10/0,4кВ </t>
  </si>
  <si>
    <t>с. Песчанка</t>
  </si>
  <si>
    <t xml:space="preserve">ЗТП 367 10/0,4кВ </t>
  </si>
  <si>
    <t xml:space="preserve">КТП 277 10/0,4кВ </t>
  </si>
  <si>
    <t>д. Березовка</t>
  </si>
  <si>
    <t xml:space="preserve">КТП 279 10/0,4кВ </t>
  </si>
  <si>
    <t xml:space="preserve">КТП 278 10/0,4кВ </t>
  </si>
  <si>
    <t xml:space="preserve">КТП 290 10/0,4кВ </t>
  </si>
  <si>
    <t>д. Суббовичи</t>
  </si>
  <si>
    <t xml:space="preserve">КТП 282 10/0,4кВ </t>
  </si>
  <si>
    <t>д. Пологовка</t>
  </si>
  <si>
    <t xml:space="preserve">КТП 145 10/0,4кВ </t>
  </si>
  <si>
    <t xml:space="preserve">КТП 148 10/0,4кВ </t>
  </si>
  <si>
    <t xml:space="preserve">КТП 149 10/0,4кВ </t>
  </si>
  <si>
    <t>с. Лопатни</t>
  </si>
  <si>
    <t xml:space="preserve">КТП 144 10/0,4кВ </t>
  </si>
  <si>
    <t xml:space="preserve">КТП 150 10/0,4кВ </t>
  </si>
  <si>
    <t xml:space="preserve">КТП 141 10/0,4кВ </t>
  </si>
  <si>
    <t xml:space="preserve">КТП 70 10/0,4кВ </t>
  </si>
  <si>
    <t xml:space="preserve">КТП 143 10/0,4кВ </t>
  </si>
  <si>
    <t xml:space="preserve">КТП 147 10/0,4кВ </t>
  </si>
  <si>
    <t>п. Маковье</t>
  </si>
  <si>
    <t xml:space="preserve">КТП 142 10/0,4кВ </t>
  </si>
  <si>
    <t xml:space="preserve">КТП 152 10/0,4кВ </t>
  </si>
  <si>
    <t xml:space="preserve">КТП 366 10/0,4кВ </t>
  </si>
  <si>
    <t>п. Буян</t>
  </si>
  <si>
    <t xml:space="preserve">КТП 63 10/0,4кВ </t>
  </si>
  <si>
    <t>с. Гута-Корецкая</t>
  </si>
  <si>
    <t xml:space="preserve">КТП 319 10/0,4кВ </t>
  </si>
  <si>
    <t xml:space="preserve">ЗТП 346 10/0,4кВ </t>
  </si>
  <si>
    <t>п. Лядовка</t>
  </si>
  <si>
    <t xml:space="preserve">КТП 292 10/0,4кВ </t>
  </si>
  <si>
    <t xml:space="preserve">ЗТП 294 10/0,4кВ </t>
  </si>
  <si>
    <t xml:space="preserve">КТП 7 10/0,4кВ </t>
  </si>
  <si>
    <t>д. Унеча</t>
  </si>
  <si>
    <t xml:space="preserve">КТП 308 10/0,4кВ </t>
  </si>
  <si>
    <t xml:space="preserve">КТП 304 10/0,4кВ </t>
  </si>
  <si>
    <t xml:space="preserve">КТП 305 10/0,4кВ </t>
  </si>
  <si>
    <t>п. Рассвет</t>
  </si>
  <si>
    <t xml:space="preserve">КТП 297 10/0,4кВ </t>
  </si>
  <si>
    <t xml:space="preserve">КТП 146 10/0,4кВ </t>
  </si>
  <si>
    <t>п. Чемерна</t>
  </si>
  <si>
    <t xml:space="preserve">ЗТП 156 10/0,4кВ </t>
  </si>
  <si>
    <t>1х250+1х160</t>
  </si>
  <si>
    <t xml:space="preserve">ЗТП 337 10/0,4кВ </t>
  </si>
  <si>
    <t>1х250+1х250</t>
  </si>
  <si>
    <t xml:space="preserve">КТП 340 10/0,4кВ </t>
  </si>
  <si>
    <t xml:space="preserve">КТП 8 10/0,4кВ </t>
  </si>
  <si>
    <t>с. Ущерпье</t>
  </si>
  <si>
    <t xml:space="preserve">ЗТП 87 6/0,4кВ </t>
  </si>
  <si>
    <t xml:space="preserve">КТП 90 6/0,4кВ </t>
  </si>
  <si>
    <t xml:space="preserve">КТП 88 6/0,4кВ </t>
  </si>
  <si>
    <t>п. Борозенщина</t>
  </si>
  <si>
    <t xml:space="preserve">КТП 91 6/0,4кВ </t>
  </si>
  <si>
    <t xml:space="preserve">КТП 93 6/0,4кВ </t>
  </si>
  <si>
    <t xml:space="preserve">КТП 99 6/0,4кВ </t>
  </si>
  <si>
    <t xml:space="preserve">ЗТП 96 6/0,4кВ </t>
  </si>
  <si>
    <t xml:space="preserve">ЗТП 100 6/0,4кВ </t>
  </si>
  <si>
    <t>п. Колпины</t>
  </si>
  <si>
    <t xml:space="preserve">КТП 113 6/0,4кВ </t>
  </si>
  <si>
    <t>п. Кипень-Ущерпский</t>
  </si>
  <si>
    <t xml:space="preserve">КТП 114 6/0,4кВ </t>
  </si>
  <si>
    <t>п. Новый Мир</t>
  </si>
  <si>
    <t xml:space="preserve">КТП 109 6/0,4кВ </t>
  </si>
  <si>
    <t>д. Лесновка</t>
  </si>
  <si>
    <t xml:space="preserve">КТП 116 6/0,4кВ </t>
  </si>
  <si>
    <t>п. Красный Луч</t>
  </si>
  <si>
    <t xml:space="preserve">КТП 108 6/0,4кВ </t>
  </si>
  <si>
    <t>д. Кузнец</t>
  </si>
  <si>
    <t xml:space="preserve">КТП 98 6/0,4кВ </t>
  </si>
  <si>
    <t>с. Рожны</t>
  </si>
  <si>
    <t xml:space="preserve">КТП 101 6/0,4кВ </t>
  </si>
  <si>
    <t xml:space="preserve">КТП 106 6/0,4кВ </t>
  </si>
  <si>
    <t xml:space="preserve">КТП 104 6/0,4кВ </t>
  </si>
  <si>
    <t xml:space="preserve">КТП 105 6/0,4кВ </t>
  </si>
  <si>
    <t xml:space="preserve">КТП 102 6/0,4кВ </t>
  </si>
  <si>
    <t>д. Веприн</t>
  </si>
  <si>
    <t xml:space="preserve">КТП 118 10/0,4кВ </t>
  </si>
  <si>
    <t xml:space="preserve">КТП 120 10/0,4кВ </t>
  </si>
  <si>
    <t>с. Кневичи</t>
  </si>
  <si>
    <t xml:space="preserve">КТП 5 10/0,4кВ </t>
  </si>
  <si>
    <t>п. Каменев</t>
  </si>
  <si>
    <t xml:space="preserve">КТП 4 10/0,4кВ </t>
  </si>
  <si>
    <t xml:space="preserve">КТП 244 10/0,4кВ </t>
  </si>
  <si>
    <t>КТП 258 10/0,4кВ</t>
  </si>
  <si>
    <t>п. Красная Лоза</t>
  </si>
  <si>
    <t xml:space="preserve">КТП 10 10/0,4кВ </t>
  </si>
  <si>
    <t>п. Круглое</t>
  </si>
  <si>
    <t xml:space="preserve">КТП 11 10/0,4кВ </t>
  </si>
  <si>
    <t>п. Дубрава</t>
  </si>
  <si>
    <t xml:space="preserve">КТП 12 10/0,4кВ </t>
  </si>
  <si>
    <t>п. Сигнал</t>
  </si>
  <si>
    <t xml:space="preserve">КТП 13 10/0,4кВ </t>
  </si>
  <si>
    <t>с. Малая Топаль</t>
  </si>
  <si>
    <t xml:space="preserve">КТП 20 10/0,4кВ </t>
  </si>
  <si>
    <t>п. Поляна</t>
  </si>
  <si>
    <t xml:space="preserve">КТП 15 10/0,4кВ </t>
  </si>
  <si>
    <t>п. Дровосеки</t>
  </si>
  <si>
    <t xml:space="preserve">КТП 16 10/0,4кВ </t>
  </si>
  <si>
    <t xml:space="preserve">КТП 14 10/0,4кВ </t>
  </si>
  <si>
    <t xml:space="preserve">КТП 329 10/0,4кВ </t>
  </si>
  <si>
    <t xml:space="preserve">КТП 276 10/0,4кВ </t>
  </si>
  <si>
    <t xml:space="preserve">РП 3 10/0,4кВ </t>
  </si>
  <si>
    <t xml:space="preserve">КТП 21 10/0,4кВ </t>
  </si>
  <si>
    <t>с. Киваи</t>
  </si>
  <si>
    <t xml:space="preserve">КТП 29 10/0,4кВ </t>
  </si>
  <si>
    <t>п. Особцы</t>
  </si>
  <si>
    <t xml:space="preserve">КТП 23 10/0,4кВ </t>
  </si>
  <si>
    <t>п. Зеленая Роща</t>
  </si>
  <si>
    <t xml:space="preserve">КТП 24 10/0,4кВ </t>
  </si>
  <si>
    <t>с. Гулевка</t>
  </si>
  <si>
    <t xml:space="preserve">КТП 19 10/0,4кВ </t>
  </si>
  <si>
    <t xml:space="preserve">КТП 27 10/0,4кВ </t>
  </si>
  <si>
    <t xml:space="preserve">КТП 31 10/0,4кВ </t>
  </si>
  <si>
    <t xml:space="preserve">КТПП 34 10/0,4кВ </t>
  </si>
  <si>
    <t xml:space="preserve">ЗТП 32 10/0,4кВ </t>
  </si>
  <si>
    <t xml:space="preserve">КТП 33 10/0,4кВ </t>
  </si>
  <si>
    <t>п. Киров</t>
  </si>
  <si>
    <t xml:space="preserve">КТП 35 10/0,4кВ </t>
  </si>
  <si>
    <t xml:space="preserve">КТП 36 10/0,4кВ </t>
  </si>
  <si>
    <t xml:space="preserve">КТП 37 10/0,4кВ </t>
  </si>
  <si>
    <t xml:space="preserve">КТП 38 10/0,4кВ </t>
  </si>
  <si>
    <t>с. Великая Топаль</t>
  </si>
  <si>
    <t xml:space="preserve">ЗТП 42 10/0,4кВ </t>
  </si>
  <si>
    <t xml:space="preserve">КТП 39 10/0,4кВ </t>
  </si>
  <si>
    <t xml:space="preserve">КТПП 46 10/0,4кВ </t>
  </si>
  <si>
    <t xml:space="preserve">КТП 18 10/0,4кВ </t>
  </si>
  <si>
    <t xml:space="preserve">КТП 43 10/0,4кВ </t>
  </si>
  <si>
    <t xml:space="preserve">КТП 44 10/0,4кВ </t>
  </si>
  <si>
    <t>п. Засновье</t>
  </si>
  <si>
    <t xml:space="preserve">КТП 48 10/0,4кВ </t>
  </si>
  <si>
    <t xml:space="preserve">КТП 47 10/0,4кВ </t>
  </si>
  <si>
    <t xml:space="preserve">КТП 41 10/0,4кВ </t>
  </si>
  <si>
    <t xml:space="preserve">КТП 40 10/0,4кВ </t>
  </si>
  <si>
    <t xml:space="preserve">КТП 50 10/0,4кВ </t>
  </si>
  <si>
    <t xml:space="preserve">КТП 45 10/0,4кВ </t>
  </si>
  <si>
    <t xml:space="preserve">КТП 55 10/0,4кВ </t>
  </si>
  <si>
    <t>п. Красный Борец</t>
  </si>
  <si>
    <t xml:space="preserve">КТП 58 10/0,4кВ </t>
  </si>
  <si>
    <t>с. Бутовск</t>
  </si>
  <si>
    <t xml:space="preserve">КТП 68 10/0,4кВ </t>
  </si>
  <si>
    <t xml:space="preserve">КТП 61 10/0,4кВ </t>
  </si>
  <si>
    <t xml:space="preserve">КТП 234 10/0,4кВ </t>
  </si>
  <si>
    <t xml:space="preserve">КТП 51 10/0,4кВ </t>
  </si>
  <si>
    <t xml:space="preserve">ЗТП 56 10/0,4кВ </t>
  </si>
  <si>
    <t xml:space="preserve">КТП 60 10/0,4кВ </t>
  </si>
  <si>
    <t>п. Красный Клин</t>
  </si>
  <si>
    <t xml:space="preserve">КТП 59 10/0,4кВ </t>
  </si>
  <si>
    <t>с. Горчаки</t>
  </si>
  <si>
    <t xml:space="preserve">КТП 299 10/0,4кВ </t>
  </si>
  <si>
    <t>1х5</t>
  </si>
  <si>
    <t xml:space="preserve">КТП 71 10/0,4кВ </t>
  </si>
  <si>
    <t>с. Медведово</t>
  </si>
  <si>
    <t xml:space="preserve">КТП 69 10/0,4кВ </t>
  </si>
  <si>
    <t xml:space="preserve">КТП 66 10/0,4кВ </t>
  </si>
  <si>
    <t xml:space="preserve">ЗТП 65 10/0,4кВ </t>
  </si>
  <si>
    <t xml:space="preserve">КТП 316 10/0,4кВ </t>
  </si>
  <si>
    <t xml:space="preserve">КТП 62 10/0,4кВ </t>
  </si>
  <si>
    <t xml:space="preserve">КТП 72 10/0,4кВ </t>
  </si>
  <si>
    <t xml:space="preserve">КТП 67 10/0,4кВ </t>
  </si>
  <si>
    <t xml:space="preserve">КТП 275 10/0,4кВ </t>
  </si>
  <si>
    <t xml:space="preserve">КТП 64 10/0,4кВ </t>
  </si>
  <si>
    <t xml:space="preserve">КТП 73 10/0,4кВ </t>
  </si>
  <si>
    <t>с. Душкино</t>
  </si>
  <si>
    <t xml:space="preserve">КТП 74 10/0,4кВ </t>
  </si>
  <si>
    <t xml:space="preserve">КТП 82 10/0,4кВ </t>
  </si>
  <si>
    <t>д. Кирковка</t>
  </si>
  <si>
    <t xml:space="preserve">КТП 80 10/0,4кВ </t>
  </si>
  <si>
    <t xml:space="preserve">КТП 79 10/0,4кВ </t>
  </si>
  <si>
    <t xml:space="preserve">КТП 302 10/0,4кВ </t>
  </si>
  <si>
    <t xml:space="preserve">КТП 75 10/0,4кВ </t>
  </si>
  <si>
    <t xml:space="preserve">КТП 77 10/0,4кВ </t>
  </si>
  <si>
    <t xml:space="preserve">КТП 259 10/0,4кВ </t>
  </si>
  <si>
    <t xml:space="preserve">ЗТП 256 10/0,4кВ </t>
  </si>
  <si>
    <t xml:space="preserve">КТП 260 10/0,4кВ </t>
  </si>
  <si>
    <t xml:space="preserve">КТП 248 10/0,4кВ </t>
  </si>
  <si>
    <t>п. Первомайский</t>
  </si>
  <si>
    <t xml:space="preserve">КТП 251 10/0,4кВ </t>
  </si>
  <si>
    <t xml:space="preserve">ЗТП 317 6/0,4кВ </t>
  </si>
  <si>
    <t xml:space="preserve">КТП 241 6/0,4кВ </t>
  </si>
  <si>
    <t xml:space="preserve">КТП 85 10/0,4кВ </t>
  </si>
  <si>
    <t xml:space="preserve">ЗТП 227 6/0,4кВ </t>
  </si>
  <si>
    <t>с. Сосновка</t>
  </si>
  <si>
    <t xml:space="preserve">ЗТП 218 6/0,4кВ </t>
  </si>
  <si>
    <t xml:space="preserve">КТП 103 6/0,4кВ </t>
  </si>
  <si>
    <t xml:space="preserve">ЗТП 217 6/0,4кВ </t>
  </si>
  <si>
    <t>п. Затишье</t>
  </si>
  <si>
    <t xml:space="preserve">КТП 219 6/0,4кВ </t>
  </si>
  <si>
    <t>д. Рудня-Тереховка</t>
  </si>
  <si>
    <t xml:space="preserve">КТП 215 6/0,4кВ </t>
  </si>
  <si>
    <t>д. Кожушье</t>
  </si>
  <si>
    <t xml:space="preserve">КТП 213 6/0,4кВ </t>
  </si>
  <si>
    <t>п. Воровского</t>
  </si>
  <si>
    <t xml:space="preserve">КТП 214 6/0,4кВ </t>
  </si>
  <si>
    <t xml:space="preserve">ЗТП 286 6/0,4кВ </t>
  </si>
  <si>
    <t>п. Павловский</t>
  </si>
  <si>
    <t xml:space="preserve">КТП 212 6/0,4кВ </t>
  </si>
  <si>
    <t>д. Свобода</t>
  </si>
  <si>
    <t xml:space="preserve">КТП 211 6/0,4кВ </t>
  </si>
  <si>
    <t>п. Новоеленский</t>
  </si>
  <si>
    <t xml:space="preserve">КТП 289 6/0,4кВ </t>
  </si>
  <si>
    <t>п.Красная Криница</t>
  </si>
  <si>
    <t xml:space="preserve">КТП 311 6/0,4кВ </t>
  </si>
  <si>
    <t xml:space="preserve">КТП 83 6/0,4кВ </t>
  </si>
  <si>
    <t>д.Писаревка</t>
  </si>
  <si>
    <t xml:space="preserve">КТП 84 6/0,4кВ </t>
  </si>
  <si>
    <t>с. Великий Бор</t>
  </si>
  <si>
    <t>Брянская обл., Гордеевский р-н</t>
  </si>
  <si>
    <t>Гордеевский</t>
  </si>
  <si>
    <t xml:space="preserve">КТП 2 10/0,4кВ </t>
  </si>
  <si>
    <t>д. Василевка</t>
  </si>
  <si>
    <t xml:space="preserve">КТП 1 10/0,4кВ </t>
  </si>
  <si>
    <t>д. Нежча</t>
  </si>
  <si>
    <t xml:space="preserve">КТП 119 10/0,4кВ </t>
  </si>
  <si>
    <t>д. Петраковка</t>
  </si>
  <si>
    <t>д. Старая Полона</t>
  </si>
  <si>
    <t xml:space="preserve">КТП 121 10/0,4кВ </t>
  </si>
  <si>
    <t xml:space="preserve">КТП 122 10/0,4кВ </t>
  </si>
  <si>
    <t>д. Дмитриевка</t>
  </si>
  <si>
    <t xml:space="preserve">КТП 123 10/0,4кВ </t>
  </si>
  <si>
    <t xml:space="preserve">КТП 125 10/0,4кВ </t>
  </si>
  <si>
    <t>д. Удел</t>
  </si>
  <si>
    <t xml:space="preserve">КТП 126 10/0,4кВ </t>
  </si>
  <si>
    <t>с. Гордеевка</t>
  </si>
  <si>
    <t>п. Смелый</t>
  </si>
  <si>
    <t>д. Поконь</t>
  </si>
  <si>
    <t xml:space="preserve">КТП 9 10/0,4кВ </t>
  </si>
  <si>
    <t>д. Завод-Корецкий</t>
  </si>
  <si>
    <t>п. Шармы</t>
  </si>
  <si>
    <t>п. Медведовка</t>
  </si>
  <si>
    <t xml:space="preserve">ЗТП 48 10/0,4кВ </t>
  </si>
  <si>
    <t>1х160+1х160</t>
  </si>
  <si>
    <t>п. Буросовка</t>
  </si>
  <si>
    <t xml:space="preserve">КТП 26 10/0,4кВ </t>
  </si>
  <si>
    <t>п. Степана Разина</t>
  </si>
  <si>
    <t>д. Михайловка</t>
  </si>
  <si>
    <t xml:space="preserve">КТП 28 10/0,4кВ </t>
  </si>
  <si>
    <t xml:space="preserve">КТП 30 10/0,4кВ </t>
  </si>
  <si>
    <t>п. Ипуть</t>
  </si>
  <si>
    <t>с. Творишино</t>
  </si>
  <si>
    <t xml:space="preserve">КТП 65 10/0,4кВ </t>
  </si>
  <si>
    <t xml:space="preserve">ЗТП 52 10/0,4кВ </t>
  </si>
  <si>
    <t xml:space="preserve">КТП 49 10/0,4кВ </t>
  </si>
  <si>
    <t xml:space="preserve">КТП 22 10/0,4кВ </t>
  </si>
  <si>
    <t>п. Крещенский</t>
  </si>
  <si>
    <t xml:space="preserve">КТП 53 10/0,4кВ </t>
  </si>
  <si>
    <t>д. Черный Ручей</t>
  </si>
  <si>
    <t xml:space="preserve">КТП 56 10/0,4кВ </t>
  </si>
  <si>
    <t>п. Дубровка</t>
  </si>
  <si>
    <t xml:space="preserve">КТП 57 10/0,4кВ </t>
  </si>
  <si>
    <t>с. Казаричи</t>
  </si>
  <si>
    <t xml:space="preserve">ЗТП 59 10/0,4кВ </t>
  </si>
  <si>
    <t>д. Федоровка</t>
  </si>
  <si>
    <t>п. Зеленый Клин</t>
  </si>
  <si>
    <t>с. Стругова Буда</t>
  </si>
  <si>
    <t>д. Струговка</t>
  </si>
  <si>
    <t xml:space="preserve">КТП 177 10/0,4кВ </t>
  </si>
  <si>
    <t xml:space="preserve">КТП 87 10/0,4кВ </t>
  </si>
  <si>
    <t>с. Глинное</t>
  </si>
  <si>
    <t xml:space="preserve">КТП 81 10/0,4кВ </t>
  </si>
  <si>
    <t xml:space="preserve">ЗТП 180 10/0,4кВ </t>
  </si>
  <si>
    <t xml:space="preserve">КТП 175 10/0,4кВ </t>
  </si>
  <si>
    <t xml:space="preserve">КТП 94 10/0,4кВ </t>
  </si>
  <si>
    <t xml:space="preserve">КТП 95 10/0,4кВ </t>
  </si>
  <si>
    <t>д. Новоселье</t>
  </si>
  <si>
    <t>д. Чаботьково</t>
  </si>
  <si>
    <t xml:space="preserve">КТП 76 10/0,4кВ </t>
  </si>
  <si>
    <t>д. Колыбели</t>
  </si>
  <si>
    <t xml:space="preserve">КТП 93 10/0,4кВ </t>
  </si>
  <si>
    <t>д. Рудня-Воробьевка</t>
  </si>
  <si>
    <t xml:space="preserve">КТП 96 10/0,4кВ </t>
  </si>
  <si>
    <t xml:space="preserve">КТП 97 10/0,4кВ </t>
  </si>
  <si>
    <t xml:space="preserve">КТП 170 10/0,4кВ </t>
  </si>
  <si>
    <t>д. Староновицкая</t>
  </si>
  <si>
    <t xml:space="preserve">КТП 101 10/0,4кВ </t>
  </si>
  <si>
    <t>д. Новоновицкая</t>
  </si>
  <si>
    <t xml:space="preserve">КТП 98 10/0,4кВ </t>
  </si>
  <si>
    <t xml:space="preserve">КТП 109 10/0,4кВ </t>
  </si>
  <si>
    <t>п. Борец</t>
  </si>
  <si>
    <t xml:space="preserve">КТП 100 10/0,4кВ </t>
  </si>
  <si>
    <t>п. Березина</t>
  </si>
  <si>
    <t xml:space="preserve">КТП 99 10/0,4кВ </t>
  </si>
  <si>
    <t xml:space="preserve">КТП 173 10/0,4кВ </t>
  </si>
  <si>
    <t xml:space="preserve">КТП 179 10/0,4кВ </t>
  </si>
  <si>
    <t>с. Ширяевка</t>
  </si>
  <si>
    <t xml:space="preserve">КТП 103 10/0,4кВ </t>
  </si>
  <si>
    <t xml:space="preserve">КТП 171 10/0,4кВ </t>
  </si>
  <si>
    <t xml:space="preserve">КТП 178 10/0,4кВ </t>
  </si>
  <si>
    <t xml:space="preserve">КТП 104 10/0,4кВ </t>
  </si>
  <si>
    <t xml:space="preserve">КТП 105 10/0,4кВ </t>
  </si>
  <si>
    <t xml:space="preserve">КТП 106 10/0,4кВ </t>
  </si>
  <si>
    <t xml:space="preserve">КТП 172 10/0,4кВ </t>
  </si>
  <si>
    <t>д. Поповка</t>
  </si>
  <si>
    <t xml:space="preserve">КТП 110 10/0,4кВ </t>
  </si>
  <si>
    <t xml:space="preserve">КТП 111 10/0,4кВ </t>
  </si>
  <si>
    <t xml:space="preserve">КТП 115 10/0,4кВ </t>
  </si>
  <si>
    <t xml:space="preserve">ЗТП 113 10/0,4кВ </t>
  </si>
  <si>
    <t xml:space="preserve">КТП 114 10/0,4кВ </t>
  </si>
  <si>
    <t>д. Ямное</t>
  </si>
  <si>
    <t xml:space="preserve">КТП 164 10/0,4кВ </t>
  </si>
  <si>
    <t>с. Кузнецы</t>
  </si>
  <si>
    <t>д. Алисовка</t>
  </si>
  <si>
    <t xml:space="preserve">КТП 131 10/0,4кВ </t>
  </si>
  <si>
    <t>с. Уношево</t>
  </si>
  <si>
    <t xml:space="preserve">КТП 140 10/0,4кВ </t>
  </si>
  <si>
    <t>д. Черетовка</t>
  </si>
  <si>
    <t>д. Хармынка</t>
  </si>
  <si>
    <t xml:space="preserve">КТП 151 10/0,4кВ </t>
  </si>
  <si>
    <t xml:space="preserve">КТП 153 10/0,4кВ </t>
  </si>
  <si>
    <t xml:space="preserve">КТП 154 10/0,4кВ </t>
  </si>
  <si>
    <t>д. Антоновка</t>
  </si>
  <si>
    <t xml:space="preserve">КТП 158 10/0,4кВ </t>
  </si>
  <si>
    <t>с. Петрова Буда</t>
  </si>
  <si>
    <t xml:space="preserve">ЗТП 186 6/0,4кВ </t>
  </si>
  <si>
    <t xml:space="preserve">КТП 187 6/0,4кВ </t>
  </si>
  <si>
    <t>с. Перетин</t>
  </si>
  <si>
    <t xml:space="preserve">КТП 192 6/0,4кВ </t>
  </si>
  <si>
    <t xml:space="preserve">КТП 191 6/0,4кВ </t>
  </si>
  <si>
    <t xml:space="preserve">КТП 193 6/0,4кВ </t>
  </si>
  <si>
    <t>с. Смяльч</t>
  </si>
  <si>
    <t xml:space="preserve">КТП 197 6/0,4кВ </t>
  </si>
  <si>
    <t xml:space="preserve">КТП 201 6/0,4кВ </t>
  </si>
  <si>
    <t xml:space="preserve">КТП 199 6/0,4кВ </t>
  </si>
  <si>
    <t>п. Залиповье</t>
  </si>
  <si>
    <t xml:space="preserve">КТП 200 6/0,4кВ </t>
  </si>
  <si>
    <t xml:space="preserve">КТП 203 6/0,4кВ </t>
  </si>
  <si>
    <t>п. Владимировка</t>
  </si>
  <si>
    <t xml:space="preserve">КТП 205 6/0,4кВ </t>
  </si>
  <si>
    <t>с. Кожаны</t>
  </si>
  <si>
    <t xml:space="preserve">КТП 206 6/0,4кВ </t>
  </si>
  <si>
    <t xml:space="preserve">КТП 207 6/0,4кВ </t>
  </si>
  <si>
    <t xml:space="preserve">КТП 208 6/0,4кВ </t>
  </si>
  <si>
    <t xml:space="preserve">КТП 210 6/0,4кВ </t>
  </si>
  <si>
    <t>д. Малоудебное</t>
  </si>
  <si>
    <t xml:space="preserve">КТП 221 6/0,4кВ </t>
  </si>
  <si>
    <t xml:space="preserve">КТП 222 6/0,4кВ </t>
  </si>
  <si>
    <t xml:space="preserve">КТП 223 6/0,4кВ </t>
  </si>
  <si>
    <t>с. Великоудебное</t>
  </si>
  <si>
    <t xml:space="preserve">ЗТП 25 6/0,4кВ </t>
  </si>
  <si>
    <t>п. Красная Криница</t>
  </si>
  <si>
    <t>п. Писаревка</t>
  </si>
  <si>
    <t>с. Катичи</t>
  </si>
  <si>
    <t xml:space="preserve">КТП 58 6/0,4кВ </t>
  </si>
  <si>
    <t>п. Речица</t>
  </si>
  <si>
    <t>х.Коровченко</t>
  </si>
  <si>
    <t>Брянская обл., Стародубский р-н</t>
  </si>
  <si>
    <t>Стародубский</t>
  </si>
  <si>
    <t xml:space="preserve">КТП 435 10/0,4кВ </t>
  </si>
  <si>
    <t>д.Прокоповка</t>
  </si>
  <si>
    <t xml:space="preserve">КТП 88 10/0,4кВ </t>
  </si>
  <si>
    <t xml:space="preserve">КТП 436 10/0,4кВ </t>
  </si>
  <si>
    <t xml:space="preserve">КТП 188 10/0,4кВ </t>
  </si>
  <si>
    <t xml:space="preserve">ЗТП 197 10/0,4кВ </t>
  </si>
  <si>
    <t xml:space="preserve">КТП 90 10/0,4кВ </t>
  </si>
  <si>
    <t xml:space="preserve">КТП 445 10/0,4кВ </t>
  </si>
  <si>
    <t xml:space="preserve">ЗТП 198 10/0,4кВ </t>
  </si>
  <si>
    <t>с.Шкрябино</t>
  </si>
  <si>
    <t xml:space="preserve">КТП 443 10/0,4кВ </t>
  </si>
  <si>
    <t>д.Мадеевка</t>
  </si>
  <si>
    <t xml:space="preserve">КТП 91 10/0,4кВ </t>
  </si>
  <si>
    <t>д.Мытничи</t>
  </si>
  <si>
    <t xml:space="preserve">КТП 499 10/0,4кВ </t>
  </si>
  <si>
    <t>с.Мохоновка</t>
  </si>
  <si>
    <t xml:space="preserve">ЗТП 324 10/0,4кВ </t>
  </si>
  <si>
    <t>д.Крапивня</t>
  </si>
  <si>
    <t xml:space="preserve">КТП 307 10/0,4кВ </t>
  </si>
  <si>
    <t xml:space="preserve">КТП 394 10/0,4кВ </t>
  </si>
  <si>
    <t>с.Сергеевск</t>
  </si>
  <si>
    <t xml:space="preserve">КТП 309 10/0,4кВ </t>
  </si>
  <si>
    <t xml:space="preserve">КТП 495 10/0,4кВ </t>
  </si>
  <si>
    <t>д.Гаськово</t>
  </si>
  <si>
    <t>г.Стародуб</t>
  </si>
  <si>
    <t xml:space="preserve">КТП 380 10/0,4кВ </t>
  </si>
  <si>
    <t>х.Конончуковка</t>
  </si>
  <si>
    <t xml:space="preserve">КТП 193 10/0,4кВ </t>
  </si>
  <si>
    <t>с.Занковка</t>
  </si>
  <si>
    <t xml:space="preserve">КТП 471 10/0,4кВ </t>
  </si>
  <si>
    <t>д.Писареевка</t>
  </si>
  <si>
    <t xml:space="preserve">КТП 194 10/0,4кВ </t>
  </si>
  <si>
    <t>с.Плоцкое</t>
  </si>
  <si>
    <t>д.Камень</t>
  </si>
  <si>
    <t xml:space="preserve">ЗТП 89 10/0,4кВ </t>
  </si>
  <si>
    <t xml:space="preserve">КТП 421 10/0,4кВ </t>
  </si>
  <si>
    <t>с.Нижнее</t>
  </si>
  <si>
    <t xml:space="preserve">ЗТП 571 10/0,4кВ </t>
  </si>
  <si>
    <t xml:space="preserve">КТП 187 10/0,4кВ </t>
  </si>
  <si>
    <t>д.Коробовщина</t>
  </si>
  <si>
    <t xml:space="preserve">ЗТП 431 10/0,4кВ </t>
  </si>
  <si>
    <t>с.Дедов</t>
  </si>
  <si>
    <t xml:space="preserve">ЗТП 201 10/0,4кВ </t>
  </si>
  <si>
    <t>с.Дохновичи</t>
  </si>
  <si>
    <t xml:space="preserve">ЗТП 70 10/0,4кВ </t>
  </si>
  <si>
    <t xml:space="preserve">КТП 183 10/0,4кВ </t>
  </si>
  <si>
    <t>х.Друговщина</t>
  </si>
  <si>
    <t>п.Красный</t>
  </si>
  <si>
    <t xml:space="preserve">КТП 369 10/0,4кВ </t>
  </si>
  <si>
    <t xml:space="preserve">КТП 472 10/0,4кВ </t>
  </si>
  <si>
    <t>п.Красная Звезда</t>
  </si>
  <si>
    <t>с.Остроглядово</t>
  </si>
  <si>
    <t xml:space="preserve">КТП 313 10/0,4кВ </t>
  </si>
  <si>
    <t xml:space="preserve">КТП 312 10/0,4кВ </t>
  </si>
  <si>
    <t>п.Днепровка</t>
  </si>
  <si>
    <t xml:space="preserve">КТП 509 10/0,4кВ </t>
  </si>
  <si>
    <t>д.Яньково</t>
  </si>
  <si>
    <t>с.Пятовск</t>
  </si>
  <si>
    <t xml:space="preserve">КТП 411 10/0,4кВ </t>
  </si>
  <si>
    <t xml:space="preserve">КТП 515 10/0,4кВ </t>
  </si>
  <si>
    <t xml:space="preserve">КТП 510 10/0,4кВ </t>
  </si>
  <si>
    <t xml:space="preserve">КТП 391 10/0,4кВ </t>
  </si>
  <si>
    <t xml:space="preserve">КТП 318 10/0,4кВ </t>
  </si>
  <si>
    <t xml:space="preserve">КТП 511 10/0,4кВ </t>
  </si>
  <si>
    <t>с.Осколково</t>
  </si>
  <si>
    <t xml:space="preserve">КТП 128 10/0,4кВ </t>
  </si>
  <si>
    <t>п.Зеленый Гай</t>
  </si>
  <si>
    <t>п.Киров</t>
  </si>
  <si>
    <t>д.Покослово</t>
  </si>
  <si>
    <t xml:space="preserve">КТП 218 10/0,4кВ </t>
  </si>
  <si>
    <t xml:space="preserve">КТП 165 10/0,4кВ </t>
  </si>
  <si>
    <t>п.Масленка</t>
  </si>
  <si>
    <t xml:space="preserve">КТП 310 10/0,4кВ </t>
  </si>
  <si>
    <t>п.Кирпичики</t>
  </si>
  <si>
    <t>с.Печеники</t>
  </si>
  <si>
    <t xml:space="preserve">КТП 404 10/0,4кВ </t>
  </si>
  <si>
    <t>с.Степок</t>
  </si>
  <si>
    <t>п.Водотище</t>
  </si>
  <si>
    <t xml:space="preserve">ЗТП 483 10/0,4кВ </t>
  </si>
  <si>
    <t xml:space="preserve">ЗТП 373 10/0,4кВ </t>
  </si>
  <si>
    <t xml:space="preserve">ЗТП 600 10/0,4кВ </t>
  </si>
  <si>
    <t xml:space="preserve">ЗТП 253 10/0,4кВ </t>
  </si>
  <si>
    <t>п.Гусли</t>
  </si>
  <si>
    <t>п.Бродок</t>
  </si>
  <si>
    <t xml:space="preserve">ЗТП 162 10/0,4кВ </t>
  </si>
  <si>
    <t>д.Невструево</t>
  </si>
  <si>
    <t>с.Пантусово</t>
  </si>
  <si>
    <t>д.Горислово</t>
  </si>
  <si>
    <t>д.Лучковичи</t>
  </si>
  <si>
    <t>с.Яцковичи</t>
  </si>
  <si>
    <t xml:space="preserve">КТП 155 10/0,4кВ </t>
  </si>
  <si>
    <t>д.Выстриково</t>
  </si>
  <si>
    <t>д.Горлибисово</t>
  </si>
  <si>
    <t xml:space="preserve">КТП 159 10/0,4кВ </t>
  </si>
  <si>
    <t>с.Солова</t>
  </si>
  <si>
    <t xml:space="preserve">КТП 320 10/0,4кВ </t>
  </si>
  <si>
    <t xml:space="preserve">КТП 323 10/0,4кВ </t>
  </si>
  <si>
    <t xml:space="preserve">КТП 321 10/0,4кВ </t>
  </si>
  <si>
    <t xml:space="preserve">КТП 54 10/0,4кВ </t>
  </si>
  <si>
    <t xml:space="preserve">КТП 451 10/0,4кВ </t>
  </si>
  <si>
    <t xml:space="preserve">КТП 113 10/0,4кВ </t>
  </si>
  <si>
    <t>с.Елионка</t>
  </si>
  <si>
    <t xml:space="preserve">КТП 124 10/0,4кВ </t>
  </si>
  <si>
    <t xml:space="preserve">КТП 454 10/0,4кВ </t>
  </si>
  <si>
    <t xml:space="preserve">КТП 473 10/0,4кВ </t>
  </si>
  <si>
    <t xml:space="preserve">КТП 325 10/0,4кВ </t>
  </si>
  <si>
    <t xml:space="preserve">КТП 326 10/0,4кВ </t>
  </si>
  <si>
    <t>с.Лужки</t>
  </si>
  <si>
    <t xml:space="preserve">КТП 365 10/0,4кВ </t>
  </si>
  <si>
    <t xml:space="preserve">КТП 474 10/0,4кВ </t>
  </si>
  <si>
    <t xml:space="preserve">КТП 212 10/0,4кВ </t>
  </si>
  <si>
    <t xml:space="preserve">КТП 390 10/0,4кВ </t>
  </si>
  <si>
    <t xml:space="preserve">КТП 521 10/0,4кВ </t>
  </si>
  <si>
    <t xml:space="preserve">ЗТП 277 10/0,4кВ </t>
  </si>
  <si>
    <t xml:space="preserve">КТП 525 10/0,4кВ </t>
  </si>
  <si>
    <t>с.Воронок</t>
  </si>
  <si>
    <t xml:space="preserve">КТП 215 10/0,4кВ </t>
  </si>
  <si>
    <t xml:space="preserve">КТП 217 10/0,4кВ </t>
  </si>
  <si>
    <t xml:space="preserve">КТП 505 10/0,4кВ </t>
  </si>
  <si>
    <t xml:space="preserve">КТП 506 10/0,4кВ </t>
  </si>
  <si>
    <t xml:space="preserve">КТП 507 10/0,4кВ </t>
  </si>
  <si>
    <t>с.Понуровка</t>
  </si>
  <si>
    <t xml:space="preserve">КТП 503 10/0,4кВ </t>
  </si>
  <si>
    <t>с.Демьянки</t>
  </si>
  <si>
    <t xml:space="preserve">ЗТП 29 10/0,4кВ </t>
  </si>
  <si>
    <t xml:space="preserve">КТП 379 10/0,4кВ </t>
  </si>
  <si>
    <t xml:space="preserve">КТП 241 10/0,4кВ </t>
  </si>
  <si>
    <t>с.Курковичи</t>
  </si>
  <si>
    <t xml:space="preserve">КТП 420 10/0,4кВ </t>
  </si>
  <si>
    <t xml:space="preserve">КТП 242 10/0,4кВ </t>
  </si>
  <si>
    <t xml:space="preserve">КТП 542 10/0,4кВ </t>
  </si>
  <si>
    <t xml:space="preserve">КТП 543 10/0,4кВ </t>
  </si>
  <si>
    <t xml:space="preserve">КТП 439 10/0,4кВ </t>
  </si>
  <si>
    <t xml:space="preserve">КТП 441 10/0,4кВ </t>
  </si>
  <si>
    <t xml:space="preserve">КТП 216 10/0,4кВ </t>
  </si>
  <si>
    <t xml:space="preserve">КТП 287 10/0,4кВ </t>
  </si>
  <si>
    <t xml:space="preserve">КТП 492 10/0,4кВ </t>
  </si>
  <si>
    <t xml:space="preserve">КТП 491 10/0,4кВ </t>
  </si>
  <si>
    <t xml:space="preserve">КТП 498 10/0,4кВ </t>
  </si>
  <si>
    <t xml:space="preserve">КТП 494 10/0,4кВ </t>
  </si>
  <si>
    <t xml:space="preserve">КТП 25 10/0,4кВ </t>
  </si>
  <si>
    <t>с.Алейниково</t>
  </si>
  <si>
    <t xml:space="preserve">КТП 458 10/0,4кВ </t>
  </si>
  <si>
    <t>с.Крутая Буда</t>
  </si>
  <si>
    <t xml:space="preserve">КТП 227 10/0,4кВ </t>
  </si>
  <si>
    <t xml:space="preserve">КТП 429 10/0,4кВ </t>
  </si>
  <si>
    <t>с.Стратива</t>
  </si>
  <si>
    <t xml:space="preserve">КТП 453 10/0,4кВ </t>
  </si>
  <si>
    <t xml:space="preserve">ЗТП 532 10/0,4кВ </t>
  </si>
  <si>
    <t xml:space="preserve">КТП 334 10/0,4кВ </t>
  </si>
  <si>
    <t>с.Ломаковка</t>
  </si>
  <si>
    <t xml:space="preserve">КТП 291 10/0,4кВ </t>
  </si>
  <si>
    <t xml:space="preserve">КТП 229 10/0,4кВ </t>
  </si>
  <si>
    <t xml:space="preserve">КТП 333 10/0,4кВ </t>
  </si>
  <si>
    <t>п.Красиловка</t>
  </si>
  <si>
    <t xml:space="preserve">КТП 281 10/0,4кВ </t>
  </si>
  <si>
    <t>п.Волна</t>
  </si>
  <si>
    <t xml:space="preserve">КТП 502 10/0,4кВ </t>
  </si>
  <si>
    <t xml:space="preserve">КТП 338 10/0,4кВ </t>
  </si>
  <si>
    <t>п.Васильевка</t>
  </si>
  <si>
    <t xml:space="preserve">КТП 296 10/0,4кВ </t>
  </si>
  <si>
    <t>д.Буда Корецкая</t>
  </si>
  <si>
    <t xml:space="preserve">КТП 265 10/0,4кВ </t>
  </si>
  <si>
    <t xml:space="preserve">КТП 46 10/0,4кВ </t>
  </si>
  <si>
    <t xml:space="preserve">КТП 230 10/0,4кВ </t>
  </si>
  <si>
    <t xml:space="preserve">КТП 116 10/0,4кВ </t>
  </si>
  <si>
    <t>с.Азаровка</t>
  </si>
  <si>
    <t xml:space="preserve">КТП 6 10/0,4кВ </t>
  </si>
  <si>
    <t xml:space="preserve">КТП 346 10/0,4кВ </t>
  </si>
  <si>
    <t xml:space="preserve">КТП 347 10/0,4кВ </t>
  </si>
  <si>
    <t xml:space="preserve">КТП 481 10/0,4кВ </t>
  </si>
  <si>
    <t>п.Барбино</t>
  </si>
  <si>
    <t>д.Поляна</t>
  </si>
  <si>
    <t xml:space="preserve">КТП 475 10/0,4кВ </t>
  </si>
  <si>
    <t>с.Тарасовка</t>
  </si>
  <si>
    <t xml:space="preserve">КТП 427 10/0,4кВ </t>
  </si>
  <si>
    <t xml:space="preserve">КТП 409 10/0,4кВ </t>
  </si>
  <si>
    <t xml:space="preserve">КТП 415 10/0,4кВ </t>
  </si>
  <si>
    <t xml:space="preserve">КТП 414 10/0,4кВ </t>
  </si>
  <si>
    <t>п.Берновичи</t>
  </si>
  <si>
    <t xml:space="preserve">КТП 356 10/0,4кВ </t>
  </si>
  <si>
    <t xml:space="preserve">КТП 156 10/0,4кВ </t>
  </si>
  <si>
    <t>с.Новое Село</t>
  </si>
  <si>
    <t xml:space="preserve">КТП 280 10/0,4кВ </t>
  </si>
  <si>
    <t xml:space="preserve">КТП 289 10/0,4кВ </t>
  </si>
  <si>
    <t>д.Газуки</t>
  </si>
  <si>
    <t>д.Меженики</t>
  </si>
  <si>
    <t xml:space="preserve">КТП 271 10/0,4кВ </t>
  </si>
  <si>
    <t>п.Нефтяник</t>
  </si>
  <si>
    <t>п.Галещина</t>
  </si>
  <si>
    <t>д.Ильбово</t>
  </si>
  <si>
    <t xml:space="preserve">КТП 348 10/0,4кВ </t>
  </si>
  <si>
    <t>с.Галенск</t>
  </si>
  <si>
    <t xml:space="preserve">КТП 112 10/0,4кВ </t>
  </si>
  <si>
    <t xml:space="preserve">КТП 455 10/0,4кВ </t>
  </si>
  <si>
    <t>д.Садовая</t>
  </si>
  <si>
    <t>с.Решетки</t>
  </si>
  <si>
    <t>д.Пестриково</t>
  </si>
  <si>
    <t xml:space="preserve">КТП 262 10/0,4кВ </t>
  </si>
  <si>
    <t xml:space="preserve">ЗТП 402 10/0,4кВ </t>
  </si>
  <si>
    <t xml:space="preserve">КТП 256 10/0,4кВ </t>
  </si>
  <si>
    <t xml:space="preserve">КТП 517 10/0,4кВ </t>
  </si>
  <si>
    <t>с.Артюшково</t>
  </si>
  <si>
    <t xml:space="preserve">КТП 117 10/0,4кВ </t>
  </si>
  <si>
    <t>п.Заболотье</t>
  </si>
  <si>
    <t>п.Вербовка</t>
  </si>
  <si>
    <t xml:space="preserve">КТП 351 10/0,4кВ </t>
  </si>
  <si>
    <t>д.Чопвня</t>
  </si>
  <si>
    <t xml:space="preserve">КТП 107 10/0,4кВ </t>
  </si>
  <si>
    <t>с.Алефино</t>
  </si>
  <si>
    <t xml:space="preserve">КТП 354 10/0,4кВ </t>
  </si>
  <si>
    <t xml:space="preserve">КТП 108 10/0,4кВ </t>
  </si>
  <si>
    <t>с.Пролетарское</t>
  </si>
  <si>
    <t xml:space="preserve">КТП 378 10/0,4кВ </t>
  </si>
  <si>
    <t xml:space="preserve">КТП 352 10/0,4кВ </t>
  </si>
  <si>
    <t xml:space="preserve">КТП 547 10/0,4кВ </t>
  </si>
  <si>
    <t xml:space="preserve">КТП 353 10/0,4кВ </t>
  </si>
  <si>
    <t>с.Еремино</t>
  </si>
  <si>
    <t>с.Меленск</t>
  </si>
  <si>
    <t xml:space="preserve">КТП 355 10/0,4кВ </t>
  </si>
  <si>
    <t xml:space="preserve">ЗТП 386 10/0,4кВ </t>
  </si>
  <si>
    <t xml:space="preserve">КТП 285 10/0,4кВ </t>
  </si>
  <si>
    <t xml:space="preserve">КТП 387 10/0,4кВ </t>
  </si>
  <si>
    <t xml:space="preserve">КТП 102 10/0,4кВ </t>
  </si>
  <si>
    <t>д.Савенки</t>
  </si>
  <si>
    <t xml:space="preserve">КТП 129 10/0,4кВ </t>
  </si>
  <si>
    <t>п.Желтая Акация</t>
  </si>
  <si>
    <t>д.Невзорово</t>
  </si>
  <si>
    <t xml:space="preserve">КТП 243 10/0,4кВ </t>
  </si>
  <si>
    <t xml:space="preserve">КТП 286 10/0,4кВ </t>
  </si>
  <si>
    <t>д.Суховерхово</t>
  </si>
  <si>
    <t>д.Истровка</t>
  </si>
  <si>
    <t>п.Ойстрица</t>
  </si>
  <si>
    <t xml:space="preserve">КТП 52 10/0,4кВ </t>
  </si>
  <si>
    <t>1х1,23</t>
  </si>
  <si>
    <t>с.Чубковичи</t>
  </si>
  <si>
    <t xml:space="preserve">КТП 184 10/0,4кВ </t>
  </si>
  <si>
    <t xml:space="preserve">КТП 438 10/0,4кВ </t>
  </si>
  <si>
    <t xml:space="preserve">КТП 452 10/0,4кВ </t>
  </si>
  <si>
    <t>х.Беров</t>
  </si>
  <si>
    <t xml:space="preserve">КТП 186 10/0,4кВ </t>
  </si>
  <si>
    <t xml:space="preserve">КТП 42 10/0,4кВ </t>
  </si>
  <si>
    <t>д.Крюков</t>
  </si>
  <si>
    <t xml:space="preserve">КТП 34 10/0,4кВ </t>
  </si>
  <si>
    <t>с.Старые Халеевичи</t>
  </si>
  <si>
    <t xml:space="preserve">КТП 529 10/0,4кВ </t>
  </si>
  <si>
    <t xml:space="preserve">КТП 303 10/0,4кВ </t>
  </si>
  <si>
    <t>д.Вишеньки</t>
  </si>
  <si>
    <t xml:space="preserve">КТП 300 10/0,4кВ </t>
  </si>
  <si>
    <t>с.Запольские Халеевичи</t>
  </si>
  <si>
    <t xml:space="preserve">КТП 221 10/0,4кВ </t>
  </si>
  <si>
    <t xml:space="preserve">КТП 464 10/0,4кВ </t>
  </si>
  <si>
    <t xml:space="preserve">КТП 463 10/0,4кВ </t>
  </si>
  <si>
    <t xml:space="preserve">КТП 32 10/0,4кВ </t>
  </si>
  <si>
    <t xml:space="preserve">КТП 301 10/0,4кВ </t>
  </si>
  <si>
    <t xml:space="preserve">КТП 465 10/0,4кВ </t>
  </si>
  <si>
    <t>с.Ярцево</t>
  </si>
  <si>
    <t xml:space="preserve">КТП 407 10/0,4кВ </t>
  </si>
  <si>
    <t>с.Литовск</t>
  </si>
  <si>
    <t xml:space="preserve">КТП 298 10/0,4кВ </t>
  </si>
  <si>
    <t>д.Мацковка</t>
  </si>
  <si>
    <t xml:space="preserve">КТП 238 10/0,4кВ </t>
  </si>
  <si>
    <t>с.Селище</t>
  </si>
  <si>
    <t xml:space="preserve">ЗТП 520 10/0,4кВ </t>
  </si>
  <si>
    <t xml:space="preserve">КТП 358 10/0,4кВ </t>
  </si>
  <si>
    <t xml:space="preserve">КТП 359 10/0,4кВ </t>
  </si>
  <si>
    <t xml:space="preserve">КТП 408 10/0,4кВ </t>
  </si>
  <si>
    <t xml:space="preserve">КТП 518 10/0,4кВ </t>
  </si>
  <si>
    <t xml:space="preserve">ЗТП 269 10/0,4кВ </t>
  </si>
  <si>
    <t>д.Май</t>
  </si>
  <si>
    <t xml:space="preserve">КТП 196 10/0,4кВ </t>
  </si>
  <si>
    <t>с.Логоватое</t>
  </si>
  <si>
    <t xml:space="preserve">КТП 208 10/0,4кВ </t>
  </si>
  <si>
    <t xml:space="preserve">КТП 255 10/0,4кВ </t>
  </si>
  <si>
    <t>с.Дареевичи</t>
  </si>
  <si>
    <t xml:space="preserve">КТП 398 10/0,4кВ </t>
  </si>
  <si>
    <t xml:space="preserve">КТП 261 10/0,4кВ </t>
  </si>
  <si>
    <t>п.Лосинец</t>
  </si>
  <si>
    <t xml:space="preserve">КТП 425 10/0,4кВ </t>
  </si>
  <si>
    <t xml:space="preserve">ЗТП 189 10/0,4кВ </t>
  </si>
  <si>
    <t xml:space="preserve">КТП 400 10/0,4кВ </t>
  </si>
  <si>
    <t>д.Залозье</t>
  </si>
  <si>
    <t xml:space="preserve">КТП 416 10/0,4кВ </t>
  </si>
  <si>
    <t>п.Гроза</t>
  </si>
  <si>
    <t xml:space="preserve">КТП 508 10/0,4кВ </t>
  </si>
  <si>
    <t>п.Обуховка</t>
  </si>
  <si>
    <t xml:space="preserve">КТП 374 10/0,4кВ </t>
  </si>
  <si>
    <t xml:space="preserve">КТП 174 10/0,4кВ </t>
  </si>
  <si>
    <t xml:space="preserve">КТП 181 10/0,4кВ </t>
  </si>
  <si>
    <t>п.Ковалевщина</t>
  </si>
  <si>
    <t xml:space="preserve">КТП 485 10/0,4кВ </t>
  </si>
  <si>
    <t>с.Картушино</t>
  </si>
  <si>
    <t xml:space="preserve">КТП 484 10/0,4кВ </t>
  </si>
  <si>
    <t xml:space="preserve">КТП 519 10/0,4кВ </t>
  </si>
  <si>
    <t xml:space="preserve">ЗТП 168 10/0,4кВ </t>
  </si>
  <si>
    <t>д.Соколовка</t>
  </si>
  <si>
    <t xml:space="preserve">КТП 202 10/0,4кВ </t>
  </si>
  <si>
    <t>х.Малышкин</t>
  </si>
  <si>
    <t>с.Мишковка</t>
  </si>
  <si>
    <t xml:space="preserve">КТП 371а 10/0,4кВ </t>
  </si>
  <si>
    <t xml:space="preserve">КТП 371б 10/0,4кВ </t>
  </si>
  <si>
    <t xml:space="preserve">КТП 401 10/0,4кВ </t>
  </si>
  <si>
    <t xml:space="preserve">КТП 501 10/0,4кВ </t>
  </si>
  <si>
    <t xml:space="preserve">КТП 83 10/0,4кВ </t>
  </si>
  <si>
    <t>п.Глеек</t>
  </si>
  <si>
    <t>с.Дрохновичи</t>
  </si>
  <si>
    <t>с.Суходолье</t>
  </si>
  <si>
    <t>с.Рябцево</t>
  </si>
  <si>
    <t xml:space="preserve">КТП 437 10/0,4кВ </t>
  </si>
  <si>
    <t>д.Случок</t>
  </si>
  <si>
    <t xml:space="preserve">КТП 211 10/0,4кВ </t>
  </si>
  <si>
    <t xml:space="preserve">КТП 393 10/0,4кВ </t>
  </si>
  <si>
    <t>п.Стодолы</t>
  </si>
  <si>
    <t xml:space="preserve">ЗТП 226 10/0,4кВ </t>
  </si>
  <si>
    <t>д.Хомутовка</t>
  </si>
  <si>
    <t>д.Спиридоновка</t>
  </si>
  <si>
    <t xml:space="preserve">КТП 575 10/0,4кВ </t>
  </si>
  <si>
    <t>п.Дедюки</t>
  </si>
  <si>
    <t xml:space="preserve">КТП 582 10/0,4кВ </t>
  </si>
  <si>
    <t>п.Ляды</t>
  </si>
  <si>
    <t xml:space="preserve">КТП 581 10/0,4кВ </t>
  </si>
  <si>
    <t>с.Гарцево</t>
  </si>
  <si>
    <t xml:space="preserve">КТП 577 10/0,4кВ </t>
  </si>
  <si>
    <t>с.Колодезки</t>
  </si>
  <si>
    <t xml:space="preserve">КТП 579 10/0,4кВ </t>
  </si>
  <si>
    <t xml:space="preserve">КТП 580 10/0,4кВ </t>
  </si>
  <si>
    <t xml:space="preserve">КТП 578 10/0,4кВ </t>
  </si>
  <si>
    <t xml:space="preserve">КТП 574 10/0,4кВ </t>
  </si>
  <si>
    <t>д.Вяльки</t>
  </si>
  <si>
    <t>Брянская обл., Унечского р-н</t>
  </si>
  <si>
    <t>д.Шершевичи</t>
  </si>
  <si>
    <t xml:space="preserve">КТП 576 10/0,4кВ </t>
  </si>
  <si>
    <t xml:space="preserve">КТП 583 10/0,4кВ </t>
  </si>
  <si>
    <t>с.Мишхайловск</t>
  </si>
  <si>
    <t xml:space="preserve">КТП 360 10/0,4кВ </t>
  </si>
  <si>
    <t xml:space="preserve">КТП 363 10/0,4кВ </t>
  </si>
  <si>
    <t xml:space="preserve">КТП 361 10/0,4кВ </t>
  </si>
  <si>
    <t>п.Горный</t>
  </si>
  <si>
    <t>с.Ковалево</t>
  </si>
  <si>
    <t xml:space="preserve">КТП 375 10/0,4кВ </t>
  </si>
  <si>
    <t>д.Бучки</t>
  </si>
  <si>
    <t xml:space="preserve">КТП 249 10/0,4кВ </t>
  </si>
  <si>
    <t>д.Шняки</t>
  </si>
  <si>
    <t xml:space="preserve">КТП 403 10/0,4кВ </t>
  </si>
  <si>
    <t>с.Левенка</t>
  </si>
  <si>
    <t xml:space="preserve">КТП 558 10/0,4кВ </t>
  </si>
  <si>
    <t>д.Тютюри</t>
  </si>
  <si>
    <t xml:space="preserve">КТП 339 10/0,4кВ </t>
  </si>
  <si>
    <t>д.Басихино</t>
  </si>
  <si>
    <t xml:space="preserve">КТП 206 10/0,4кВ </t>
  </si>
  <si>
    <t>п.Ворчаны</t>
  </si>
  <si>
    <t>п.Десятуха</t>
  </si>
  <si>
    <t xml:space="preserve">ЗТП 139 10/0,4кВ </t>
  </si>
  <si>
    <t xml:space="preserve">КТП 335 10/0,4кВ </t>
  </si>
  <si>
    <t xml:space="preserve">КТП 342 10/0,4кВ </t>
  </si>
  <si>
    <t xml:space="preserve">КТП 428 10/0,4кВ </t>
  </si>
  <si>
    <t xml:space="preserve">КТП 417 10/0,4кВ </t>
  </si>
  <si>
    <t xml:space="preserve">КТП 341 10/0,4кВ </t>
  </si>
  <si>
    <t xml:space="preserve">КТП 561 10/0,4кВ </t>
  </si>
  <si>
    <t xml:space="preserve">КТП 489 10/0,4кВ </t>
  </si>
  <si>
    <t xml:space="preserve">КТП 572 10/0,4кВ </t>
  </si>
  <si>
    <t xml:space="preserve">ЗТП 100 10/0,4кВ </t>
  </si>
  <si>
    <t xml:space="preserve">КТП 328 10/0,4кВ </t>
  </si>
  <si>
    <t xml:space="preserve">ЗТП 381 10/0,4кВ </t>
  </si>
  <si>
    <t xml:space="preserve">ЗТП 343 10/0,4кВ </t>
  </si>
  <si>
    <t>д.Мереновка</t>
  </si>
  <si>
    <t xml:space="preserve">КТП 204 10/0,4кВ </t>
  </si>
  <si>
    <t xml:space="preserve">ЗТП 567 10/0,4кВ </t>
  </si>
  <si>
    <t>д. Палужская Рудня</t>
  </si>
  <si>
    <t>Брянская обл., Красногорский р-н</t>
  </si>
  <si>
    <t>Красногорский</t>
  </si>
  <si>
    <t>д. Ивановка</t>
  </si>
  <si>
    <t>д. Макаричи</t>
  </si>
  <si>
    <t>с. Заборье</t>
  </si>
  <si>
    <t xml:space="preserve">КТП 166 10/0,4кВ </t>
  </si>
  <si>
    <t>с. Перелазы</t>
  </si>
  <si>
    <t>п. Обруб</t>
  </si>
  <si>
    <t>п. Краснопавловка</t>
  </si>
  <si>
    <t>п. Каменка</t>
  </si>
  <si>
    <t xml:space="preserve">МТП 93 10/0,4кВ </t>
  </si>
  <si>
    <t>п. Буда</t>
  </si>
  <si>
    <t>п. Непобедимый</t>
  </si>
  <si>
    <t>с. Колюды</t>
  </si>
  <si>
    <t>п. Даниловка</t>
  </si>
  <si>
    <t xml:space="preserve">КТП 322 10/0,4кВ </t>
  </si>
  <si>
    <t>п. Прудки</t>
  </si>
  <si>
    <t xml:space="preserve">МТП 80 10/0,4кВ </t>
  </si>
  <si>
    <t>п.г.т. Красная Гора</t>
  </si>
  <si>
    <t>п. Щедрин</t>
  </si>
  <si>
    <t>п. Красный Городок</t>
  </si>
  <si>
    <t>с. Летяхи</t>
  </si>
  <si>
    <t xml:space="preserve">КТП 86 10/0,4кВ </t>
  </si>
  <si>
    <t xml:space="preserve">ЗТП 106 10/0,4кВ </t>
  </si>
  <si>
    <t>п. Сеятель</t>
  </si>
  <si>
    <t>п. Дубрежка</t>
  </si>
  <si>
    <t>п. Красное</t>
  </si>
  <si>
    <t>п. Деньгубовка</t>
  </si>
  <si>
    <t xml:space="preserve">ЗТП 123 10/0,4кВ </t>
  </si>
  <si>
    <t>д. Фошное</t>
  </si>
  <si>
    <t xml:space="preserve">КТП 84 10/0,4кВ </t>
  </si>
  <si>
    <t>д. Селец</t>
  </si>
  <si>
    <t>п. Заглодье</t>
  </si>
  <si>
    <t>д. Дубенец</t>
  </si>
  <si>
    <t>д. Батуровка</t>
  </si>
  <si>
    <t>д. Любовшо</t>
  </si>
  <si>
    <t xml:space="preserve">КТП 288 10/0,4кВ </t>
  </si>
  <si>
    <t xml:space="preserve">КТП 293 10/0,4кВ </t>
  </si>
  <si>
    <t>с. Городечня</t>
  </si>
  <si>
    <t>с. Яловка</t>
  </si>
  <si>
    <t xml:space="preserve">ЗТП 282 10/0,4кВ </t>
  </si>
  <si>
    <t>с. Увелье</t>
  </si>
  <si>
    <t xml:space="preserve">ЗТП 5 10/0,4кВ </t>
  </si>
  <si>
    <t>с. Верхличи</t>
  </si>
  <si>
    <t xml:space="preserve">ЗТП 220 10/0,4кВ </t>
  </si>
  <si>
    <t>д. Кашковка</t>
  </si>
  <si>
    <t>п. Яменец</t>
  </si>
  <si>
    <t>д. Вяжновка</t>
  </si>
  <si>
    <t>с. Медведи</t>
  </si>
  <si>
    <t xml:space="preserve">ЗТП 223 10/0,4кВ </t>
  </si>
  <si>
    <t xml:space="preserve">КТП 176 10/0,4кВ </t>
  </si>
  <si>
    <t xml:space="preserve">ЗТП 286 10/0,4кВ </t>
  </si>
  <si>
    <t>с. Лотаки</t>
  </si>
  <si>
    <t xml:space="preserve">КТП 214 10/0,4кВ </t>
  </si>
  <si>
    <t xml:space="preserve">КТП 213 10/0,4кВ </t>
  </si>
  <si>
    <t>д. Морозовка</t>
  </si>
  <si>
    <t>п. Рубаны</t>
  </si>
  <si>
    <t>с. Николаевка</t>
  </si>
  <si>
    <t>п. Тисленки</t>
  </si>
  <si>
    <t xml:space="preserve">КТП 185 10/0,4кВ </t>
  </si>
  <si>
    <t>д. Ларневск</t>
  </si>
  <si>
    <t>д. Кургановка</t>
  </si>
  <si>
    <t>п. Криничное</t>
  </si>
  <si>
    <t>д. Кибирщина</t>
  </si>
  <si>
    <t xml:space="preserve">КТП 209 10/0,4кВ </t>
  </si>
  <si>
    <t>п. Дубовец</t>
  </si>
  <si>
    <t xml:space="preserve">ЗТП 310 10/0,4кВ </t>
  </si>
  <si>
    <t>п. Вышков</t>
  </si>
  <si>
    <t>Брянская обл., Злынковский р-н</t>
  </si>
  <si>
    <t>Злынковский</t>
  </si>
  <si>
    <t xml:space="preserve">ЗТП 36 10/0,4кВ </t>
  </si>
  <si>
    <t xml:space="preserve">МТП 7 10/0,4кВ </t>
  </si>
  <si>
    <t>д. Барки</t>
  </si>
  <si>
    <t xml:space="preserve">КТП 376 10/0,4кВ </t>
  </si>
  <si>
    <t>п. Свидерки</t>
  </si>
  <si>
    <t>п. Воронова Гута</t>
  </si>
  <si>
    <t>д. Петровка</t>
  </si>
  <si>
    <t xml:space="preserve">ЗТП 283 10/0,4кВ </t>
  </si>
  <si>
    <t xml:space="preserve">ЗТП 18 10/0,4кВ </t>
  </si>
  <si>
    <t xml:space="preserve">ЗТП 4 10/0,4кВ </t>
  </si>
  <si>
    <t xml:space="preserve">ЗТП 2 10/0,4кВ </t>
  </si>
  <si>
    <t xml:space="preserve">КТПП 3 10/0,4кВ </t>
  </si>
  <si>
    <t xml:space="preserve">ЗТП 14 10/0,4кВ </t>
  </si>
  <si>
    <t xml:space="preserve">ЗТП 16 10/0,4кВ </t>
  </si>
  <si>
    <t xml:space="preserve">ЗТП 8 10/0,4кВ </t>
  </si>
  <si>
    <t xml:space="preserve">ЗТП 17 10/0,4кВ </t>
  </si>
  <si>
    <t>д. Гута-Муравинка</t>
  </si>
  <si>
    <t>д. Сенное</t>
  </si>
  <si>
    <t>с. Добродеевка</t>
  </si>
  <si>
    <t>с. Малые Щербиничи</t>
  </si>
  <si>
    <t>с. Рогов</t>
  </si>
  <si>
    <t xml:space="preserve">КТПП 116 10/0,4кВ </t>
  </si>
  <si>
    <t>п. Бежков</t>
  </si>
  <si>
    <t>п. Еловка</t>
  </si>
  <si>
    <t xml:space="preserve">КТП 371 10/0,4кВ </t>
  </si>
  <si>
    <t>п. Софиевка</t>
  </si>
  <si>
    <t>д. Большие Щербиничи</t>
  </si>
  <si>
    <t>с. Спиридонова Буда</t>
  </si>
  <si>
    <t xml:space="preserve">ЗТП 101 10/0,4кВ </t>
  </si>
  <si>
    <t>с. Денисковичи</t>
  </si>
  <si>
    <t>п. Вилы</t>
  </si>
  <si>
    <t>п. Дружба</t>
  </si>
  <si>
    <t xml:space="preserve">КТП 231 10/0,4кВ </t>
  </si>
  <si>
    <t xml:space="preserve">КТПП 19 10/0,4кВ </t>
  </si>
  <si>
    <t>п. Нетеша</t>
  </si>
  <si>
    <t>с. Лысые</t>
  </si>
  <si>
    <t xml:space="preserve">КТП 233 10/0,4кВ </t>
  </si>
  <si>
    <t xml:space="preserve">КТП 232 10/0,4кВ </t>
  </si>
  <si>
    <t>с. Серовка</t>
  </si>
  <si>
    <t>с. Азаричи</t>
  </si>
  <si>
    <t>д. Кожановка</t>
  </si>
  <si>
    <t>д. Барановка</t>
  </si>
  <si>
    <t>д. Шурубовка</t>
  </si>
  <si>
    <t xml:space="preserve">КТП 258 10/0,4кВ </t>
  </si>
  <si>
    <t>с. Петрятинка</t>
  </si>
  <si>
    <t xml:space="preserve">КТПП 204 10/0,4кВ </t>
  </si>
  <si>
    <t xml:space="preserve">ЗТП 348 10/0,4кВ </t>
  </si>
  <si>
    <t>д. Зеленая Роща</t>
  </si>
  <si>
    <t>п.г.т. Погар</t>
  </si>
  <si>
    <t>Брянская обл., Погарский р-н</t>
  </si>
  <si>
    <t>Погарский</t>
  </si>
  <si>
    <t xml:space="preserve">ЗТП 1 10/0,4кВ </t>
  </si>
  <si>
    <t>п. Белевица</t>
  </si>
  <si>
    <t xml:space="preserve">КТПП 234 10/0,4кВ </t>
  </si>
  <si>
    <t>д. Перегон</t>
  </si>
  <si>
    <t>д. Чубарово</t>
  </si>
  <si>
    <t xml:space="preserve">ЗТП 163 10/0,4кВ </t>
  </si>
  <si>
    <t>с. Городище</t>
  </si>
  <si>
    <t>д. Гриневочка</t>
  </si>
  <si>
    <t>х. Вора</t>
  </si>
  <si>
    <t>д. Лукин</t>
  </si>
  <si>
    <t>д. Марковск</t>
  </si>
  <si>
    <t>с. Чаусы</t>
  </si>
  <si>
    <t>х. Овсеенков</t>
  </si>
  <si>
    <t>х. Роговичи</t>
  </si>
  <si>
    <t>х. Песоцкий</t>
  </si>
  <si>
    <t>х. Синицкий</t>
  </si>
  <si>
    <t>п. Ореховка</t>
  </si>
  <si>
    <t>х. Джуровка</t>
  </si>
  <si>
    <t>с. Бобрик</t>
  </si>
  <si>
    <t xml:space="preserve">ЗТП 288 10/0,4кВ </t>
  </si>
  <si>
    <t>п. Новый Синин</t>
  </si>
  <si>
    <t>с. Синин</t>
  </si>
  <si>
    <t>п. Буденный</t>
  </si>
  <si>
    <t xml:space="preserve">ЗТП 267 10/0,4кВ </t>
  </si>
  <si>
    <t>д. Жигалки</t>
  </si>
  <si>
    <t xml:space="preserve">КТП 239 10/0,4кВ </t>
  </si>
  <si>
    <t xml:space="preserve">ЗТП 275 10/0,4кВ </t>
  </si>
  <si>
    <t>д. Мадеевка</t>
  </si>
  <si>
    <t>п. Садовый</t>
  </si>
  <si>
    <t>д. Яковлевичи</t>
  </si>
  <si>
    <t>с. Посудичи</t>
  </si>
  <si>
    <t xml:space="preserve">ЗТП 240 10/0,4кВ </t>
  </si>
  <si>
    <t>п. Чайкино</t>
  </si>
  <si>
    <t xml:space="preserve">ЗТП 118 10/0,4кВ </t>
  </si>
  <si>
    <t>х. Граборовка</t>
  </si>
  <si>
    <t>с. Курово</t>
  </si>
  <si>
    <t>п. Борок</t>
  </si>
  <si>
    <t>д. Вадьковка</t>
  </si>
  <si>
    <t xml:space="preserve">ЗТП 157 10/0,4кВ </t>
  </si>
  <si>
    <t xml:space="preserve">КТП 237 10/0,4кВ </t>
  </si>
  <si>
    <t xml:space="preserve">ЗТП 158 10/0,4кВ </t>
  </si>
  <si>
    <t xml:space="preserve">ЗТП 229 10/0,4кВ </t>
  </si>
  <si>
    <t xml:space="preserve">ЗТП 252 10/0,4кВ </t>
  </si>
  <si>
    <t>д. Бугаевка</t>
  </si>
  <si>
    <t>с. Грязивец</t>
  </si>
  <si>
    <t xml:space="preserve">ЗТП 136 10/0,4кВ </t>
  </si>
  <si>
    <t>х. Лосевка</t>
  </si>
  <si>
    <t>с. Чеховка</t>
  </si>
  <si>
    <t>х. Глинки</t>
  </si>
  <si>
    <t>д. Карбовка</t>
  </si>
  <si>
    <t>п. Белевая</t>
  </si>
  <si>
    <t xml:space="preserve">КТП 257 10/0,4кВ </t>
  </si>
  <si>
    <t xml:space="preserve">ЗТП 3 10/0,4кВ </t>
  </si>
  <si>
    <t>п. Довжик</t>
  </si>
  <si>
    <t>д. Казиловка</t>
  </si>
  <si>
    <t>с. Березовка</t>
  </si>
  <si>
    <t>п. Пролетарский</t>
  </si>
  <si>
    <t>х. Поперечное</t>
  </si>
  <si>
    <t>с. Стечна</t>
  </si>
  <si>
    <t>п. Кожуровка</t>
  </si>
  <si>
    <t>д. Романовка</t>
  </si>
  <si>
    <t xml:space="preserve">КТП 180 10/0,4кВ </t>
  </si>
  <si>
    <t xml:space="preserve">ЗТП 309 10/0,4кВ </t>
  </si>
  <si>
    <t xml:space="preserve">ЗТП 308 10/0,4кВ </t>
  </si>
  <si>
    <t>1х400+1х400</t>
  </si>
  <si>
    <t xml:space="preserve">ЗТП 7 10/0,4кВ </t>
  </si>
  <si>
    <t>с. Суворово</t>
  </si>
  <si>
    <t>с. Случевск</t>
  </si>
  <si>
    <t xml:space="preserve">ЗТП 322 10/0,4кВ </t>
  </si>
  <si>
    <t>п. Нечуи</t>
  </si>
  <si>
    <t xml:space="preserve">КТП 182 10/0,4кВ </t>
  </si>
  <si>
    <t>п. Красный Угол</t>
  </si>
  <si>
    <t>п. Тяглы</t>
  </si>
  <si>
    <t>п. Белый Поруб</t>
  </si>
  <si>
    <t>п. Огонек</t>
  </si>
  <si>
    <t>п. Просвет</t>
  </si>
  <si>
    <t>с. Евдоколье</t>
  </si>
  <si>
    <t>п. Запесочье</t>
  </si>
  <si>
    <t>с. Витемля</t>
  </si>
  <si>
    <t xml:space="preserve">ЗТП 227 10/0,4кВ </t>
  </si>
  <si>
    <t xml:space="preserve">ЗТП 295 10/0,4кВ </t>
  </si>
  <si>
    <t>х. Гарцаевка</t>
  </si>
  <si>
    <t>с. Борщово</t>
  </si>
  <si>
    <t xml:space="preserve">ЗТП 76 10/0,4кВ </t>
  </si>
  <si>
    <t>п. Мирские</t>
  </si>
  <si>
    <t>п. Затростянье</t>
  </si>
  <si>
    <t>п. Чемерисовка</t>
  </si>
  <si>
    <t>с. Дареевск</t>
  </si>
  <si>
    <t>п. Роговка</t>
  </si>
  <si>
    <t xml:space="preserve">КТП 294 10/0,4кВ </t>
  </si>
  <si>
    <t xml:space="preserve">ЗТП 218 10/0,4кВ </t>
  </si>
  <si>
    <t xml:space="preserve">ЗТП 69 10/0,4кВ </t>
  </si>
  <si>
    <t>х. Левдиков</t>
  </si>
  <si>
    <t>с. Лобки</t>
  </si>
  <si>
    <t>п. Гетуновка</t>
  </si>
  <si>
    <t>п. Калиновка 1</t>
  </si>
  <si>
    <t>п. Калиновка 2</t>
  </si>
  <si>
    <t>с. Гринево</t>
  </si>
  <si>
    <t xml:space="preserve">КТП 89 10/0,4кВ </t>
  </si>
  <si>
    <t>х. Низы</t>
  </si>
  <si>
    <t>п. Меловое</t>
  </si>
  <si>
    <t>с. Сопычи</t>
  </si>
  <si>
    <t>п. Раек</t>
  </si>
  <si>
    <t>д. Горицы</t>
  </si>
  <si>
    <t>с. Савостьяны</t>
  </si>
  <si>
    <t>п. Красный Октябрь</t>
  </si>
  <si>
    <t>д. Долбатово</t>
  </si>
  <si>
    <t>д. Абаринки</t>
  </si>
  <si>
    <t>д. Рожки</t>
  </si>
  <si>
    <t>д. Прирубки</t>
  </si>
  <si>
    <t xml:space="preserve">КТП 219 10/0,4кВ </t>
  </si>
  <si>
    <t>х. Сочилов</t>
  </si>
  <si>
    <t>п. Красная Роща</t>
  </si>
  <si>
    <t>с. Балыкино</t>
  </si>
  <si>
    <t>п. Заяружье</t>
  </si>
  <si>
    <t>п. Незеваевка</t>
  </si>
  <si>
    <t>с. Заречное</t>
  </si>
  <si>
    <t>х. Майский</t>
  </si>
  <si>
    <t>с. Юдиново</t>
  </si>
  <si>
    <t xml:space="preserve">КТП 3 10/0,4кВ </t>
  </si>
  <si>
    <t xml:space="preserve">ЗТП 46 10/0,4кВ </t>
  </si>
  <si>
    <t>д. Храповка</t>
  </si>
  <si>
    <t>д. Юрково</t>
  </si>
  <si>
    <t>с. Андрейковичи</t>
  </si>
  <si>
    <t xml:space="preserve">ЗТП 66 10/0,4кВ </t>
  </si>
  <si>
    <t>п. Курилинка</t>
  </si>
  <si>
    <t>п. Слобода</t>
  </si>
  <si>
    <t>п. Деревня</t>
  </si>
  <si>
    <t xml:space="preserve">ЗТП 67 10/0,4кВ </t>
  </si>
  <si>
    <t>с. Сухосеевка</t>
  </si>
  <si>
    <t>п.Кочкарь</t>
  </si>
  <si>
    <t>д. Кисловка</t>
  </si>
  <si>
    <t>с. Гудовка</t>
  </si>
  <si>
    <t>п.Колодезки</t>
  </si>
  <si>
    <t>с. Кистер</t>
  </si>
  <si>
    <t>п.Рудки</t>
  </si>
  <si>
    <t>п.Кубань</t>
  </si>
  <si>
    <t xml:space="preserve">МТП 518 10/0,4кВ </t>
  </si>
  <si>
    <t xml:space="preserve">ЗТП 78 10/0,4кВ </t>
  </si>
  <si>
    <t>х. Чаков</t>
  </si>
  <si>
    <t>п. Песчаники</t>
  </si>
  <si>
    <t>п. Золин</t>
  </si>
  <si>
    <t xml:space="preserve">КТП 78 10/0,4кВ </t>
  </si>
  <si>
    <t>д. Михновка</t>
  </si>
  <si>
    <t>д. Исаевка</t>
  </si>
  <si>
    <t>д. Базская</t>
  </si>
  <si>
    <t>х. Торкин</t>
  </si>
  <si>
    <t>Брянская обл., Почепский р-н</t>
  </si>
  <si>
    <t>Почепский</t>
  </si>
  <si>
    <t xml:space="preserve">КТП 545 10/0,4кВ </t>
  </si>
  <si>
    <t>д.Бибики</t>
  </si>
  <si>
    <t xml:space="preserve">КТП 549 10/0,4кВ </t>
  </si>
  <si>
    <t>д.Ильюшкино</t>
  </si>
  <si>
    <t xml:space="preserve">КТП 548 10/0,4кВ </t>
  </si>
  <si>
    <t>с.Третьяки</t>
  </si>
  <si>
    <t>с.Алексеевск</t>
  </si>
  <si>
    <t xml:space="preserve">КТП 775 10/0,4кВ </t>
  </si>
  <si>
    <t xml:space="preserve">КТП 771 10/0,4кВ </t>
  </si>
  <si>
    <t xml:space="preserve">КТП 295 10/0,4кВ </t>
  </si>
  <si>
    <t>д.Огородники</t>
  </si>
  <si>
    <t>п.Добрая Воля</t>
  </si>
  <si>
    <t>д.Журавка</t>
  </si>
  <si>
    <t xml:space="preserve">РП "Третьяки" 10/0,4кВ </t>
  </si>
  <si>
    <t>п.Войков</t>
  </si>
  <si>
    <t>с.Бельково</t>
  </si>
  <si>
    <t xml:space="preserve">КТП 540 10/0,4кВ </t>
  </si>
  <si>
    <t>п.Горбачи</t>
  </si>
  <si>
    <t xml:space="preserve">КТП 538 10/0,4кВ </t>
  </si>
  <si>
    <t>д.Юськова Слобода</t>
  </si>
  <si>
    <t xml:space="preserve">КТП 533 10/0,4кВ </t>
  </si>
  <si>
    <t xml:space="preserve">КТП 550 10/0,4кВ </t>
  </si>
  <si>
    <t>с.Печня</t>
  </si>
  <si>
    <t xml:space="preserve">КТП 537 10/0,4кВ </t>
  </si>
  <si>
    <t xml:space="preserve">КТП 535 10/0,4кВ </t>
  </si>
  <si>
    <t xml:space="preserve">РП "Бельково" 10/0,4кВ </t>
  </si>
  <si>
    <t>д.Чемоданово</t>
  </si>
  <si>
    <t xml:space="preserve">КТП 534 10/0,4кВ </t>
  </si>
  <si>
    <t>д.Котелки</t>
  </si>
  <si>
    <t xml:space="preserve">КТП 532 10/0,4кВ </t>
  </si>
  <si>
    <t>д.Тарутино</t>
  </si>
  <si>
    <t xml:space="preserve">КТП 584 10/0,4кВ </t>
  </si>
  <si>
    <t>с.Шуморово</t>
  </si>
  <si>
    <t xml:space="preserve">КТП 587 10/0,4кВ </t>
  </si>
  <si>
    <t xml:space="preserve">КТП 597 10/0,4кВ </t>
  </si>
  <si>
    <t xml:space="preserve">КТП 776 10/0,4кВ </t>
  </si>
  <si>
    <t>д.Поповка</t>
  </si>
  <si>
    <t xml:space="preserve">КТП 590 10/0,4кВ </t>
  </si>
  <si>
    <t xml:space="preserve">КТП 591 10/0,4кВ </t>
  </si>
  <si>
    <t>д.Шмотовка</t>
  </si>
  <si>
    <t xml:space="preserve">КТП 592 10/0,4кВ </t>
  </si>
  <si>
    <t xml:space="preserve">КТП 596 10/0,4кВ </t>
  </si>
  <si>
    <t xml:space="preserve">КТП 595 10/0,4кВ </t>
  </si>
  <si>
    <t>д.Долбежи</t>
  </si>
  <si>
    <t xml:space="preserve">КТП 611 10/0,4кВ </t>
  </si>
  <si>
    <t>д.Папсуевка</t>
  </si>
  <si>
    <t xml:space="preserve">КТП 702 10/0,4кВ </t>
  </si>
  <si>
    <t>д.Макаричи</t>
  </si>
  <si>
    <t xml:space="preserve">КТП 601 10/0,4кВ </t>
  </si>
  <si>
    <t>д.Красная Слобода</t>
  </si>
  <si>
    <t xml:space="preserve">КТП 612 10/0,4кВ </t>
  </si>
  <si>
    <t xml:space="preserve">РП "Красная Слобода" 10/0,4кВ </t>
  </si>
  <si>
    <t>д.Волжино</t>
  </si>
  <si>
    <t xml:space="preserve">КТП 605 10/0,4кВ </t>
  </si>
  <si>
    <t>д.Барыки</t>
  </si>
  <si>
    <t xml:space="preserve">КТП 607 10/0,4кВ </t>
  </si>
  <si>
    <t>д.Савинки</t>
  </si>
  <si>
    <t xml:space="preserve">КТП 609 10/0,4кВ </t>
  </si>
  <si>
    <t xml:space="preserve">КТП 705 10/0,4кВ </t>
  </si>
  <si>
    <t xml:space="preserve">КТП 636 10/0,4кВ </t>
  </si>
  <si>
    <t>д.Димтрово</t>
  </si>
  <si>
    <t xml:space="preserve">КТП 635 10/0,4кВ </t>
  </si>
  <si>
    <t xml:space="preserve">КТП 620 10/0,4кВ </t>
  </si>
  <si>
    <t xml:space="preserve">КТП 621 10/0,4кВ </t>
  </si>
  <si>
    <t>д.Кувшиново</t>
  </si>
  <si>
    <t xml:space="preserve">КТП 623 10/0,4кВ </t>
  </si>
  <si>
    <t>д.Рудня</t>
  </si>
  <si>
    <t xml:space="preserve">КТП 622 10/0,4кВ </t>
  </si>
  <si>
    <t xml:space="preserve">КТП 625 10/0,4кВ </t>
  </si>
  <si>
    <t>с.Подыменка</t>
  </si>
  <si>
    <t xml:space="preserve">КТП 627 10/0,4кВ </t>
  </si>
  <si>
    <t>д.Липки</t>
  </si>
  <si>
    <t xml:space="preserve">КТП 629 10/0,4кВ </t>
  </si>
  <si>
    <t>д.Именка</t>
  </si>
  <si>
    <t xml:space="preserve">КТП 628 10/0,4кВ </t>
  </si>
  <si>
    <t>д.Граборовка</t>
  </si>
  <si>
    <t xml:space="preserve">КТП 630 10/0,4кВ </t>
  </si>
  <si>
    <t>п.Михайловка</t>
  </si>
  <si>
    <t xml:space="preserve">КТП 633 10/0,4кВ </t>
  </si>
  <si>
    <t>п.Пашичи</t>
  </si>
  <si>
    <t xml:space="preserve">КТП 634 10/0,4кВ </t>
  </si>
  <si>
    <t xml:space="preserve">КТП 646 10/0,4кВ </t>
  </si>
  <si>
    <t xml:space="preserve">КТП 640 10/0,4кВ </t>
  </si>
  <si>
    <t>д.Путиловец</t>
  </si>
  <si>
    <t xml:space="preserve">КТП 642 10/0,4кВ </t>
  </si>
  <si>
    <t xml:space="preserve">КТП 644 10/0,4кВ </t>
  </si>
  <si>
    <t>д.Лабодино</t>
  </si>
  <si>
    <t>с.Демьяново</t>
  </si>
  <si>
    <t>с.Васьковичи</t>
  </si>
  <si>
    <t xml:space="preserve">РП "Васьковичи" 10/0,4кВ </t>
  </si>
  <si>
    <t xml:space="preserve">КТП 349 10/0,4кВ </t>
  </si>
  <si>
    <t>д.Милашово</t>
  </si>
  <si>
    <t>с.Подбелово</t>
  </si>
  <si>
    <t>д.Вормино</t>
  </si>
  <si>
    <t>д.Шелудьки</t>
  </si>
  <si>
    <t>д.Сибеки</t>
  </si>
  <si>
    <t>п.Роща</t>
  </si>
  <si>
    <t>с.Старопечепье</t>
  </si>
  <si>
    <t>д.Дадаровка</t>
  </si>
  <si>
    <t>п.Дубова Роща</t>
  </si>
  <si>
    <t>д.Хотеничи</t>
  </si>
  <si>
    <t>п.Полянка</t>
  </si>
  <si>
    <t>п.Сергеевка</t>
  </si>
  <si>
    <t>с.Чопово</t>
  </si>
  <si>
    <t>д.Житня</t>
  </si>
  <si>
    <t>п.Житня</t>
  </si>
  <si>
    <t>д.Бохоричи</t>
  </si>
  <si>
    <t>д.Игнатьево</t>
  </si>
  <si>
    <t>д.Пашково</t>
  </si>
  <si>
    <t>д.Заполье</t>
  </si>
  <si>
    <t xml:space="preserve">КТП 311 10/0,4кВ </t>
  </si>
  <si>
    <t>д.Курманово</t>
  </si>
  <si>
    <t>д.Корнево</t>
  </si>
  <si>
    <t>д.Близницы</t>
  </si>
  <si>
    <t>д.Беловск</t>
  </si>
  <si>
    <t>с.Балыки</t>
  </si>
  <si>
    <t>д.Надиинка</t>
  </si>
  <si>
    <t>д.Рябцы</t>
  </si>
  <si>
    <t>с.Глазово</t>
  </si>
  <si>
    <t xml:space="preserve">КТП 343 10/0,4кВ </t>
  </si>
  <si>
    <t>д.Сотниково</t>
  </si>
  <si>
    <t>д.Гущино</t>
  </si>
  <si>
    <t>с.Дымово</t>
  </si>
  <si>
    <t>д.Копылы</t>
  </si>
  <si>
    <t xml:space="preserve">КТП 336 10/0,4кВ </t>
  </si>
  <si>
    <t xml:space="preserve">КТП 337 10/0,4кВ </t>
  </si>
  <si>
    <t xml:space="preserve">ЗТП 44 10/0,4кВ </t>
  </si>
  <si>
    <t xml:space="preserve">КТП 273 10/0,4кВ </t>
  </si>
  <si>
    <t>п.Дряговка</t>
  </si>
  <si>
    <t>д.Бытня</t>
  </si>
  <si>
    <t>д.Польники</t>
  </si>
  <si>
    <t>п.Семеновский</t>
  </si>
  <si>
    <t>с.Супрягино</t>
  </si>
  <si>
    <t>д.Анишино</t>
  </si>
  <si>
    <t>с.Шаулино</t>
  </si>
  <si>
    <t>д.Малая Дереминка</t>
  </si>
  <si>
    <t>Брянская обл., Мглинский р-н</t>
  </si>
  <si>
    <t>д.Нижняя Злобинка</t>
  </si>
  <si>
    <t xml:space="preserve">РП "Вяльки" 10/0,4кВ </t>
  </si>
  <si>
    <t>д.Верхняя Злобинка</t>
  </si>
  <si>
    <t>д.Малое Староселье</t>
  </si>
  <si>
    <t xml:space="preserve">КТП 666 10/0,4кВ </t>
  </si>
  <si>
    <t>д.Аксаментово</t>
  </si>
  <si>
    <t xml:space="preserve">КТП 667 10/0,4кВ </t>
  </si>
  <si>
    <t>д.Писарево</t>
  </si>
  <si>
    <t xml:space="preserve">КТП 668 10/0,4кВ </t>
  </si>
  <si>
    <t>д.Пушкари</t>
  </si>
  <si>
    <t xml:space="preserve">КТП 661 10/0,4кВ </t>
  </si>
  <si>
    <t>с.Стригово</t>
  </si>
  <si>
    <t xml:space="preserve">РП "Стригово" 10/0,4кВ </t>
  </si>
  <si>
    <t>д.Нельжичи</t>
  </si>
  <si>
    <t xml:space="preserve">КТП 663 10/0,4кВ </t>
  </si>
  <si>
    <t xml:space="preserve">ЗТП 691 10/0,4кВ </t>
  </si>
  <si>
    <t xml:space="preserve">ЗТП 91 10/0,4кВ </t>
  </si>
  <si>
    <t xml:space="preserve">ЗТП 685 10/0,4кВ </t>
  </si>
  <si>
    <t xml:space="preserve">КТП 496 10/0,4кВ </t>
  </si>
  <si>
    <t xml:space="preserve">ЗТП 693 10/0,4кВ </t>
  </si>
  <si>
    <t xml:space="preserve">КТП 676 10/0,4кВ </t>
  </si>
  <si>
    <t xml:space="preserve">КТП 694 10/0,4кВ </t>
  </si>
  <si>
    <t xml:space="preserve">КТП 675 10/0,4кВ </t>
  </si>
  <si>
    <t xml:space="preserve">КТП 657 10/0,4кВ </t>
  </si>
  <si>
    <t>д.Починок</t>
  </si>
  <si>
    <t xml:space="preserve">КТП 680 10/0,4кВ </t>
  </si>
  <si>
    <t xml:space="preserve">КТП 681 10/0,4кВ </t>
  </si>
  <si>
    <t>с.Титовка</t>
  </si>
  <si>
    <t xml:space="preserve">КТП 682 10/0,4кВ </t>
  </si>
  <si>
    <t xml:space="preserve">КТП 688 10/0,4кВ </t>
  </si>
  <si>
    <t xml:space="preserve">РП "Титовка" 10/0,4кВ </t>
  </si>
  <si>
    <t xml:space="preserve">КТП 684 10/0,4кВ </t>
  </si>
  <si>
    <t xml:space="preserve">КТП 686 10/0,4кВ </t>
  </si>
  <si>
    <t xml:space="preserve">КТП 687 10/0,4кВ </t>
  </si>
  <si>
    <t>п.Прогресс</t>
  </si>
  <si>
    <t xml:space="preserve">КТП 690 10/0,4кВ </t>
  </si>
  <si>
    <t>д.Журавлево</t>
  </si>
  <si>
    <t xml:space="preserve">КТП 689 10/0,4кВ </t>
  </si>
  <si>
    <t>д.Дягово</t>
  </si>
  <si>
    <t xml:space="preserve">КТП 692 10/0,4кВ </t>
  </si>
  <si>
    <t xml:space="preserve">КТП 660 10/0,4кВ </t>
  </si>
  <si>
    <t xml:space="preserve">КТП 777 10/0,4кВ </t>
  </si>
  <si>
    <t xml:space="preserve">КТП 650 10/0,4кВ </t>
  </si>
  <si>
    <t>с.Тубольцы</t>
  </si>
  <si>
    <t xml:space="preserve">КТП 654 10/0,4кВ </t>
  </si>
  <si>
    <t xml:space="preserve">КТП 652 10/0,4кВ </t>
  </si>
  <si>
    <t xml:space="preserve">КТП 651 10/0,4кВ </t>
  </si>
  <si>
    <t>д.Машково</t>
  </si>
  <si>
    <t xml:space="preserve">КТП 655 10/0,4кВ </t>
  </si>
  <si>
    <t>с.Губостово</t>
  </si>
  <si>
    <t xml:space="preserve">КТП 658 10/0,4кВ </t>
  </si>
  <si>
    <t>д.Ивашково</t>
  </si>
  <si>
    <t xml:space="preserve">КТП 656 10/0,4кВ </t>
  </si>
  <si>
    <t>д.Щекотово</t>
  </si>
  <si>
    <t xml:space="preserve">КТП 426 10/0,4кВ </t>
  </si>
  <si>
    <t>д.Кожемяки</t>
  </si>
  <si>
    <t xml:space="preserve">РП "Баклань" 10/0,4кВ </t>
  </si>
  <si>
    <t>с.Баклань</t>
  </si>
  <si>
    <t xml:space="preserve">КТП 456 10/0,4кВ </t>
  </si>
  <si>
    <t>с.Усошки</t>
  </si>
  <si>
    <t xml:space="preserve">КТП 787 10/0,4кВ </t>
  </si>
  <si>
    <t>д.Новая Милечь</t>
  </si>
  <si>
    <t>с.Милечь</t>
  </si>
  <si>
    <t>с.Красный Рог</t>
  </si>
  <si>
    <t>п.Тарасики</t>
  </si>
  <si>
    <t>д.Куклы</t>
  </si>
  <si>
    <t>п.Весенний</t>
  </si>
  <si>
    <t xml:space="preserve">РП "Красный Рог" 10/0,4кВ </t>
  </si>
  <si>
    <t>д.Локня</t>
  </si>
  <si>
    <t xml:space="preserve">КТП 783 10/0,4кВ </t>
  </si>
  <si>
    <t>п.Прохоровский</t>
  </si>
  <si>
    <t>п.Петровский</t>
  </si>
  <si>
    <t>с.Валуец</t>
  </si>
  <si>
    <t xml:space="preserve">КТП 402 10/0,4кВ </t>
  </si>
  <si>
    <t xml:space="preserve">КТП 479 10/0,4кВ </t>
  </si>
  <si>
    <t>п.Гончаровка</t>
  </si>
  <si>
    <t>п.Галая Лужа</t>
  </si>
  <si>
    <t xml:space="preserve">КТП 405 10/0,4кВ </t>
  </si>
  <si>
    <t>д.Раздел</t>
  </si>
  <si>
    <t>с.Калачево</t>
  </si>
  <si>
    <t xml:space="preserve">КТП 459 10/0,4кВ </t>
  </si>
  <si>
    <t xml:space="preserve">КТП 406 10/0,4кВ </t>
  </si>
  <si>
    <t>с.Семцы</t>
  </si>
  <si>
    <t xml:space="preserve">КТП 461 10/0,4кВ </t>
  </si>
  <si>
    <t xml:space="preserve">КТП 462 10/0,4кВ </t>
  </si>
  <si>
    <t>п.Гряда</t>
  </si>
  <si>
    <t xml:space="preserve">КТП 410 10/0,4кВ </t>
  </si>
  <si>
    <t>п.Березки</t>
  </si>
  <si>
    <t xml:space="preserve">КТП 468 10/0,4кВ </t>
  </si>
  <si>
    <t>д.Гамалеевка</t>
  </si>
  <si>
    <t xml:space="preserve">КТП 467 10/0,4кВ </t>
  </si>
  <si>
    <t>д.Ширяевка</t>
  </si>
  <si>
    <t xml:space="preserve">КТП 466 10/0,4кВ </t>
  </si>
  <si>
    <t>п.Новониколаевский</t>
  </si>
  <si>
    <t>д.Татищево</t>
  </si>
  <si>
    <t xml:space="preserve">КТП 423 10/0,4кВ </t>
  </si>
  <si>
    <t>д.Коростелево</t>
  </si>
  <si>
    <t xml:space="preserve">КТП 424 10/0,4кВ </t>
  </si>
  <si>
    <t>с.Котляково</t>
  </si>
  <si>
    <t xml:space="preserve">КТП 430 10/0,4кВ </t>
  </si>
  <si>
    <t xml:space="preserve">ЗТП 436 10/0,4кВ </t>
  </si>
  <si>
    <t xml:space="preserve">ЗТП 409 10/0,4кВ </t>
  </si>
  <si>
    <t xml:space="preserve">КТП 413 10/0,4кВ </t>
  </si>
  <si>
    <t xml:space="preserve">КТП 460 10/0,4кВ </t>
  </si>
  <si>
    <t>c.Баклань</t>
  </si>
  <si>
    <t xml:space="preserve">КТП 431 10/0,4кВ </t>
  </si>
  <si>
    <t>д.Никольщина</t>
  </si>
  <si>
    <t xml:space="preserve">КТП 433 10/0,4кВ </t>
  </si>
  <si>
    <t xml:space="preserve">КТП 432 10/0,4кВ </t>
  </si>
  <si>
    <t>c.Лапино</t>
  </si>
  <si>
    <t>д.Пукосино</t>
  </si>
  <si>
    <t xml:space="preserve">КТП 440 10/0,4кВ </t>
  </si>
  <si>
    <t>п.Мостище</t>
  </si>
  <si>
    <t>п.Октябрьский</t>
  </si>
  <si>
    <t xml:space="preserve">КТП 450 10/0,4кВ </t>
  </si>
  <si>
    <t xml:space="preserve">КТП 469 10/0,4кВ </t>
  </si>
  <si>
    <t>с.Витовка</t>
  </si>
  <si>
    <t xml:space="preserve">ЗТП 50 10/0,4кВ </t>
  </si>
  <si>
    <t>д.Паниковка</t>
  </si>
  <si>
    <t>д.Зеленая Роща</t>
  </si>
  <si>
    <t>с.Сетолово</t>
  </si>
  <si>
    <t>д.Азарово</t>
  </si>
  <si>
    <t>д.Красная Слободка</t>
  </si>
  <si>
    <t>п.Громыки</t>
  </si>
  <si>
    <t xml:space="preserve">КТП 785 10/0,4кВ </t>
  </si>
  <si>
    <t>д.Игрушино</t>
  </si>
  <si>
    <t>д.Бордашово</t>
  </si>
  <si>
    <t>с.Доманичи</t>
  </si>
  <si>
    <t>д.Степери</t>
  </si>
  <si>
    <t>п.Ленинский</t>
  </si>
  <si>
    <t xml:space="preserve">КТП 490 10/0,4кВ </t>
  </si>
  <si>
    <t xml:space="preserve">КТП 772 10/0,4кВ </t>
  </si>
  <si>
    <t>п.Речица</t>
  </si>
  <si>
    <t xml:space="preserve">КТП 700 10/0,4кВ </t>
  </si>
  <si>
    <t>п.Королевка</t>
  </si>
  <si>
    <t>п.Новый Хутор</t>
  </si>
  <si>
    <t>д.Золотая Ветка</t>
  </si>
  <si>
    <t>д.Воловня</t>
  </si>
  <si>
    <t>п.Боюры</t>
  </si>
  <si>
    <t>п.Колос</t>
  </si>
  <si>
    <t>д.Зеленый Рог</t>
  </si>
  <si>
    <t>с.Котовка</t>
  </si>
  <si>
    <t>п.Красный Стяг</t>
  </si>
  <si>
    <t>д.Козорезовка</t>
  </si>
  <si>
    <t>х.Коста</t>
  </si>
  <si>
    <t>с.Рогово</t>
  </si>
  <si>
    <t xml:space="preserve">КТП 673 10/0,4кВ </t>
  </si>
  <si>
    <t xml:space="preserve">КТП 670 10/0,4кВ </t>
  </si>
  <si>
    <t xml:space="preserve">КТП 674 10/0,4кВ </t>
  </si>
  <si>
    <t>п.Бобровник</t>
  </si>
  <si>
    <t xml:space="preserve">КТП 669 10/0,4кВ </t>
  </si>
  <si>
    <t xml:space="preserve"> </t>
  </si>
  <si>
    <t>п.Поляна</t>
  </si>
  <si>
    <t xml:space="preserve">КТП 683 10/0,4кВ </t>
  </si>
  <si>
    <t>п.Хлебороб</t>
  </si>
  <si>
    <t>п.Мамонов</t>
  </si>
  <si>
    <t>с.Чернецкая Коста</t>
  </si>
  <si>
    <t>д.Морево</t>
  </si>
  <si>
    <t xml:space="preserve">КТП 240 10/0,4кВ </t>
  </si>
  <si>
    <t>д.Рагозино</t>
  </si>
  <si>
    <t xml:space="preserve">КТП 784 10/0,4кВ </t>
  </si>
  <si>
    <t xml:space="preserve">КТП 782 10/0,4кВ </t>
  </si>
  <si>
    <t xml:space="preserve">КТП 781 10/0,4кВ </t>
  </si>
  <si>
    <t>п.Зеленый Куст</t>
  </si>
  <si>
    <t>д.Ольговка</t>
  </si>
  <si>
    <t>д.Шленговка</t>
  </si>
  <si>
    <t>нп Почеп</t>
  </si>
  <si>
    <t>с. Перевоз</t>
  </si>
  <si>
    <t>Брянская обл., Новозыбковский р-н</t>
  </si>
  <si>
    <t>Новозыбковский</t>
  </si>
  <si>
    <t>с. Старые Бобовичи</t>
  </si>
  <si>
    <t>п. Ясная Поляна</t>
  </si>
  <si>
    <t>п. Гривка</t>
  </si>
  <si>
    <t>п. Корчи</t>
  </si>
  <si>
    <t>д. Журавки</t>
  </si>
  <si>
    <t>г. Новозыбков</t>
  </si>
  <si>
    <t xml:space="preserve">ЗТП 265 6/0,4кВ </t>
  </si>
  <si>
    <t xml:space="preserve">КТП 119 6/0,4кВ </t>
  </si>
  <si>
    <t>с. Деменка</t>
  </si>
  <si>
    <t xml:space="preserve">КТП 275 6/0,4кВ </t>
  </si>
  <si>
    <t xml:space="preserve">ЗТП 76 6/0,4кВ </t>
  </si>
  <si>
    <t xml:space="preserve">КТП 352 6/0,4кВ </t>
  </si>
  <si>
    <t>п. Мамай</t>
  </si>
  <si>
    <t xml:space="preserve">КТП 48 6/0,4кВ </t>
  </si>
  <si>
    <t>д. Дубровка</t>
  </si>
  <si>
    <t xml:space="preserve">КТП 64 6/0,4кВ </t>
  </si>
  <si>
    <t xml:space="preserve">КТП 97 6/0,4кВ </t>
  </si>
  <si>
    <t>с. Сновское</t>
  </si>
  <si>
    <t xml:space="preserve">ЗТП 57 6/0,4кВ </t>
  </si>
  <si>
    <t xml:space="preserve">КТП 56 6/0,4кВ </t>
  </si>
  <si>
    <t xml:space="preserve">КТП 278 6/0,4кВ </t>
  </si>
  <si>
    <t xml:space="preserve">ЗТП 55 6/0,4кВ </t>
  </si>
  <si>
    <t xml:space="preserve">КТП 61 6/0,4кВ </t>
  </si>
  <si>
    <t xml:space="preserve">КТП 77 6/0,4кВ </t>
  </si>
  <si>
    <t>д. Скоробогатая Слобода</t>
  </si>
  <si>
    <t xml:space="preserve">КТП 70 6/0,4кВ </t>
  </si>
  <si>
    <t xml:space="preserve">КТП 279 6/0,4кВ </t>
  </si>
  <si>
    <t>д. Тростань</t>
  </si>
  <si>
    <t xml:space="preserve">КТП 32 6/0,4кВ </t>
  </si>
  <si>
    <t xml:space="preserve">ЗТП 277 6/0,4кВ </t>
  </si>
  <si>
    <t xml:space="preserve">КТП 33 6/0,4кВ </t>
  </si>
  <si>
    <t xml:space="preserve">КТП 46 6/0,4кВ </t>
  </si>
  <si>
    <t xml:space="preserve">ЗТП 143 6/0,4кВ </t>
  </si>
  <si>
    <t xml:space="preserve">КТП 49 6/0,4кВ </t>
  </si>
  <si>
    <t xml:space="preserve">КТП 133 6/0,4кВ </t>
  </si>
  <si>
    <t>с. Замишево</t>
  </si>
  <si>
    <t xml:space="preserve">ЗТП 174 10/0,4кВ </t>
  </si>
  <si>
    <t xml:space="preserve">ЗТП 274 10/0,4кВ </t>
  </si>
  <si>
    <t xml:space="preserve">ЗТП 71 10/0,4кВ </t>
  </si>
  <si>
    <t>п. Синявка</t>
  </si>
  <si>
    <t>с. Манюки</t>
  </si>
  <si>
    <t>п. Машкинский</t>
  </si>
  <si>
    <t xml:space="preserve">ЗТП 339 10/0,4кВ </t>
  </si>
  <si>
    <t>п. Пеньки</t>
  </si>
  <si>
    <t xml:space="preserve">ЗТП 317 10/0,4кВ </t>
  </si>
  <si>
    <t xml:space="preserve">ЗТП 266 10/0,4кВ </t>
  </si>
  <si>
    <t xml:space="preserve">КТПП 182 10/0,4кВ </t>
  </si>
  <si>
    <t xml:space="preserve">ЗТП 327 10/0,4кВ </t>
  </si>
  <si>
    <t xml:space="preserve">ЗТП 95 10/0,4кВ </t>
  </si>
  <si>
    <t>с. Внуковичи</t>
  </si>
  <si>
    <t xml:space="preserve">ЗТП 175 10/0,4кВ </t>
  </si>
  <si>
    <t>д. Халевичи</t>
  </si>
  <si>
    <t xml:space="preserve">ЗТП 38 10/0,4кВ </t>
  </si>
  <si>
    <t xml:space="preserve">ЗТП 39 10/0,4кВ </t>
  </si>
  <si>
    <t xml:space="preserve">КТПП 104 10/0,4кВ </t>
  </si>
  <si>
    <t>п. Дыбовка</t>
  </si>
  <si>
    <t>с. Новое Место</t>
  </si>
  <si>
    <t xml:space="preserve">ЗТП 263 10/0,4кВ </t>
  </si>
  <si>
    <t>п. Карна</t>
  </si>
  <si>
    <t>п. Полек</t>
  </si>
  <si>
    <t>д. Старая Рудня</t>
  </si>
  <si>
    <t>п. Ягодное</t>
  </si>
  <si>
    <t xml:space="preserve">ЗТП 299 10/0,4кВ </t>
  </si>
  <si>
    <t xml:space="preserve">ЗТП 47 10/0,4кВ </t>
  </si>
  <si>
    <t>с. Шеломы</t>
  </si>
  <si>
    <t xml:space="preserve">ЗТП 353 10/0,4кВ </t>
  </si>
  <si>
    <t>п. Победа</t>
  </si>
  <si>
    <t>с. Новые Бобовичи</t>
  </si>
  <si>
    <t xml:space="preserve">ЗТП 318 10/0,4кВ </t>
  </si>
  <si>
    <t xml:space="preserve">ЗТП 23 10/0,4кВ </t>
  </si>
  <si>
    <t>п. Грозный</t>
  </si>
  <si>
    <t>с. Верещаки</t>
  </si>
  <si>
    <t>д. Несвоевка</t>
  </si>
  <si>
    <t xml:space="preserve">ЗТП 244 10/0,4кВ </t>
  </si>
  <si>
    <t>п. Прудовка</t>
  </si>
  <si>
    <t>с. Старый Вышков</t>
  </si>
  <si>
    <t>п. Гора</t>
  </si>
  <si>
    <t>с. Каташин</t>
  </si>
  <si>
    <t xml:space="preserve">ЗТП 26 10/0,4кВ </t>
  </si>
  <si>
    <t xml:space="preserve">ЗТП 311 10/0,4кВ </t>
  </si>
  <si>
    <t>п. Красный Гай</t>
  </si>
  <si>
    <t>п. Курганье</t>
  </si>
  <si>
    <t xml:space="preserve">ЗТП 334 10/0,4кВ </t>
  </si>
  <si>
    <t xml:space="preserve">ЗТП 304 10/0,4кВ </t>
  </si>
  <si>
    <t>п. Дягель</t>
  </si>
  <si>
    <t xml:space="preserve">КТП 331 10/0,4кВ </t>
  </si>
  <si>
    <t xml:space="preserve">ЗТП 363 10/0,4кВ </t>
  </si>
  <si>
    <t xml:space="preserve">ЗТП 112 10/0,4кВ </t>
  </si>
  <si>
    <t>Климовский</t>
  </si>
  <si>
    <t>Брянская обл., Климовский р-н</t>
  </si>
  <si>
    <t>рп Климово</t>
  </si>
  <si>
    <t xml:space="preserve">ТП 230 10/0,4кВ </t>
  </si>
  <si>
    <t>п.Дохновы</t>
  </si>
  <si>
    <t xml:space="preserve">ТП 192 10/0,4кВ </t>
  </si>
  <si>
    <t xml:space="preserve">ЗТП 261 10/0,4кВ </t>
  </si>
  <si>
    <t xml:space="preserve">ТП 113 10/0,4кВ </t>
  </si>
  <si>
    <t>с.Сачковичи</t>
  </si>
  <si>
    <t xml:space="preserve">ТП 115 10/0,4кВ </t>
  </si>
  <si>
    <t xml:space="preserve">ТП 94 10/0,4кВ </t>
  </si>
  <si>
    <t xml:space="preserve">ТП 116 10/0,4кВ </t>
  </si>
  <si>
    <t>с.Старый Ропск</t>
  </si>
  <si>
    <t xml:space="preserve">ТП 118 10/0,4кВ </t>
  </si>
  <si>
    <t xml:space="preserve">ТП 117 10/0,4кВ </t>
  </si>
  <si>
    <t xml:space="preserve">ТП 119 10/0,4кВ </t>
  </si>
  <si>
    <t xml:space="preserve">ТП 220 10/0,4кВ </t>
  </si>
  <si>
    <t xml:space="preserve">ТП 228 10/0,4кВ </t>
  </si>
  <si>
    <t xml:space="preserve">ТП 195 10/0,4кВ </t>
  </si>
  <si>
    <t>с.Бровничи</t>
  </si>
  <si>
    <t xml:space="preserve">ТП 268 10/0,4кВ </t>
  </si>
  <si>
    <t xml:space="preserve">ТП 267 10/0,4кВ </t>
  </si>
  <si>
    <t>с.Сушаны</t>
  </si>
  <si>
    <t xml:space="preserve">ТП 269 10/0,4кВ </t>
  </si>
  <si>
    <t xml:space="preserve">ТП 104 10/0,4кВ </t>
  </si>
  <si>
    <t xml:space="preserve">ЗТП 172 10/0,4кВ </t>
  </si>
  <si>
    <t xml:space="preserve">ЗТП 207 10/0,4кВ </t>
  </si>
  <si>
    <t>п.Красные Ляды</t>
  </si>
  <si>
    <t>п.Колечье</t>
  </si>
  <si>
    <t>с.Новый Ропск</t>
  </si>
  <si>
    <t xml:space="preserve">ЗТП 121 10/0,4кВ </t>
  </si>
  <si>
    <t>п.Ирпа</t>
  </si>
  <si>
    <t xml:space="preserve">ТП 231 10/0,4кВ </t>
  </si>
  <si>
    <t xml:space="preserve">ТП 151 10/0,4кВ </t>
  </si>
  <si>
    <t xml:space="preserve">ТП 120 10/0,4кВ </t>
  </si>
  <si>
    <t xml:space="preserve">ТП 255 10/0,4кВ </t>
  </si>
  <si>
    <t>2х180</t>
  </si>
  <si>
    <t xml:space="preserve">ТП 179 10/0,4кВ </t>
  </si>
  <si>
    <t xml:space="preserve">ТП 124 10/0,4кВ </t>
  </si>
  <si>
    <t xml:space="preserve">ТП 197 10/0,4кВ </t>
  </si>
  <si>
    <t xml:space="preserve">ТП 181 10/0,4кВ </t>
  </si>
  <si>
    <t xml:space="preserve">ТП 165 10/0,4кВ </t>
  </si>
  <si>
    <t>с.Любечане</t>
  </si>
  <si>
    <t xml:space="preserve">ЗТП 221 10/0,4кВ </t>
  </si>
  <si>
    <t>п.Великие Пожни</t>
  </si>
  <si>
    <t xml:space="preserve">ТП 96 10/0,4кВ </t>
  </si>
  <si>
    <t>с.Гетманская Буда</t>
  </si>
  <si>
    <t xml:space="preserve">ТП 232 10/0,4кВ </t>
  </si>
  <si>
    <t xml:space="preserve">ТП 177 10/0,4кВ </t>
  </si>
  <si>
    <t xml:space="preserve">ТП 247 10/0,4кВ </t>
  </si>
  <si>
    <t xml:space="preserve">ТП 100 10/0,4кВ </t>
  </si>
  <si>
    <t xml:space="preserve">ТП 97 10/0,4кВ </t>
  </si>
  <si>
    <t xml:space="preserve">ТП 218 10/0,4кВ </t>
  </si>
  <si>
    <t xml:space="preserve">ТП 226 10/0,4кВ </t>
  </si>
  <si>
    <t>п.Холуповка</t>
  </si>
  <si>
    <t xml:space="preserve">ТП 102 10/0,4кВ </t>
  </si>
  <si>
    <t xml:space="preserve">ТП 101 10/0,4кВ </t>
  </si>
  <si>
    <t>п.Воробьевка</t>
  </si>
  <si>
    <t xml:space="preserve">ТП 210 10/0,4кВ </t>
  </si>
  <si>
    <t>п.Гуков</t>
  </si>
  <si>
    <t xml:space="preserve">ТП 108 10/0,4кВ </t>
  </si>
  <si>
    <t>д.Новосергеевка</t>
  </si>
  <si>
    <t xml:space="preserve">ТП 208 10/0,4кВ </t>
  </si>
  <si>
    <t xml:space="preserve">ТП 112 10/0,4кВ </t>
  </si>
  <si>
    <t xml:space="preserve">ТП 272 10/0,4кВ </t>
  </si>
  <si>
    <t xml:space="preserve">ТП 273 10/0,4кВ </t>
  </si>
  <si>
    <t xml:space="preserve">ТП 175 10/0,4кВ </t>
  </si>
  <si>
    <t xml:space="preserve">ТП 193 10/0,4кВ </t>
  </si>
  <si>
    <t xml:space="preserve">ТП 178 10/0,4кВ </t>
  </si>
  <si>
    <t xml:space="preserve">ТП 122 10/0,4кВ </t>
  </si>
  <si>
    <t xml:space="preserve">ТП 142 10/0,4кВ </t>
  </si>
  <si>
    <t xml:space="preserve">ТП 143 10/0,4кВ </t>
  </si>
  <si>
    <t xml:space="preserve">ТП 43 10/0,4кВ </t>
  </si>
  <si>
    <t xml:space="preserve">ТП 49 10/0,4кВ </t>
  </si>
  <si>
    <t>с.Могилевцы</t>
  </si>
  <si>
    <t xml:space="preserve">ТП 48 10/0,4кВ </t>
  </si>
  <si>
    <t xml:space="preserve">ТП 233 10/0,4кВ </t>
  </si>
  <si>
    <t xml:space="preserve">ТП 139 10/0,4кВ </t>
  </si>
  <si>
    <t>д.Каменка</t>
  </si>
  <si>
    <t xml:space="preserve">ТП 53 10/0,4кВ </t>
  </si>
  <si>
    <t xml:space="preserve">ТП 274 10/0,4кВ </t>
  </si>
  <si>
    <t>п.Бурный</t>
  </si>
  <si>
    <t xml:space="preserve">ТП 59 10/0,4кВ </t>
  </si>
  <si>
    <t xml:space="preserve">ТП 58 10/0,4кВ </t>
  </si>
  <si>
    <t xml:space="preserve">ТП 204 10/0,4кВ </t>
  </si>
  <si>
    <t xml:space="preserve">ТП 57 10/0,4кВ </t>
  </si>
  <si>
    <t>п.Май</t>
  </si>
  <si>
    <t xml:space="preserve">ТП 55 10/0,4кВ </t>
  </si>
  <si>
    <t>д.Пруска</t>
  </si>
  <si>
    <t xml:space="preserve">ТП 8 10/0,4кВ </t>
  </si>
  <si>
    <t xml:space="preserve">ТП 216 10/0,4кВ </t>
  </si>
  <si>
    <t>п.Черная Криница</t>
  </si>
  <si>
    <t xml:space="preserve">ТП 20 10/0,4кВ </t>
  </si>
  <si>
    <t>с.Хохловка</t>
  </si>
  <si>
    <t xml:space="preserve">ТП 184 10/0,4кВ </t>
  </si>
  <si>
    <t xml:space="preserve">ТП 21 10/0,4кВ </t>
  </si>
  <si>
    <t>с.Митьковка</t>
  </si>
  <si>
    <t xml:space="preserve">ТП 24 10/0,4кВ </t>
  </si>
  <si>
    <t xml:space="preserve">ТП 15 10/0,4кВ </t>
  </si>
  <si>
    <t xml:space="preserve">ТП 276 10/0,4кВ </t>
  </si>
  <si>
    <t xml:space="preserve">ТП 17 10/0,4кВ </t>
  </si>
  <si>
    <t xml:space="preserve">ТП 5001 10/0,4кВ </t>
  </si>
  <si>
    <t>п.Новый Варин</t>
  </si>
  <si>
    <t xml:space="preserve">ТП 5012 10/0,4кВ </t>
  </si>
  <si>
    <t xml:space="preserve">ТП 5019 10/0,4кВ </t>
  </si>
  <si>
    <t xml:space="preserve">ТП 5004 10/0,4кВ </t>
  </si>
  <si>
    <t>с.Челхов</t>
  </si>
  <si>
    <t xml:space="preserve">ТП 5020 10/0,4кВ </t>
  </si>
  <si>
    <t xml:space="preserve">ТП 5021 10/0,4кВ </t>
  </si>
  <si>
    <t xml:space="preserve">ТП 5023 10/0,4кВ </t>
  </si>
  <si>
    <t xml:space="preserve">ТП 5003 10/0,4кВ </t>
  </si>
  <si>
    <t>с.Фоевичи</t>
  </si>
  <si>
    <t xml:space="preserve">ТП 5164 10/0,4кВ </t>
  </si>
  <si>
    <t xml:space="preserve">ТП 5115 10/0,4кВ </t>
  </si>
  <si>
    <t xml:space="preserve">ТП 5022 10/0,4кВ </t>
  </si>
  <si>
    <t xml:space="preserve">ТП 5159 10/0,4кВ </t>
  </si>
  <si>
    <t>с.Чуровичи</t>
  </si>
  <si>
    <t xml:space="preserve">ТП 5054 10/0,4кВ </t>
  </si>
  <si>
    <t xml:space="preserve">ТП 5014 10/0,4кВ </t>
  </si>
  <si>
    <t xml:space="preserve">ТП 5015 10/0,4кВ </t>
  </si>
  <si>
    <t xml:space="preserve">ТП 5016 10/0,4кВ </t>
  </si>
  <si>
    <t xml:space="preserve">ТП 5013 10/0,4кВ </t>
  </si>
  <si>
    <t xml:space="preserve">ТП 5163 10/0,4кВ </t>
  </si>
  <si>
    <t xml:space="preserve">ТП 5144 10/0,4кВ </t>
  </si>
  <si>
    <t xml:space="preserve">ТП 5053 10/0,4кВ </t>
  </si>
  <si>
    <t xml:space="preserve">ТП 5170 10/0,4кВ </t>
  </si>
  <si>
    <t xml:space="preserve">ТП 5122 10/0,4кВ </t>
  </si>
  <si>
    <t xml:space="preserve">ТП 5057 10/0,4кВ </t>
  </si>
  <si>
    <t xml:space="preserve">ТП 5058 10/0,4кВ </t>
  </si>
  <si>
    <t>п.Ягодное</t>
  </si>
  <si>
    <t xml:space="preserve">ТП 5056 10/0,4кВ </t>
  </si>
  <si>
    <t xml:space="preserve">ТП 5060 10/0,4кВ </t>
  </si>
  <si>
    <t>п.Петрова Гута</t>
  </si>
  <si>
    <t xml:space="preserve">ТП 5182 10/0,4кВ </t>
  </si>
  <si>
    <t xml:space="preserve">ТП 5061 10/0,4кВ </t>
  </si>
  <si>
    <t>п.Раковка</t>
  </si>
  <si>
    <t xml:space="preserve">ТП 5065 10/0,4кВ </t>
  </si>
  <si>
    <t xml:space="preserve">ТП 5125 10/0,4кВ </t>
  </si>
  <si>
    <t>п.Корябин</t>
  </si>
  <si>
    <t xml:space="preserve">ТП 5068 10/0,4кВ </t>
  </si>
  <si>
    <t xml:space="preserve">КТПП 5067 10/0,4кВ </t>
  </si>
  <si>
    <t xml:space="preserve">ТП 5069 10/0,4кВ </t>
  </si>
  <si>
    <t>с.Хоромное</t>
  </si>
  <si>
    <t xml:space="preserve">ТП 5137 10/0,4кВ </t>
  </si>
  <si>
    <t xml:space="preserve">ТП 5070 10/0,4кВ </t>
  </si>
  <si>
    <t xml:space="preserve">ТП 5072 10/0,4кВ </t>
  </si>
  <si>
    <t xml:space="preserve">ТП 5071 10/0,4кВ </t>
  </si>
  <si>
    <t xml:space="preserve">ТП 5151 10/0,4кВ </t>
  </si>
  <si>
    <t xml:space="preserve">ТП 5160 10/0,4кВ </t>
  </si>
  <si>
    <t xml:space="preserve">ТП 5106 10/0,4кВ </t>
  </si>
  <si>
    <t xml:space="preserve">ТП 5074 10/0,4кВ </t>
  </si>
  <si>
    <t xml:space="preserve">ТП 5134 10/0,4кВ </t>
  </si>
  <si>
    <t>п.Вишневка</t>
  </si>
  <si>
    <t xml:space="preserve">ТП 5120 10/0,4кВ </t>
  </si>
  <si>
    <t xml:space="preserve">ТП 5118 10/0,4кВ </t>
  </si>
  <si>
    <t xml:space="preserve">ТП 5075 10/0,4кВ </t>
  </si>
  <si>
    <t xml:space="preserve">ТП 5117 10/0,4кВ </t>
  </si>
  <si>
    <t>с.Куршановичи</t>
  </si>
  <si>
    <t xml:space="preserve">ТП 5095 10/0,4кВ </t>
  </si>
  <si>
    <t xml:space="preserve">ТП 5094 10/0,4кВ </t>
  </si>
  <si>
    <t xml:space="preserve">ТП 5097 10/0,4кВ </t>
  </si>
  <si>
    <t>д.Ясеновка</t>
  </si>
  <si>
    <t xml:space="preserve">ТП 5172 10/0,4кВ </t>
  </si>
  <si>
    <t>с.Плавна</t>
  </si>
  <si>
    <t xml:space="preserve">ТП 61 10/0,4кВ </t>
  </si>
  <si>
    <t xml:space="preserve">ТП 202 10/0,4кВ </t>
  </si>
  <si>
    <t xml:space="preserve">ТП 62 10/0,4кВ </t>
  </si>
  <si>
    <t>д.Курозново</t>
  </si>
  <si>
    <t xml:space="preserve">ТП 64 10/0,4кВ </t>
  </si>
  <si>
    <t xml:space="preserve">ТП 63 10/0,4кВ </t>
  </si>
  <si>
    <t xml:space="preserve">ТП 65 10/0,4кВ </t>
  </si>
  <si>
    <t xml:space="preserve">ТП 223 10/0,4кВ </t>
  </si>
  <si>
    <t xml:space="preserve">ТП 225 10/0,4кВ </t>
  </si>
  <si>
    <t>с.Лобановка</t>
  </si>
  <si>
    <t xml:space="preserve">ЗТП 73 10/0,4кВ </t>
  </si>
  <si>
    <t xml:space="preserve">ЗТП 90 10/0,4кВ </t>
  </si>
  <si>
    <t xml:space="preserve">ЗТП 153 10/0,4кВ </t>
  </si>
  <si>
    <t xml:space="preserve">ТП 71 10/0,4кВ </t>
  </si>
  <si>
    <t xml:space="preserve">ТП 69 10/0,4кВ </t>
  </si>
  <si>
    <t xml:space="preserve">ТП 70 10/0,4кВ </t>
  </si>
  <si>
    <t xml:space="preserve">ТП 155 10/0,4кВ </t>
  </si>
  <si>
    <t xml:space="preserve">ТП 128 10/0,4кВ </t>
  </si>
  <si>
    <t>с.Чернооково</t>
  </si>
  <si>
    <t xml:space="preserve">ТП 86 10/0,4кВ </t>
  </si>
  <si>
    <t>п.Полхов</t>
  </si>
  <si>
    <t>п.Октябрь</t>
  </si>
  <si>
    <t xml:space="preserve">ТП 130 10/0,4кВ </t>
  </si>
  <si>
    <t xml:space="preserve">ТП 75 10/0,4кВ </t>
  </si>
  <si>
    <t>д.Оптень</t>
  </si>
  <si>
    <t xml:space="preserve">ТП 74 10/0,4кВ </t>
  </si>
  <si>
    <t xml:space="preserve">ТП 270 10/0,4кВ </t>
  </si>
  <si>
    <t>с.Брахлов</t>
  </si>
  <si>
    <t xml:space="preserve">ТП 76 10/0,4кВ </t>
  </si>
  <si>
    <t xml:space="preserve">ТП 198 10/0,4кВ </t>
  </si>
  <si>
    <t xml:space="preserve">ТП 199 10/0,4кВ </t>
  </si>
  <si>
    <t xml:space="preserve">ТП 79 10/0,4кВ </t>
  </si>
  <si>
    <t>п.Тымайловка</t>
  </si>
  <si>
    <t xml:space="preserve">ТП 83 10/0,4кВ </t>
  </si>
  <si>
    <t xml:space="preserve">КТПП 126 10/0,4кВ </t>
  </si>
  <si>
    <t xml:space="preserve">КТПП 84 10/0,4кВ </t>
  </si>
  <si>
    <t>п.Бобки</t>
  </si>
  <si>
    <t xml:space="preserve">ТП 22 10/0,4кВ </t>
  </si>
  <si>
    <t xml:space="preserve">ТП 222 10/0,4кВ </t>
  </si>
  <si>
    <t xml:space="preserve">ТП 82 10/0,4кВ </t>
  </si>
  <si>
    <t xml:space="preserve">КТПП 154 10/0,4кВ </t>
  </si>
  <si>
    <t xml:space="preserve">ЗТП 145 10/0,4кВ </t>
  </si>
  <si>
    <t>с.Истопки</t>
  </si>
  <si>
    <t xml:space="preserve">ТП 87 10/0,4кВ </t>
  </si>
  <si>
    <t xml:space="preserve">ТП 88 10/0,4кВ </t>
  </si>
  <si>
    <t xml:space="preserve">ТП 212 10/0,4кВ </t>
  </si>
  <si>
    <t xml:space="preserve">ТП 170 10/0,4кВ </t>
  </si>
  <si>
    <t>с.Шамовка</t>
  </si>
  <si>
    <t xml:space="preserve">ТП 89 10/0,4кВ </t>
  </si>
  <si>
    <t xml:space="preserve">ТП 196 10/0,4кВ </t>
  </si>
  <si>
    <t>п.Лужи</t>
  </si>
  <si>
    <t xml:space="preserve">ТП 152 10/0,4кВ </t>
  </si>
  <si>
    <t xml:space="preserve">ТП 164 10/0,4кВ </t>
  </si>
  <si>
    <t>п.Засновье</t>
  </si>
  <si>
    <t xml:space="preserve">ТП 91 10/0,4кВ </t>
  </si>
  <si>
    <t>п.Карнатное</t>
  </si>
  <si>
    <t xml:space="preserve">ТП 258 10/0,4кВ </t>
  </si>
  <si>
    <t xml:space="preserve">ТП 92 10/0,4кВ </t>
  </si>
  <si>
    <t>с.Сытая Буда</t>
  </si>
  <si>
    <t xml:space="preserve">ТП 243 10/0,4кВ </t>
  </si>
  <si>
    <t>п.Новый Путь</t>
  </si>
  <si>
    <t xml:space="preserve">ТП 47 10/0,4кВ </t>
  </si>
  <si>
    <t xml:space="preserve">ТП 32 10/0,4кВ </t>
  </si>
  <si>
    <t xml:space="preserve">ТП 36 10/0,4кВ </t>
  </si>
  <si>
    <t>п.Передовик</t>
  </si>
  <si>
    <t xml:space="preserve">ТП 38 10/0,4кВ </t>
  </si>
  <si>
    <t>с.Рубежное</t>
  </si>
  <si>
    <t xml:space="preserve">ТП 40 10/0,4кВ </t>
  </si>
  <si>
    <t xml:space="preserve">ТП 244 10/0,4кВ </t>
  </si>
  <si>
    <t xml:space="preserve">ТП 148 10/0,4кВ </t>
  </si>
  <si>
    <t xml:space="preserve">ТП 41 10/0,4кВ </t>
  </si>
  <si>
    <t xml:space="preserve">ТП 241 10/0,4кВ </t>
  </si>
  <si>
    <t xml:space="preserve">ТП 169 10/0,4кВ </t>
  </si>
  <si>
    <t xml:space="preserve">ТП 242 10/0,4кВ </t>
  </si>
  <si>
    <t xml:space="preserve">ТП 44 10/0,4кВ </t>
  </si>
  <si>
    <t xml:space="preserve">ТП 168 10/0,4кВ </t>
  </si>
  <si>
    <t xml:space="preserve">ТП 127 10/0,4кВ </t>
  </si>
  <si>
    <t xml:space="preserve">ТП 27 10/0,4кВ </t>
  </si>
  <si>
    <t>п.Ольховики</t>
  </si>
  <si>
    <t xml:space="preserve">ТП 34 10/0,4кВ </t>
  </si>
  <si>
    <t>д.Побожеевка</t>
  </si>
  <si>
    <t xml:space="preserve">ТП 35 10/0,4кВ </t>
  </si>
  <si>
    <t xml:space="preserve">ТП 167 10/0,4кВ </t>
  </si>
  <si>
    <t>с.Лакомая Буда</t>
  </si>
  <si>
    <t xml:space="preserve">ТП 29 10/0,4кВ </t>
  </si>
  <si>
    <t xml:space="preserve">РП 1 10/0,4кВ </t>
  </si>
  <si>
    <t xml:space="preserve">ТП 205 10/0,4кВ </t>
  </si>
  <si>
    <t xml:space="preserve">ТП 31 10/0,4кВ </t>
  </si>
  <si>
    <t xml:space="preserve">ТП 217 10/0,4кВ </t>
  </si>
  <si>
    <t xml:space="preserve">ТП 28 10/0,4кВ </t>
  </si>
  <si>
    <t>п.Лужки</t>
  </si>
  <si>
    <t xml:space="preserve">ТП 33 10/0,4кВ </t>
  </si>
  <si>
    <t>с.Старые Юрковичи</t>
  </si>
  <si>
    <t xml:space="preserve">ТП 5146 10/0,4кВ </t>
  </si>
  <si>
    <t xml:space="preserve">ТП 5045 10/0,4кВ </t>
  </si>
  <si>
    <t xml:space="preserve">ТП 5042 10/0,4кВ </t>
  </si>
  <si>
    <t xml:space="preserve">ТП 5177 10/0,4кВ </t>
  </si>
  <si>
    <t xml:space="preserve">ТП 5043 10/0,4кВ </t>
  </si>
  <si>
    <t xml:space="preserve">ТП 5176 10/0,4кВ </t>
  </si>
  <si>
    <t>п.Выгоры</t>
  </si>
  <si>
    <t xml:space="preserve">ТП 5046 10/0,4кВ </t>
  </si>
  <si>
    <t>п.Светлый</t>
  </si>
  <si>
    <t xml:space="preserve">ТП 5047 10/0,4кВ </t>
  </si>
  <si>
    <t xml:space="preserve">ТП 5055 10/0,4кВ </t>
  </si>
  <si>
    <t xml:space="preserve">ТП 5155 10/0,4кВ </t>
  </si>
  <si>
    <t>п.Черноземный Городок</t>
  </si>
  <si>
    <t xml:space="preserve">ТП 5139 10/0,4кВ </t>
  </si>
  <si>
    <t xml:space="preserve">ТП 5048 10/0,4кВ </t>
  </si>
  <si>
    <t>с.Новые Юрковичи</t>
  </si>
  <si>
    <t xml:space="preserve">ЗТП 5049 10/0,4кВ </t>
  </si>
  <si>
    <t>п.Синявки</t>
  </si>
  <si>
    <t xml:space="preserve">ТП 5050 10/0,4кВ </t>
  </si>
  <si>
    <t xml:space="preserve">ТП 5051 10/0,4кВ </t>
  </si>
  <si>
    <t>п.Часовня</t>
  </si>
  <si>
    <t xml:space="preserve">ТП 5052 10/0,4кВ </t>
  </si>
  <si>
    <t xml:space="preserve">ЗТП 5153 10/0,4кВ </t>
  </si>
  <si>
    <t>п.Новый Свет</t>
  </si>
  <si>
    <t>д.Ивановка</t>
  </si>
  <si>
    <t xml:space="preserve">ЗТП 5147 10/0,4кВ </t>
  </si>
  <si>
    <t xml:space="preserve">ТП 5066 10/0,4кВ </t>
  </si>
  <si>
    <t xml:space="preserve">ТП 5034 10/0,4кВ </t>
  </si>
  <si>
    <t>д.Рудня Цата</t>
  </si>
  <si>
    <t xml:space="preserve">ТП 5033 10/0,4кВ </t>
  </si>
  <si>
    <t xml:space="preserve">ТП 5037 10/0,4кВ </t>
  </si>
  <si>
    <t xml:space="preserve">ТП 5161 10/0,4кВ </t>
  </si>
  <si>
    <t>п.Бугровка</t>
  </si>
  <si>
    <t xml:space="preserve">ТП 5029 10/0,4кВ </t>
  </si>
  <si>
    <t>с.Крапивное</t>
  </si>
  <si>
    <t xml:space="preserve">ТП 5026 10/0,4кВ </t>
  </si>
  <si>
    <t xml:space="preserve">ТП 5005 10/0,4кВ </t>
  </si>
  <si>
    <t xml:space="preserve">ТП 5008 10/0,4кВ </t>
  </si>
  <si>
    <t xml:space="preserve">ТП 5006 10/0,4кВ </t>
  </si>
  <si>
    <t>с.Соловьевка</t>
  </si>
  <si>
    <t xml:space="preserve">ТП 5101 10/0,4кВ </t>
  </si>
  <si>
    <t>с.Шумиловка</t>
  </si>
  <si>
    <t xml:space="preserve">ТП 5169 10/0,4кВ </t>
  </si>
  <si>
    <t xml:space="preserve">ТП 5085 10/0,4кВ </t>
  </si>
  <si>
    <t>с.Боровка</t>
  </si>
  <si>
    <t xml:space="preserve">ТП 5168 10/0,4кВ </t>
  </si>
  <si>
    <t>с.Кирилловка</t>
  </si>
  <si>
    <t xml:space="preserve">ТП 5081 10/0,4кВ </t>
  </si>
  <si>
    <t xml:space="preserve">ТП 5082 10/0,4кВ </t>
  </si>
  <si>
    <t xml:space="preserve">ТП 5165 10/0,4кВ </t>
  </si>
  <si>
    <t>с.Новокирилловка</t>
  </si>
  <si>
    <t xml:space="preserve">ТП 5079 10/0,4кВ </t>
  </si>
  <si>
    <t>п.Березовка</t>
  </si>
  <si>
    <t xml:space="preserve">ТП 5078 10/0,4кВ </t>
  </si>
  <si>
    <t>с.Каменский хутор</t>
  </si>
  <si>
    <t xml:space="preserve">ТП 5086 10/0,4кВ </t>
  </si>
  <si>
    <t xml:space="preserve">ТП 5113 10/0,4кВ </t>
  </si>
  <si>
    <t>п.Красный Став</t>
  </si>
  <si>
    <t xml:space="preserve">ТП 5111 10/0,4кВ </t>
  </si>
  <si>
    <t>п.Уборки</t>
  </si>
  <si>
    <t xml:space="preserve">ТП 5143 10/0,4кВ </t>
  </si>
  <si>
    <t xml:space="preserve">ТП 5087 10/0,4кВ </t>
  </si>
  <si>
    <t xml:space="preserve">ТП 5088 10/0,4кВ </t>
  </si>
  <si>
    <t xml:space="preserve">ТП 5089 10/0,4кВ </t>
  </si>
  <si>
    <t>п.Луговой</t>
  </si>
  <si>
    <t xml:space="preserve">ТП 5141 10/0,4кВ </t>
  </si>
  <si>
    <t xml:space="preserve">ТП 5090 10/0,4кВ </t>
  </si>
  <si>
    <t xml:space="preserve">ТП 5091 10/0,4кВ </t>
  </si>
  <si>
    <t xml:space="preserve">ТП 5104 10/0,4кВ </t>
  </si>
  <si>
    <t>д.Забрама</t>
  </si>
  <si>
    <t xml:space="preserve">ТП 5092 10/0,4кВ </t>
  </si>
  <si>
    <t>п.Скачек</t>
  </si>
  <si>
    <t xml:space="preserve">ТП 5093 10/0,4кВ </t>
  </si>
  <si>
    <t xml:space="preserve">ТП 5132 10/0,4кВ </t>
  </si>
  <si>
    <t xml:space="preserve">ТП 5162 10/0,4кВ </t>
  </si>
  <si>
    <t xml:space="preserve">ТП 5102 10/0,4кВ </t>
  </si>
  <si>
    <t>Трубчевский</t>
  </si>
  <si>
    <t>Брянская обл., Трубчевский р-н</t>
  </si>
  <si>
    <t>д.Телец</t>
  </si>
  <si>
    <t>д.Красное</t>
  </si>
  <si>
    <t>д.Лучки</t>
  </si>
  <si>
    <t>д.Филлиповичи</t>
  </si>
  <si>
    <t>д.Макарзно</t>
  </si>
  <si>
    <t xml:space="preserve">КТП 163 10/0,4кВ </t>
  </si>
  <si>
    <t>д.Кветунь</t>
  </si>
  <si>
    <t>д.Удолье</t>
  </si>
  <si>
    <t>д.Городцы</t>
  </si>
  <si>
    <t>д.Прогресс</t>
  </si>
  <si>
    <t>д.Старая Непорень</t>
  </si>
  <si>
    <t>д.Парубы</t>
  </si>
  <si>
    <t>п.Лучанский</t>
  </si>
  <si>
    <t>д.Чмыхово</t>
  </si>
  <si>
    <t>д.Тишино</t>
  </si>
  <si>
    <t>д.Голевск</t>
  </si>
  <si>
    <t>д.Тигинево</t>
  </si>
  <si>
    <t>д.Груздово</t>
  </si>
  <si>
    <t>г.Трубчевск</t>
  </si>
  <si>
    <t>д.Белилово</t>
  </si>
  <si>
    <t>д.Чижовка</t>
  </si>
  <si>
    <t>с.Усох</t>
  </si>
  <si>
    <t>д.Радинск</t>
  </si>
  <si>
    <t>с.Ратчино</t>
  </si>
  <si>
    <t>д.Белоголовичи</t>
  </si>
  <si>
    <t>с.Семячки</t>
  </si>
  <si>
    <t>д.Паровичи</t>
  </si>
  <si>
    <t>д.Калачаевка</t>
  </si>
  <si>
    <t>д.Потапово</t>
  </si>
  <si>
    <t>д.Ужа</t>
  </si>
  <si>
    <t>д.Емельяновка</t>
  </si>
  <si>
    <t xml:space="preserve">ЦРП 2 10/0,4кВ </t>
  </si>
  <si>
    <t>д.Молчаново</t>
  </si>
  <si>
    <t>д.Каружа</t>
  </si>
  <si>
    <t>д.Шеменово</t>
  </si>
  <si>
    <t>д.Мосточино</t>
  </si>
  <si>
    <t>д.Бобовня</t>
  </si>
  <si>
    <t>д.Огородня</t>
  </si>
  <si>
    <t>д.Могорь</t>
  </si>
  <si>
    <t xml:space="preserve">ЗТП 260 10/0,4кВ </t>
  </si>
  <si>
    <t>с.Любец</t>
  </si>
  <si>
    <t>д.Сагутьево</t>
  </si>
  <si>
    <t>х.Хуркачевка</t>
  </si>
  <si>
    <t>п.Будимир</t>
  </si>
  <si>
    <t>д.Хатуша</t>
  </si>
  <si>
    <t>с.Селец</t>
  </si>
  <si>
    <t>д.Хотьяновка</t>
  </si>
  <si>
    <t>д.Любовня</t>
  </si>
  <si>
    <t>д.Колодезьки</t>
  </si>
  <si>
    <t>д.Субботово</t>
  </si>
  <si>
    <t>п.Селище</t>
  </si>
  <si>
    <t>с.Радутино</t>
  </si>
  <si>
    <t>п.Солька</t>
  </si>
  <si>
    <t>д.Нижние Новоселки</t>
  </si>
  <si>
    <t>д.Арельск</t>
  </si>
  <si>
    <t>с.Гнилево</t>
  </si>
  <si>
    <t>п.Гуры</t>
  </si>
  <si>
    <t>д.Острая Лука</t>
  </si>
  <si>
    <t>д.Дольск</t>
  </si>
  <si>
    <t>д.Копылино</t>
  </si>
  <si>
    <t>п.Мошки</t>
  </si>
  <si>
    <t>д.Сдесловка</t>
  </si>
  <si>
    <t>с.Плюсково</t>
  </si>
  <si>
    <t>п.Ложки</t>
  </si>
  <si>
    <t>д.Осинки</t>
  </si>
  <si>
    <t>д.Выползово</t>
  </si>
  <si>
    <t>д.Котляково</t>
  </si>
  <si>
    <t>с.Юрово</t>
  </si>
  <si>
    <t>д.Уруково</t>
  </si>
  <si>
    <t>д.Фомчино</t>
  </si>
  <si>
    <t>с.Любижичи</t>
  </si>
  <si>
    <t>д.Монастырище</t>
  </si>
  <si>
    <t>д.Верхние Новоселки</t>
  </si>
  <si>
    <t>уроч.Халькино</t>
  </si>
  <si>
    <t>п.Рынский</t>
  </si>
  <si>
    <t>д.Голубча</t>
  </si>
  <si>
    <t>д.Ивановск</t>
  </si>
  <si>
    <t>д.Яковск</t>
  </si>
  <si>
    <t>с.Рябчевск</t>
  </si>
  <si>
    <t xml:space="preserve">ЗТП 57 10/0,4кВ </t>
  </si>
  <si>
    <t>д.Манцурово</t>
  </si>
  <si>
    <t>д. Новая Кисловка</t>
  </si>
  <si>
    <t>Брянская обл., Суражский р-н</t>
  </si>
  <si>
    <t>Суражский</t>
  </si>
  <si>
    <t>д. Лагутовка</t>
  </si>
  <si>
    <t>д. Старая Кисловка</t>
  </si>
  <si>
    <t>п. Красный Завод</t>
  </si>
  <si>
    <t>д. Каменск</t>
  </si>
  <si>
    <t xml:space="preserve">ЗТП 15 10/0,4кВ </t>
  </si>
  <si>
    <t>п. Заполье</t>
  </si>
  <si>
    <t>п. Евсеевский</t>
  </si>
  <si>
    <t>д. Глуховка</t>
  </si>
  <si>
    <t>п. Ландиков</t>
  </si>
  <si>
    <t>п. Лебедин</t>
  </si>
  <si>
    <t>г.Сураж</t>
  </si>
  <si>
    <t xml:space="preserve">ЗТП 238 10/0,4кВ </t>
  </si>
  <si>
    <t>п. Иванов</t>
  </si>
  <si>
    <t>с. Овчинец</t>
  </si>
  <si>
    <t xml:space="preserve">КТП 191 10/0,4кВ </t>
  </si>
  <si>
    <t xml:space="preserve">ЗТП 31 10/0,4кВ </t>
  </si>
  <si>
    <t>д. Калинки</t>
  </si>
  <si>
    <t>п. Гажор</t>
  </si>
  <si>
    <t>п. Ольговка</t>
  </si>
  <si>
    <t>п. Пески</t>
  </si>
  <si>
    <t>д. Красная Слобода</t>
  </si>
  <si>
    <t>с. Влазовичи</t>
  </si>
  <si>
    <t>д. Беловодка</t>
  </si>
  <si>
    <t>п. Речное</t>
  </si>
  <si>
    <t>д. Княж</t>
  </si>
  <si>
    <t>д. Жемердеевка</t>
  </si>
  <si>
    <t>д. Кокот</t>
  </si>
  <si>
    <t>д. Селище</t>
  </si>
  <si>
    <t>с. Кулаги</t>
  </si>
  <si>
    <t xml:space="preserve">ЗТП 161 10/0,4кВ </t>
  </si>
  <si>
    <t xml:space="preserve">ЗТП 104 10/0,4кВ </t>
  </si>
  <si>
    <t xml:space="preserve">ЗТП 165 10/0,4кВ </t>
  </si>
  <si>
    <t>п. Ленинский</t>
  </si>
  <si>
    <t>п. Острица</t>
  </si>
  <si>
    <t>п. Гришанов</t>
  </si>
  <si>
    <t>п. Никольский</t>
  </si>
  <si>
    <t>п. Машина</t>
  </si>
  <si>
    <t>с. Федоровка</t>
  </si>
  <si>
    <t>с. Нивное</t>
  </si>
  <si>
    <t xml:space="preserve">ЗТП 276 10/0,4кВ </t>
  </si>
  <si>
    <t>с. Кромово</t>
  </si>
  <si>
    <t>д. Струженка</t>
  </si>
  <si>
    <t xml:space="preserve">ЗТП 19 10/0,4кВ </t>
  </si>
  <si>
    <t xml:space="preserve">ЗТП 278 10/0,4кВ </t>
  </si>
  <si>
    <t xml:space="preserve">ЗТП 20 10/0,4кВ </t>
  </si>
  <si>
    <t>д. Барсуки</t>
  </si>
  <si>
    <t>д. Красная Знаменка</t>
  </si>
  <si>
    <t>д. Слище</t>
  </si>
  <si>
    <t>д. Крутояр</t>
  </si>
  <si>
    <t>д. Придачь</t>
  </si>
  <si>
    <t>д. Дедовск</t>
  </si>
  <si>
    <t>д. Жастково</t>
  </si>
  <si>
    <t>д. Осинка</t>
  </si>
  <si>
    <t>п. Мельников</t>
  </si>
  <si>
    <t>с. Дегтяревка</t>
  </si>
  <si>
    <t xml:space="preserve">ЗТП 21 10/0,4кВ </t>
  </si>
  <si>
    <t xml:space="preserve">ЗТП 34 10/0,4кВ </t>
  </si>
  <si>
    <t>д. Долотня</t>
  </si>
  <si>
    <t>п. Ильинка</t>
  </si>
  <si>
    <t>п. Свободный Труд</t>
  </si>
  <si>
    <t>д. Вьюково</t>
  </si>
  <si>
    <t>с. Комаровка</t>
  </si>
  <si>
    <t>п. Янкин</t>
  </si>
  <si>
    <t>д. Садовая</t>
  </si>
  <si>
    <t xml:space="preserve">ЗТП 134 10/0,4кВ </t>
  </si>
  <si>
    <t>д. Заводок</t>
  </si>
  <si>
    <t>д. Новая Кашовка</t>
  </si>
  <si>
    <t>д. Старая Кашовка</t>
  </si>
  <si>
    <t>с. Душатин</t>
  </si>
  <si>
    <t xml:space="preserve">ЗТП 148 10/0,4кВ </t>
  </si>
  <si>
    <t xml:space="preserve">ЗТП 200 10/0,4кВ </t>
  </si>
  <si>
    <t xml:space="preserve">ЗТП 144 10/0,4кВ </t>
  </si>
  <si>
    <t>д. Лубеньки</t>
  </si>
  <si>
    <t>д. Грабовка</t>
  </si>
  <si>
    <t>д. Гудовка</t>
  </si>
  <si>
    <t xml:space="preserve">ЗТП 251 10/0,4кВ </t>
  </si>
  <si>
    <t xml:space="preserve">ЗТП 173 10/0,4кВ </t>
  </si>
  <si>
    <t>д. Сенча</t>
  </si>
  <si>
    <t xml:space="preserve">ЗТП 77 10/0,4кВ </t>
  </si>
  <si>
    <t>с. Октябрьское</t>
  </si>
  <si>
    <t xml:space="preserve">ЗТП 140 10/0,4кВ </t>
  </si>
  <si>
    <t>д. Покровка</t>
  </si>
  <si>
    <t>д. Андреевка</t>
  </si>
  <si>
    <t>с. Косичи</t>
  </si>
  <si>
    <t>п. Жуковка</t>
  </si>
  <si>
    <t>с. Лопазна</t>
  </si>
  <si>
    <t xml:space="preserve">ЗТП 289 10/0,4кВ </t>
  </si>
  <si>
    <t xml:space="preserve">ЗТП 94 10/0,4кВ </t>
  </si>
  <si>
    <t>с. Костеничи</t>
  </si>
  <si>
    <t xml:space="preserve">ЗТП 242 10/0,4кВ </t>
  </si>
  <si>
    <t xml:space="preserve">ЗТП 127 10/0,4кВ </t>
  </si>
  <si>
    <t>п. Сенькин Ров</t>
  </si>
  <si>
    <t>1х400+1х100</t>
  </si>
  <si>
    <t>п. Веселый</t>
  </si>
  <si>
    <t>п. Красный Пахарь</t>
  </si>
  <si>
    <t>с. Ляличи</t>
  </si>
  <si>
    <t>д. Миновка</t>
  </si>
  <si>
    <t xml:space="preserve">ЗТП 209 10/0,4кВ </t>
  </si>
  <si>
    <t>п. Васенков</t>
  </si>
  <si>
    <t>с. Дубровка</t>
  </si>
  <si>
    <t xml:space="preserve">ЗТП 43 10/0,4кВ </t>
  </si>
  <si>
    <t>д. Большая Ловча</t>
  </si>
  <si>
    <t xml:space="preserve">ЗТП 222 10/0,4кВ </t>
  </si>
  <si>
    <t>д. Иржач</t>
  </si>
  <si>
    <t>д. Малая Ловча</t>
  </si>
  <si>
    <t>с. Далисичи</t>
  </si>
  <si>
    <t xml:space="preserve">ЗТП 169 10/0,4кВ </t>
  </si>
  <si>
    <t xml:space="preserve">ЗТП 53 10/0,4кВ </t>
  </si>
  <si>
    <t>п. Новые Далисичи</t>
  </si>
  <si>
    <t>п. Майский</t>
  </si>
  <si>
    <t>с. Новый Дроков</t>
  </si>
  <si>
    <t>п. Верховой</t>
  </si>
  <si>
    <t>п. Красный Бор</t>
  </si>
  <si>
    <t>п. Теплый</t>
  </si>
  <si>
    <t>п. Петровский</t>
  </si>
  <si>
    <t>д. Старыйый Дроков</t>
  </si>
  <si>
    <t>д. Красное</t>
  </si>
  <si>
    <t>п. Ковалевщина</t>
  </si>
  <si>
    <t>с. Вьюнное</t>
  </si>
  <si>
    <t>с. Высокое</t>
  </si>
  <si>
    <t xml:space="preserve">ЗТП 12 10/0,4кВ </t>
  </si>
  <si>
    <t>д. Нарость</t>
  </si>
  <si>
    <t>д. Рословка</t>
  </si>
  <si>
    <t xml:space="preserve">ЗТП 210 10/0,4кВ </t>
  </si>
  <si>
    <t>Унечский</t>
  </si>
  <si>
    <t>Брянская обл., Унечский р-н</t>
  </si>
  <si>
    <t>с.Найтоповичи</t>
  </si>
  <si>
    <t xml:space="preserve">КТП 31 6/0,4кВ </t>
  </si>
  <si>
    <t>д.Займище</t>
  </si>
  <si>
    <t>д.Нежданово</t>
  </si>
  <si>
    <t xml:space="preserve">КТП 30 6/0,4кВ </t>
  </si>
  <si>
    <t xml:space="preserve">КТП 25 6/0,4кВ </t>
  </si>
  <si>
    <t>д.Слобода Селецкая</t>
  </si>
  <si>
    <t>п.Казащина</t>
  </si>
  <si>
    <t>п.Заровье</t>
  </si>
  <si>
    <t xml:space="preserve">ЗТП 189 6/0,4кВ </t>
  </si>
  <si>
    <t xml:space="preserve">КТП 168 6/0,4кВ </t>
  </si>
  <si>
    <t xml:space="preserve">ЗТП 188 6/0,4кВ </t>
  </si>
  <si>
    <t xml:space="preserve">ЗТП 184 6/0,4кВ </t>
  </si>
  <si>
    <t xml:space="preserve">КТП 234 6/0,4кВ </t>
  </si>
  <si>
    <t>с.Волкустичи</t>
  </si>
  <si>
    <t xml:space="preserve">КТП 60 6/0,4кВ </t>
  </si>
  <si>
    <t xml:space="preserve">КТП 217 6/0,4кВ </t>
  </si>
  <si>
    <t>с.Рюхов</t>
  </si>
  <si>
    <t xml:space="preserve">КТП 169 6/0,4кВ </t>
  </si>
  <si>
    <t>д.Березена</t>
  </si>
  <si>
    <t xml:space="preserve">КТП 190 6/0,4кВ </t>
  </si>
  <si>
    <t xml:space="preserve">ЗТП 210 6/0,4кВ </t>
  </si>
  <si>
    <t xml:space="preserve">КТП 152 6/0,4кВ </t>
  </si>
  <si>
    <t>д.Куровщина</t>
  </si>
  <si>
    <t>д.Лавы</t>
  </si>
  <si>
    <t>ст.Гута</t>
  </si>
  <si>
    <t xml:space="preserve">РП "Гута" 6/0,4кВ </t>
  </si>
  <si>
    <t>с.Робчик</t>
  </si>
  <si>
    <t xml:space="preserve">КТП 28 6/0,4кВ </t>
  </si>
  <si>
    <t xml:space="preserve">КТП 29 6/0,4кВ </t>
  </si>
  <si>
    <t xml:space="preserve">КТП 26 6/0,4кВ </t>
  </si>
  <si>
    <t xml:space="preserve">КТП 27 6/0,4кВ </t>
  </si>
  <si>
    <t xml:space="preserve">КТП 100 6/0,4кВ </t>
  </si>
  <si>
    <t>п.Жеча</t>
  </si>
  <si>
    <t>п.Строганов</t>
  </si>
  <si>
    <t xml:space="preserve">КТП 36 6/0,4кВ </t>
  </si>
  <si>
    <t>п.Снежинка</t>
  </si>
  <si>
    <t xml:space="preserve">КТП 37 6/0,4кВ </t>
  </si>
  <si>
    <t xml:space="preserve">КТП 35 6/0,4кВ </t>
  </si>
  <si>
    <t xml:space="preserve">КТП 34 6/0,4кВ </t>
  </si>
  <si>
    <t xml:space="preserve">КТП 166 6/0,4кВ </t>
  </si>
  <si>
    <t>с.Лыщичи</t>
  </si>
  <si>
    <t xml:space="preserve">КТП 40 6/0,4кВ </t>
  </si>
  <si>
    <t xml:space="preserve">КТП 38 6/0,4кВ </t>
  </si>
  <si>
    <t xml:space="preserve">КТП 272 6/0,4кВ </t>
  </si>
  <si>
    <t xml:space="preserve">КТП 163 6/0,4кВ </t>
  </si>
  <si>
    <t xml:space="preserve">КТП 39 6/0,4кВ </t>
  </si>
  <si>
    <t>д.Лужки</t>
  </si>
  <si>
    <t>д.Ельня</t>
  </si>
  <si>
    <t xml:space="preserve">КТП 144 6/0,4кВ </t>
  </si>
  <si>
    <t>с.Гудово</t>
  </si>
  <si>
    <t xml:space="preserve">КТП 72 6/0,4кВ </t>
  </si>
  <si>
    <t xml:space="preserve">КТП 145 6/0,4кВ </t>
  </si>
  <si>
    <t>д.Бородинка</t>
  </si>
  <si>
    <t xml:space="preserve">КТП 306 6/0,4кВ </t>
  </si>
  <si>
    <t>п.Новодубровск</t>
  </si>
  <si>
    <t xml:space="preserve">КТП 55 6/0,4кВ </t>
  </si>
  <si>
    <t>п.Рассуха</t>
  </si>
  <si>
    <t xml:space="preserve">КТП 270 6/0,4кВ </t>
  </si>
  <si>
    <t xml:space="preserve">КТП 73 6/0,4кВ </t>
  </si>
  <si>
    <t xml:space="preserve">КТП 74 6/0,4кВ </t>
  </si>
  <si>
    <t>д.Водвинка</t>
  </si>
  <si>
    <t xml:space="preserve">КТП 265 6/0,4кВ </t>
  </si>
  <si>
    <t xml:space="preserve">КТП 75 6/0,4кВ </t>
  </si>
  <si>
    <t>п.Озерный</t>
  </si>
  <si>
    <t xml:space="preserve">КТП 76 6/0,4кВ </t>
  </si>
  <si>
    <t xml:space="preserve">КТП 80 6/0,4кВ </t>
  </si>
  <si>
    <t>с.Рассуха</t>
  </si>
  <si>
    <t xml:space="preserve">КТП 78 6/0,4кВ </t>
  </si>
  <si>
    <t xml:space="preserve">КТП 79 6/0,4кВ </t>
  </si>
  <si>
    <t xml:space="preserve">КТП 81 6/0,4кВ </t>
  </si>
  <si>
    <t xml:space="preserve">КТП 63 6/0,4кВ </t>
  </si>
  <si>
    <t>с.Семешково</t>
  </si>
  <si>
    <t xml:space="preserve">КТП 345 6/0,4кВ </t>
  </si>
  <si>
    <t>д.Анушкино</t>
  </si>
  <si>
    <t xml:space="preserve">КТП 50 6/0,4кВ </t>
  </si>
  <si>
    <t>д.Долматово</t>
  </si>
  <si>
    <t xml:space="preserve">КТП 162 6/0,4кВ </t>
  </si>
  <si>
    <t xml:space="preserve">КТП 52 6/0,4кВ </t>
  </si>
  <si>
    <t xml:space="preserve">КТП 51 6/0,4кВ </t>
  </si>
  <si>
    <t xml:space="preserve">КТП 164 6/0,4кВ </t>
  </si>
  <si>
    <t xml:space="preserve">КТП 153 6/0,4кВ </t>
  </si>
  <si>
    <t>д.Дубровск</t>
  </si>
  <si>
    <t xml:space="preserve">КТП 54 6/0,4кВ </t>
  </si>
  <si>
    <t>п.Ново-Дубровск</t>
  </si>
  <si>
    <t xml:space="preserve">КТП 126 6/0,4кВ </t>
  </si>
  <si>
    <t xml:space="preserve">КТП 338 6/0,4кВ </t>
  </si>
  <si>
    <t xml:space="preserve">КТП 53 6/0,4кВ </t>
  </si>
  <si>
    <t>с.Рохманово</t>
  </si>
  <si>
    <t xml:space="preserve">КТП 301 6/0,4кВ </t>
  </si>
  <si>
    <t xml:space="preserve">КТП 248 6/0,4кВ </t>
  </si>
  <si>
    <t xml:space="preserve">КТП 129 6/0,4кВ </t>
  </si>
  <si>
    <t xml:space="preserve">КТП 57 6/0,4кВ </t>
  </si>
  <si>
    <t>д.Платково</t>
  </si>
  <si>
    <t xml:space="preserve">ЗТП 161 6/0,4кВ </t>
  </si>
  <si>
    <t xml:space="preserve">КТП 357 10/0,4кВ </t>
  </si>
  <si>
    <t>с.Врянцы</t>
  </si>
  <si>
    <t>с.Староселье</t>
  </si>
  <si>
    <t>д.Подзоричи</t>
  </si>
  <si>
    <t>д.Борщево</t>
  </si>
  <si>
    <t>д.Чернобабки</t>
  </si>
  <si>
    <t>д.Товбозино</t>
  </si>
  <si>
    <t>п.Жудилово</t>
  </si>
  <si>
    <t>п.Александровка</t>
  </si>
  <si>
    <t>с.Новое Задубенье</t>
  </si>
  <si>
    <t>с.Старое Задубенье</t>
  </si>
  <si>
    <t>п.Согласный</t>
  </si>
  <si>
    <t>д.Старые Ивайтенки</t>
  </si>
  <si>
    <t>д.Вишневое</t>
  </si>
  <si>
    <t>с.Горяны</t>
  </si>
  <si>
    <t>п.Крым</t>
  </si>
  <si>
    <t>с.Брянскутичи</t>
  </si>
  <si>
    <t>п.Троицкий</t>
  </si>
  <si>
    <t>д.Пучковка</t>
  </si>
  <si>
    <t>с.Лизогубовка</t>
  </si>
  <si>
    <t>д.Дегтяново</t>
  </si>
  <si>
    <t>д.Брешковка</t>
  </si>
  <si>
    <t xml:space="preserve">КТП 220 10/0,4кВ </t>
  </si>
  <si>
    <t>п.Кастырин</t>
  </si>
  <si>
    <t>д.Василевка</t>
  </si>
  <si>
    <t>г.Унеча</t>
  </si>
  <si>
    <t>д.Воробьевка</t>
  </si>
  <si>
    <t>с.Красновичи</t>
  </si>
  <si>
    <t>п.Павлов</t>
  </si>
  <si>
    <t>п.Красный Ручей</t>
  </si>
  <si>
    <t>п.Ракита</t>
  </si>
  <si>
    <t>п.Красноселье</t>
  </si>
  <si>
    <t>1х1,5</t>
  </si>
  <si>
    <t>х.Кучма</t>
  </si>
  <si>
    <t>п.Ольховый</t>
  </si>
  <si>
    <t>п.Иванов</t>
  </si>
  <si>
    <t>п.Красицкий</t>
  </si>
  <si>
    <t>д.Дубиновка</t>
  </si>
  <si>
    <t>д.Добрик</t>
  </si>
  <si>
    <t xml:space="preserve">КТП 47 6/0,4кВ </t>
  </si>
  <si>
    <t xml:space="preserve">КТП 355 6/0,4кВ </t>
  </si>
  <si>
    <t xml:space="preserve">КТП 225 6/0,4кВ </t>
  </si>
  <si>
    <t xml:space="preserve">КТП 123 6/0,4кВ </t>
  </si>
  <si>
    <t xml:space="preserve">КТП 115 6/0,4кВ </t>
  </si>
  <si>
    <t xml:space="preserve">КТП 117 6/0,4кВ </t>
  </si>
  <si>
    <t xml:space="preserve">КТП 118 6/0,4кВ </t>
  </si>
  <si>
    <t xml:space="preserve">КТП 120 6/0,4кВ </t>
  </si>
  <si>
    <t xml:space="preserve">КТП 242 6/0,4кВ </t>
  </si>
  <si>
    <t xml:space="preserve">КТП 230 6/0,4кВ </t>
  </si>
  <si>
    <t xml:space="preserve">КТП 252 6/0,4кВ </t>
  </si>
  <si>
    <t xml:space="preserve">КТП 121 66/0,4кВ </t>
  </si>
  <si>
    <t xml:space="preserve">КТП 122 6/0,4кВ </t>
  </si>
  <si>
    <t xml:space="preserve">КТП 111 6/0,4кВ </t>
  </si>
  <si>
    <t xml:space="preserve">КТП 216 6/0,4кВ </t>
  </si>
  <si>
    <t xml:space="preserve">КТП 62 6/0,4кВ </t>
  </si>
  <si>
    <t>п.Шевцов</t>
  </si>
  <si>
    <t xml:space="preserve">КТП 6 6/0,4кВ </t>
  </si>
  <si>
    <t>д.Шулаковка</t>
  </si>
  <si>
    <t xml:space="preserve">КТП 202 6/0,4кВ </t>
  </si>
  <si>
    <t xml:space="preserve">КТП 7 6/0,4кВ </t>
  </si>
  <si>
    <t xml:space="preserve">КТП 295 6/0,4кВ </t>
  </si>
  <si>
    <t>д.Судынка</t>
  </si>
  <si>
    <t xml:space="preserve">КТП 232 6/0,4кВ </t>
  </si>
  <si>
    <t>д.Батуровка</t>
  </si>
  <si>
    <t xml:space="preserve">КТП 124 6/0,4кВ </t>
  </si>
  <si>
    <t xml:space="preserve">КТП 10 6/0,4кВ </t>
  </si>
  <si>
    <t xml:space="preserve">КТП 11 6/0,4кВ </t>
  </si>
  <si>
    <t xml:space="preserve">КТП 317 6/0,4кВ </t>
  </si>
  <si>
    <t xml:space="preserve">КТП 12 6/0,4кВ </t>
  </si>
  <si>
    <t>д.Коробоничи</t>
  </si>
  <si>
    <t>д.Пески</t>
  </si>
  <si>
    <t xml:space="preserve">КТП 13 6/0,4кВ </t>
  </si>
  <si>
    <t xml:space="preserve">КТП 14 6/0,4кВ </t>
  </si>
  <si>
    <t xml:space="preserve">КТП 15 6/0,4кВ </t>
  </si>
  <si>
    <t>д.Лиски</t>
  </si>
  <si>
    <t xml:space="preserve">КТП 228 6/0,4кВ </t>
  </si>
  <si>
    <t>д.Рассуха</t>
  </si>
  <si>
    <t>д.Рябовка</t>
  </si>
  <si>
    <t xml:space="preserve">КТП 18 6/0,4кВ </t>
  </si>
  <si>
    <t>д.Аленовка</t>
  </si>
  <si>
    <t xml:space="preserve">КТП 17 6/0,4кВ </t>
  </si>
  <si>
    <t xml:space="preserve">КТП 150 6/0,4кВ </t>
  </si>
  <si>
    <t xml:space="preserve">КТП 19 6/0,4кВ </t>
  </si>
  <si>
    <t>д.Чернятка</t>
  </si>
  <si>
    <t xml:space="preserve">КТП 20 6/0,4кВ </t>
  </si>
  <si>
    <t>д.Яблонка</t>
  </si>
  <si>
    <t xml:space="preserve">КТП 21 6/0,4кВ </t>
  </si>
  <si>
    <t>д.Казенка</t>
  </si>
  <si>
    <t xml:space="preserve">КТП 24 6/0,4кВ </t>
  </si>
  <si>
    <t>1х6,3</t>
  </si>
  <si>
    <t xml:space="preserve">КТП 149 6/0,4кВ </t>
  </si>
  <si>
    <t>д.Шапочка</t>
  </si>
  <si>
    <t xml:space="preserve">КТП 23 6/0,4кВ </t>
  </si>
  <si>
    <t xml:space="preserve">КТП 127 6/0,4кВ </t>
  </si>
  <si>
    <t>п.Гутка</t>
  </si>
  <si>
    <t>д.Коржовка</t>
  </si>
  <si>
    <t xml:space="preserve">КТП 2 6/0,4кВ </t>
  </si>
  <si>
    <t xml:space="preserve">КТП 262 6/0,4кВ </t>
  </si>
  <si>
    <t>с.Писаревка</t>
  </si>
  <si>
    <t xml:space="preserve">КТП 110 6/0,4кВ </t>
  </si>
  <si>
    <t>д.Буда-Вовницкая</t>
  </si>
  <si>
    <t xml:space="preserve">КТП 5 6/0,4кВ </t>
  </si>
  <si>
    <t xml:space="preserve">КТП 177 6/0,4кВ </t>
  </si>
  <si>
    <t>п.Новокрасный</t>
  </si>
  <si>
    <t>с.Белогорщь</t>
  </si>
  <si>
    <t xml:space="preserve">КТП 198 6/0,4кВ </t>
  </si>
  <si>
    <t xml:space="preserve">КТП 4 6/0,4кВ </t>
  </si>
  <si>
    <t>с.Гусаровка</t>
  </si>
  <si>
    <t xml:space="preserve">КТП 8 6/0,4кВ </t>
  </si>
  <si>
    <t xml:space="preserve">ЗТП 22 6/0,4кВ </t>
  </si>
  <si>
    <t>д. Конопаковка</t>
  </si>
  <si>
    <t>Мглинский</t>
  </si>
  <si>
    <t>п. Резуны</t>
  </si>
  <si>
    <t>п. Михайловка</t>
  </si>
  <si>
    <t>с. Соколовка</t>
  </si>
  <si>
    <t>д. Помазовка</t>
  </si>
  <si>
    <t>д. Черноводка</t>
  </si>
  <si>
    <t>д. Бурчак</t>
  </si>
  <si>
    <t>п. Новая Жизнь</t>
  </si>
  <si>
    <t>д. Зимондровка</t>
  </si>
  <si>
    <t>с. Симонтовка</t>
  </si>
  <si>
    <t>п. Зеленый Гай</t>
  </si>
  <si>
    <t>п. Мглинщина</t>
  </si>
  <si>
    <t xml:space="preserve">ЗТП 37 10/0,4кВ </t>
  </si>
  <si>
    <t>п. Ленинский Уголок</t>
  </si>
  <si>
    <t>п. Пргресс</t>
  </si>
  <si>
    <t>п. Дуброва</t>
  </si>
  <si>
    <t>п. Новая Дуброва</t>
  </si>
  <si>
    <t>п. Разгонов</t>
  </si>
  <si>
    <t>с. Шеверды</t>
  </si>
  <si>
    <t xml:space="preserve">МТП 205 10/0,4кВ </t>
  </si>
  <si>
    <t>п. Великая Дуброва</t>
  </si>
  <si>
    <t>п. Беловодка</t>
  </si>
  <si>
    <t>п. Борщов</t>
  </si>
  <si>
    <t>п. Источник</t>
  </si>
  <si>
    <t>с. Нетяговка</t>
  </si>
  <si>
    <t>п. Московский</t>
  </si>
  <si>
    <t>х. Поцепаев</t>
  </si>
  <si>
    <t>д. Старые Чешуйки</t>
  </si>
  <si>
    <t>х. Шимановский</t>
  </si>
  <si>
    <t>с. Новые Чешуйки</t>
  </si>
  <si>
    <t>д. Войтовка</t>
  </si>
  <si>
    <t>д. Лайковка</t>
  </si>
  <si>
    <t>г. Мглин</t>
  </si>
  <si>
    <t>с. Новая Романовка</t>
  </si>
  <si>
    <t xml:space="preserve">ЗТП 319 10/0,4кВ </t>
  </si>
  <si>
    <t>п. Петьково</t>
  </si>
  <si>
    <t>д. Старая Романовка</t>
  </si>
  <si>
    <t>п. Медведьки</t>
  </si>
  <si>
    <t>п. Шелудьки</t>
  </si>
  <si>
    <t>п. Петровка</t>
  </si>
  <si>
    <t>с. Разрытое</t>
  </si>
  <si>
    <t>д. Седки</t>
  </si>
  <si>
    <t>п. Ляховка</t>
  </si>
  <si>
    <t>с. Осколково</t>
  </si>
  <si>
    <t>с. Вормино</t>
  </si>
  <si>
    <t>х. Алексеевский</t>
  </si>
  <si>
    <t>д. Ветлевка</t>
  </si>
  <si>
    <t>с. Курчичи</t>
  </si>
  <si>
    <t>п. Корунский</t>
  </si>
  <si>
    <t>с. Семки</t>
  </si>
  <si>
    <t>д. Попелевка</t>
  </si>
  <si>
    <t>п. Бушевщина</t>
  </si>
  <si>
    <t>с. Дивовка</t>
  </si>
  <si>
    <t>п. Степной</t>
  </si>
  <si>
    <t>с. Вельжичи</t>
  </si>
  <si>
    <t>д. Трусовка</t>
  </si>
  <si>
    <t>д. Полховка</t>
  </si>
  <si>
    <t>п. Ястребец</t>
  </si>
  <si>
    <t>с. Деремна</t>
  </si>
  <si>
    <t>с. Молодьково</t>
  </si>
  <si>
    <t>д. Парфеновка</t>
  </si>
  <si>
    <t>п. Калининский</t>
  </si>
  <si>
    <t>д. Цинка</t>
  </si>
  <si>
    <t>д. Луговка</t>
  </si>
  <si>
    <t>д. Киселевка</t>
  </si>
  <si>
    <t>д. Хорновка</t>
  </si>
  <si>
    <t>д. Черноручье</t>
  </si>
  <si>
    <t>д. Черновица</t>
  </si>
  <si>
    <t>д. Красногорки</t>
  </si>
  <si>
    <t>д. Лещевка</t>
  </si>
  <si>
    <t>д. Гапоновка</t>
  </si>
  <si>
    <t>д. Косары</t>
  </si>
  <si>
    <t>х. Ясенок</t>
  </si>
  <si>
    <t>д. Лукавица</t>
  </si>
  <si>
    <t>д. Николаевка</t>
  </si>
  <si>
    <t>с. Католино</t>
  </si>
  <si>
    <t>д. Васильевка</t>
  </si>
  <si>
    <t xml:space="preserve">п. Водославка </t>
  </si>
  <si>
    <t>д. Кокоты</t>
  </si>
  <si>
    <t>д. Лисаневщина</t>
  </si>
  <si>
    <t>д. Архиповка</t>
  </si>
  <si>
    <t>х. Колодецкий</t>
  </si>
  <si>
    <t>д. Косенки</t>
  </si>
  <si>
    <t>д. Хоружевка</t>
  </si>
  <si>
    <t>д. Голяковка</t>
  </si>
  <si>
    <t>х. Авраменков</t>
  </si>
  <si>
    <t>с. Луговец</t>
  </si>
  <si>
    <t xml:space="preserve">ЗТП 62 10/0,4кВ </t>
  </si>
  <si>
    <t>п. Великий Бор</t>
  </si>
  <si>
    <t>д. Кадецк</t>
  </si>
  <si>
    <t xml:space="preserve">ЗТП 254 10/0,4кВ </t>
  </si>
  <si>
    <t>п. Зайцовка</t>
  </si>
  <si>
    <t>п. Подгаев</t>
  </si>
  <si>
    <t>д. Велюханы</t>
  </si>
  <si>
    <t xml:space="preserve">ЗТП 192 10/0,4кВ </t>
  </si>
  <si>
    <t>х. Портники</t>
  </si>
  <si>
    <t>д. Быковка</t>
  </si>
  <si>
    <t>с. Шуморово</t>
  </si>
  <si>
    <t>д. Рудня</t>
  </si>
  <si>
    <t>п. Шутиловка</t>
  </si>
  <si>
    <t xml:space="preserve">МТП 109 10/0,4кВ </t>
  </si>
  <si>
    <t>п. Филоновка</t>
  </si>
  <si>
    <t>п. Крымок</t>
  </si>
  <si>
    <t>д. Санники</t>
  </si>
  <si>
    <t>п. Красный</t>
  </si>
  <si>
    <t>г.Клинцы</t>
  </si>
  <si>
    <t>п.Вольница</t>
  </si>
  <si>
    <t>п. Калинин (Смотровобудский)</t>
  </si>
  <si>
    <t>п. Калинин (Гулевский)</t>
  </si>
  <si>
    <t>с.Смолевичи</t>
  </si>
  <si>
    <t>с.Песчанка</t>
  </si>
  <si>
    <t>с.Лопатни</t>
  </si>
  <si>
    <t>с.Лопанти</t>
  </si>
  <si>
    <t>п.Пчела</t>
  </si>
  <si>
    <t>г.Злынка</t>
  </si>
  <si>
    <t xml:space="preserve">ЗТП 13 10/0,4кВ </t>
  </si>
  <si>
    <t xml:space="preserve">ЗТП 365 10/0,4кВ </t>
  </si>
  <si>
    <t>н.п. Северо-Запад</t>
  </si>
  <si>
    <t>д.Фошное</t>
  </si>
  <si>
    <t>п. Новая Москва</t>
  </si>
  <si>
    <t>п. Новая Дубровка</t>
  </si>
  <si>
    <t>пгт Красная Гора</t>
  </si>
  <si>
    <t>д.Мармазовка</t>
  </si>
  <si>
    <t>д.Ятвиж</t>
  </si>
  <si>
    <t>д.Романовка</t>
  </si>
  <si>
    <t>пгт.Клетня-1</t>
  </si>
  <si>
    <t xml:space="preserve">ЗТП-11/0,4кВ </t>
  </si>
  <si>
    <t xml:space="preserve">КТП-6  10/0,4кВ </t>
  </si>
  <si>
    <t>1х1000</t>
  </si>
  <si>
    <t xml:space="preserve">КТПП 105 10/0,4кВ </t>
  </si>
  <si>
    <t>пгт Климово</t>
  </si>
  <si>
    <t xml:space="preserve">ТП 80 10/0,4кВ </t>
  </si>
  <si>
    <t>д.Аладьино</t>
  </si>
  <si>
    <t>д.Ильино</t>
  </si>
  <si>
    <t>Красный Завод</t>
  </si>
  <si>
    <t>д. Сельцо</t>
  </si>
  <si>
    <t>п. в/ч Меркульево</t>
  </si>
  <si>
    <t>д.Путь Ленина</t>
  </si>
  <si>
    <t>д.Храбровичи</t>
  </si>
  <si>
    <t>д. Шапкино</t>
  </si>
  <si>
    <t xml:space="preserve">ЗТП-173 10/0,4кВ </t>
  </si>
  <si>
    <t xml:space="preserve">ЗТП-174 10/0,4кВ </t>
  </si>
  <si>
    <t xml:space="preserve">ЗТП-171 10/0,4кВ </t>
  </si>
  <si>
    <t xml:space="preserve">ЗТП-175 10/0,4кВ </t>
  </si>
  <si>
    <t>д. Хутор-Бор</t>
  </si>
  <si>
    <t>д. Дубрава</t>
  </si>
  <si>
    <t>д. Колтово</t>
  </si>
  <si>
    <t xml:space="preserve">СТП-279 6/0,4кВ </t>
  </si>
  <si>
    <t xml:space="preserve">СТП-280 6/0,4кВ </t>
  </si>
  <si>
    <t>д.Борознино</t>
  </si>
  <si>
    <t xml:space="preserve">СТП 215 6/0,4кВ </t>
  </si>
  <si>
    <t>д.Новые Ивайтенки</t>
  </si>
  <si>
    <t>P</t>
  </si>
  <si>
    <t>Q</t>
  </si>
  <si>
    <t>S</t>
  </si>
  <si>
    <t>25+25+25</t>
  </si>
  <si>
    <t>Перечень закрытых центров питания ОАО "МРСК Центра"  по зимним нагрузкам 2014 года (текущий дефицит мощности).</t>
  </si>
  <si>
    <t>ПС 35/6 кВ Ущерпье</t>
  </si>
  <si>
    <t>ПС 35/10 кВ Ущерпье</t>
  </si>
  <si>
    <t>110кВ</t>
  </si>
  <si>
    <t>35кВ</t>
  </si>
  <si>
    <t>1974/2013</t>
  </si>
  <si>
    <t>1980/2014</t>
  </si>
  <si>
    <t>1969/1998/2015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</si>
  <si>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ОАО "МРСК Центра" - "Брянскэнерго" за 2-й квартал 2015 года</t>
  </si>
  <si>
    <t>63+63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</si>
  <si>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</si>
  <si>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</si>
  <si>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 xml:space="preserve">Наименование центра питания </t>
  </si>
  <si>
    <t>Класс напряжения</t>
  </si>
  <si>
    <t>Установленная мощность трансформаторов</t>
  </si>
  <si>
    <t xml:space="preserve">Приоритетная категория надежности электроснабжения при указанном резерве мощности, (не выше) </t>
  </si>
  <si>
    <t>Абаринская</t>
  </si>
  <si>
    <t>35/10</t>
  </si>
  <si>
    <t>Аксинино</t>
  </si>
  <si>
    <t>110/35/6</t>
  </si>
  <si>
    <t>Андрейковичи</t>
  </si>
  <si>
    <t>Аэропорт</t>
  </si>
  <si>
    <t>110/10</t>
  </si>
  <si>
    <t>Трубчевский </t>
  </si>
  <si>
    <t>Белая Березка</t>
  </si>
  <si>
    <t xml:space="preserve">110/6 </t>
  </si>
  <si>
    <t>Брянский  </t>
  </si>
  <si>
    <t>Брянский </t>
  </si>
  <si>
    <t>Белобережская</t>
  </si>
  <si>
    <t xml:space="preserve"> 35/6 </t>
  </si>
  <si>
    <t>Бобовичи</t>
  </si>
  <si>
    <t>Брасовская</t>
  </si>
  <si>
    <t>Бульшевская</t>
  </si>
  <si>
    <t>Бытошь</t>
  </si>
  <si>
    <t>35/6</t>
  </si>
  <si>
    <t>Валуец</t>
  </si>
  <si>
    <t>6,3+4</t>
  </si>
  <si>
    <t>Вельяминовская</t>
  </si>
  <si>
    <t>Ветьма</t>
  </si>
  <si>
    <t>Влазовичи</t>
  </si>
  <si>
    <t>Водозабор</t>
  </si>
  <si>
    <t>110/6</t>
  </si>
  <si>
    <t>Водоочистная</t>
  </si>
  <si>
    <t>Воронок</t>
  </si>
  <si>
    <t>Высокое</t>
  </si>
  <si>
    <t>Глодневская</t>
  </si>
  <si>
    <t>Гордеевка</t>
  </si>
  <si>
    <t>г.Брянск </t>
  </si>
  <si>
    <t>Городищенская</t>
  </si>
  <si>
    <t>ГришинаСлобода</t>
  </si>
  <si>
    <t>Доброводье</t>
  </si>
  <si>
    <t>Дубровская</t>
  </si>
  <si>
    <t>110/35/10</t>
  </si>
  <si>
    <t>Жирятинская</t>
  </si>
  <si>
    <t>Жуковская</t>
  </si>
  <si>
    <t>Заводская</t>
  </si>
  <si>
    <t>Залинейная</t>
  </si>
  <si>
    <t>Заречная</t>
  </si>
  <si>
    <t>Дядьковский </t>
  </si>
  <si>
    <t>Ивотская</t>
  </si>
  <si>
    <t xml:space="preserve">110/35/6 </t>
  </si>
  <si>
    <t>Игрицкая</t>
  </si>
  <si>
    <t>Камвольная</t>
  </si>
  <si>
    <t>Карачевская</t>
  </si>
  <si>
    <t>Каташин</t>
  </si>
  <si>
    <t>Кивай</t>
  </si>
  <si>
    <t xml:space="preserve">35/10 </t>
  </si>
  <si>
    <t>Клетнянская</t>
  </si>
  <si>
    <t>Климово</t>
  </si>
  <si>
    <t>Кожаны</t>
  </si>
  <si>
    <t>Комаричи</t>
  </si>
  <si>
    <t>Косицкая</t>
  </si>
  <si>
    <t>Красныйрог</t>
  </si>
  <si>
    <t>Крупец</t>
  </si>
  <si>
    <t>Летошники</t>
  </si>
  <si>
    <t>Лопазна</t>
  </si>
  <si>
    <t>Любохна</t>
  </si>
  <si>
    <t>Мамоновская</t>
  </si>
  <si>
    <t>Марицкая</t>
  </si>
  <si>
    <t>Мглинская</t>
  </si>
  <si>
    <t>Мичуринская</t>
  </si>
  <si>
    <t>Молотинская</t>
  </si>
  <si>
    <t>Невдольск</t>
  </si>
  <si>
    <t>Ново-Дроков</t>
  </si>
  <si>
    <t>Норинская</t>
  </si>
  <si>
    <t>Пальцо</t>
  </si>
  <si>
    <t>Победа</t>
  </si>
  <si>
    <t>Погар</t>
  </si>
  <si>
    <t>Погребы</t>
  </si>
  <si>
    <t>Полпинская</t>
  </si>
  <si>
    <t xml:space="preserve">110/10 </t>
  </si>
  <si>
    <t>Почепская</t>
  </si>
  <si>
    <t>Жуковский </t>
  </si>
  <si>
    <t>Ржаницкая</t>
  </si>
  <si>
    <t>Рогнединская</t>
  </si>
  <si>
    <t>Ружненская</t>
  </si>
  <si>
    <t>Севская</t>
  </si>
  <si>
    <t>Селищанская</t>
  </si>
  <si>
    <t>Семячки</t>
  </si>
  <si>
    <t>Сеща</t>
  </si>
  <si>
    <t>Смолевичи</t>
  </si>
  <si>
    <t>Советская</t>
  </si>
  <si>
    <t>Соловьевка</t>
  </si>
  <si>
    <t>Сталелитейная</t>
  </si>
  <si>
    <t>Стародуб</t>
  </si>
  <si>
    <t>Староселье</t>
  </si>
  <si>
    <t>Старь</t>
  </si>
  <si>
    <t>СытаяБуда</t>
  </si>
  <si>
    <t>Тембр</t>
  </si>
  <si>
    <t>Тепличная</t>
  </si>
  <si>
    <t>Тепловская</t>
  </si>
  <si>
    <t>Трубчевск</t>
  </si>
  <si>
    <t>Урицкая</t>
  </si>
  <si>
    <t>Федоровская</t>
  </si>
  <si>
    <t>Фокинская</t>
  </si>
  <si>
    <t xml:space="preserve">35/6 </t>
  </si>
  <si>
    <t>Фосфоритная</t>
  </si>
  <si>
    <t>Хвощевская</t>
  </si>
  <si>
    <t>Центральная</t>
  </si>
  <si>
    <t>Чуровичи</t>
  </si>
  <si>
    <t>Шеломы</t>
  </si>
  <si>
    <t>Щербиничи</t>
  </si>
  <si>
    <t>Юбилейная</t>
  </si>
  <si>
    <t>Южная</t>
  </si>
  <si>
    <t xml:space="preserve">*Данная вкладка является дублирующей вкладкой "Итоговая" и  приведена в ОЗНАКОМИТЕЛЬНЫХ (вспомогательных) целях так как является приложением к программе по графическому и цветовому отображению подстанций на местности. Текущий и перспективный статус подстанций может отличаться от статуса подстанций во вкладе "Итоговая". </t>
  </si>
  <si>
    <t>* Для потребителей 3 категории надежности; для потребителей 1 и 2 категории надежности расчет производится при проектировании</t>
  </si>
  <si>
    <t>Дормашевская</t>
  </si>
  <si>
    <t>Западная</t>
  </si>
  <si>
    <t>1964/2015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</si>
</sst>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0.0"/>
    <numFmt numFmtId="166" formatCode="0.00000"/>
    <numFmt numFmtId="167" formatCode="0.0000"/>
  </numFmts>
  <fonts count="3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8"/>
      <color theme="1"/>
      <name val="Calibri"/>
      <family val="2"/>
      <charset val="204"/>
      <scheme val="minor"/>
    </font>
    <font>
      <i/>
      <sz val="8"/>
      <name val="Calibri"/>
      <family val="2"/>
      <charset val="204"/>
    </font>
    <font>
      <i/>
      <sz val="8"/>
      <name val="Times New Roman"/>
      <family val="1"/>
      <charset val="204"/>
    </font>
    <font>
      <i/>
      <sz val="8"/>
      <name val="Arial"/>
      <family val="2"/>
      <charset val="204"/>
    </font>
    <font>
      <i/>
      <sz val="8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b/>
      <i/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8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i/>
      <sz val="1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0"/>
      <name val="Calibri"/>
      <family val="2"/>
      <charset val="204"/>
    </font>
    <font>
      <b/>
      <i/>
      <sz val="10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Calibri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Helv"/>
      <charset val="204"/>
    </font>
    <font>
      <b/>
      <sz val="11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A5A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6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0" fillId="0" borderId="0"/>
    <xf numFmtId="0" fontId="30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44" fontId="35" fillId="0" borderId="0" applyFont="0" applyFill="0" applyBorder="0" applyAlignment="0" applyProtection="0"/>
    <xf numFmtId="0" fontId="10" fillId="0" borderId="0"/>
    <xf numFmtId="0" fontId="1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10" fillId="0" borderId="0"/>
    <xf numFmtId="0" fontId="35" fillId="0" borderId="0"/>
    <xf numFmtId="0" fontId="35" fillId="0" borderId="0"/>
    <xf numFmtId="0" fontId="1" fillId="0" borderId="0" applyNumberFormat="0" applyFont="0" applyFill="0" applyBorder="0" applyAlignment="0" applyProtection="0">
      <alignment vertical="top"/>
    </xf>
    <xf numFmtId="0" fontId="10" fillId="0" borderId="0"/>
    <xf numFmtId="0" fontId="10" fillId="0" borderId="0"/>
    <xf numFmtId="0" fontId="36" fillId="0" borderId="0"/>
    <xf numFmtId="0" fontId="37" fillId="0" borderId="0"/>
    <xf numFmtId="0" fontId="38" fillId="6" borderId="16" applyAlignment="0">
      <alignment horizontal="center" vertical="top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</cellStyleXfs>
  <cellXfs count="277">
    <xf numFmtId="0" fontId="0" fillId="0" borderId="0" xfId="0"/>
    <xf numFmtId="0" fontId="2" fillId="0" borderId="0" xfId="0" applyFont="1"/>
    <xf numFmtId="2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8" fillId="3" borderId="1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6" fillId="4" borderId="5" xfId="0" applyFont="1" applyFill="1" applyBorder="1"/>
    <xf numFmtId="0" fontId="8" fillId="3" borderId="10" xfId="0" applyFont="1" applyFill="1" applyBorder="1"/>
    <xf numFmtId="0" fontId="11" fillId="0" borderId="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4" borderId="5" xfId="0" applyFont="1" applyFill="1" applyBorder="1" applyAlignment="1">
      <alignment horizontal="center" vertical="center" wrapText="1"/>
    </xf>
    <xf numFmtId="0" fontId="2" fillId="0" borderId="0" xfId="0" applyFont="1" applyBorder="1"/>
    <xf numFmtId="2" fontId="8" fillId="3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164" fontId="11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wrapText="1"/>
    </xf>
    <xf numFmtId="0" fontId="0" fillId="0" borderId="0" xfId="0" applyBorder="1"/>
    <xf numFmtId="0" fontId="14" fillId="0" borderId="0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16" fillId="0" borderId="0" xfId="0" applyFont="1" applyBorder="1"/>
    <xf numFmtId="0" fontId="0" fillId="0" borderId="0" xfId="0" applyFill="1"/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2" fillId="0" borderId="0" xfId="0" applyFont="1" applyFill="1" applyBorder="1"/>
    <xf numFmtId="0" fontId="2" fillId="0" borderId="0" xfId="0" applyFont="1" applyFill="1"/>
    <xf numFmtId="0" fontId="19" fillId="0" borderId="1" xfId="0" applyFont="1" applyBorder="1" applyAlignment="1">
      <alignment horizontal="center" vertical="center" wrapText="1"/>
    </xf>
    <xf numFmtId="0" fontId="0" fillId="0" borderId="0" xfId="0" applyFill="1" applyBorder="1"/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/>
    <xf numFmtId="0" fontId="11" fillId="0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10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11" fillId="0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26" fillId="0" borderId="1" xfId="0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2" fontId="16" fillId="0" borderId="1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5" fontId="2" fillId="0" borderId="0" xfId="0" applyNumberFormat="1" applyFont="1" applyFill="1"/>
    <xf numFmtId="0" fontId="27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 wrapText="1"/>
    </xf>
    <xf numFmtId="164" fontId="16" fillId="0" borderId="0" xfId="0" applyNumberFormat="1" applyFont="1" applyFill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49" fontId="27" fillId="0" borderId="1" xfId="0" applyNumberFormat="1" applyFont="1" applyFill="1" applyBorder="1" applyAlignment="1">
      <alignment horizontal="center" vertical="top" wrapText="1"/>
    </xf>
    <xf numFmtId="1" fontId="27" fillId="0" borderId="1" xfId="0" applyNumberFormat="1" applyFont="1" applyFill="1" applyBorder="1" applyAlignment="1">
      <alignment horizontal="center" vertical="top" wrapText="1"/>
    </xf>
    <xf numFmtId="1" fontId="30" fillId="0" borderId="1" xfId="9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0" borderId="1" xfId="0" applyNumberFormat="1" applyFill="1" applyBorder="1"/>
    <xf numFmtId="0" fontId="30" fillId="0" borderId="1" xfId="9" applyFont="1" applyFill="1" applyBorder="1"/>
    <xf numFmtId="0" fontId="27" fillId="0" borderId="0" xfId="0" applyFont="1" applyFill="1" applyAlignment="1">
      <alignment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6" fontId="0" fillId="2" borderId="1" xfId="0" applyNumberFormat="1" applyFill="1" applyBorder="1"/>
    <xf numFmtId="0" fontId="25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49" fontId="31" fillId="0" borderId="1" xfId="0" applyNumberFormat="1" applyFont="1" applyFill="1" applyBorder="1" applyAlignment="1">
      <alignment horizontal="center" vertical="top" wrapText="1"/>
    </xf>
    <xf numFmtId="0" fontId="30" fillId="0" borderId="1" xfId="9" applyFont="1" applyFill="1" applyBorder="1" applyAlignment="1">
      <alignment horizontal="center"/>
    </xf>
    <xf numFmtId="0" fontId="20" fillId="0" borderId="0" xfId="0" applyFont="1" applyFill="1"/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/>
    </xf>
    <xf numFmtId="167" fontId="5" fillId="0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0" xfId="0" applyFont="1" applyFill="1"/>
    <xf numFmtId="0" fontId="27" fillId="0" borderId="1" xfId="0" applyFont="1" applyBorder="1" applyAlignment="1">
      <alignment horizontal="center" vertical="top"/>
    </xf>
    <xf numFmtId="164" fontId="27" fillId="0" borderId="1" xfId="0" applyNumberFormat="1" applyFont="1" applyFill="1" applyBorder="1" applyAlignment="1">
      <alignment horizontal="center" vertical="top" wrapText="1"/>
    </xf>
    <xf numFmtId="0" fontId="27" fillId="0" borderId="1" xfId="0" applyFont="1" applyFill="1" applyBorder="1" applyAlignment="1" applyProtection="1">
      <alignment horizontal="center" vertical="top" wrapText="1"/>
      <protection locked="0"/>
    </xf>
    <xf numFmtId="0" fontId="31" fillId="0" borderId="1" xfId="0" applyFont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0" fillId="0" borderId="0" xfId="0" applyFill="1" applyAlignment="1">
      <alignment horizontal="left" vertical="top" wrapText="1"/>
    </xf>
    <xf numFmtId="0" fontId="2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164" fontId="27" fillId="0" borderId="1" xfId="0" applyNumberFormat="1" applyFont="1" applyFill="1" applyBorder="1" applyAlignment="1">
      <alignment horizontal="center" vertical="top"/>
    </xf>
    <xf numFmtId="2" fontId="27" fillId="0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8" fillId="3" borderId="8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3" xfId="0" applyBorder="1"/>
    <xf numFmtId="0" fontId="0" fillId="0" borderId="13" xfId="0" applyBorder="1"/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4" fontId="0" fillId="0" borderId="5" xfId="0" applyNumberFormat="1" applyBorder="1"/>
    <xf numFmtId="164" fontId="0" fillId="0" borderId="6" xfId="0" applyNumberFormat="1" applyBorder="1"/>
    <xf numFmtId="164" fontId="20" fillId="0" borderId="5" xfId="0" applyNumberFormat="1" applyFont="1" applyFill="1" applyBorder="1"/>
    <xf numFmtId="164" fontId="20" fillId="0" borderId="6" xfId="0" applyNumberFormat="1" applyFont="1" applyFill="1" applyBorder="1"/>
    <xf numFmtId="0" fontId="2" fillId="0" borderId="8" xfId="0" applyFont="1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/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4" xfId="0" applyBorder="1"/>
    <xf numFmtId="0" fontId="0" fillId="0" borderId="11" xfId="0" applyBorder="1"/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6" xfId="0" applyFill="1" applyBorder="1"/>
    <xf numFmtId="0" fontId="2" fillId="0" borderId="1" xfId="0" applyFont="1" applyBorder="1" applyAlignment="1">
      <alignment horizontal="center" vertical="center" wrapText="1"/>
    </xf>
    <xf numFmtId="0" fontId="20" fillId="0" borderId="5" xfId="0" applyFont="1" applyFill="1" applyBorder="1"/>
    <xf numFmtId="0" fontId="20" fillId="0" borderId="6" xfId="0" applyFont="1" applyFill="1" applyBorder="1"/>
    <xf numFmtId="0" fontId="8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/>
    <xf numFmtId="0" fontId="9" fillId="0" borderId="6" xfId="0" applyFont="1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0" fontId="29" fillId="0" borderId="9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3" fillId="0" borderId="9" xfId="0" applyFont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67" fontId="4" fillId="0" borderId="8" xfId="0" applyNumberFormat="1" applyFont="1" applyFill="1" applyBorder="1" applyAlignment="1">
      <alignment horizontal="center" vertical="center" wrapText="1"/>
    </xf>
    <xf numFmtId="167" fontId="4" fillId="0" borderId="5" xfId="0" applyNumberFormat="1" applyFont="1" applyFill="1" applyBorder="1" applyAlignment="1">
      <alignment horizontal="center" vertical="center" wrapText="1"/>
    </xf>
    <xf numFmtId="167" fontId="4" fillId="0" borderId="6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</cellXfs>
  <cellStyles count="36">
    <cellStyle name="Гиперссылка 2" xfId="10"/>
    <cellStyle name="Гиперссылка 3" xfId="11"/>
    <cellStyle name="Денежный 2" xfId="12"/>
    <cellStyle name="Обычный" xfId="0" builtinId="0"/>
    <cellStyle name="Обычный 10" xfId="7"/>
    <cellStyle name="Обычный 108 3" xfId="13"/>
    <cellStyle name="Обычный 11" xfId="14"/>
    <cellStyle name="Обычный 158" xfId="15"/>
    <cellStyle name="Обычный 199" xfId="16"/>
    <cellStyle name="Обычный 2" xfId="8"/>
    <cellStyle name="Обычный 2 10" xfId="17"/>
    <cellStyle name="Обычный 2 10 2" xfId="18"/>
    <cellStyle name="Обычный 2 10 3" xfId="19"/>
    <cellStyle name="Обычный 2 2" xfId="20"/>
    <cellStyle name="Обычный 2 3" xfId="21"/>
    <cellStyle name="Обычный 2 4" xfId="22"/>
    <cellStyle name="Обычный 2 60" xfId="23"/>
    <cellStyle name="Обычный 2 91" xfId="24"/>
    <cellStyle name="Обычный 2_Заключенные ДТП СЭС 2008 год" xfId="25"/>
    <cellStyle name="Обычный 3" xfId="1"/>
    <cellStyle name="Обычный 3 2" xfId="26"/>
    <cellStyle name="Обычный 3 3" xfId="27"/>
    <cellStyle name="Обычный 3 3 2" xfId="28"/>
    <cellStyle name="Обычный 3 4" xfId="29"/>
    <cellStyle name="Обычный 4" xfId="2"/>
    <cellStyle name="Обычный 5" xfId="4"/>
    <cellStyle name="Обычный 6" xfId="9"/>
    <cellStyle name="Обычный 7" xfId="5"/>
    <cellStyle name="Обычный 8" xfId="6"/>
    <cellStyle name="Обычный 9" xfId="3"/>
    <cellStyle name="Стиль 1" xfId="30"/>
    <cellStyle name="Стиль 2" xfId="31"/>
    <cellStyle name="Финансовый 2" xfId="32"/>
    <cellStyle name="Финансовый 2 2" xfId="33"/>
    <cellStyle name="Финансовый 2 3" xfId="34"/>
    <cellStyle name="Финансовый 3" xfId="35"/>
  </cellStyles>
  <dxfs count="0"/>
  <tableStyles count="0" defaultTableStyle="TableStyleMedium9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6"/>
  <sheetViews>
    <sheetView zoomScale="89" zoomScaleNormal="89" workbookViewId="0">
      <pane ySplit="5" topLeftCell="A27" activePane="bottomLeft" state="frozen"/>
      <selection pane="bottomLeft" activeCell="J223" sqref="J223"/>
    </sheetView>
  </sheetViews>
  <sheetFormatPr defaultRowHeight="15" x14ac:dyDescent="0.25"/>
  <cols>
    <col min="1" max="1" width="6" style="60" customWidth="1"/>
    <col min="2" max="2" width="15" customWidth="1"/>
    <col min="3" max="3" width="9.140625" style="60"/>
    <col min="4" max="8" width="9.140625" style="60" hidden="1" customWidth="1"/>
    <col min="18" max="18" width="2.7109375" customWidth="1"/>
    <col min="19" max="19" width="5.140625" customWidth="1"/>
    <col min="20" max="20" width="12.7109375" customWidth="1"/>
    <col min="22" max="22" width="7.28515625" customWidth="1"/>
  </cols>
  <sheetData>
    <row r="1" spans="1:31" s="1" customFormat="1" ht="11.25" x14ac:dyDescent="0.2">
      <c r="A1" s="74"/>
      <c r="C1" s="74"/>
      <c r="D1" s="74"/>
      <c r="E1" s="74"/>
      <c r="F1" s="74"/>
      <c r="G1" s="74"/>
      <c r="H1" s="74"/>
      <c r="O1" s="172"/>
      <c r="P1" s="172"/>
      <c r="Q1" s="43"/>
      <c r="R1" s="43"/>
      <c r="S1" s="43"/>
      <c r="AC1" s="172"/>
      <c r="AD1" s="172"/>
    </row>
    <row r="2" spans="1:31" s="1" customFormat="1" ht="11.25" x14ac:dyDescent="0.2">
      <c r="A2" s="74"/>
      <c r="C2" s="74"/>
      <c r="D2" s="74"/>
      <c r="E2" s="74"/>
      <c r="F2" s="74"/>
      <c r="G2" s="74"/>
      <c r="H2" s="74"/>
      <c r="O2" s="173" t="s">
        <v>0</v>
      </c>
      <c r="P2" s="173"/>
      <c r="Q2" s="43"/>
      <c r="R2" s="43"/>
      <c r="S2" s="43"/>
      <c r="AC2" s="173" t="s">
        <v>15</v>
      </c>
      <c r="AD2" s="173"/>
    </row>
    <row r="3" spans="1:31" s="1" customFormat="1" x14ac:dyDescent="0.25">
      <c r="A3" s="221" t="s">
        <v>1</v>
      </c>
      <c r="B3" s="224" t="s">
        <v>2</v>
      </c>
      <c r="C3" s="181" t="s">
        <v>3</v>
      </c>
      <c r="D3" s="182"/>
      <c r="E3" s="182"/>
      <c r="F3" s="182"/>
      <c r="G3" s="182"/>
      <c r="H3" s="182"/>
      <c r="I3" s="227"/>
      <c r="J3" s="227"/>
      <c r="K3" s="227"/>
      <c r="L3" s="227"/>
      <c r="M3" s="227"/>
      <c r="N3" s="227"/>
      <c r="O3" s="227"/>
      <c r="P3" s="228"/>
      <c r="Q3" s="174" t="s">
        <v>16</v>
      </c>
      <c r="R3" s="42"/>
      <c r="S3" s="177" t="s">
        <v>1</v>
      </c>
      <c r="T3" s="180" t="s">
        <v>2</v>
      </c>
      <c r="U3" s="181" t="s">
        <v>17</v>
      </c>
      <c r="V3" s="182"/>
      <c r="W3" s="182"/>
      <c r="X3" s="182"/>
      <c r="Y3" s="182"/>
      <c r="Z3" s="182"/>
      <c r="AA3" s="182"/>
      <c r="AB3" s="182"/>
      <c r="AC3" s="182"/>
      <c r="AD3" s="183"/>
      <c r="AE3" s="174" t="s">
        <v>16</v>
      </c>
    </row>
    <row r="4" spans="1:31" s="1" customFormat="1" ht="64.150000000000006" customHeight="1" x14ac:dyDescent="0.25">
      <c r="A4" s="222"/>
      <c r="B4" s="225"/>
      <c r="C4" s="229" t="s">
        <v>4</v>
      </c>
      <c r="D4" s="121"/>
      <c r="E4" s="121"/>
      <c r="F4" s="149"/>
      <c r="G4" s="124"/>
      <c r="H4" s="124"/>
      <c r="I4" s="224" t="s">
        <v>5</v>
      </c>
      <c r="J4" s="181" t="s">
        <v>6</v>
      </c>
      <c r="K4" s="228"/>
      <c r="L4" s="224" t="s">
        <v>7</v>
      </c>
      <c r="M4" s="224" t="s">
        <v>8</v>
      </c>
      <c r="N4" s="224" t="s">
        <v>9</v>
      </c>
      <c r="O4" s="184" t="s">
        <v>18</v>
      </c>
      <c r="P4" s="197"/>
      <c r="Q4" s="192"/>
      <c r="R4" s="42"/>
      <c r="S4" s="178"/>
      <c r="T4" s="180"/>
      <c r="U4" s="180" t="s">
        <v>19</v>
      </c>
      <c r="V4" s="180" t="s">
        <v>20</v>
      </c>
      <c r="W4" s="180" t="s">
        <v>21</v>
      </c>
      <c r="X4" s="180" t="s">
        <v>22</v>
      </c>
      <c r="Y4" s="233"/>
      <c r="Z4" s="180" t="s">
        <v>7</v>
      </c>
      <c r="AA4" s="180" t="s">
        <v>8</v>
      </c>
      <c r="AB4" s="180" t="s">
        <v>9</v>
      </c>
      <c r="AC4" s="184" t="s">
        <v>18</v>
      </c>
      <c r="AD4" s="185"/>
      <c r="AE4" s="175"/>
    </row>
    <row r="5" spans="1:31" s="1" customFormat="1" ht="64.5" customHeight="1" x14ac:dyDescent="0.2">
      <c r="A5" s="223"/>
      <c r="B5" s="226"/>
      <c r="C5" s="230"/>
      <c r="D5" s="122" t="s">
        <v>4663</v>
      </c>
      <c r="E5" s="122" t="s">
        <v>4664</v>
      </c>
      <c r="F5" s="150" t="s">
        <v>4665</v>
      </c>
      <c r="G5" s="125"/>
      <c r="H5" s="125"/>
      <c r="I5" s="226"/>
      <c r="J5" s="39" t="s">
        <v>10</v>
      </c>
      <c r="K5" s="39" t="s">
        <v>11</v>
      </c>
      <c r="L5" s="226"/>
      <c r="M5" s="226"/>
      <c r="N5" s="226"/>
      <c r="O5" s="198"/>
      <c r="P5" s="199"/>
      <c r="Q5" s="193"/>
      <c r="R5" s="42"/>
      <c r="S5" s="179"/>
      <c r="T5" s="180"/>
      <c r="U5" s="180"/>
      <c r="V5" s="180"/>
      <c r="W5" s="180"/>
      <c r="X5" s="39" t="s">
        <v>10</v>
      </c>
      <c r="Y5" s="39" t="s">
        <v>11</v>
      </c>
      <c r="Z5" s="180"/>
      <c r="AA5" s="180"/>
      <c r="AB5" s="180"/>
      <c r="AC5" s="186"/>
      <c r="AD5" s="187"/>
      <c r="AE5" s="176"/>
    </row>
    <row r="6" spans="1:31" s="1" customFormat="1" ht="11.25" x14ac:dyDescent="0.2">
      <c r="A6" s="90">
        <v>1</v>
      </c>
      <c r="B6" s="39">
        <v>2</v>
      </c>
      <c r="C6" s="90">
        <v>3</v>
      </c>
      <c r="D6" s="90"/>
      <c r="E6" s="90"/>
      <c r="F6" s="90"/>
      <c r="G6" s="90"/>
      <c r="H6" s="90"/>
      <c r="I6" s="39">
        <v>4</v>
      </c>
      <c r="J6" s="39">
        <v>5</v>
      </c>
      <c r="K6" s="39">
        <v>6</v>
      </c>
      <c r="L6" s="39">
        <v>7</v>
      </c>
      <c r="M6" s="39">
        <v>8</v>
      </c>
      <c r="N6" s="39">
        <v>9</v>
      </c>
      <c r="O6" s="39">
        <v>10</v>
      </c>
      <c r="P6" s="39">
        <v>11</v>
      </c>
      <c r="Q6" s="41">
        <v>12</v>
      </c>
      <c r="R6" s="40"/>
      <c r="S6" s="39">
        <v>1</v>
      </c>
      <c r="T6" s="39">
        <v>2</v>
      </c>
      <c r="U6" s="39">
        <v>3</v>
      </c>
      <c r="V6" s="39">
        <v>4</v>
      </c>
      <c r="W6" s="39">
        <v>5</v>
      </c>
      <c r="X6" s="39">
        <v>6</v>
      </c>
      <c r="Y6" s="39">
        <v>7</v>
      </c>
      <c r="Z6" s="39">
        <v>8</v>
      </c>
      <c r="AA6" s="39">
        <v>9</v>
      </c>
      <c r="AB6" s="39">
        <v>10</v>
      </c>
      <c r="AC6" s="39">
        <v>11</v>
      </c>
      <c r="AD6" s="39">
        <v>12</v>
      </c>
      <c r="AE6" s="38">
        <v>13</v>
      </c>
    </row>
    <row r="7" spans="1:31" s="1" customFormat="1" ht="22.5" x14ac:dyDescent="0.2">
      <c r="A7" s="18">
        <v>1</v>
      </c>
      <c r="B7" s="18" t="s">
        <v>65</v>
      </c>
      <c r="C7" s="18">
        <v>6.3</v>
      </c>
      <c r="D7" s="18">
        <v>1.01</v>
      </c>
      <c r="E7" s="18">
        <v>1.2E-2</v>
      </c>
      <c r="F7" s="79">
        <f t="shared" ref="F7:F17" si="0">SQRT(D7^2+E7^2)</f>
        <v>1.0100712846131208</v>
      </c>
      <c r="G7" s="18">
        <v>6.3</v>
      </c>
      <c r="H7" s="18"/>
      <c r="I7" s="47">
        <v>1.093</v>
      </c>
      <c r="J7" s="12">
        <f>C7</f>
        <v>6.3</v>
      </c>
      <c r="K7" s="12" t="s">
        <v>12</v>
      </c>
      <c r="L7" s="48">
        <f t="shared" ref="L7:L48" si="1">J7</f>
        <v>6.3</v>
      </c>
      <c r="M7" s="12">
        <v>0</v>
      </c>
      <c r="N7" s="48">
        <f t="shared" ref="N7:N48" si="2">J7</f>
        <v>6.3</v>
      </c>
      <c r="O7" s="104">
        <f t="shared" ref="O7:O48" si="3">N7-I7</f>
        <v>5.2069999999999999</v>
      </c>
      <c r="P7" s="104">
        <f>O7</f>
        <v>5.2069999999999999</v>
      </c>
      <c r="Q7" s="17" t="s">
        <v>24</v>
      </c>
      <c r="R7" s="16"/>
      <c r="S7" s="18">
        <v>1</v>
      </c>
      <c r="T7" s="12" t="s">
        <v>65</v>
      </c>
      <c r="U7" s="12">
        <v>6.3</v>
      </c>
      <c r="V7" s="47">
        <f>0.0075</f>
        <v>7.4999999999999997E-3</v>
      </c>
      <c r="W7" s="79">
        <f t="shared" ref="W7:W13" si="4">V7+I7</f>
        <v>1.1005</v>
      </c>
      <c r="X7" s="18">
        <f t="shared" ref="X7:Y12" si="5">J7</f>
        <v>6.3</v>
      </c>
      <c r="Y7" s="18" t="str">
        <f t="shared" si="5"/>
        <v>1 сутки</v>
      </c>
      <c r="Z7" s="64">
        <f t="shared" ref="Z7:Z48" si="6">X7</f>
        <v>6.3</v>
      </c>
      <c r="AA7" s="18">
        <v>0</v>
      </c>
      <c r="AB7" s="66">
        <f t="shared" ref="AB7:AB48" si="7">X7</f>
        <v>6.3</v>
      </c>
      <c r="AC7" s="89">
        <f t="shared" ref="AC7:AC48" si="8">AB7-W7</f>
        <v>5.1994999999999996</v>
      </c>
      <c r="AD7" s="89">
        <f>AC7</f>
        <v>5.1994999999999996</v>
      </c>
      <c r="AE7" s="12" t="s">
        <v>24</v>
      </c>
    </row>
    <row r="8" spans="1:31" s="1" customFormat="1" ht="22.5" x14ac:dyDescent="0.2">
      <c r="A8" s="202">
        <v>2</v>
      </c>
      <c r="B8" s="18" t="s">
        <v>88</v>
      </c>
      <c r="C8" s="69">
        <v>16</v>
      </c>
      <c r="D8" s="69">
        <f>D9+D10</f>
        <v>3.847</v>
      </c>
      <c r="E8" s="69">
        <f>E9+E10</f>
        <v>1.69</v>
      </c>
      <c r="F8" s="79">
        <f t="shared" si="0"/>
        <v>4.2018459038855767</v>
      </c>
      <c r="G8" s="69">
        <v>16</v>
      </c>
      <c r="H8" s="69"/>
      <c r="I8" s="47">
        <f>I9+I10</f>
        <v>4.202</v>
      </c>
      <c r="J8" s="12">
        <v>16</v>
      </c>
      <c r="K8" s="12" t="s">
        <v>12</v>
      </c>
      <c r="L8" s="48">
        <f t="shared" si="1"/>
        <v>16</v>
      </c>
      <c r="M8" s="12">
        <v>0</v>
      </c>
      <c r="N8" s="48">
        <f t="shared" si="2"/>
        <v>16</v>
      </c>
      <c r="O8" s="104">
        <f t="shared" si="3"/>
        <v>11.798</v>
      </c>
      <c r="P8" s="188">
        <f>MIN(O8:O10)</f>
        <v>11.798</v>
      </c>
      <c r="Q8" s="191" t="s">
        <v>24</v>
      </c>
      <c r="R8" s="16"/>
      <c r="S8" s="202">
        <v>2</v>
      </c>
      <c r="T8" s="12" t="s">
        <v>88</v>
      </c>
      <c r="U8" s="15">
        <v>16</v>
      </c>
      <c r="V8" s="85">
        <f>V10</f>
        <v>7.5999999999999998E-2</v>
      </c>
      <c r="W8" s="79">
        <f t="shared" si="4"/>
        <v>4.2779999999999996</v>
      </c>
      <c r="X8" s="18">
        <f t="shared" si="5"/>
        <v>16</v>
      </c>
      <c r="Y8" s="18" t="str">
        <f t="shared" si="5"/>
        <v>1 сутки</v>
      </c>
      <c r="Z8" s="64">
        <f t="shared" si="6"/>
        <v>16</v>
      </c>
      <c r="AA8" s="18">
        <v>0</v>
      </c>
      <c r="AB8" s="66">
        <f t="shared" si="7"/>
        <v>16</v>
      </c>
      <c r="AC8" s="89">
        <f t="shared" si="8"/>
        <v>11.722000000000001</v>
      </c>
      <c r="AD8" s="188">
        <f>MIN(AC8:AC10)</f>
        <v>11.722000000000001</v>
      </c>
      <c r="AE8" s="191" t="s">
        <v>24</v>
      </c>
    </row>
    <row r="9" spans="1:31" s="1" customFormat="1" ht="22.5" customHeight="1" x14ac:dyDescent="0.2">
      <c r="A9" s="203"/>
      <c r="B9" s="67" t="s">
        <v>55</v>
      </c>
      <c r="C9" s="63">
        <v>16</v>
      </c>
      <c r="D9" s="63">
        <f>D36+D148+D156</f>
        <v>2.4470000000000001</v>
      </c>
      <c r="E9" s="63">
        <f>E36+E148+E156</f>
        <v>1.05</v>
      </c>
      <c r="F9" s="79">
        <f t="shared" si="0"/>
        <v>2.6627634141996168</v>
      </c>
      <c r="G9" s="63"/>
      <c r="H9" s="63"/>
      <c r="I9" s="48">
        <v>2.6629999999999998</v>
      </c>
      <c r="J9" s="12">
        <f>C9</f>
        <v>16</v>
      </c>
      <c r="K9" s="12" t="s">
        <v>12</v>
      </c>
      <c r="L9" s="48">
        <f t="shared" si="1"/>
        <v>16</v>
      </c>
      <c r="M9" s="12">
        <v>0</v>
      </c>
      <c r="N9" s="48">
        <f t="shared" si="2"/>
        <v>16</v>
      </c>
      <c r="O9" s="104">
        <f t="shared" si="3"/>
        <v>13.337</v>
      </c>
      <c r="P9" s="217"/>
      <c r="Q9" s="200"/>
      <c r="R9" s="16"/>
      <c r="S9" s="203"/>
      <c r="T9" s="27" t="s">
        <v>55</v>
      </c>
      <c r="U9" s="28">
        <v>16</v>
      </c>
      <c r="V9" s="84"/>
      <c r="W9" s="79">
        <f t="shared" si="4"/>
        <v>2.6629999999999998</v>
      </c>
      <c r="X9" s="18">
        <f t="shared" si="5"/>
        <v>16</v>
      </c>
      <c r="Y9" s="18" t="str">
        <f t="shared" si="5"/>
        <v>1 сутки</v>
      </c>
      <c r="Z9" s="64">
        <f t="shared" si="6"/>
        <v>16</v>
      </c>
      <c r="AA9" s="18">
        <v>0</v>
      </c>
      <c r="AB9" s="66">
        <f t="shared" si="7"/>
        <v>16</v>
      </c>
      <c r="AC9" s="89">
        <f t="shared" si="8"/>
        <v>13.337</v>
      </c>
      <c r="AD9" s="189"/>
      <c r="AE9" s="200"/>
    </row>
    <row r="10" spans="1:31" s="1" customFormat="1" ht="21.75" customHeight="1" x14ac:dyDescent="0.2">
      <c r="A10" s="204"/>
      <c r="B10" s="67" t="s">
        <v>44</v>
      </c>
      <c r="C10" s="63">
        <v>16</v>
      </c>
      <c r="D10" s="63">
        <v>1.4</v>
      </c>
      <c r="E10" s="63">
        <v>0.64</v>
      </c>
      <c r="F10" s="79">
        <f t="shared" si="0"/>
        <v>1.5393505123915086</v>
      </c>
      <c r="G10" s="63"/>
      <c r="H10" s="63"/>
      <c r="I10" s="48">
        <v>1.5389999999999999</v>
      </c>
      <c r="J10" s="12">
        <f>C10</f>
        <v>16</v>
      </c>
      <c r="K10" s="12" t="s">
        <v>12</v>
      </c>
      <c r="L10" s="48">
        <f t="shared" si="1"/>
        <v>16</v>
      </c>
      <c r="M10" s="12">
        <v>0</v>
      </c>
      <c r="N10" s="48">
        <f t="shared" si="2"/>
        <v>16</v>
      </c>
      <c r="O10" s="104">
        <f t="shared" si="3"/>
        <v>14.461</v>
      </c>
      <c r="P10" s="218"/>
      <c r="Q10" s="201"/>
      <c r="R10" s="16"/>
      <c r="S10" s="204"/>
      <c r="T10" s="27" t="s">
        <v>44</v>
      </c>
      <c r="U10" s="28">
        <v>16</v>
      </c>
      <c r="V10" s="84">
        <f>0.051+0.003-0.0032+0.0054+0.0065+0.014+0.0063-0.007</f>
        <v>7.5999999999999998E-2</v>
      </c>
      <c r="W10" s="79">
        <f t="shared" si="4"/>
        <v>1.615</v>
      </c>
      <c r="X10" s="18">
        <f t="shared" si="5"/>
        <v>16</v>
      </c>
      <c r="Y10" s="18" t="str">
        <f t="shared" si="5"/>
        <v>1 сутки</v>
      </c>
      <c r="Z10" s="64">
        <f t="shared" si="6"/>
        <v>16</v>
      </c>
      <c r="AA10" s="18">
        <v>0</v>
      </c>
      <c r="AB10" s="66">
        <f t="shared" si="7"/>
        <v>16</v>
      </c>
      <c r="AC10" s="89">
        <f t="shared" si="8"/>
        <v>14.385</v>
      </c>
      <c r="AD10" s="190"/>
      <c r="AE10" s="201"/>
    </row>
    <row r="11" spans="1:31" s="1" customFormat="1" ht="22.5" x14ac:dyDescent="0.2">
      <c r="A11" s="18">
        <v>3</v>
      </c>
      <c r="B11" s="18" t="s">
        <v>90</v>
      </c>
      <c r="C11" s="69">
        <v>6.3</v>
      </c>
      <c r="D11" s="69">
        <v>1.76</v>
      </c>
      <c r="E11" s="69">
        <v>0.66</v>
      </c>
      <c r="F11" s="79">
        <f t="shared" si="0"/>
        <v>1.8796808239698568</v>
      </c>
      <c r="G11" s="69">
        <v>6.3</v>
      </c>
      <c r="H11" s="69"/>
      <c r="I11" s="47">
        <v>1.88</v>
      </c>
      <c r="J11" s="12">
        <f>C11</f>
        <v>6.3</v>
      </c>
      <c r="K11" s="12" t="s">
        <v>12</v>
      </c>
      <c r="L11" s="48">
        <f t="shared" si="1"/>
        <v>6.3</v>
      </c>
      <c r="M11" s="12">
        <v>0</v>
      </c>
      <c r="N11" s="48">
        <f t="shared" si="2"/>
        <v>6.3</v>
      </c>
      <c r="O11" s="104">
        <f t="shared" si="3"/>
        <v>4.42</v>
      </c>
      <c r="P11" s="104">
        <f t="shared" ref="P11:P16" si="9">O11</f>
        <v>4.42</v>
      </c>
      <c r="Q11" s="17" t="s">
        <v>24</v>
      </c>
      <c r="R11" s="16"/>
      <c r="S11" s="18">
        <v>3</v>
      </c>
      <c r="T11" s="12" t="s">
        <v>90</v>
      </c>
      <c r="U11" s="15">
        <v>6.3</v>
      </c>
      <c r="V11" s="85">
        <f>0.047+0.005+0.001+0.011+0.065+0.048+0.016+0.01+0.0484-0.064+0.0161+0.016+0.0161+0.005376-0.0366+0.021+0.0229+0.0048+0.0054-0.0263+0.0054+0.0398+0.027+0.03-0.012+0.405-0.048+0.014-0.024+0.055-0.106+0.0247-0.0523+0.0495-0.0078+0.0285-0.0237</f>
        <v>0.63727600000000018</v>
      </c>
      <c r="W11" s="79">
        <f t="shared" si="4"/>
        <v>2.5172759999999998</v>
      </c>
      <c r="X11" s="18">
        <f t="shared" si="5"/>
        <v>6.3</v>
      </c>
      <c r="Y11" s="18" t="str">
        <f t="shared" si="5"/>
        <v>1 сутки</v>
      </c>
      <c r="Z11" s="64">
        <f t="shared" si="6"/>
        <v>6.3</v>
      </c>
      <c r="AA11" s="18">
        <v>0</v>
      </c>
      <c r="AB11" s="66">
        <f t="shared" si="7"/>
        <v>6.3</v>
      </c>
      <c r="AC11" s="89">
        <f t="shared" si="8"/>
        <v>3.782724</v>
      </c>
      <c r="AD11" s="89">
        <f t="shared" ref="AD11:AD16" si="10">AC11</f>
        <v>3.782724</v>
      </c>
      <c r="AE11" s="12" t="s">
        <v>24</v>
      </c>
    </row>
    <row r="12" spans="1:31" s="1" customFormat="1" ht="22.5" x14ac:dyDescent="0.2">
      <c r="A12" s="18">
        <v>4</v>
      </c>
      <c r="B12" s="18" t="s">
        <v>95</v>
      </c>
      <c r="C12" s="69">
        <v>6.3</v>
      </c>
      <c r="D12" s="69">
        <v>0.54</v>
      </c>
      <c r="E12" s="69">
        <v>0.1</v>
      </c>
      <c r="F12" s="79">
        <f t="shared" si="0"/>
        <v>0.54918120870983922</v>
      </c>
      <c r="G12" s="69">
        <v>6.3</v>
      </c>
      <c r="H12" s="69"/>
      <c r="I12" s="47">
        <v>0.54900000000000004</v>
      </c>
      <c r="J12" s="12">
        <f>C12</f>
        <v>6.3</v>
      </c>
      <c r="K12" s="12" t="s">
        <v>12</v>
      </c>
      <c r="L12" s="48">
        <f t="shared" si="1"/>
        <v>6.3</v>
      </c>
      <c r="M12" s="12">
        <v>0</v>
      </c>
      <c r="N12" s="48">
        <f t="shared" si="2"/>
        <v>6.3</v>
      </c>
      <c r="O12" s="104">
        <f t="shared" si="3"/>
        <v>5.7509999999999994</v>
      </c>
      <c r="P12" s="104">
        <f t="shared" si="9"/>
        <v>5.7509999999999994</v>
      </c>
      <c r="Q12" s="17" t="s">
        <v>24</v>
      </c>
      <c r="R12" s="16"/>
      <c r="S12" s="18">
        <v>4</v>
      </c>
      <c r="T12" s="12" t="s">
        <v>95</v>
      </c>
      <c r="U12" s="15">
        <v>6.3</v>
      </c>
      <c r="V12" s="85">
        <f>0.047+0.005+0.001+0.011+0.065+0.048+0.016+0.01+0.0484-0.064+0.0161+0.016+0.0161+0.005376-0.0366+0.021+0.0229+0.0048+0.0054-0.0263+0.0054+0.0398+0.172-0.005-0.43+0.102+0.024+0.0022-0.0075+0.0591-0.0022</f>
        <v>0.19197600000000006</v>
      </c>
      <c r="W12" s="79">
        <f t="shared" si="4"/>
        <v>0.74097600000000008</v>
      </c>
      <c r="X12" s="18">
        <f t="shared" si="5"/>
        <v>6.3</v>
      </c>
      <c r="Y12" s="18" t="str">
        <f t="shared" si="5"/>
        <v>1 сутки</v>
      </c>
      <c r="Z12" s="64">
        <f t="shared" si="6"/>
        <v>6.3</v>
      </c>
      <c r="AA12" s="18">
        <v>0</v>
      </c>
      <c r="AB12" s="66">
        <f t="shared" si="7"/>
        <v>6.3</v>
      </c>
      <c r="AC12" s="89">
        <f t="shared" si="8"/>
        <v>5.559024</v>
      </c>
      <c r="AD12" s="89">
        <f t="shared" si="10"/>
        <v>5.559024</v>
      </c>
      <c r="AE12" s="12" t="s">
        <v>24</v>
      </c>
    </row>
    <row r="13" spans="1:31" s="1" customFormat="1" ht="21.75" customHeight="1" x14ac:dyDescent="0.2">
      <c r="A13" s="18">
        <v>5</v>
      </c>
      <c r="B13" s="22" t="s">
        <v>97</v>
      </c>
      <c r="C13" s="23">
        <v>10</v>
      </c>
      <c r="D13" s="23">
        <v>5.58</v>
      </c>
      <c r="E13" s="23">
        <v>2.08</v>
      </c>
      <c r="F13" s="51">
        <f t="shared" si="0"/>
        <v>5.9550650710130784</v>
      </c>
      <c r="G13" s="23">
        <v>10</v>
      </c>
      <c r="H13" s="23"/>
      <c r="I13" s="51">
        <v>5.9550000000000001</v>
      </c>
      <c r="J13" s="22">
        <v>4.3</v>
      </c>
      <c r="K13" s="22" t="s">
        <v>12</v>
      </c>
      <c r="L13" s="49">
        <f t="shared" si="1"/>
        <v>4.3</v>
      </c>
      <c r="M13" s="22">
        <v>0</v>
      </c>
      <c r="N13" s="49">
        <f t="shared" si="2"/>
        <v>4.3</v>
      </c>
      <c r="O13" s="105">
        <f t="shared" si="3"/>
        <v>-1.6550000000000002</v>
      </c>
      <c r="P13" s="105">
        <f t="shared" si="9"/>
        <v>-1.6550000000000002</v>
      </c>
      <c r="Q13" s="19" t="s">
        <v>25</v>
      </c>
      <c r="R13" s="16"/>
      <c r="S13" s="22">
        <v>5</v>
      </c>
      <c r="T13" s="22" t="s">
        <v>97</v>
      </c>
      <c r="U13" s="23">
        <v>10</v>
      </c>
      <c r="V13" s="87">
        <f>0.129+0.8064+0.8-0.3226-0.2145-0.431</f>
        <v>0.76730000000000009</v>
      </c>
      <c r="W13" s="51">
        <f t="shared" si="4"/>
        <v>6.7223000000000006</v>
      </c>
      <c r="X13" s="22">
        <v>4.3</v>
      </c>
      <c r="Y13" s="22" t="str">
        <f t="shared" ref="Y13:Y48" si="11">K13</f>
        <v>1 сутки</v>
      </c>
      <c r="Z13" s="29">
        <f t="shared" si="6"/>
        <v>4.3</v>
      </c>
      <c r="AA13" s="22">
        <v>0</v>
      </c>
      <c r="AB13" s="30">
        <f t="shared" si="7"/>
        <v>4.3</v>
      </c>
      <c r="AC13" s="105">
        <f t="shared" si="8"/>
        <v>-2.4223000000000008</v>
      </c>
      <c r="AD13" s="105">
        <f t="shared" si="10"/>
        <v>-2.4223000000000008</v>
      </c>
      <c r="AE13" s="22" t="s">
        <v>25</v>
      </c>
    </row>
    <row r="14" spans="1:31" s="1" customFormat="1" ht="33.75" x14ac:dyDescent="0.2">
      <c r="A14" s="18">
        <v>6</v>
      </c>
      <c r="B14" s="18" t="s">
        <v>157</v>
      </c>
      <c r="C14" s="69">
        <v>10</v>
      </c>
      <c r="D14" s="69">
        <v>1.0569999999999999</v>
      </c>
      <c r="E14" s="69">
        <v>0.74299999999999999</v>
      </c>
      <c r="F14" s="79">
        <f t="shared" si="0"/>
        <v>1.2920131578277367</v>
      </c>
      <c r="G14" s="69">
        <v>10</v>
      </c>
      <c r="H14" s="69"/>
      <c r="I14" s="47">
        <v>1.292</v>
      </c>
      <c r="J14" s="12">
        <f t="shared" ref="J14:J26" si="12">C14</f>
        <v>10</v>
      </c>
      <c r="K14" s="12" t="s">
        <v>12</v>
      </c>
      <c r="L14" s="48">
        <f t="shared" si="1"/>
        <v>10</v>
      </c>
      <c r="M14" s="12">
        <v>0</v>
      </c>
      <c r="N14" s="48">
        <f t="shared" si="2"/>
        <v>10</v>
      </c>
      <c r="O14" s="104">
        <f t="shared" si="3"/>
        <v>8.7080000000000002</v>
      </c>
      <c r="P14" s="104">
        <f t="shared" si="9"/>
        <v>8.7080000000000002</v>
      </c>
      <c r="Q14" s="17" t="s">
        <v>24</v>
      </c>
      <c r="R14" s="16"/>
      <c r="S14" s="18">
        <v>6</v>
      </c>
      <c r="T14" s="12" t="s">
        <v>157</v>
      </c>
      <c r="U14" s="15">
        <v>10</v>
      </c>
      <c r="V14" s="85">
        <f>0.018+0.002+0.025+0.0108-0.0282+0.0161+0.6451+0.012633-0.0409+0.0226+0.0003+0.0043+0.0167+0.0013-0.028+0.0288+0.003+0.005+0.007+0.026-0.038+0.0645-0.0032+0.0086+0.015-0.0688</f>
        <v>0.72563299999999997</v>
      </c>
      <c r="W14" s="79">
        <f t="shared" ref="W14:W25" si="13">V14+I14</f>
        <v>2.017633</v>
      </c>
      <c r="X14" s="18">
        <f t="shared" ref="X14:X48" si="14">J14</f>
        <v>10</v>
      </c>
      <c r="Y14" s="18" t="str">
        <f t="shared" si="11"/>
        <v>1 сутки</v>
      </c>
      <c r="Z14" s="64">
        <f t="shared" si="6"/>
        <v>10</v>
      </c>
      <c r="AA14" s="18">
        <v>0</v>
      </c>
      <c r="AB14" s="66">
        <f t="shared" si="7"/>
        <v>10</v>
      </c>
      <c r="AC14" s="89">
        <f t="shared" si="8"/>
        <v>7.982367</v>
      </c>
      <c r="AD14" s="89">
        <f t="shared" si="10"/>
        <v>7.982367</v>
      </c>
      <c r="AE14" s="12" t="s">
        <v>24</v>
      </c>
    </row>
    <row r="15" spans="1:31" s="1" customFormat="1" ht="22.5" x14ac:dyDescent="0.2">
      <c r="A15" s="18">
        <v>7</v>
      </c>
      <c r="B15" s="18" t="s">
        <v>158</v>
      </c>
      <c r="C15" s="69">
        <v>2.5</v>
      </c>
      <c r="D15" s="69">
        <v>0.10589999999999999</v>
      </c>
      <c r="E15" s="69">
        <v>2.8299999999999999E-2</v>
      </c>
      <c r="F15" s="79">
        <f t="shared" si="0"/>
        <v>0.10961614844538189</v>
      </c>
      <c r="G15" s="69">
        <v>2.5</v>
      </c>
      <c r="H15" s="69"/>
      <c r="I15" s="47">
        <v>0.11</v>
      </c>
      <c r="J15" s="12">
        <f t="shared" si="12"/>
        <v>2.5</v>
      </c>
      <c r="K15" s="12" t="s">
        <v>12</v>
      </c>
      <c r="L15" s="48">
        <f t="shared" si="1"/>
        <v>2.5</v>
      </c>
      <c r="M15" s="12">
        <v>0</v>
      </c>
      <c r="N15" s="48">
        <f t="shared" si="2"/>
        <v>2.5</v>
      </c>
      <c r="O15" s="104">
        <f t="shared" si="3"/>
        <v>2.39</v>
      </c>
      <c r="P15" s="104">
        <f t="shared" si="9"/>
        <v>2.39</v>
      </c>
      <c r="Q15" s="17" t="s">
        <v>24</v>
      </c>
      <c r="R15" s="16"/>
      <c r="S15" s="18">
        <v>7</v>
      </c>
      <c r="T15" s="12" t="s">
        <v>158</v>
      </c>
      <c r="U15" s="15">
        <v>2.5</v>
      </c>
      <c r="V15" s="85">
        <f>0.016+0.011+0.112+0.015+0.1813+0.1806+0.0032+0.023-0.1906+0.0065+0.0108-0.0344+0.0086-0.009+0.017+0.017-0.0161+0.0161+0.0255</f>
        <v>0.39350000000000007</v>
      </c>
      <c r="W15" s="79">
        <f t="shared" si="13"/>
        <v>0.50350000000000006</v>
      </c>
      <c r="X15" s="18">
        <f t="shared" si="14"/>
        <v>2.5</v>
      </c>
      <c r="Y15" s="18" t="str">
        <f t="shared" si="11"/>
        <v>1 сутки</v>
      </c>
      <c r="Z15" s="64">
        <f t="shared" si="6"/>
        <v>2.5</v>
      </c>
      <c r="AA15" s="18">
        <v>0</v>
      </c>
      <c r="AB15" s="66">
        <f t="shared" si="7"/>
        <v>2.5</v>
      </c>
      <c r="AC15" s="89">
        <f t="shared" si="8"/>
        <v>1.9964999999999999</v>
      </c>
      <c r="AD15" s="89">
        <f t="shared" si="10"/>
        <v>1.9964999999999999</v>
      </c>
      <c r="AE15" s="12" t="s">
        <v>24</v>
      </c>
    </row>
    <row r="16" spans="1:31" s="1" customFormat="1" ht="22.5" x14ac:dyDescent="0.2">
      <c r="A16" s="18">
        <v>8</v>
      </c>
      <c r="B16" s="18" t="s">
        <v>159</v>
      </c>
      <c r="C16" s="69">
        <v>6.3</v>
      </c>
      <c r="D16" s="69">
        <v>1.0389999999999999</v>
      </c>
      <c r="E16" s="69">
        <v>0.745</v>
      </c>
      <c r="F16" s="79">
        <f t="shared" si="0"/>
        <v>1.2784936448805679</v>
      </c>
      <c r="G16" s="69">
        <v>6.3</v>
      </c>
      <c r="H16" s="69"/>
      <c r="I16" s="47">
        <v>1.278</v>
      </c>
      <c r="J16" s="12">
        <f t="shared" si="12"/>
        <v>6.3</v>
      </c>
      <c r="K16" s="12" t="s">
        <v>12</v>
      </c>
      <c r="L16" s="48">
        <f t="shared" si="1"/>
        <v>6.3</v>
      </c>
      <c r="M16" s="12">
        <v>0</v>
      </c>
      <c r="N16" s="48">
        <f t="shared" si="2"/>
        <v>6.3</v>
      </c>
      <c r="O16" s="104">
        <f t="shared" si="3"/>
        <v>5.0220000000000002</v>
      </c>
      <c r="P16" s="104">
        <f t="shared" si="9"/>
        <v>5.0220000000000002</v>
      </c>
      <c r="Q16" s="17" t="s">
        <v>24</v>
      </c>
      <c r="R16" s="16"/>
      <c r="S16" s="18">
        <v>8</v>
      </c>
      <c r="T16" s="12" t="s">
        <v>159</v>
      </c>
      <c r="U16" s="15">
        <v>6.3</v>
      </c>
      <c r="V16" s="85">
        <f>0+0.0075+0.0161+0.023-0.016+0.016-0.008-0.032+0.023+0.0108-0.0151+0.0091-0.0075-0.0086</f>
        <v>1.83E-2</v>
      </c>
      <c r="W16" s="79">
        <f t="shared" si="13"/>
        <v>1.2963</v>
      </c>
      <c r="X16" s="18">
        <f t="shared" si="14"/>
        <v>6.3</v>
      </c>
      <c r="Y16" s="18" t="str">
        <f t="shared" si="11"/>
        <v>1 сутки</v>
      </c>
      <c r="Z16" s="64">
        <f t="shared" si="6"/>
        <v>6.3</v>
      </c>
      <c r="AA16" s="18">
        <v>0</v>
      </c>
      <c r="AB16" s="66">
        <f t="shared" si="7"/>
        <v>6.3</v>
      </c>
      <c r="AC16" s="89">
        <f t="shared" si="8"/>
        <v>5.0037000000000003</v>
      </c>
      <c r="AD16" s="89">
        <f t="shared" si="10"/>
        <v>5.0037000000000003</v>
      </c>
      <c r="AE16" s="12" t="s">
        <v>24</v>
      </c>
    </row>
    <row r="17" spans="1:31" s="1" customFormat="1" ht="22.5" x14ac:dyDescent="0.2">
      <c r="A17" s="202">
        <v>9</v>
      </c>
      <c r="B17" s="18" t="s">
        <v>163</v>
      </c>
      <c r="C17" s="69">
        <v>6.3</v>
      </c>
      <c r="D17" s="69">
        <f>D18+D19</f>
        <v>1.282</v>
      </c>
      <c r="E17" s="69">
        <f>E18+E19</f>
        <v>0.86999999999999988</v>
      </c>
      <c r="F17" s="79">
        <f t="shared" si="0"/>
        <v>1.5493301778510609</v>
      </c>
      <c r="G17" s="69">
        <v>6.3</v>
      </c>
      <c r="H17" s="69"/>
      <c r="I17" s="47">
        <v>1.5489999999999999</v>
      </c>
      <c r="J17" s="12">
        <f t="shared" si="12"/>
        <v>6.3</v>
      </c>
      <c r="K17" s="12" t="s">
        <v>12</v>
      </c>
      <c r="L17" s="48">
        <f t="shared" si="1"/>
        <v>6.3</v>
      </c>
      <c r="M17" s="12">
        <v>0</v>
      </c>
      <c r="N17" s="48">
        <f t="shared" si="2"/>
        <v>6.3</v>
      </c>
      <c r="O17" s="104">
        <f t="shared" si="3"/>
        <v>4.7509999999999994</v>
      </c>
      <c r="P17" s="188">
        <f>MIN(O17:O19)</f>
        <v>4.7509999999999994</v>
      </c>
      <c r="Q17" s="191" t="s">
        <v>24</v>
      </c>
      <c r="R17" s="16"/>
      <c r="S17" s="202">
        <v>9</v>
      </c>
      <c r="T17" s="12" t="s">
        <v>163</v>
      </c>
      <c r="U17" s="15">
        <v>6.3</v>
      </c>
      <c r="V17" s="85">
        <f>V19</f>
        <v>0.58533700000000011</v>
      </c>
      <c r="W17" s="79">
        <f t="shared" si="13"/>
        <v>2.1343369999999999</v>
      </c>
      <c r="X17" s="18">
        <f t="shared" si="14"/>
        <v>6.3</v>
      </c>
      <c r="Y17" s="18" t="str">
        <f t="shared" si="11"/>
        <v>1 сутки</v>
      </c>
      <c r="Z17" s="64">
        <f t="shared" si="6"/>
        <v>6.3</v>
      </c>
      <c r="AA17" s="18">
        <v>0</v>
      </c>
      <c r="AB17" s="66">
        <f t="shared" si="7"/>
        <v>6.3</v>
      </c>
      <c r="AC17" s="89">
        <f t="shared" si="8"/>
        <v>4.1656630000000003</v>
      </c>
      <c r="AD17" s="188">
        <f>MIN(AC17:AC19)</f>
        <v>4.1656630000000003</v>
      </c>
      <c r="AE17" s="191" t="s">
        <v>24</v>
      </c>
    </row>
    <row r="18" spans="1:31" s="1" customFormat="1" ht="21" customHeight="1" x14ac:dyDescent="0.2">
      <c r="A18" s="203"/>
      <c r="B18" s="156" t="s">
        <v>55</v>
      </c>
      <c r="C18" s="63">
        <v>6.3</v>
      </c>
      <c r="D18" s="63">
        <f>D169</f>
        <v>0.61</v>
      </c>
      <c r="E18" s="63">
        <f>E169</f>
        <v>0.56999999999999995</v>
      </c>
      <c r="F18" s="79">
        <f t="shared" ref="F18:F26" si="15">SQRT(D18^2+E18^2)</f>
        <v>0.83486525858967209</v>
      </c>
      <c r="G18" s="63"/>
      <c r="H18" s="63"/>
      <c r="I18" s="48">
        <v>0.83499999999999996</v>
      </c>
      <c r="J18" s="12">
        <f t="shared" si="12"/>
        <v>6.3</v>
      </c>
      <c r="K18" s="12" t="s">
        <v>12</v>
      </c>
      <c r="L18" s="48">
        <f t="shared" si="1"/>
        <v>6.3</v>
      </c>
      <c r="M18" s="12">
        <v>0</v>
      </c>
      <c r="N18" s="48">
        <f t="shared" si="2"/>
        <v>6.3</v>
      </c>
      <c r="O18" s="104">
        <f t="shared" si="3"/>
        <v>5.4649999999999999</v>
      </c>
      <c r="P18" s="217"/>
      <c r="Q18" s="200"/>
      <c r="R18" s="16"/>
      <c r="S18" s="203"/>
      <c r="T18" s="27" t="s">
        <v>55</v>
      </c>
      <c r="U18" s="28">
        <v>6.3</v>
      </c>
      <c r="V18" s="84"/>
      <c r="W18" s="79">
        <f t="shared" si="13"/>
        <v>0.83499999999999996</v>
      </c>
      <c r="X18" s="18">
        <f t="shared" si="14"/>
        <v>6.3</v>
      </c>
      <c r="Y18" s="18" t="str">
        <f t="shared" si="11"/>
        <v>1 сутки</v>
      </c>
      <c r="Z18" s="64">
        <f t="shared" si="6"/>
        <v>6.3</v>
      </c>
      <c r="AA18" s="18">
        <v>0</v>
      </c>
      <c r="AB18" s="66">
        <f t="shared" si="7"/>
        <v>6.3</v>
      </c>
      <c r="AC18" s="89">
        <f t="shared" si="8"/>
        <v>5.4649999999999999</v>
      </c>
      <c r="AD18" s="189"/>
      <c r="AE18" s="200"/>
    </row>
    <row r="19" spans="1:31" s="1" customFormat="1" ht="21" customHeight="1" x14ac:dyDescent="0.2">
      <c r="A19" s="204"/>
      <c r="B19" s="156" t="s">
        <v>44</v>
      </c>
      <c r="C19" s="63">
        <v>6.3</v>
      </c>
      <c r="D19" s="63">
        <v>0.67200000000000004</v>
      </c>
      <c r="E19" s="63">
        <v>0.3</v>
      </c>
      <c r="F19" s="79">
        <f t="shared" si="15"/>
        <v>0.73592390911017425</v>
      </c>
      <c r="G19" s="63"/>
      <c r="H19" s="63"/>
      <c r="I19" s="48">
        <v>0.73599999999999999</v>
      </c>
      <c r="J19" s="12">
        <f t="shared" si="12"/>
        <v>6.3</v>
      </c>
      <c r="K19" s="12" t="s">
        <v>12</v>
      </c>
      <c r="L19" s="48">
        <f t="shared" si="1"/>
        <v>6.3</v>
      </c>
      <c r="M19" s="12">
        <v>0</v>
      </c>
      <c r="N19" s="48">
        <f t="shared" si="2"/>
        <v>6.3</v>
      </c>
      <c r="O19" s="104">
        <f t="shared" si="3"/>
        <v>5.5640000000000001</v>
      </c>
      <c r="P19" s="218"/>
      <c r="Q19" s="201"/>
      <c r="R19" s="16"/>
      <c r="S19" s="204"/>
      <c r="T19" s="27" t="s">
        <v>44</v>
      </c>
      <c r="U19" s="28">
        <v>6.3</v>
      </c>
      <c r="V19" s="84">
        <f>0.021+0.009+0.016+0.0269-0.0177+0.001+0.016+0.0054+0.215037+0.0019-0.0269+0.0161+0.0068-0.2468+0.0253+0.0077+0.0022+0.5086-0.0022</f>
        <v>0.58533700000000011</v>
      </c>
      <c r="W19" s="79">
        <f t="shared" si="13"/>
        <v>1.3213370000000002</v>
      </c>
      <c r="X19" s="18">
        <f t="shared" si="14"/>
        <v>6.3</v>
      </c>
      <c r="Y19" s="18" t="str">
        <f t="shared" si="11"/>
        <v>1 сутки</v>
      </c>
      <c r="Z19" s="64">
        <f t="shared" si="6"/>
        <v>6.3</v>
      </c>
      <c r="AA19" s="18">
        <v>0</v>
      </c>
      <c r="AB19" s="66">
        <f t="shared" si="7"/>
        <v>6.3</v>
      </c>
      <c r="AC19" s="89">
        <f t="shared" si="8"/>
        <v>4.9786629999999992</v>
      </c>
      <c r="AD19" s="190"/>
      <c r="AE19" s="201"/>
    </row>
    <row r="20" spans="1:31" s="1" customFormat="1" ht="23.25" customHeight="1" x14ac:dyDescent="0.2">
      <c r="A20" s="202">
        <v>10</v>
      </c>
      <c r="B20" s="18" t="s">
        <v>166</v>
      </c>
      <c r="C20" s="69">
        <v>16</v>
      </c>
      <c r="D20" s="69">
        <f>D21+D22</f>
        <v>4.5449999999999999</v>
      </c>
      <c r="E20" s="69">
        <f>E21+E22</f>
        <v>2.4739999999999998</v>
      </c>
      <c r="F20" s="79">
        <f t="shared" si="15"/>
        <v>5.1747174802108766</v>
      </c>
      <c r="G20" s="69">
        <v>16</v>
      </c>
      <c r="H20" s="69"/>
      <c r="I20" s="47">
        <v>5.1749999999999998</v>
      </c>
      <c r="J20" s="12">
        <f t="shared" si="12"/>
        <v>16</v>
      </c>
      <c r="K20" s="12" t="s">
        <v>12</v>
      </c>
      <c r="L20" s="48">
        <f t="shared" si="1"/>
        <v>16</v>
      </c>
      <c r="M20" s="12">
        <v>0</v>
      </c>
      <c r="N20" s="48">
        <f t="shared" si="2"/>
        <v>16</v>
      </c>
      <c r="O20" s="104">
        <f t="shared" si="3"/>
        <v>10.824999999999999</v>
      </c>
      <c r="P20" s="188">
        <f>MIN(O20:O22)</f>
        <v>10.824999999999999</v>
      </c>
      <c r="Q20" s="191" t="s">
        <v>24</v>
      </c>
      <c r="R20" s="16"/>
      <c r="S20" s="202">
        <v>10</v>
      </c>
      <c r="T20" s="12" t="s">
        <v>166</v>
      </c>
      <c r="U20" s="15">
        <v>16</v>
      </c>
      <c r="V20" s="85">
        <f>-V21+V22</f>
        <v>6.0999999999999999E-2</v>
      </c>
      <c r="W20" s="79">
        <f t="shared" si="13"/>
        <v>5.2359999999999998</v>
      </c>
      <c r="X20" s="18">
        <f t="shared" si="14"/>
        <v>16</v>
      </c>
      <c r="Y20" s="18" t="str">
        <f t="shared" si="11"/>
        <v>1 сутки</v>
      </c>
      <c r="Z20" s="64">
        <f t="shared" si="6"/>
        <v>16</v>
      </c>
      <c r="AA20" s="18">
        <v>0</v>
      </c>
      <c r="AB20" s="66">
        <f t="shared" si="7"/>
        <v>16</v>
      </c>
      <c r="AC20" s="89">
        <f t="shared" si="8"/>
        <v>10.763999999999999</v>
      </c>
      <c r="AD20" s="188">
        <f>MIN(AC20:AC22)</f>
        <v>10.763999999999999</v>
      </c>
      <c r="AE20" s="191" t="s">
        <v>24</v>
      </c>
    </row>
    <row r="21" spans="1:31" s="1" customFormat="1" ht="22.5" customHeight="1" x14ac:dyDescent="0.2">
      <c r="A21" s="203"/>
      <c r="B21" s="156" t="s">
        <v>55</v>
      </c>
      <c r="C21" s="63">
        <v>16</v>
      </c>
      <c r="D21" s="63">
        <f>D42+D43+D184</f>
        <v>3.585</v>
      </c>
      <c r="E21" s="63">
        <f>E42+E43+E184</f>
        <v>2.0539999999999998</v>
      </c>
      <c r="F21" s="79">
        <f t="shared" si="15"/>
        <v>4.1317237322938229</v>
      </c>
      <c r="G21" s="63"/>
      <c r="H21" s="63"/>
      <c r="I21" s="63">
        <v>4.1319999999999997</v>
      </c>
      <c r="J21" s="12">
        <f t="shared" si="12"/>
        <v>16</v>
      </c>
      <c r="K21" s="12" t="s">
        <v>12</v>
      </c>
      <c r="L21" s="48">
        <f t="shared" si="1"/>
        <v>16</v>
      </c>
      <c r="M21" s="12">
        <v>0</v>
      </c>
      <c r="N21" s="48">
        <f t="shared" si="2"/>
        <v>16</v>
      </c>
      <c r="O21" s="104">
        <f t="shared" si="3"/>
        <v>11.868</v>
      </c>
      <c r="P21" s="217"/>
      <c r="Q21" s="200"/>
      <c r="R21" s="16"/>
      <c r="S21" s="203"/>
      <c r="T21" s="27" t="s">
        <v>55</v>
      </c>
      <c r="U21" s="28">
        <v>16</v>
      </c>
      <c r="V21" s="84"/>
      <c r="W21" s="79">
        <f t="shared" si="13"/>
        <v>4.1319999999999997</v>
      </c>
      <c r="X21" s="18">
        <f t="shared" si="14"/>
        <v>16</v>
      </c>
      <c r="Y21" s="18" t="str">
        <f t="shared" si="11"/>
        <v>1 сутки</v>
      </c>
      <c r="Z21" s="64">
        <f t="shared" si="6"/>
        <v>16</v>
      </c>
      <c r="AA21" s="18">
        <v>0</v>
      </c>
      <c r="AB21" s="66">
        <f t="shared" si="7"/>
        <v>16</v>
      </c>
      <c r="AC21" s="89">
        <f t="shared" si="8"/>
        <v>11.868</v>
      </c>
      <c r="AD21" s="189"/>
      <c r="AE21" s="200"/>
    </row>
    <row r="22" spans="1:31" s="1" customFormat="1" ht="21.75" customHeight="1" x14ac:dyDescent="0.2">
      <c r="A22" s="204"/>
      <c r="B22" s="156" t="s">
        <v>44</v>
      </c>
      <c r="C22" s="63">
        <v>16</v>
      </c>
      <c r="D22" s="63">
        <v>0.96</v>
      </c>
      <c r="E22" s="63">
        <v>0.42</v>
      </c>
      <c r="F22" s="79">
        <f t="shared" si="15"/>
        <v>1.0478549517943787</v>
      </c>
      <c r="G22" s="63"/>
      <c r="H22" s="63"/>
      <c r="I22" s="48">
        <v>1.048</v>
      </c>
      <c r="J22" s="12">
        <f t="shared" si="12"/>
        <v>16</v>
      </c>
      <c r="K22" s="12" t="s">
        <v>12</v>
      </c>
      <c r="L22" s="48">
        <f t="shared" si="1"/>
        <v>16</v>
      </c>
      <c r="M22" s="12">
        <v>0</v>
      </c>
      <c r="N22" s="48">
        <f t="shared" si="2"/>
        <v>16</v>
      </c>
      <c r="O22" s="104">
        <f t="shared" si="3"/>
        <v>14.952</v>
      </c>
      <c r="P22" s="218"/>
      <c r="Q22" s="201"/>
      <c r="R22" s="16"/>
      <c r="S22" s="204"/>
      <c r="T22" s="27" t="s">
        <v>44</v>
      </c>
      <c r="U22" s="28">
        <v>16</v>
      </c>
      <c r="V22" s="84">
        <f>0.043+0.017+0.012+0.005-0.0102+0.005-0.0108</f>
        <v>6.0999999999999999E-2</v>
      </c>
      <c r="W22" s="79">
        <f t="shared" si="13"/>
        <v>1.109</v>
      </c>
      <c r="X22" s="18">
        <f t="shared" si="14"/>
        <v>16</v>
      </c>
      <c r="Y22" s="18" t="str">
        <f t="shared" si="11"/>
        <v>1 сутки</v>
      </c>
      <c r="Z22" s="64">
        <f t="shared" si="6"/>
        <v>16</v>
      </c>
      <c r="AA22" s="18">
        <v>0</v>
      </c>
      <c r="AB22" s="66">
        <f t="shared" si="7"/>
        <v>16</v>
      </c>
      <c r="AC22" s="89">
        <f t="shared" si="8"/>
        <v>14.891</v>
      </c>
      <c r="AD22" s="190"/>
      <c r="AE22" s="201"/>
    </row>
    <row r="23" spans="1:31" s="1" customFormat="1" ht="22.5" x14ac:dyDescent="0.2">
      <c r="A23" s="202">
        <v>11</v>
      </c>
      <c r="B23" s="18" t="s">
        <v>151</v>
      </c>
      <c r="C23" s="69">
        <v>6.3</v>
      </c>
      <c r="D23" s="69">
        <f>D24+D25</f>
        <v>1.8720000000000001</v>
      </c>
      <c r="E23" s="69">
        <f>E24+E25</f>
        <v>0.94699999999999995</v>
      </c>
      <c r="F23" s="79">
        <f>F24+F25</f>
        <v>2.1190531085944593</v>
      </c>
      <c r="G23" s="69">
        <v>6.3</v>
      </c>
      <c r="H23" s="69"/>
      <c r="I23" s="106">
        <v>2.1190000000000002</v>
      </c>
      <c r="J23" s="12">
        <f t="shared" si="12"/>
        <v>6.3</v>
      </c>
      <c r="K23" s="12" t="s">
        <v>12</v>
      </c>
      <c r="L23" s="48">
        <f t="shared" si="1"/>
        <v>6.3</v>
      </c>
      <c r="M23" s="12">
        <v>0</v>
      </c>
      <c r="N23" s="48">
        <f t="shared" si="2"/>
        <v>6.3</v>
      </c>
      <c r="O23" s="104">
        <f t="shared" si="3"/>
        <v>4.1809999999999992</v>
      </c>
      <c r="P23" s="188">
        <f>MIN(O23:O25)</f>
        <v>4.1809999999999992</v>
      </c>
      <c r="Q23" s="191" t="s">
        <v>24</v>
      </c>
      <c r="R23" s="16"/>
      <c r="S23" s="202">
        <v>11</v>
      </c>
      <c r="T23" s="12" t="s">
        <v>151</v>
      </c>
      <c r="U23" s="15">
        <v>6.3</v>
      </c>
      <c r="V23" s="85">
        <f>V25</f>
        <v>0.41314999999999963</v>
      </c>
      <c r="W23" s="79">
        <f t="shared" si="13"/>
        <v>2.5321499999999997</v>
      </c>
      <c r="X23" s="18">
        <f t="shared" si="14"/>
        <v>6.3</v>
      </c>
      <c r="Y23" s="18" t="str">
        <f t="shared" si="11"/>
        <v>1 сутки</v>
      </c>
      <c r="Z23" s="64">
        <f t="shared" si="6"/>
        <v>6.3</v>
      </c>
      <c r="AA23" s="18">
        <v>0</v>
      </c>
      <c r="AB23" s="66">
        <f t="shared" si="7"/>
        <v>6.3</v>
      </c>
      <c r="AC23" s="89">
        <f t="shared" si="8"/>
        <v>3.7678500000000001</v>
      </c>
      <c r="AD23" s="188">
        <f>MIN(AC23:AC25)</f>
        <v>3.7678500000000001</v>
      </c>
      <c r="AE23" s="191" t="s">
        <v>24</v>
      </c>
    </row>
    <row r="24" spans="1:31" s="1" customFormat="1" ht="21" customHeight="1" x14ac:dyDescent="0.2">
      <c r="A24" s="203"/>
      <c r="B24" s="156" t="s">
        <v>55</v>
      </c>
      <c r="C24" s="63">
        <v>6.3</v>
      </c>
      <c r="D24" s="63">
        <f>D45+D48</f>
        <v>0.77200000000000002</v>
      </c>
      <c r="E24" s="63">
        <f>E45+E48</f>
        <v>0.55699999999999994</v>
      </c>
      <c r="F24" s="79">
        <f t="shared" si="15"/>
        <v>0.95196270935368055</v>
      </c>
      <c r="G24" s="63"/>
      <c r="H24" s="63"/>
      <c r="I24" s="63">
        <v>0.95199999999999996</v>
      </c>
      <c r="J24" s="12">
        <f t="shared" si="12"/>
        <v>6.3</v>
      </c>
      <c r="K24" s="12" t="s">
        <v>12</v>
      </c>
      <c r="L24" s="48">
        <f t="shared" si="1"/>
        <v>6.3</v>
      </c>
      <c r="M24" s="12">
        <v>0</v>
      </c>
      <c r="N24" s="48">
        <f t="shared" si="2"/>
        <v>6.3</v>
      </c>
      <c r="O24" s="104">
        <f t="shared" si="3"/>
        <v>5.3479999999999999</v>
      </c>
      <c r="P24" s="217"/>
      <c r="Q24" s="200"/>
      <c r="R24" s="16"/>
      <c r="S24" s="203"/>
      <c r="T24" s="27" t="s">
        <v>55</v>
      </c>
      <c r="U24" s="28">
        <v>6.3</v>
      </c>
      <c r="V24" s="84"/>
      <c r="W24" s="79">
        <f t="shared" si="13"/>
        <v>0.95199999999999996</v>
      </c>
      <c r="X24" s="18">
        <f t="shared" si="14"/>
        <v>6.3</v>
      </c>
      <c r="Y24" s="18" t="str">
        <f t="shared" si="11"/>
        <v>1 сутки</v>
      </c>
      <c r="Z24" s="64">
        <f t="shared" si="6"/>
        <v>6.3</v>
      </c>
      <c r="AA24" s="18">
        <v>0</v>
      </c>
      <c r="AB24" s="66">
        <f t="shared" si="7"/>
        <v>6.3</v>
      </c>
      <c r="AC24" s="89">
        <f t="shared" si="8"/>
        <v>5.3479999999999999</v>
      </c>
      <c r="AD24" s="189"/>
      <c r="AE24" s="200"/>
    </row>
    <row r="25" spans="1:31" s="1" customFormat="1" ht="20.25" customHeight="1" x14ac:dyDescent="0.2">
      <c r="A25" s="204"/>
      <c r="B25" s="156" t="s">
        <v>44</v>
      </c>
      <c r="C25" s="63">
        <v>6.3</v>
      </c>
      <c r="D25" s="63">
        <v>1.1000000000000001</v>
      </c>
      <c r="E25" s="63">
        <v>0.39</v>
      </c>
      <c r="F25" s="79">
        <f t="shared" si="15"/>
        <v>1.1670903992407788</v>
      </c>
      <c r="G25" s="63"/>
      <c r="H25" s="63"/>
      <c r="I25" s="48">
        <v>1.167</v>
      </c>
      <c r="J25" s="12">
        <f t="shared" si="12"/>
        <v>6.3</v>
      </c>
      <c r="K25" s="12" t="s">
        <v>12</v>
      </c>
      <c r="L25" s="48">
        <f t="shared" si="1"/>
        <v>6.3</v>
      </c>
      <c r="M25" s="12">
        <v>0</v>
      </c>
      <c r="N25" s="48">
        <f t="shared" si="2"/>
        <v>6.3</v>
      </c>
      <c r="O25" s="104">
        <f t="shared" si="3"/>
        <v>5.133</v>
      </c>
      <c r="P25" s="218"/>
      <c r="Q25" s="201"/>
      <c r="R25" s="16"/>
      <c r="S25" s="204"/>
      <c r="T25" s="27" t="s">
        <v>44</v>
      </c>
      <c r="U25" s="28">
        <v>6.3</v>
      </c>
      <c r="V25" s="84">
        <f>0.082+0.016+0.005+0.005+0.181+0.0161+0.1806+0.0161+0.4564+0.0161+0.0151+0.5639-0.7034+0.5639+0.4516+0.3011-1.0897+0.0108+0.3602+1.0483+0.005-1.048+0.00075-1.038-0.007+0.0054+0.015-0.0161</f>
        <v>0.41314999999999963</v>
      </c>
      <c r="W25" s="79">
        <f t="shared" si="13"/>
        <v>1.5801499999999997</v>
      </c>
      <c r="X25" s="18">
        <f t="shared" si="14"/>
        <v>6.3</v>
      </c>
      <c r="Y25" s="18" t="str">
        <f t="shared" si="11"/>
        <v>1 сутки</v>
      </c>
      <c r="Z25" s="64">
        <f t="shared" si="6"/>
        <v>6.3</v>
      </c>
      <c r="AA25" s="18">
        <v>0</v>
      </c>
      <c r="AB25" s="66">
        <f t="shared" si="7"/>
        <v>6.3</v>
      </c>
      <c r="AC25" s="89">
        <f t="shared" si="8"/>
        <v>4.7198500000000001</v>
      </c>
      <c r="AD25" s="190"/>
      <c r="AE25" s="201"/>
    </row>
    <row r="26" spans="1:31" s="74" customFormat="1" ht="22.5" x14ac:dyDescent="0.2">
      <c r="A26" s="18">
        <v>12</v>
      </c>
      <c r="B26" s="18" t="s">
        <v>99</v>
      </c>
      <c r="C26" s="69">
        <v>2.5</v>
      </c>
      <c r="D26" s="69">
        <v>0.30599999999999999</v>
      </c>
      <c r="E26" s="69">
        <v>0.124</v>
      </c>
      <c r="F26" s="79">
        <f t="shared" si="15"/>
        <v>0.33016965336020815</v>
      </c>
      <c r="G26" s="69">
        <v>2.5</v>
      </c>
      <c r="H26" s="69"/>
      <c r="I26" s="79">
        <v>0.33</v>
      </c>
      <c r="J26" s="18">
        <f t="shared" si="12"/>
        <v>2.5</v>
      </c>
      <c r="K26" s="18" t="s">
        <v>12</v>
      </c>
      <c r="L26" s="81">
        <f t="shared" si="1"/>
        <v>2.5</v>
      </c>
      <c r="M26" s="18">
        <v>0</v>
      </c>
      <c r="N26" s="81">
        <f t="shared" si="2"/>
        <v>2.5</v>
      </c>
      <c r="O26" s="89">
        <f t="shared" si="3"/>
        <v>2.17</v>
      </c>
      <c r="P26" s="89">
        <f>O26</f>
        <v>2.17</v>
      </c>
      <c r="Q26" s="95" t="s">
        <v>24</v>
      </c>
      <c r="R26" s="102"/>
      <c r="S26" s="18">
        <v>12</v>
      </c>
      <c r="T26" s="18" t="s">
        <v>99</v>
      </c>
      <c r="U26" s="69">
        <v>2.5</v>
      </c>
      <c r="V26" s="106">
        <f>0.019+0.016+0.024+0.0129-0.007+0.0108-0.0183+0.0008-0.0226+0.011-0.011+0.12105+0.148-0.013-0.0008-0.0026</f>
        <v>0.28824999999999995</v>
      </c>
      <c r="W26" s="79">
        <f t="shared" ref="W26:W48" si="16">V26+I26</f>
        <v>0.61824999999999997</v>
      </c>
      <c r="X26" s="18">
        <f t="shared" si="14"/>
        <v>2.5</v>
      </c>
      <c r="Y26" s="18" t="str">
        <f t="shared" si="11"/>
        <v>1 сутки</v>
      </c>
      <c r="Z26" s="64">
        <f t="shared" si="6"/>
        <v>2.5</v>
      </c>
      <c r="AA26" s="18">
        <v>0</v>
      </c>
      <c r="AB26" s="66">
        <f t="shared" si="7"/>
        <v>2.5</v>
      </c>
      <c r="AC26" s="89">
        <f t="shared" si="8"/>
        <v>1.88175</v>
      </c>
      <c r="AD26" s="89">
        <f t="shared" ref="AD26:AD48" si="17">AC26</f>
        <v>1.88175</v>
      </c>
      <c r="AE26" s="18" t="s">
        <v>24</v>
      </c>
    </row>
    <row r="27" spans="1:31" s="1" customFormat="1" ht="22.5" x14ac:dyDescent="0.2">
      <c r="A27" s="65">
        <v>13</v>
      </c>
      <c r="B27" s="18" t="s">
        <v>100</v>
      </c>
      <c r="C27" s="69">
        <v>1.6</v>
      </c>
      <c r="D27" s="69">
        <v>0.46800000000000003</v>
      </c>
      <c r="E27" s="69">
        <v>0.14599999999999999</v>
      </c>
      <c r="F27" s="79">
        <f t="shared" ref="F27:F39" si="18">SQRT(D27^2+E27^2)</f>
        <v>0.49024483679076114</v>
      </c>
      <c r="G27" s="69">
        <v>1.6</v>
      </c>
      <c r="H27" s="69"/>
      <c r="I27" s="47">
        <v>0.49</v>
      </c>
      <c r="J27" s="12">
        <f t="shared" ref="J27:J48" si="19">C27</f>
        <v>1.6</v>
      </c>
      <c r="K27" s="12" t="s">
        <v>12</v>
      </c>
      <c r="L27" s="48">
        <f t="shared" si="1"/>
        <v>1.6</v>
      </c>
      <c r="M27" s="12">
        <v>0</v>
      </c>
      <c r="N27" s="48">
        <f t="shared" si="2"/>
        <v>1.6</v>
      </c>
      <c r="O27" s="104">
        <f t="shared" si="3"/>
        <v>1.1100000000000001</v>
      </c>
      <c r="P27" s="104">
        <f>O27</f>
        <v>1.1100000000000001</v>
      </c>
      <c r="Q27" s="17" t="s">
        <v>24</v>
      </c>
      <c r="R27" s="16"/>
      <c r="S27" s="18">
        <v>13</v>
      </c>
      <c r="T27" s="12" t="s">
        <v>100</v>
      </c>
      <c r="U27" s="15">
        <v>1.6</v>
      </c>
      <c r="V27" s="85">
        <f>0</f>
        <v>0</v>
      </c>
      <c r="W27" s="79">
        <f t="shared" si="16"/>
        <v>0.49</v>
      </c>
      <c r="X27" s="18">
        <f t="shared" si="14"/>
        <v>1.6</v>
      </c>
      <c r="Y27" s="18" t="str">
        <f t="shared" si="11"/>
        <v>1 сутки</v>
      </c>
      <c r="Z27" s="64">
        <f t="shared" si="6"/>
        <v>1.6</v>
      </c>
      <c r="AA27" s="18">
        <v>0</v>
      </c>
      <c r="AB27" s="66">
        <f t="shared" si="7"/>
        <v>1.6</v>
      </c>
      <c r="AC27" s="89">
        <f t="shared" si="8"/>
        <v>1.1100000000000001</v>
      </c>
      <c r="AD27" s="89">
        <f t="shared" si="17"/>
        <v>1.1100000000000001</v>
      </c>
      <c r="AE27" s="12" t="s">
        <v>24</v>
      </c>
    </row>
    <row r="28" spans="1:31" s="1" customFormat="1" ht="22.5" x14ac:dyDescent="0.2">
      <c r="A28" s="18">
        <v>14</v>
      </c>
      <c r="B28" s="18" t="s">
        <v>112</v>
      </c>
      <c r="C28" s="69">
        <v>2.5</v>
      </c>
      <c r="D28" s="69">
        <v>0.39100000000000001</v>
      </c>
      <c r="E28" s="69">
        <v>0.14899999999999999</v>
      </c>
      <c r="F28" s="79">
        <f t="shared" si="18"/>
        <v>0.41842801053466772</v>
      </c>
      <c r="G28" s="69">
        <v>2.5</v>
      </c>
      <c r="H28" s="69"/>
      <c r="I28" s="47">
        <v>0.41799999999999998</v>
      </c>
      <c r="J28" s="12">
        <f t="shared" si="19"/>
        <v>2.5</v>
      </c>
      <c r="K28" s="12" t="s">
        <v>12</v>
      </c>
      <c r="L28" s="48">
        <f t="shared" si="1"/>
        <v>2.5</v>
      </c>
      <c r="M28" s="12">
        <v>0</v>
      </c>
      <c r="N28" s="48">
        <f t="shared" si="2"/>
        <v>2.5</v>
      </c>
      <c r="O28" s="104">
        <f t="shared" si="3"/>
        <v>2.0819999999999999</v>
      </c>
      <c r="P28" s="104">
        <f>O28</f>
        <v>2.0819999999999999</v>
      </c>
      <c r="Q28" s="17" t="s">
        <v>24</v>
      </c>
      <c r="R28" s="16"/>
      <c r="S28" s="18">
        <v>14</v>
      </c>
      <c r="T28" s="12" t="s">
        <v>112</v>
      </c>
      <c r="U28" s="15">
        <v>2.5</v>
      </c>
      <c r="V28" s="85">
        <f>0.091+0.016+0.009+0.288+0.487+0.005+0.0054-0.2091+0.0011+0.0054+0.0048+0.172-0.0183+0.0387+0.0097+0.0406+0.0068-0.0269+0.0068+0.0068+0.1856+0.0068+0.172-0+0.0063-0.039+0.005-0.012+0.005+0.0151-0.0325-0.0191+0.007-0.0068</f>
        <v>1.2331999999999996</v>
      </c>
      <c r="W28" s="79">
        <f t="shared" si="16"/>
        <v>1.6511999999999996</v>
      </c>
      <c r="X28" s="18">
        <f t="shared" si="14"/>
        <v>2.5</v>
      </c>
      <c r="Y28" s="18" t="str">
        <f t="shared" si="11"/>
        <v>1 сутки</v>
      </c>
      <c r="Z28" s="64">
        <f t="shared" si="6"/>
        <v>2.5</v>
      </c>
      <c r="AA28" s="18">
        <v>0</v>
      </c>
      <c r="AB28" s="66">
        <f t="shared" si="7"/>
        <v>2.5</v>
      </c>
      <c r="AC28" s="89">
        <f t="shared" si="8"/>
        <v>0.84880000000000044</v>
      </c>
      <c r="AD28" s="89">
        <f t="shared" si="17"/>
        <v>0.84880000000000044</v>
      </c>
      <c r="AE28" s="12" t="s">
        <v>24</v>
      </c>
    </row>
    <row r="29" spans="1:31" s="1" customFormat="1" ht="22.5" x14ac:dyDescent="0.2">
      <c r="A29" s="18">
        <v>15</v>
      </c>
      <c r="B29" s="18" t="s">
        <v>113</v>
      </c>
      <c r="C29" s="69">
        <v>2.5</v>
      </c>
      <c r="D29" s="69">
        <v>0.438</v>
      </c>
      <c r="E29" s="69">
        <v>0.33400000000000002</v>
      </c>
      <c r="F29" s="79">
        <f t="shared" si="18"/>
        <v>0.55081757415681643</v>
      </c>
      <c r="G29" s="69">
        <v>2.5</v>
      </c>
      <c r="H29" s="69"/>
      <c r="I29" s="47">
        <v>0.55100000000000005</v>
      </c>
      <c r="J29" s="12">
        <f t="shared" si="19"/>
        <v>2.5</v>
      </c>
      <c r="K29" s="12" t="s">
        <v>12</v>
      </c>
      <c r="L29" s="48">
        <f t="shared" si="1"/>
        <v>2.5</v>
      </c>
      <c r="M29" s="12">
        <v>0</v>
      </c>
      <c r="N29" s="48">
        <f t="shared" si="2"/>
        <v>2.5</v>
      </c>
      <c r="O29" s="104">
        <f t="shared" si="3"/>
        <v>1.9489999999999998</v>
      </c>
      <c r="P29" s="104">
        <f t="shared" ref="P29:P48" si="20">O29</f>
        <v>1.9489999999999998</v>
      </c>
      <c r="Q29" s="17" t="s">
        <v>24</v>
      </c>
      <c r="R29" s="16"/>
      <c r="S29" s="18">
        <v>15</v>
      </c>
      <c r="T29" s="12" t="s">
        <v>113</v>
      </c>
      <c r="U29" s="15">
        <v>2.5</v>
      </c>
      <c r="V29" s="85">
        <f>0.001+0.01+0.0161+0.0161+0.0032+0.0161+0.0011+0.0065-0.0161-0.0387+0.003+0.015+0.001+0.08</f>
        <v>0.11430000000000001</v>
      </c>
      <c r="W29" s="79">
        <f t="shared" si="16"/>
        <v>0.6653</v>
      </c>
      <c r="X29" s="18">
        <f t="shared" si="14"/>
        <v>2.5</v>
      </c>
      <c r="Y29" s="18" t="str">
        <f t="shared" si="11"/>
        <v>1 сутки</v>
      </c>
      <c r="Z29" s="64">
        <f t="shared" si="6"/>
        <v>2.5</v>
      </c>
      <c r="AA29" s="18">
        <v>0</v>
      </c>
      <c r="AB29" s="66">
        <f t="shared" si="7"/>
        <v>2.5</v>
      </c>
      <c r="AC29" s="89">
        <f t="shared" si="8"/>
        <v>1.8347</v>
      </c>
      <c r="AD29" s="89">
        <f t="shared" si="17"/>
        <v>1.8347</v>
      </c>
      <c r="AE29" s="12" t="s">
        <v>24</v>
      </c>
    </row>
    <row r="30" spans="1:31" s="1" customFormat="1" ht="22.5" x14ac:dyDescent="0.2">
      <c r="A30" s="18">
        <v>16</v>
      </c>
      <c r="B30" s="18" t="s">
        <v>210</v>
      </c>
      <c r="C30" s="69">
        <v>4</v>
      </c>
      <c r="D30" s="69">
        <v>0.81100000000000005</v>
      </c>
      <c r="E30" s="69">
        <v>0.48799999999999999</v>
      </c>
      <c r="F30" s="79">
        <f t="shared" si="18"/>
        <v>0.94650145271943464</v>
      </c>
      <c r="G30" s="69">
        <v>4</v>
      </c>
      <c r="H30" s="69"/>
      <c r="I30" s="47">
        <v>0.94699999999999995</v>
      </c>
      <c r="J30" s="12">
        <f t="shared" si="19"/>
        <v>4</v>
      </c>
      <c r="K30" s="12" t="s">
        <v>12</v>
      </c>
      <c r="L30" s="48">
        <f t="shared" si="1"/>
        <v>4</v>
      </c>
      <c r="M30" s="12">
        <v>0</v>
      </c>
      <c r="N30" s="48">
        <f t="shared" si="2"/>
        <v>4</v>
      </c>
      <c r="O30" s="104">
        <f t="shared" si="3"/>
        <v>3.0529999999999999</v>
      </c>
      <c r="P30" s="104">
        <f t="shared" si="20"/>
        <v>3.0529999999999999</v>
      </c>
      <c r="Q30" s="17" t="s">
        <v>24</v>
      </c>
      <c r="R30" s="16"/>
      <c r="S30" s="18">
        <v>16</v>
      </c>
      <c r="T30" s="12" t="s">
        <v>117</v>
      </c>
      <c r="U30" s="15">
        <v>4</v>
      </c>
      <c r="V30" s="85">
        <f>0.012+0.003+0.0161-0.0161-0.015+0.043-0.043</f>
        <v>0</v>
      </c>
      <c r="W30" s="79">
        <f t="shared" si="16"/>
        <v>0.94699999999999995</v>
      </c>
      <c r="X30" s="18">
        <f t="shared" si="14"/>
        <v>4</v>
      </c>
      <c r="Y30" s="18" t="str">
        <f t="shared" si="11"/>
        <v>1 сутки</v>
      </c>
      <c r="Z30" s="64">
        <f t="shared" si="6"/>
        <v>4</v>
      </c>
      <c r="AA30" s="18">
        <v>0</v>
      </c>
      <c r="AB30" s="66">
        <f t="shared" si="7"/>
        <v>4</v>
      </c>
      <c r="AC30" s="89">
        <f t="shared" si="8"/>
        <v>3.0529999999999999</v>
      </c>
      <c r="AD30" s="89">
        <f t="shared" si="17"/>
        <v>3.0529999999999999</v>
      </c>
      <c r="AE30" s="12" t="s">
        <v>24</v>
      </c>
    </row>
    <row r="31" spans="1:31" s="1" customFormat="1" ht="27" customHeight="1" x14ac:dyDescent="0.2">
      <c r="A31" s="18">
        <v>17</v>
      </c>
      <c r="B31" s="18" t="s">
        <v>123</v>
      </c>
      <c r="C31" s="69">
        <v>4</v>
      </c>
      <c r="D31" s="69">
        <v>0.59</v>
      </c>
      <c r="E31" s="69">
        <v>0.27400000000000002</v>
      </c>
      <c r="F31" s="79">
        <f t="shared" si="18"/>
        <v>0.65051979216623379</v>
      </c>
      <c r="G31" s="69">
        <v>4</v>
      </c>
      <c r="H31" s="69"/>
      <c r="I31" s="47">
        <v>0.65100000000000002</v>
      </c>
      <c r="J31" s="12">
        <f t="shared" si="19"/>
        <v>4</v>
      </c>
      <c r="K31" s="12" t="s">
        <v>12</v>
      </c>
      <c r="L31" s="48">
        <f t="shared" si="1"/>
        <v>4</v>
      </c>
      <c r="M31" s="12">
        <v>0</v>
      </c>
      <c r="N31" s="48">
        <f t="shared" si="2"/>
        <v>4</v>
      </c>
      <c r="O31" s="104">
        <f t="shared" si="3"/>
        <v>3.3490000000000002</v>
      </c>
      <c r="P31" s="104">
        <f t="shared" si="20"/>
        <v>3.3490000000000002</v>
      </c>
      <c r="Q31" s="17" t="s">
        <v>24</v>
      </c>
      <c r="R31" s="16"/>
      <c r="S31" s="18">
        <v>17</v>
      </c>
      <c r="T31" s="12" t="s">
        <v>123</v>
      </c>
      <c r="U31" s="15">
        <v>4</v>
      </c>
      <c r="V31" s="85">
        <f>0.031+0.018+0.005+0.005+0.011+0.016+0.005+0.007+0.0011+0.0215+0.005376+0.0129-0.0124+0.0068+0.0129-0.0939+0.0086+0.0068+0.0432+0.027-0.023+0.015+0.41+0.056-0.35+0.013+0.0231-0.0215+0.0645-0.0161-0.0419</f>
        <v>0.2669760000000001</v>
      </c>
      <c r="W31" s="79">
        <f t="shared" si="16"/>
        <v>0.91797600000000013</v>
      </c>
      <c r="X31" s="18">
        <f t="shared" si="14"/>
        <v>4</v>
      </c>
      <c r="Y31" s="18" t="str">
        <f t="shared" si="11"/>
        <v>1 сутки</v>
      </c>
      <c r="Z31" s="64">
        <f t="shared" si="6"/>
        <v>4</v>
      </c>
      <c r="AA31" s="18">
        <v>0</v>
      </c>
      <c r="AB31" s="66">
        <f t="shared" si="7"/>
        <v>4</v>
      </c>
      <c r="AC31" s="89">
        <f t="shared" si="8"/>
        <v>3.0820239999999997</v>
      </c>
      <c r="AD31" s="89">
        <f t="shared" si="17"/>
        <v>3.0820239999999997</v>
      </c>
      <c r="AE31" s="12" t="s">
        <v>24</v>
      </c>
    </row>
    <row r="32" spans="1:31" s="1" customFormat="1" ht="22.5" x14ac:dyDescent="0.2">
      <c r="A32" s="18">
        <v>18</v>
      </c>
      <c r="B32" s="18" t="s">
        <v>124</v>
      </c>
      <c r="C32" s="69">
        <v>1.6</v>
      </c>
      <c r="D32" s="69">
        <v>0.41599999999999998</v>
      </c>
      <c r="E32" s="69">
        <v>0.16400000000000001</v>
      </c>
      <c r="F32" s="79">
        <f t="shared" si="18"/>
        <v>0.44715992664817361</v>
      </c>
      <c r="G32" s="69">
        <v>1.6</v>
      </c>
      <c r="H32" s="69"/>
      <c r="I32" s="47">
        <v>0.44700000000000001</v>
      </c>
      <c r="J32" s="12">
        <f t="shared" si="19"/>
        <v>1.6</v>
      </c>
      <c r="K32" s="12" t="s">
        <v>12</v>
      </c>
      <c r="L32" s="48">
        <f t="shared" si="1"/>
        <v>1.6</v>
      </c>
      <c r="M32" s="12">
        <v>0</v>
      </c>
      <c r="N32" s="48">
        <f t="shared" si="2"/>
        <v>1.6</v>
      </c>
      <c r="O32" s="104">
        <f t="shared" si="3"/>
        <v>1.153</v>
      </c>
      <c r="P32" s="104">
        <f t="shared" si="20"/>
        <v>1.153</v>
      </c>
      <c r="Q32" s="17" t="s">
        <v>24</v>
      </c>
      <c r="R32" s="16"/>
      <c r="S32" s="18">
        <v>18</v>
      </c>
      <c r="T32" s="12" t="s">
        <v>124</v>
      </c>
      <c r="U32" s="15">
        <v>1.6</v>
      </c>
      <c r="V32" s="85">
        <f>0.016+0.725-0.109+0.0514+0.0038-0.0132+0.0011-0.001+0.1075+0.0225</f>
        <v>0.80410000000000004</v>
      </c>
      <c r="W32" s="79">
        <f t="shared" si="16"/>
        <v>1.2511000000000001</v>
      </c>
      <c r="X32" s="18">
        <f t="shared" si="14"/>
        <v>1.6</v>
      </c>
      <c r="Y32" s="18" t="str">
        <f t="shared" si="11"/>
        <v>1 сутки</v>
      </c>
      <c r="Z32" s="64">
        <f t="shared" si="6"/>
        <v>1.6</v>
      </c>
      <c r="AA32" s="18">
        <v>0</v>
      </c>
      <c r="AB32" s="66">
        <f t="shared" si="7"/>
        <v>1.6</v>
      </c>
      <c r="AC32" s="89">
        <f t="shared" si="8"/>
        <v>0.34889999999999999</v>
      </c>
      <c r="AD32" s="89">
        <f t="shared" si="17"/>
        <v>0.34889999999999999</v>
      </c>
      <c r="AE32" s="12" t="s">
        <v>24</v>
      </c>
    </row>
    <row r="33" spans="1:31" s="1" customFormat="1" ht="22.5" x14ac:dyDescent="0.2">
      <c r="A33" s="18">
        <v>19</v>
      </c>
      <c r="B33" s="18" t="s">
        <v>135</v>
      </c>
      <c r="C33" s="69">
        <v>2.5</v>
      </c>
      <c r="D33" s="69">
        <v>0.45600000000000002</v>
      </c>
      <c r="E33" s="69">
        <v>0.32900000000000001</v>
      </c>
      <c r="F33" s="79">
        <f t="shared" si="18"/>
        <v>0.56229618529739289</v>
      </c>
      <c r="G33" s="69">
        <v>2.5</v>
      </c>
      <c r="H33" s="69"/>
      <c r="I33" s="47">
        <v>0.56200000000000006</v>
      </c>
      <c r="J33" s="12">
        <f t="shared" si="19"/>
        <v>2.5</v>
      </c>
      <c r="K33" s="12" t="s">
        <v>12</v>
      </c>
      <c r="L33" s="48">
        <f t="shared" si="1"/>
        <v>2.5</v>
      </c>
      <c r="M33" s="12">
        <v>0</v>
      </c>
      <c r="N33" s="48">
        <f t="shared" si="2"/>
        <v>2.5</v>
      </c>
      <c r="O33" s="104">
        <f t="shared" si="3"/>
        <v>1.9379999999999999</v>
      </c>
      <c r="P33" s="104">
        <f t="shared" si="20"/>
        <v>1.9379999999999999</v>
      </c>
      <c r="Q33" s="17" t="s">
        <v>24</v>
      </c>
      <c r="R33" s="16"/>
      <c r="S33" s="18">
        <v>19</v>
      </c>
      <c r="T33" s="12" t="s">
        <v>135</v>
      </c>
      <c r="U33" s="15">
        <v>2.5</v>
      </c>
      <c r="V33" s="85">
        <f>0.002+0.003+0.0161+0.0376-0.0202+0.0043+0.0161-0.0054+0.0161+0.0161-0.016+0.015+0.007-0.016+0.0054+0.0054+0.01475-0.0054</f>
        <v>9.5850000000000019E-2</v>
      </c>
      <c r="W33" s="79">
        <f t="shared" si="16"/>
        <v>0.65785000000000005</v>
      </c>
      <c r="X33" s="18">
        <f t="shared" si="14"/>
        <v>2.5</v>
      </c>
      <c r="Y33" s="18" t="str">
        <f t="shared" si="11"/>
        <v>1 сутки</v>
      </c>
      <c r="Z33" s="64">
        <f t="shared" si="6"/>
        <v>2.5</v>
      </c>
      <c r="AA33" s="18">
        <v>0</v>
      </c>
      <c r="AB33" s="66">
        <f t="shared" si="7"/>
        <v>2.5</v>
      </c>
      <c r="AC33" s="89">
        <f t="shared" si="8"/>
        <v>1.84215</v>
      </c>
      <c r="AD33" s="89">
        <f t="shared" si="17"/>
        <v>1.84215</v>
      </c>
      <c r="AE33" s="12" t="s">
        <v>24</v>
      </c>
    </row>
    <row r="34" spans="1:31" s="1" customFormat="1" ht="22.5" x14ac:dyDescent="0.2">
      <c r="A34" s="18">
        <v>20</v>
      </c>
      <c r="B34" s="18" t="s">
        <v>136</v>
      </c>
      <c r="C34" s="69">
        <v>2.5</v>
      </c>
      <c r="D34" s="69">
        <v>0.22500000000000001</v>
      </c>
      <c r="E34" s="69">
        <v>0.159</v>
      </c>
      <c r="F34" s="79">
        <f t="shared" si="18"/>
        <v>0.27551043537405256</v>
      </c>
      <c r="G34" s="69">
        <v>2.5</v>
      </c>
      <c r="H34" s="69"/>
      <c r="I34" s="47">
        <v>0.27600000000000002</v>
      </c>
      <c r="J34" s="12">
        <f t="shared" si="19"/>
        <v>2.5</v>
      </c>
      <c r="K34" s="12" t="s">
        <v>12</v>
      </c>
      <c r="L34" s="48">
        <f t="shared" si="1"/>
        <v>2.5</v>
      </c>
      <c r="M34" s="12">
        <v>0</v>
      </c>
      <c r="N34" s="48">
        <f t="shared" si="2"/>
        <v>2.5</v>
      </c>
      <c r="O34" s="104">
        <f t="shared" si="3"/>
        <v>2.2240000000000002</v>
      </c>
      <c r="P34" s="104">
        <f t="shared" si="20"/>
        <v>2.2240000000000002</v>
      </c>
      <c r="Q34" s="17" t="s">
        <v>24</v>
      </c>
      <c r="R34" s="16"/>
      <c r="S34" s="18">
        <v>20</v>
      </c>
      <c r="T34" s="12" t="s">
        <v>136</v>
      </c>
      <c r="U34" s="15">
        <v>2.5</v>
      </c>
      <c r="V34" s="85">
        <f>0.005+0.0161-0.0048+0.0108-0.0108+0.0011-0.001+0.00075</f>
        <v>1.7150000000000002E-2</v>
      </c>
      <c r="W34" s="79">
        <f t="shared" si="16"/>
        <v>0.29315000000000002</v>
      </c>
      <c r="X34" s="18">
        <f t="shared" si="14"/>
        <v>2.5</v>
      </c>
      <c r="Y34" s="18" t="str">
        <f t="shared" si="11"/>
        <v>1 сутки</v>
      </c>
      <c r="Z34" s="64">
        <f t="shared" si="6"/>
        <v>2.5</v>
      </c>
      <c r="AA34" s="18">
        <v>0</v>
      </c>
      <c r="AB34" s="66">
        <f t="shared" si="7"/>
        <v>2.5</v>
      </c>
      <c r="AC34" s="89">
        <f t="shared" si="8"/>
        <v>2.2068500000000002</v>
      </c>
      <c r="AD34" s="89">
        <f t="shared" si="17"/>
        <v>2.2068500000000002</v>
      </c>
      <c r="AE34" s="12" t="s">
        <v>24</v>
      </c>
    </row>
    <row r="35" spans="1:31" s="1" customFormat="1" ht="22.5" x14ac:dyDescent="0.2">
      <c r="A35" s="18">
        <v>21</v>
      </c>
      <c r="B35" s="18" t="s">
        <v>137</v>
      </c>
      <c r="C35" s="69">
        <v>2.5</v>
      </c>
      <c r="D35" s="69">
        <v>0.77300000000000002</v>
      </c>
      <c r="E35" s="69">
        <v>0.19600000000000001</v>
      </c>
      <c r="F35" s="79">
        <f t="shared" si="18"/>
        <v>0.79746159782148751</v>
      </c>
      <c r="G35" s="69">
        <v>2.5</v>
      </c>
      <c r="H35" s="69"/>
      <c r="I35" s="47">
        <v>0.79700000000000004</v>
      </c>
      <c r="J35" s="12">
        <f t="shared" si="19"/>
        <v>2.5</v>
      </c>
      <c r="K35" s="12" t="s">
        <v>12</v>
      </c>
      <c r="L35" s="48">
        <f t="shared" si="1"/>
        <v>2.5</v>
      </c>
      <c r="M35" s="12">
        <v>0</v>
      </c>
      <c r="N35" s="48">
        <f t="shared" si="2"/>
        <v>2.5</v>
      </c>
      <c r="O35" s="104">
        <f t="shared" si="3"/>
        <v>1.7029999999999998</v>
      </c>
      <c r="P35" s="104">
        <f t="shared" si="20"/>
        <v>1.7029999999999998</v>
      </c>
      <c r="Q35" s="17" t="s">
        <v>24</v>
      </c>
      <c r="R35" s="16"/>
      <c r="S35" s="18">
        <v>21</v>
      </c>
      <c r="T35" s="12" t="s">
        <v>137</v>
      </c>
      <c r="U35" s="15">
        <v>2.5</v>
      </c>
      <c r="V35" s="85">
        <f>0.01+0.377-0.005-0.047+0.012+0.0183+0.1032-0.0172+0.005-0.0086</f>
        <v>0.44770000000000004</v>
      </c>
      <c r="W35" s="79">
        <f t="shared" si="16"/>
        <v>1.2447000000000001</v>
      </c>
      <c r="X35" s="18">
        <f t="shared" si="14"/>
        <v>2.5</v>
      </c>
      <c r="Y35" s="18" t="str">
        <f t="shared" si="11"/>
        <v>1 сутки</v>
      </c>
      <c r="Z35" s="64">
        <f t="shared" si="6"/>
        <v>2.5</v>
      </c>
      <c r="AA35" s="18">
        <v>0</v>
      </c>
      <c r="AB35" s="66">
        <f t="shared" si="7"/>
        <v>2.5</v>
      </c>
      <c r="AC35" s="89">
        <f t="shared" si="8"/>
        <v>1.2552999999999999</v>
      </c>
      <c r="AD35" s="89">
        <f t="shared" si="17"/>
        <v>1.2552999999999999</v>
      </c>
      <c r="AE35" s="12" t="s">
        <v>24</v>
      </c>
    </row>
    <row r="36" spans="1:31" s="1" customFormat="1" ht="22.5" x14ac:dyDescent="0.2">
      <c r="A36" s="18">
        <v>22</v>
      </c>
      <c r="B36" s="18" t="s">
        <v>138</v>
      </c>
      <c r="C36" s="69">
        <v>4</v>
      </c>
      <c r="D36" s="69">
        <v>0.28199999999999997</v>
      </c>
      <c r="E36" s="69">
        <v>0.16800000000000001</v>
      </c>
      <c r="F36" s="79">
        <f t="shared" si="18"/>
        <v>0.3282499047981583</v>
      </c>
      <c r="G36" s="69">
        <v>4</v>
      </c>
      <c r="H36" s="69"/>
      <c r="I36" s="47">
        <v>0.32800000000000001</v>
      </c>
      <c r="J36" s="12">
        <f t="shared" si="19"/>
        <v>4</v>
      </c>
      <c r="K36" s="12" t="s">
        <v>12</v>
      </c>
      <c r="L36" s="48">
        <f t="shared" si="1"/>
        <v>4</v>
      </c>
      <c r="M36" s="12">
        <v>0</v>
      </c>
      <c r="N36" s="48">
        <f t="shared" si="2"/>
        <v>4</v>
      </c>
      <c r="O36" s="104">
        <f t="shared" si="3"/>
        <v>3.6720000000000002</v>
      </c>
      <c r="P36" s="104">
        <f t="shared" si="20"/>
        <v>3.6720000000000002</v>
      </c>
      <c r="Q36" s="17" t="s">
        <v>24</v>
      </c>
      <c r="R36" s="16"/>
      <c r="S36" s="18">
        <v>22</v>
      </c>
      <c r="T36" s="12" t="s">
        <v>138</v>
      </c>
      <c r="U36" s="15">
        <v>4</v>
      </c>
      <c r="V36" s="85">
        <f>0.005+0.0043-0.0054+0.0032-0.0032-0.0035+0.005+0.011-0.011+0.7123-0.0003</f>
        <v>0.71740000000000004</v>
      </c>
      <c r="W36" s="79">
        <f t="shared" si="16"/>
        <v>1.0454000000000001</v>
      </c>
      <c r="X36" s="18">
        <f t="shared" si="14"/>
        <v>4</v>
      </c>
      <c r="Y36" s="18" t="str">
        <f t="shared" si="11"/>
        <v>1 сутки</v>
      </c>
      <c r="Z36" s="64">
        <f t="shared" si="6"/>
        <v>4</v>
      </c>
      <c r="AA36" s="18">
        <v>0</v>
      </c>
      <c r="AB36" s="66">
        <f t="shared" si="7"/>
        <v>4</v>
      </c>
      <c r="AC36" s="89">
        <f t="shared" si="8"/>
        <v>2.9546000000000001</v>
      </c>
      <c r="AD36" s="89">
        <f t="shared" si="17"/>
        <v>2.9546000000000001</v>
      </c>
      <c r="AE36" s="12" t="s">
        <v>24</v>
      </c>
    </row>
    <row r="37" spans="1:31" s="1" customFormat="1" ht="22.5" x14ac:dyDescent="0.2">
      <c r="A37" s="18">
        <v>23</v>
      </c>
      <c r="B37" s="18" t="s">
        <v>139</v>
      </c>
      <c r="C37" s="69">
        <v>2.5</v>
      </c>
      <c r="D37" s="69">
        <v>0.34799999999999998</v>
      </c>
      <c r="E37" s="69">
        <v>0.13100000000000001</v>
      </c>
      <c r="F37" s="79">
        <f t="shared" si="18"/>
        <v>0.37184001936316646</v>
      </c>
      <c r="G37" s="69">
        <v>2.5</v>
      </c>
      <c r="H37" s="69"/>
      <c r="I37" s="47">
        <v>0.372</v>
      </c>
      <c r="J37" s="12">
        <f t="shared" si="19"/>
        <v>2.5</v>
      </c>
      <c r="K37" s="12" t="s">
        <v>12</v>
      </c>
      <c r="L37" s="48">
        <f t="shared" si="1"/>
        <v>2.5</v>
      </c>
      <c r="M37" s="12">
        <v>0</v>
      </c>
      <c r="N37" s="48">
        <f t="shared" si="2"/>
        <v>2.5</v>
      </c>
      <c r="O37" s="104">
        <f t="shared" si="3"/>
        <v>2.1280000000000001</v>
      </c>
      <c r="P37" s="104">
        <f t="shared" si="20"/>
        <v>2.1280000000000001</v>
      </c>
      <c r="Q37" s="17" t="s">
        <v>24</v>
      </c>
      <c r="R37" s="16"/>
      <c r="S37" s="18">
        <v>23</v>
      </c>
      <c r="T37" s="12" t="s">
        <v>139</v>
      </c>
      <c r="U37" s="15">
        <v>2.5</v>
      </c>
      <c r="V37" s="85">
        <f>0.02+0.005+0.002+0.011+0.016+0.0161-0.0129+0.0462+0.028+0.0065+0.0199+0.0161-0.0484+0.0043+0.0161+0.0038+0.1075-0.0263+0.0366-0.108+0.085+0.0323-0.0366+0.015-0.0161</f>
        <v>0.23910000000000009</v>
      </c>
      <c r="W37" s="79">
        <f t="shared" si="16"/>
        <v>0.61110000000000009</v>
      </c>
      <c r="X37" s="18">
        <f t="shared" si="14"/>
        <v>2.5</v>
      </c>
      <c r="Y37" s="18" t="str">
        <f t="shared" si="11"/>
        <v>1 сутки</v>
      </c>
      <c r="Z37" s="64">
        <f t="shared" si="6"/>
        <v>2.5</v>
      </c>
      <c r="AA37" s="18">
        <v>0</v>
      </c>
      <c r="AB37" s="66">
        <f t="shared" si="7"/>
        <v>2.5</v>
      </c>
      <c r="AC37" s="89">
        <f t="shared" si="8"/>
        <v>1.8889</v>
      </c>
      <c r="AD37" s="89">
        <f t="shared" si="17"/>
        <v>1.8889</v>
      </c>
      <c r="AE37" s="12" t="s">
        <v>24</v>
      </c>
    </row>
    <row r="38" spans="1:31" s="1" customFormat="1" ht="22.5" x14ac:dyDescent="0.2">
      <c r="A38" s="18">
        <v>24</v>
      </c>
      <c r="B38" s="18" t="s">
        <v>142</v>
      </c>
      <c r="C38" s="69">
        <v>4</v>
      </c>
      <c r="D38" s="69">
        <v>1.7210000000000001</v>
      </c>
      <c r="E38" s="69">
        <v>1.0089999999999999</v>
      </c>
      <c r="F38" s="79">
        <f t="shared" si="18"/>
        <v>1.9949741852966418</v>
      </c>
      <c r="G38" s="69">
        <v>4</v>
      </c>
      <c r="H38" s="69"/>
      <c r="I38" s="47">
        <v>1.9950000000000001</v>
      </c>
      <c r="J38" s="12">
        <f t="shared" si="19"/>
        <v>4</v>
      </c>
      <c r="K38" s="12" t="s">
        <v>12</v>
      </c>
      <c r="L38" s="48">
        <f t="shared" si="1"/>
        <v>4</v>
      </c>
      <c r="M38" s="12">
        <v>0</v>
      </c>
      <c r="N38" s="48">
        <f t="shared" si="2"/>
        <v>4</v>
      </c>
      <c r="O38" s="104">
        <f t="shared" si="3"/>
        <v>2.0049999999999999</v>
      </c>
      <c r="P38" s="104">
        <f t="shared" si="20"/>
        <v>2.0049999999999999</v>
      </c>
      <c r="Q38" s="17" t="s">
        <v>24</v>
      </c>
      <c r="R38" s="16"/>
      <c r="S38" s="18">
        <v>24</v>
      </c>
      <c r="T38" s="12" t="s">
        <v>142</v>
      </c>
      <c r="U38" s="15">
        <v>4</v>
      </c>
      <c r="V38" s="85">
        <f>0.009+1.129+0.0161+0.0462-0.5209+0.1613+0.1613+0.269+0.5914-0.3129+0.5914+0.2763+0.0161-0.8946+0.0108+0.023+0.01+0.01-0.028-0.011+0.0215-0.0108+0.15</f>
        <v>1.7141999999999999</v>
      </c>
      <c r="W38" s="79">
        <f t="shared" si="16"/>
        <v>3.7092000000000001</v>
      </c>
      <c r="X38" s="18">
        <f t="shared" si="14"/>
        <v>4</v>
      </c>
      <c r="Y38" s="18" t="str">
        <f t="shared" si="11"/>
        <v>1 сутки</v>
      </c>
      <c r="Z38" s="64">
        <f t="shared" si="6"/>
        <v>4</v>
      </c>
      <c r="AA38" s="18">
        <v>0</v>
      </c>
      <c r="AB38" s="66">
        <f t="shared" si="7"/>
        <v>4</v>
      </c>
      <c r="AC38" s="89">
        <f t="shared" si="8"/>
        <v>0.29079999999999995</v>
      </c>
      <c r="AD38" s="89">
        <f t="shared" si="17"/>
        <v>0.29079999999999995</v>
      </c>
      <c r="AE38" s="12" t="s">
        <v>24</v>
      </c>
    </row>
    <row r="39" spans="1:31" s="1" customFormat="1" ht="22.5" x14ac:dyDescent="0.2">
      <c r="A39" s="18">
        <v>25</v>
      </c>
      <c r="B39" s="18" t="s">
        <v>144</v>
      </c>
      <c r="C39" s="69">
        <v>2.5</v>
      </c>
      <c r="D39" s="69">
        <v>0.73499999999999999</v>
      </c>
      <c r="E39" s="69">
        <v>0.4</v>
      </c>
      <c r="F39" s="79">
        <f t="shared" si="18"/>
        <v>0.83679447894928183</v>
      </c>
      <c r="G39" s="69">
        <v>2.5</v>
      </c>
      <c r="H39" s="69"/>
      <c r="I39" s="47">
        <v>0.83699999999999997</v>
      </c>
      <c r="J39" s="12">
        <f t="shared" si="19"/>
        <v>2.5</v>
      </c>
      <c r="K39" s="12" t="s">
        <v>12</v>
      </c>
      <c r="L39" s="48">
        <f t="shared" si="1"/>
        <v>2.5</v>
      </c>
      <c r="M39" s="12">
        <v>0</v>
      </c>
      <c r="N39" s="48">
        <f t="shared" si="2"/>
        <v>2.5</v>
      </c>
      <c r="O39" s="104">
        <f t="shared" si="3"/>
        <v>1.663</v>
      </c>
      <c r="P39" s="104">
        <f t="shared" si="20"/>
        <v>1.663</v>
      </c>
      <c r="Q39" s="17" t="s">
        <v>24</v>
      </c>
      <c r="R39" s="16"/>
      <c r="S39" s="18">
        <v>25</v>
      </c>
      <c r="T39" s="12" t="s">
        <v>144</v>
      </c>
      <c r="U39" s="15">
        <v>2.5</v>
      </c>
      <c r="V39" s="85">
        <f>0.03+0.016+0.008+0.0068+0.0161-0.0237+0.0063-0.02+0.022-0.007</f>
        <v>5.4499999999999993E-2</v>
      </c>
      <c r="W39" s="79">
        <f t="shared" si="16"/>
        <v>0.89149999999999996</v>
      </c>
      <c r="X39" s="18">
        <f t="shared" si="14"/>
        <v>2.5</v>
      </c>
      <c r="Y39" s="18" t="str">
        <f t="shared" si="11"/>
        <v>1 сутки</v>
      </c>
      <c r="Z39" s="64">
        <f t="shared" si="6"/>
        <v>2.5</v>
      </c>
      <c r="AA39" s="18">
        <v>0</v>
      </c>
      <c r="AB39" s="66">
        <f t="shared" si="7"/>
        <v>2.5</v>
      </c>
      <c r="AC39" s="89">
        <f t="shared" si="8"/>
        <v>1.6085</v>
      </c>
      <c r="AD39" s="89">
        <f t="shared" si="17"/>
        <v>1.6085</v>
      </c>
      <c r="AE39" s="12" t="s">
        <v>24</v>
      </c>
    </row>
    <row r="40" spans="1:31" s="1" customFormat="1" ht="22.5" x14ac:dyDescent="0.2">
      <c r="A40" s="18">
        <v>26</v>
      </c>
      <c r="B40" s="18" t="s">
        <v>148</v>
      </c>
      <c r="C40" s="69">
        <v>1</v>
      </c>
      <c r="D40" s="69">
        <v>5.6000000000000001E-2</v>
      </c>
      <c r="E40" s="69">
        <v>4.1000000000000002E-2</v>
      </c>
      <c r="F40" s="69"/>
      <c r="G40" s="69">
        <v>1</v>
      </c>
      <c r="H40" s="69"/>
      <c r="I40" s="47">
        <v>6.9000000000000006E-2</v>
      </c>
      <c r="J40" s="12">
        <f t="shared" si="19"/>
        <v>1</v>
      </c>
      <c r="K40" s="12" t="s">
        <v>12</v>
      </c>
      <c r="L40" s="48">
        <f t="shared" si="1"/>
        <v>1</v>
      </c>
      <c r="M40" s="12">
        <v>0</v>
      </c>
      <c r="N40" s="48">
        <f t="shared" si="2"/>
        <v>1</v>
      </c>
      <c r="O40" s="104">
        <f t="shared" si="3"/>
        <v>0.93100000000000005</v>
      </c>
      <c r="P40" s="104">
        <f t="shared" si="20"/>
        <v>0.93100000000000005</v>
      </c>
      <c r="Q40" s="17" t="s">
        <v>24</v>
      </c>
      <c r="R40" s="16"/>
      <c r="S40" s="18">
        <v>26</v>
      </c>
      <c r="T40" s="12" t="s">
        <v>148</v>
      </c>
      <c r="U40" s="15">
        <v>1</v>
      </c>
      <c r="V40" s="85">
        <f>0+0.016-0.007+0.008-0.0075-0.0097</f>
        <v>-1.9999999999999879E-4</v>
      </c>
      <c r="W40" s="79">
        <f t="shared" si="16"/>
        <v>6.88E-2</v>
      </c>
      <c r="X40" s="18">
        <f t="shared" si="14"/>
        <v>1</v>
      </c>
      <c r="Y40" s="18" t="str">
        <f t="shared" si="11"/>
        <v>1 сутки</v>
      </c>
      <c r="Z40" s="64">
        <f t="shared" si="6"/>
        <v>1</v>
      </c>
      <c r="AA40" s="18">
        <v>0</v>
      </c>
      <c r="AB40" s="66">
        <f t="shared" si="7"/>
        <v>1</v>
      </c>
      <c r="AC40" s="89">
        <f t="shared" si="8"/>
        <v>0.93120000000000003</v>
      </c>
      <c r="AD40" s="89">
        <f t="shared" si="17"/>
        <v>0.93120000000000003</v>
      </c>
      <c r="AE40" s="12" t="s">
        <v>24</v>
      </c>
    </row>
    <row r="41" spans="1:31" s="1" customFormat="1" ht="24.75" customHeight="1" x14ac:dyDescent="0.2">
      <c r="A41" s="18">
        <v>27</v>
      </c>
      <c r="B41" s="18" t="s">
        <v>149</v>
      </c>
      <c r="C41" s="69">
        <v>4</v>
      </c>
      <c r="D41" s="69">
        <v>0.56999999999999995</v>
      </c>
      <c r="E41" s="69">
        <v>0.222</v>
      </c>
      <c r="F41" s="79">
        <f t="shared" ref="F41:F51" si="21">SQRT(D41^2+E41^2)</f>
        <v>0.61170581164478077</v>
      </c>
      <c r="G41" s="69">
        <v>4</v>
      </c>
      <c r="H41" s="69"/>
      <c r="I41" s="47">
        <v>0.61199999999999999</v>
      </c>
      <c r="J41" s="12">
        <f t="shared" si="19"/>
        <v>4</v>
      </c>
      <c r="K41" s="12" t="s">
        <v>12</v>
      </c>
      <c r="L41" s="48">
        <f t="shared" si="1"/>
        <v>4</v>
      </c>
      <c r="M41" s="12">
        <v>0</v>
      </c>
      <c r="N41" s="48">
        <f t="shared" si="2"/>
        <v>4</v>
      </c>
      <c r="O41" s="104">
        <f t="shared" si="3"/>
        <v>3.3879999999999999</v>
      </c>
      <c r="P41" s="104">
        <f t="shared" si="20"/>
        <v>3.3879999999999999</v>
      </c>
      <c r="Q41" s="17" t="s">
        <v>24</v>
      </c>
      <c r="R41" s="16"/>
      <c r="S41" s="18">
        <v>27</v>
      </c>
      <c r="T41" s="12" t="s">
        <v>149</v>
      </c>
      <c r="U41" s="15">
        <v>4</v>
      </c>
      <c r="V41" s="85">
        <f>0.1+0.01+0.007-0.0032+0.006+0.0097+0.0068-0.0118+0.0161+0.0197+0.054-0.013-0.016+0.014</f>
        <v>0.19929999999999998</v>
      </c>
      <c r="W41" s="79">
        <f t="shared" si="16"/>
        <v>0.81129999999999991</v>
      </c>
      <c r="X41" s="18">
        <f t="shared" si="14"/>
        <v>4</v>
      </c>
      <c r="Y41" s="18" t="str">
        <f t="shared" si="11"/>
        <v>1 сутки</v>
      </c>
      <c r="Z41" s="64">
        <f t="shared" si="6"/>
        <v>4</v>
      </c>
      <c r="AA41" s="18">
        <v>0</v>
      </c>
      <c r="AB41" s="66">
        <f t="shared" si="7"/>
        <v>4</v>
      </c>
      <c r="AC41" s="89">
        <f t="shared" si="8"/>
        <v>3.1886999999999999</v>
      </c>
      <c r="AD41" s="89">
        <f t="shared" si="17"/>
        <v>3.1886999999999999</v>
      </c>
      <c r="AE41" s="12" t="s">
        <v>24</v>
      </c>
    </row>
    <row r="42" spans="1:31" s="1" customFormat="1" ht="22.5" x14ac:dyDescent="0.2">
      <c r="A42" s="18">
        <v>28</v>
      </c>
      <c r="B42" s="18" t="s">
        <v>209</v>
      </c>
      <c r="C42" s="69">
        <v>2.5</v>
      </c>
      <c r="D42" s="69">
        <v>0.56699999999999995</v>
      </c>
      <c r="E42" s="69">
        <v>0.57799999999999996</v>
      </c>
      <c r="F42" s="79">
        <f t="shared" si="21"/>
        <v>0.80967462600726225</v>
      </c>
      <c r="G42" s="69">
        <v>2.5</v>
      </c>
      <c r="H42" s="69"/>
      <c r="I42" s="47">
        <v>0.81</v>
      </c>
      <c r="J42" s="12">
        <f t="shared" si="19"/>
        <v>2.5</v>
      </c>
      <c r="K42" s="12" t="s">
        <v>12</v>
      </c>
      <c r="L42" s="48">
        <f t="shared" si="1"/>
        <v>2.5</v>
      </c>
      <c r="M42" s="12">
        <v>0</v>
      </c>
      <c r="N42" s="48">
        <f t="shared" si="2"/>
        <v>2.5</v>
      </c>
      <c r="O42" s="104">
        <f t="shared" si="3"/>
        <v>1.69</v>
      </c>
      <c r="P42" s="104">
        <f t="shared" si="20"/>
        <v>1.69</v>
      </c>
      <c r="Q42" s="17" t="s">
        <v>24</v>
      </c>
      <c r="R42" s="16"/>
      <c r="S42" s="18">
        <v>28</v>
      </c>
      <c r="T42" s="12" t="s">
        <v>209</v>
      </c>
      <c r="U42" s="15">
        <v>2.5</v>
      </c>
      <c r="V42" s="85">
        <f>0.005+0.003+0.005+0.0156+0.215-0.215-0.0156</f>
        <v>1.2999999999999987E-2</v>
      </c>
      <c r="W42" s="79">
        <f t="shared" si="16"/>
        <v>0.82300000000000006</v>
      </c>
      <c r="X42" s="18">
        <f t="shared" si="14"/>
        <v>2.5</v>
      </c>
      <c r="Y42" s="18" t="str">
        <f t="shared" si="11"/>
        <v>1 сутки</v>
      </c>
      <c r="Z42" s="64">
        <f t="shared" si="6"/>
        <v>2.5</v>
      </c>
      <c r="AA42" s="18">
        <v>0</v>
      </c>
      <c r="AB42" s="66">
        <f t="shared" si="7"/>
        <v>2.5</v>
      </c>
      <c r="AC42" s="89">
        <f t="shared" si="8"/>
        <v>1.677</v>
      </c>
      <c r="AD42" s="89">
        <f t="shared" si="17"/>
        <v>1.677</v>
      </c>
      <c r="AE42" s="12" t="s">
        <v>24</v>
      </c>
    </row>
    <row r="43" spans="1:31" s="1" customFormat="1" ht="22.5" x14ac:dyDescent="0.2">
      <c r="A43" s="18">
        <v>29</v>
      </c>
      <c r="B43" s="18" t="s">
        <v>193</v>
      </c>
      <c r="C43" s="69">
        <v>1.6</v>
      </c>
      <c r="D43" s="69">
        <v>0.186</v>
      </c>
      <c r="E43" s="69">
        <v>7.8E-2</v>
      </c>
      <c r="F43" s="79">
        <f t="shared" si="21"/>
        <v>0.20169283576765934</v>
      </c>
      <c r="G43" s="69">
        <v>1.6</v>
      </c>
      <c r="H43" s="69"/>
      <c r="I43" s="47">
        <v>0.20200000000000001</v>
      </c>
      <c r="J43" s="12">
        <f t="shared" si="19"/>
        <v>1.6</v>
      </c>
      <c r="K43" s="12" t="s">
        <v>12</v>
      </c>
      <c r="L43" s="48">
        <f t="shared" si="1"/>
        <v>1.6</v>
      </c>
      <c r="M43" s="12">
        <v>0</v>
      </c>
      <c r="N43" s="48">
        <f t="shared" si="2"/>
        <v>1.6</v>
      </c>
      <c r="O43" s="104">
        <f t="shared" si="3"/>
        <v>1.3980000000000001</v>
      </c>
      <c r="P43" s="104">
        <f t="shared" si="20"/>
        <v>1.3980000000000001</v>
      </c>
      <c r="Q43" s="17" t="s">
        <v>24</v>
      </c>
      <c r="R43" s="16"/>
      <c r="S43" s="18">
        <v>29</v>
      </c>
      <c r="T43" s="12" t="s">
        <v>193</v>
      </c>
      <c r="U43" s="15">
        <v>1.6</v>
      </c>
      <c r="V43" s="85">
        <f>0.0108-0.0097+0.0054-0.0067</f>
        <v>-1.9999999999999966E-4</v>
      </c>
      <c r="W43" s="79">
        <f t="shared" si="16"/>
        <v>0.20180000000000001</v>
      </c>
      <c r="X43" s="18">
        <f t="shared" si="14"/>
        <v>1.6</v>
      </c>
      <c r="Y43" s="18" t="str">
        <f t="shared" si="11"/>
        <v>1 сутки</v>
      </c>
      <c r="Z43" s="64">
        <f t="shared" si="6"/>
        <v>1.6</v>
      </c>
      <c r="AA43" s="18">
        <v>0</v>
      </c>
      <c r="AB43" s="66">
        <f t="shared" si="7"/>
        <v>1.6</v>
      </c>
      <c r="AC43" s="89">
        <f t="shared" si="8"/>
        <v>1.3982000000000001</v>
      </c>
      <c r="AD43" s="89">
        <f t="shared" si="17"/>
        <v>1.3982000000000001</v>
      </c>
      <c r="AE43" s="12" t="s">
        <v>24</v>
      </c>
    </row>
    <row r="44" spans="1:31" s="1" customFormat="1" ht="22.5" x14ac:dyDescent="0.2">
      <c r="A44" s="18">
        <v>30</v>
      </c>
      <c r="B44" s="18" t="s">
        <v>195</v>
      </c>
      <c r="C44" s="69">
        <v>2.5</v>
      </c>
      <c r="D44" s="69">
        <v>0.33</v>
      </c>
      <c r="E44" s="69">
        <v>0.17</v>
      </c>
      <c r="F44" s="79">
        <f t="shared" si="21"/>
        <v>0.3712142238654117</v>
      </c>
      <c r="G44" s="69">
        <v>2.5</v>
      </c>
      <c r="H44" s="69"/>
      <c r="I44" s="47">
        <v>0.371</v>
      </c>
      <c r="J44" s="12">
        <f t="shared" si="19"/>
        <v>2.5</v>
      </c>
      <c r="K44" s="12" t="s">
        <v>12</v>
      </c>
      <c r="L44" s="48">
        <f t="shared" si="1"/>
        <v>2.5</v>
      </c>
      <c r="M44" s="12">
        <v>0</v>
      </c>
      <c r="N44" s="48">
        <f t="shared" si="2"/>
        <v>2.5</v>
      </c>
      <c r="O44" s="104">
        <f t="shared" si="3"/>
        <v>2.129</v>
      </c>
      <c r="P44" s="104">
        <f t="shared" si="20"/>
        <v>2.129</v>
      </c>
      <c r="Q44" s="17" t="s">
        <v>24</v>
      </c>
      <c r="R44" s="16"/>
      <c r="S44" s="18">
        <v>30</v>
      </c>
      <c r="T44" s="12" t="s">
        <v>195</v>
      </c>
      <c r="U44" s="15">
        <v>2.5</v>
      </c>
      <c r="V44" s="85">
        <f>0.003+0.005+0.003+0.003-0.0086-0.003+0.0108-0.0108+0.0011+0.016</f>
        <v>1.95E-2</v>
      </c>
      <c r="W44" s="79">
        <f t="shared" si="16"/>
        <v>0.39050000000000001</v>
      </c>
      <c r="X44" s="18">
        <f t="shared" si="14"/>
        <v>2.5</v>
      </c>
      <c r="Y44" s="18" t="str">
        <f t="shared" si="11"/>
        <v>1 сутки</v>
      </c>
      <c r="Z44" s="64">
        <f t="shared" si="6"/>
        <v>2.5</v>
      </c>
      <c r="AA44" s="18">
        <v>0</v>
      </c>
      <c r="AB44" s="66">
        <f t="shared" si="7"/>
        <v>2.5</v>
      </c>
      <c r="AC44" s="89">
        <f t="shared" si="8"/>
        <v>2.1095000000000002</v>
      </c>
      <c r="AD44" s="89">
        <f t="shared" si="17"/>
        <v>2.1095000000000002</v>
      </c>
      <c r="AE44" s="12" t="s">
        <v>24</v>
      </c>
    </row>
    <row r="45" spans="1:31" s="1" customFormat="1" ht="22.5" x14ac:dyDescent="0.2">
      <c r="A45" s="18">
        <v>31</v>
      </c>
      <c r="B45" s="18" t="s">
        <v>197</v>
      </c>
      <c r="C45" s="69">
        <v>1.6</v>
      </c>
      <c r="D45" s="69">
        <v>0.45200000000000001</v>
      </c>
      <c r="E45" s="69">
        <v>0.36699999999999999</v>
      </c>
      <c r="F45" s="79">
        <f t="shared" si="21"/>
        <v>0.58223105379222084</v>
      </c>
      <c r="G45" s="69">
        <v>1.6</v>
      </c>
      <c r="H45" s="69"/>
      <c r="I45" s="47">
        <v>0.58199999999999996</v>
      </c>
      <c r="J45" s="12">
        <f t="shared" si="19"/>
        <v>1.6</v>
      </c>
      <c r="K45" s="12" t="s">
        <v>12</v>
      </c>
      <c r="L45" s="48">
        <f t="shared" si="1"/>
        <v>1.6</v>
      </c>
      <c r="M45" s="12">
        <v>0</v>
      </c>
      <c r="N45" s="48">
        <f t="shared" si="2"/>
        <v>1.6</v>
      </c>
      <c r="O45" s="104">
        <f t="shared" si="3"/>
        <v>1.0180000000000002</v>
      </c>
      <c r="P45" s="104">
        <f t="shared" si="20"/>
        <v>1.0180000000000002</v>
      </c>
      <c r="Q45" s="17" t="s">
        <v>24</v>
      </c>
      <c r="R45" s="16"/>
      <c r="S45" s="18">
        <v>31</v>
      </c>
      <c r="T45" s="12" t="s">
        <v>197</v>
      </c>
      <c r="U45" s="15">
        <v>1.6</v>
      </c>
      <c r="V45" s="85">
        <f>0.022+0.01+0.024+0.016+0.0054+0.0183+0.0086-0.0371+0.0161-0.067+0.0337-0.018+0.016+0.001+0.004+0.001-0.0161+0.0323-0.001-0.0161</f>
        <v>5.3100000000000008E-2</v>
      </c>
      <c r="W45" s="79">
        <f t="shared" si="16"/>
        <v>0.6351</v>
      </c>
      <c r="X45" s="18">
        <f t="shared" si="14"/>
        <v>1.6</v>
      </c>
      <c r="Y45" s="18" t="str">
        <f t="shared" si="11"/>
        <v>1 сутки</v>
      </c>
      <c r="Z45" s="64">
        <f t="shared" si="6"/>
        <v>1.6</v>
      </c>
      <c r="AA45" s="18">
        <v>0</v>
      </c>
      <c r="AB45" s="66">
        <f t="shared" si="7"/>
        <v>1.6</v>
      </c>
      <c r="AC45" s="89">
        <f t="shared" si="8"/>
        <v>0.96490000000000009</v>
      </c>
      <c r="AD45" s="89">
        <f t="shared" si="17"/>
        <v>0.96490000000000009</v>
      </c>
      <c r="AE45" s="12" t="s">
        <v>24</v>
      </c>
    </row>
    <row r="46" spans="1:31" s="1" customFormat="1" ht="22.5" x14ac:dyDescent="0.2">
      <c r="A46" s="18">
        <v>32</v>
      </c>
      <c r="B46" s="18" t="s">
        <v>4668</v>
      </c>
      <c r="C46" s="69">
        <v>1.6</v>
      </c>
      <c r="D46" s="69">
        <v>0.25800000000000001</v>
      </c>
      <c r="E46" s="69">
        <v>0.17199999999999999</v>
      </c>
      <c r="F46" s="79">
        <f t="shared" si="21"/>
        <v>0.31007740968990305</v>
      </c>
      <c r="G46" s="69">
        <v>1.6</v>
      </c>
      <c r="H46" s="69"/>
      <c r="I46" s="47">
        <v>0.31</v>
      </c>
      <c r="J46" s="12">
        <f t="shared" si="19"/>
        <v>1.6</v>
      </c>
      <c r="K46" s="12" t="s">
        <v>12</v>
      </c>
      <c r="L46" s="48">
        <f t="shared" si="1"/>
        <v>1.6</v>
      </c>
      <c r="M46" s="12">
        <v>0</v>
      </c>
      <c r="N46" s="48">
        <f t="shared" si="2"/>
        <v>1.6</v>
      </c>
      <c r="O46" s="104">
        <f t="shared" si="3"/>
        <v>1.29</v>
      </c>
      <c r="P46" s="104">
        <f t="shared" si="20"/>
        <v>1.29</v>
      </c>
      <c r="Q46" s="17" t="s">
        <v>24</v>
      </c>
      <c r="R46" s="16"/>
      <c r="S46" s="18">
        <v>32</v>
      </c>
      <c r="T46" s="12" t="s">
        <v>204</v>
      </c>
      <c r="U46" s="15">
        <v>1.6</v>
      </c>
      <c r="V46" s="85">
        <f>0.005+0.005+0.007+0.005+0.0054+0.0048+0.0032+0.0065-0.0301-0.0065+0.0129+0.006-0.0129</f>
        <v>1.1299999999999999E-2</v>
      </c>
      <c r="W46" s="79">
        <f t="shared" si="16"/>
        <v>0.32129999999999997</v>
      </c>
      <c r="X46" s="18">
        <f t="shared" si="14"/>
        <v>1.6</v>
      </c>
      <c r="Y46" s="18" t="str">
        <f t="shared" si="11"/>
        <v>1 сутки</v>
      </c>
      <c r="Z46" s="64">
        <f t="shared" si="6"/>
        <v>1.6</v>
      </c>
      <c r="AA46" s="18">
        <v>0</v>
      </c>
      <c r="AB46" s="66">
        <f t="shared" si="7"/>
        <v>1.6</v>
      </c>
      <c r="AC46" s="89">
        <f t="shared" si="8"/>
        <v>1.2787000000000002</v>
      </c>
      <c r="AD46" s="89">
        <f t="shared" si="17"/>
        <v>1.2787000000000002</v>
      </c>
      <c r="AE46" s="12" t="s">
        <v>24</v>
      </c>
    </row>
    <row r="47" spans="1:31" s="1" customFormat="1" ht="22.5" x14ac:dyDescent="0.2">
      <c r="A47" s="18">
        <v>32</v>
      </c>
      <c r="B47" s="18" t="s">
        <v>4669</v>
      </c>
      <c r="C47" s="69">
        <v>1.6</v>
      </c>
      <c r="D47" s="69">
        <v>4.4999999999999998E-2</v>
      </c>
      <c r="E47" s="69">
        <v>2.5000000000000001E-2</v>
      </c>
      <c r="F47" s="79">
        <f t="shared" si="21"/>
        <v>5.1478150704935E-2</v>
      </c>
      <c r="G47" s="69">
        <v>1.6</v>
      </c>
      <c r="H47" s="69"/>
      <c r="I47" s="47">
        <v>5.0999999999999997E-2</v>
      </c>
      <c r="J47" s="12">
        <f t="shared" si="19"/>
        <v>1.6</v>
      </c>
      <c r="K47" s="12" t="s">
        <v>12</v>
      </c>
      <c r="L47" s="48">
        <f t="shared" si="1"/>
        <v>1.6</v>
      </c>
      <c r="M47" s="12">
        <v>0</v>
      </c>
      <c r="N47" s="48">
        <f t="shared" si="2"/>
        <v>1.6</v>
      </c>
      <c r="O47" s="104">
        <f t="shared" si="3"/>
        <v>1.5490000000000002</v>
      </c>
      <c r="P47" s="104">
        <f t="shared" si="20"/>
        <v>1.5490000000000002</v>
      </c>
      <c r="Q47" s="17" t="s">
        <v>24</v>
      </c>
      <c r="R47" s="16"/>
      <c r="S47" s="18">
        <v>32</v>
      </c>
      <c r="T47" s="12" t="s">
        <v>205</v>
      </c>
      <c r="U47" s="15">
        <v>1.6</v>
      </c>
      <c r="V47" s="85">
        <f>0</f>
        <v>0</v>
      </c>
      <c r="W47" s="79">
        <f t="shared" si="16"/>
        <v>5.0999999999999997E-2</v>
      </c>
      <c r="X47" s="18">
        <f t="shared" si="14"/>
        <v>1.6</v>
      </c>
      <c r="Y47" s="18" t="str">
        <f t="shared" si="11"/>
        <v>1 сутки</v>
      </c>
      <c r="Z47" s="64">
        <f t="shared" si="6"/>
        <v>1.6</v>
      </c>
      <c r="AA47" s="18">
        <v>0</v>
      </c>
      <c r="AB47" s="66">
        <f t="shared" si="7"/>
        <v>1.6</v>
      </c>
      <c r="AC47" s="89">
        <f t="shared" si="8"/>
        <v>1.5490000000000002</v>
      </c>
      <c r="AD47" s="89">
        <f t="shared" si="17"/>
        <v>1.5490000000000002</v>
      </c>
      <c r="AE47" s="12" t="s">
        <v>24</v>
      </c>
    </row>
    <row r="48" spans="1:31" s="1" customFormat="1" ht="22.5" x14ac:dyDescent="0.2">
      <c r="A48" s="18">
        <v>33</v>
      </c>
      <c r="B48" s="18" t="s">
        <v>208</v>
      </c>
      <c r="C48" s="69">
        <v>2.5</v>
      </c>
      <c r="D48" s="69">
        <v>0.32</v>
      </c>
      <c r="E48" s="69">
        <v>0.19</v>
      </c>
      <c r="F48" s="79">
        <f t="shared" si="21"/>
        <v>0.37215588131856792</v>
      </c>
      <c r="G48" s="69">
        <v>2.5</v>
      </c>
      <c r="H48" s="69"/>
      <c r="I48" s="47">
        <v>0.372</v>
      </c>
      <c r="J48" s="12">
        <f t="shared" si="19"/>
        <v>2.5</v>
      </c>
      <c r="K48" s="12" t="s">
        <v>12</v>
      </c>
      <c r="L48" s="48">
        <f t="shared" si="1"/>
        <v>2.5</v>
      </c>
      <c r="M48" s="12">
        <v>0</v>
      </c>
      <c r="N48" s="48">
        <f t="shared" si="2"/>
        <v>2.5</v>
      </c>
      <c r="O48" s="104">
        <f t="shared" si="3"/>
        <v>2.1280000000000001</v>
      </c>
      <c r="P48" s="104">
        <f t="shared" si="20"/>
        <v>2.1280000000000001</v>
      </c>
      <c r="Q48" s="17" t="s">
        <v>24</v>
      </c>
      <c r="R48" s="16"/>
      <c r="S48" s="18">
        <v>33</v>
      </c>
      <c r="T48" s="12" t="s">
        <v>208</v>
      </c>
      <c r="U48" s="15">
        <v>2.5</v>
      </c>
      <c r="V48" s="85">
        <f>0.025+0.009+0.016+0.065+0.0043-0.1011+0.0155+0.0054+0.080639+0.0075+0.0108+0.0075+0.0161+0.0068+0.0086-0.1301+0.0086-0.015+0.025-0.016+0.024-0.008+0.015</f>
        <v>8.0539000000000041E-2</v>
      </c>
      <c r="W48" s="79">
        <f t="shared" si="16"/>
        <v>0.45253900000000002</v>
      </c>
      <c r="X48" s="18">
        <f t="shared" si="14"/>
        <v>2.5</v>
      </c>
      <c r="Y48" s="18" t="str">
        <f t="shared" si="11"/>
        <v>1 сутки</v>
      </c>
      <c r="Z48" s="64">
        <f t="shared" si="6"/>
        <v>2.5</v>
      </c>
      <c r="AA48" s="18">
        <v>0</v>
      </c>
      <c r="AB48" s="66">
        <f t="shared" si="7"/>
        <v>2.5</v>
      </c>
      <c r="AC48" s="89">
        <f t="shared" si="8"/>
        <v>2.0474610000000002</v>
      </c>
      <c r="AD48" s="89">
        <f t="shared" si="17"/>
        <v>2.0474610000000002</v>
      </c>
      <c r="AE48" s="12" t="s">
        <v>24</v>
      </c>
    </row>
    <row r="49" spans="1:31" s="1" customFormat="1" ht="22.5" x14ac:dyDescent="0.2">
      <c r="A49" s="202">
        <v>34</v>
      </c>
      <c r="B49" s="25" t="s">
        <v>66</v>
      </c>
      <c r="C49" s="63" t="s">
        <v>37</v>
      </c>
      <c r="D49" s="63">
        <f>D50+D51</f>
        <v>16.420000000000002</v>
      </c>
      <c r="E49" s="63">
        <f>E50+E51</f>
        <v>6.73</v>
      </c>
      <c r="F49" s="79">
        <f t="shared" si="21"/>
        <v>17.745683982309615</v>
      </c>
      <c r="G49" s="63">
        <v>40</v>
      </c>
      <c r="H49" s="63">
        <v>40</v>
      </c>
      <c r="I49" s="48">
        <v>17.745999999999999</v>
      </c>
      <c r="J49" s="25">
        <f>J50+J51</f>
        <v>0</v>
      </c>
      <c r="K49" s="25">
        <v>0</v>
      </c>
      <c r="L49" s="26">
        <f t="shared" ref="L49:L71" si="22">I49-J49</f>
        <v>17.745999999999999</v>
      </c>
      <c r="M49" s="25">
        <v>0</v>
      </c>
      <c r="N49" s="24">
        <f>1.05*40</f>
        <v>42</v>
      </c>
      <c r="O49" s="5">
        <f>N49-L49-M49</f>
        <v>24.254000000000001</v>
      </c>
      <c r="P49" s="188">
        <f>MIN(O49:O51)</f>
        <v>24.254000000000001</v>
      </c>
      <c r="Q49" s="191" t="s">
        <v>24</v>
      </c>
      <c r="R49" s="16"/>
      <c r="S49" s="202">
        <v>34</v>
      </c>
      <c r="T49" s="25" t="s">
        <v>66</v>
      </c>
      <c r="U49" s="28" t="s">
        <v>37</v>
      </c>
      <c r="V49" s="84">
        <f>V51</f>
        <v>0.18799999999999997</v>
      </c>
      <c r="W49" s="47">
        <f>W50+W51</f>
        <v>18.053999999999998</v>
      </c>
      <c r="X49" s="25">
        <f>X50+X51</f>
        <v>0</v>
      </c>
      <c r="Y49" s="25">
        <v>0</v>
      </c>
      <c r="Z49" s="26">
        <f t="shared" ref="Z49:Z71" si="23">W49-X49</f>
        <v>18.053999999999998</v>
      </c>
      <c r="AA49" s="25">
        <v>0</v>
      </c>
      <c r="AB49" s="24">
        <f>1.05*40</f>
        <v>42</v>
      </c>
      <c r="AC49" s="104">
        <f>AB49-Z49-AA49</f>
        <v>23.946000000000002</v>
      </c>
      <c r="AD49" s="188">
        <f>MIN(AC49:AC51)</f>
        <v>23.946000000000002</v>
      </c>
      <c r="AE49" s="191" t="s">
        <v>24</v>
      </c>
    </row>
    <row r="50" spans="1:31" s="1" customFormat="1" ht="24" customHeight="1" x14ac:dyDescent="0.2">
      <c r="A50" s="222"/>
      <c r="B50" s="27" t="s">
        <v>55</v>
      </c>
      <c r="C50" s="63" t="s">
        <v>37</v>
      </c>
      <c r="D50" s="63">
        <v>4.59</v>
      </c>
      <c r="E50" s="63">
        <v>2.91</v>
      </c>
      <c r="F50" s="79">
        <f t="shared" si="21"/>
        <v>5.434721704006563</v>
      </c>
      <c r="G50" s="63"/>
      <c r="H50" s="63"/>
      <c r="I50" s="48">
        <v>5.4349999999999996</v>
      </c>
      <c r="J50" s="25">
        <v>0</v>
      </c>
      <c r="K50" s="25">
        <v>0</v>
      </c>
      <c r="L50" s="26">
        <f t="shared" si="22"/>
        <v>5.4349999999999996</v>
      </c>
      <c r="M50" s="25">
        <v>0</v>
      </c>
      <c r="N50" s="24">
        <f>1.05*40</f>
        <v>42</v>
      </c>
      <c r="O50" s="5">
        <f>N50-I50</f>
        <v>36.564999999999998</v>
      </c>
      <c r="P50" s="217"/>
      <c r="Q50" s="192"/>
      <c r="R50" s="16"/>
      <c r="S50" s="222"/>
      <c r="T50" s="27" t="s">
        <v>55</v>
      </c>
      <c r="U50" s="28" t="s">
        <v>37</v>
      </c>
      <c r="V50" s="84"/>
      <c r="W50" s="47">
        <f t="shared" ref="W50:W56" si="24">V50+I50</f>
        <v>5.4349999999999996</v>
      </c>
      <c r="X50" s="25">
        <v>0</v>
      </c>
      <c r="Y50" s="25">
        <v>0</v>
      </c>
      <c r="Z50" s="26">
        <f t="shared" si="23"/>
        <v>5.4349999999999996</v>
      </c>
      <c r="AA50" s="25">
        <v>0</v>
      </c>
      <c r="AB50" s="24">
        <f>1.05*40</f>
        <v>42</v>
      </c>
      <c r="AC50" s="104">
        <f>AB50-W50</f>
        <v>36.564999999999998</v>
      </c>
      <c r="AD50" s="189"/>
      <c r="AE50" s="200"/>
    </row>
    <row r="51" spans="1:31" s="1" customFormat="1" ht="21.75" customHeight="1" x14ac:dyDescent="0.2">
      <c r="A51" s="223"/>
      <c r="B51" s="27" t="s">
        <v>44</v>
      </c>
      <c r="C51" s="63" t="s">
        <v>37</v>
      </c>
      <c r="D51" s="63">
        <v>11.83</v>
      </c>
      <c r="E51" s="63">
        <v>3.82</v>
      </c>
      <c r="F51" s="79">
        <f t="shared" si="21"/>
        <v>12.431464113289312</v>
      </c>
      <c r="G51" s="63"/>
      <c r="H51" s="63"/>
      <c r="I51" s="48">
        <v>12.430999999999999</v>
      </c>
      <c r="J51" s="25">
        <v>0</v>
      </c>
      <c r="K51" s="25">
        <v>0</v>
      </c>
      <c r="L51" s="26">
        <f t="shared" si="22"/>
        <v>12.430999999999999</v>
      </c>
      <c r="M51" s="25">
        <v>0</v>
      </c>
      <c r="N51" s="24">
        <f>1.05*40</f>
        <v>42</v>
      </c>
      <c r="O51" s="5">
        <f t="shared" ref="O51:O57" si="25">N51-L51-M51</f>
        <v>29.569000000000003</v>
      </c>
      <c r="P51" s="218"/>
      <c r="Q51" s="193"/>
      <c r="R51" s="16"/>
      <c r="S51" s="223"/>
      <c r="T51" s="27" t="s">
        <v>44</v>
      </c>
      <c r="U51" s="28" t="s">
        <v>37</v>
      </c>
      <c r="V51" s="84">
        <f>0.005+0.009+0.005+0.0048-0.0048+0.0024-0.0048+0.0008+0.0161-0.0194+0.102+0.027+0.137+0.102-0.016+0.0323-0.2043+0.01-0.0161</f>
        <v>0.18799999999999997</v>
      </c>
      <c r="W51" s="47">
        <f t="shared" si="24"/>
        <v>12.619</v>
      </c>
      <c r="X51" s="25">
        <v>0</v>
      </c>
      <c r="Y51" s="25">
        <v>0</v>
      </c>
      <c r="Z51" s="26">
        <f t="shared" si="23"/>
        <v>12.619</v>
      </c>
      <c r="AA51" s="25">
        <v>0</v>
      </c>
      <c r="AB51" s="24">
        <f>1.05*40</f>
        <v>42</v>
      </c>
      <c r="AC51" s="104">
        <f t="shared" ref="AC51:AC57" si="26">AB51-Z51-AA51</f>
        <v>29.381</v>
      </c>
      <c r="AD51" s="190"/>
      <c r="AE51" s="201"/>
    </row>
    <row r="52" spans="1:31" s="1" customFormat="1" ht="22.5" x14ac:dyDescent="0.2">
      <c r="A52" s="18">
        <v>35</v>
      </c>
      <c r="B52" s="65" t="s">
        <v>67</v>
      </c>
      <c r="C52" s="63" t="s">
        <v>29</v>
      </c>
      <c r="D52" s="63">
        <v>0.75</v>
      </c>
      <c r="E52" s="63">
        <v>0.17</v>
      </c>
      <c r="F52" s="63"/>
      <c r="G52" s="63">
        <v>6.3</v>
      </c>
      <c r="H52" s="63">
        <v>6.3</v>
      </c>
      <c r="I52" s="48">
        <v>0.76900000000000002</v>
      </c>
      <c r="J52" s="25">
        <v>0</v>
      </c>
      <c r="K52" s="25">
        <v>0</v>
      </c>
      <c r="L52" s="26">
        <f t="shared" si="22"/>
        <v>0.76900000000000002</v>
      </c>
      <c r="M52" s="25">
        <v>0</v>
      </c>
      <c r="N52" s="24">
        <f>1.05*6.3</f>
        <v>6.6150000000000002</v>
      </c>
      <c r="O52" s="6">
        <f t="shared" si="25"/>
        <v>5.8460000000000001</v>
      </c>
      <c r="P52" s="48">
        <f>O52</f>
        <v>5.8460000000000001</v>
      </c>
      <c r="Q52" s="17" t="s">
        <v>24</v>
      </c>
      <c r="R52" s="16"/>
      <c r="S52" s="18">
        <v>35</v>
      </c>
      <c r="T52" s="25" t="s">
        <v>67</v>
      </c>
      <c r="U52" s="28" t="s">
        <v>29</v>
      </c>
      <c r="V52" s="84">
        <f>0.003+0.005+0.005+0.0376+0.0097+0.0032+0.0215+0.0194+0.0186+0.0444+0.0151+0.0161-0.0892-0.0161+0.0161+0.0068+0.058-0.016+0.015-0.005+0.016-0.014+0.341-0.062+0.0183-0.0229+0.0075-0.0129+2.637-0.007</f>
        <v>3.0691999999999999</v>
      </c>
      <c r="W52" s="47">
        <f t="shared" si="24"/>
        <v>3.8382000000000001</v>
      </c>
      <c r="X52" s="25">
        <v>0</v>
      </c>
      <c r="Y52" s="25">
        <v>0</v>
      </c>
      <c r="Z52" s="26">
        <f t="shared" si="23"/>
        <v>3.8382000000000001</v>
      </c>
      <c r="AA52" s="25">
        <v>0</v>
      </c>
      <c r="AB52" s="24">
        <f>1.05*6.3</f>
        <v>6.6150000000000002</v>
      </c>
      <c r="AC52" s="6">
        <f t="shared" si="26"/>
        <v>2.7768000000000002</v>
      </c>
      <c r="AD52" s="48">
        <f>AC52</f>
        <v>2.7768000000000002</v>
      </c>
      <c r="AE52" s="12" t="s">
        <v>24</v>
      </c>
    </row>
    <row r="53" spans="1:31" s="37" customFormat="1" ht="22.5" x14ac:dyDescent="0.2">
      <c r="A53" s="18">
        <v>36</v>
      </c>
      <c r="B53" s="31" t="s">
        <v>68</v>
      </c>
      <c r="C53" s="32" t="s">
        <v>46</v>
      </c>
      <c r="D53" s="32">
        <v>28.46</v>
      </c>
      <c r="E53" s="32">
        <v>11.1</v>
      </c>
      <c r="F53" s="32"/>
      <c r="G53" s="32">
        <v>25</v>
      </c>
      <c r="H53" s="32">
        <v>40</v>
      </c>
      <c r="I53" s="49">
        <v>30.545999999999999</v>
      </c>
      <c r="J53" s="31">
        <v>0</v>
      </c>
      <c r="K53" s="31">
        <v>0</v>
      </c>
      <c r="L53" s="29">
        <f t="shared" si="22"/>
        <v>30.545999999999999</v>
      </c>
      <c r="M53" s="31">
        <v>0</v>
      </c>
      <c r="N53" s="30">
        <f>1.05*25</f>
        <v>26.25</v>
      </c>
      <c r="O53" s="4">
        <f t="shared" si="25"/>
        <v>-4.2959999999999994</v>
      </c>
      <c r="P53" s="49">
        <f>O53</f>
        <v>-4.2959999999999994</v>
      </c>
      <c r="Q53" s="19" t="s">
        <v>25</v>
      </c>
      <c r="R53" s="36"/>
      <c r="S53" s="22">
        <v>36</v>
      </c>
      <c r="T53" s="31" t="s">
        <v>68</v>
      </c>
      <c r="U53" s="32" t="s">
        <v>46</v>
      </c>
      <c r="V53" s="86">
        <f>3.182+0.629+0.2021+0.5215+0.204+0.2451+0.2043-0.2451+2.15</f>
        <v>7.0928999999999984</v>
      </c>
      <c r="W53" s="51">
        <f t="shared" si="24"/>
        <v>37.6389</v>
      </c>
      <c r="X53" s="31">
        <v>0</v>
      </c>
      <c r="Y53" s="31">
        <v>0</v>
      </c>
      <c r="Z53" s="29">
        <f t="shared" si="23"/>
        <v>37.6389</v>
      </c>
      <c r="AA53" s="31">
        <v>0</v>
      </c>
      <c r="AB53" s="30">
        <f>1.05*25</f>
        <v>26.25</v>
      </c>
      <c r="AC53" s="4">
        <f>AB53-Z53-AA53</f>
        <v>-11.3889</v>
      </c>
      <c r="AD53" s="49">
        <f>AC53</f>
        <v>-11.3889</v>
      </c>
      <c r="AE53" s="22" t="s">
        <v>25</v>
      </c>
    </row>
    <row r="54" spans="1:31" s="1" customFormat="1" ht="22.5" x14ac:dyDescent="0.2">
      <c r="A54" s="18">
        <v>37</v>
      </c>
      <c r="B54" s="65" t="s">
        <v>69</v>
      </c>
      <c r="C54" s="63" t="s">
        <v>29</v>
      </c>
      <c r="D54" s="63">
        <v>2.496</v>
      </c>
      <c r="E54" s="63">
        <v>0.94299999999999995</v>
      </c>
      <c r="F54" s="79">
        <f>SQRT(D54^2+E54^2)</f>
        <v>2.6681950828228436</v>
      </c>
      <c r="G54" s="63">
        <v>6.3</v>
      </c>
      <c r="H54" s="63">
        <v>6.3</v>
      </c>
      <c r="I54" s="48">
        <v>2.6680000000000001</v>
      </c>
      <c r="J54" s="25">
        <v>0</v>
      </c>
      <c r="K54" s="25">
        <v>0</v>
      </c>
      <c r="L54" s="26">
        <f t="shared" si="22"/>
        <v>2.6680000000000001</v>
      </c>
      <c r="M54" s="25">
        <v>0</v>
      </c>
      <c r="N54" s="24">
        <f>1.05*6.3</f>
        <v>6.6150000000000002</v>
      </c>
      <c r="O54" s="6">
        <f t="shared" si="25"/>
        <v>3.9470000000000001</v>
      </c>
      <c r="P54" s="48">
        <f>O54</f>
        <v>3.9470000000000001</v>
      </c>
      <c r="Q54" s="17" t="s">
        <v>24</v>
      </c>
      <c r="R54" s="16"/>
      <c r="S54" s="18">
        <v>37</v>
      </c>
      <c r="T54" s="25" t="s">
        <v>69</v>
      </c>
      <c r="U54" s="28" t="s">
        <v>29</v>
      </c>
      <c r="V54" s="84">
        <f>0.811+0.005+0.026+0.016+0.005-0.0349+0.0161+0.0161+0.0054+1.0827+0.0215+0.0054+0.010752-0.1925+0.0075+0.0054+0.0914+0.3064+0.0065+0.0161+0.0065+0.0086-0.1505+0.0086+0.1624+0.0161+0.0226+0.338-0.332-0.008-0.016-0.1871</f>
        <v>2.0960519999999998</v>
      </c>
      <c r="W54" s="47">
        <f t="shared" si="24"/>
        <v>4.7640519999999995</v>
      </c>
      <c r="X54" s="25">
        <v>0</v>
      </c>
      <c r="Y54" s="25">
        <v>0</v>
      </c>
      <c r="Z54" s="26">
        <f t="shared" si="23"/>
        <v>4.7640519999999995</v>
      </c>
      <c r="AA54" s="25">
        <v>0</v>
      </c>
      <c r="AB54" s="24">
        <f>1.05*6.3</f>
        <v>6.6150000000000002</v>
      </c>
      <c r="AC54" s="6">
        <f t="shared" si="26"/>
        <v>1.8509480000000007</v>
      </c>
      <c r="AD54" s="48">
        <f>AC54</f>
        <v>1.8509480000000007</v>
      </c>
      <c r="AE54" s="12" t="s">
        <v>24</v>
      </c>
    </row>
    <row r="55" spans="1:31" s="1" customFormat="1" ht="33.75" x14ac:dyDescent="0.2">
      <c r="A55" s="18">
        <v>38</v>
      </c>
      <c r="B55" s="65" t="s">
        <v>70</v>
      </c>
      <c r="C55" s="63" t="s">
        <v>4666</v>
      </c>
      <c r="D55" s="63">
        <v>22.45</v>
      </c>
      <c r="E55" s="63">
        <v>5.77</v>
      </c>
      <c r="F55" s="79">
        <f>SQRT(D55^2+E55^2)</f>
        <v>23.179633301672396</v>
      </c>
      <c r="G55" s="63">
        <v>50</v>
      </c>
      <c r="H55" s="63">
        <v>25</v>
      </c>
      <c r="I55" s="81">
        <v>23.18</v>
      </c>
      <c r="J55" s="65">
        <v>1.5</v>
      </c>
      <c r="K55" s="65" t="s">
        <v>58</v>
      </c>
      <c r="L55" s="64">
        <f t="shared" si="22"/>
        <v>21.68</v>
      </c>
      <c r="M55" s="65">
        <v>0</v>
      </c>
      <c r="N55" s="66">
        <f>1.05*50</f>
        <v>52.5</v>
      </c>
      <c r="O55" s="2">
        <f t="shared" si="25"/>
        <v>30.82</v>
      </c>
      <c r="P55" s="81">
        <f>O55</f>
        <v>30.82</v>
      </c>
      <c r="Q55" s="95" t="s">
        <v>24</v>
      </c>
      <c r="R55" s="151"/>
      <c r="S55" s="18">
        <v>38</v>
      </c>
      <c r="T55" s="65" t="s">
        <v>70</v>
      </c>
      <c r="U55" s="63" t="s">
        <v>4666</v>
      </c>
      <c r="V55" s="80">
        <f>0.806+0.2421+0.3387+1.29+1.43+0.285+3.7847+0.5956+0.5462-1.406+10.859-1.465-2.186+6.451+3.225+0.801+0.591+5.86-0.172-1.075-1.0752</f>
        <v>29.726100000000006</v>
      </c>
      <c r="W55" s="79">
        <f t="shared" si="24"/>
        <v>52.906100000000009</v>
      </c>
      <c r="X55" s="65">
        <v>1.5</v>
      </c>
      <c r="Y55" s="65" t="s">
        <v>58</v>
      </c>
      <c r="Z55" s="64">
        <f t="shared" si="23"/>
        <v>51.406100000000009</v>
      </c>
      <c r="AA55" s="65">
        <v>0</v>
      </c>
      <c r="AB55" s="66">
        <f>1.05*50</f>
        <v>52.5</v>
      </c>
      <c r="AC55" s="2">
        <f t="shared" si="26"/>
        <v>1.0938999999999908</v>
      </c>
      <c r="AD55" s="81">
        <f>AC55</f>
        <v>1.0938999999999908</v>
      </c>
      <c r="AE55" s="18" t="s">
        <v>24</v>
      </c>
    </row>
    <row r="56" spans="1:31" s="98" customFormat="1" ht="22.5" x14ac:dyDescent="0.2">
      <c r="A56" s="65">
        <v>39</v>
      </c>
      <c r="B56" s="65" t="s">
        <v>71</v>
      </c>
      <c r="C56" s="63" t="s">
        <v>29</v>
      </c>
      <c r="D56" s="63">
        <v>4.82</v>
      </c>
      <c r="E56" s="63">
        <v>2.0099999999999998</v>
      </c>
      <c r="F56" s="63"/>
      <c r="G56" s="63">
        <v>6.3</v>
      </c>
      <c r="H56" s="63">
        <v>6.3</v>
      </c>
      <c r="I56" s="81">
        <v>5.2220000000000004</v>
      </c>
      <c r="J56" s="65">
        <v>0</v>
      </c>
      <c r="K56" s="65">
        <v>0</v>
      </c>
      <c r="L56" s="64">
        <f t="shared" si="22"/>
        <v>5.2220000000000004</v>
      </c>
      <c r="M56" s="65">
        <v>0</v>
      </c>
      <c r="N56" s="66">
        <f>1.05*6.3</f>
        <v>6.6150000000000002</v>
      </c>
      <c r="O56" s="2">
        <f t="shared" si="25"/>
        <v>1.3929999999999998</v>
      </c>
      <c r="P56" s="81">
        <f>O56</f>
        <v>1.3929999999999998</v>
      </c>
      <c r="Q56" s="95" t="s">
        <v>24</v>
      </c>
      <c r="R56" s="96"/>
      <c r="S56" s="31">
        <v>39</v>
      </c>
      <c r="T56" s="31" t="s">
        <v>71</v>
      </c>
      <c r="U56" s="32" t="s">
        <v>29</v>
      </c>
      <c r="V56" s="86">
        <f>0.412+0.096+0.016+0.03+0.022+0.037+0.046+0.06+0.069+0.062+0.017+0.027+0.4785+0.0581+0.3871-0.4422+0.0097+0.4833+0.0855+0.0564+0.3473+0.166+0.0667+0.0441+0.1456+0.0489+0.048383+0.0296-0.7682+0.1667+0.0446+0.0376+0.0844+0.0409+0.0886+0.1658+0.1212+0.1334+0.0956+0.153-0.7297+0.153+0.1516+0.0923+0.1189+0.0804+0.1211+0.47-0.311+0.1662-0.402+0.517-0.239+0.441-0.234+0.4-0.229+0.5612-0.3653+0.3209-0.3576+0.3607-0.4172</f>
        <v>3.9400829999999996</v>
      </c>
      <c r="W56" s="49">
        <f t="shared" si="24"/>
        <v>9.1620829999999991</v>
      </c>
      <c r="X56" s="31">
        <v>0</v>
      </c>
      <c r="Y56" s="31">
        <v>0</v>
      </c>
      <c r="Z56" s="29">
        <f t="shared" si="23"/>
        <v>9.1620829999999991</v>
      </c>
      <c r="AA56" s="31">
        <v>0</v>
      </c>
      <c r="AB56" s="30">
        <f>1.05*6.3</f>
        <v>6.6150000000000002</v>
      </c>
      <c r="AC56" s="97">
        <f t="shared" si="26"/>
        <v>-2.5470829999999989</v>
      </c>
      <c r="AD56" s="49">
        <f>AC56</f>
        <v>-2.5470829999999989</v>
      </c>
      <c r="AE56" s="31" t="s">
        <v>25</v>
      </c>
    </row>
    <row r="57" spans="1:31" s="158" customFormat="1" ht="26.25" customHeight="1" x14ac:dyDescent="0.2">
      <c r="A57" s="214">
        <v>40</v>
      </c>
      <c r="B57" s="65" t="s">
        <v>72</v>
      </c>
      <c r="C57" s="63" t="s">
        <v>4676</v>
      </c>
      <c r="D57" s="63">
        <f>D58+D59</f>
        <v>42</v>
      </c>
      <c r="E57" s="63">
        <f>E58+E59</f>
        <v>15.83</v>
      </c>
      <c r="F57" s="63"/>
      <c r="G57" s="63">
        <v>40</v>
      </c>
      <c r="H57" s="63">
        <v>63</v>
      </c>
      <c r="I57" s="63">
        <f>I58+I59</f>
        <v>45.007999999999996</v>
      </c>
      <c r="J57" s="65">
        <f>J58+J59</f>
        <v>0</v>
      </c>
      <c r="K57" s="65">
        <v>0</v>
      </c>
      <c r="L57" s="66">
        <f t="shared" si="22"/>
        <v>45.007999999999996</v>
      </c>
      <c r="M57" s="65">
        <v>0</v>
      </c>
      <c r="N57" s="66">
        <f>1.05*63</f>
        <v>66.150000000000006</v>
      </c>
      <c r="O57" s="53">
        <f t="shared" si="25"/>
        <v>21.14200000000001</v>
      </c>
      <c r="P57" s="211">
        <f>MIN(O57:O59)</f>
        <v>21.14200000000001</v>
      </c>
      <c r="Q57" s="214" t="s">
        <v>24</v>
      </c>
      <c r="R57" s="157"/>
      <c r="S57" s="214">
        <v>40</v>
      </c>
      <c r="T57" s="65" t="s">
        <v>72</v>
      </c>
      <c r="U57" s="63" t="s">
        <v>4676</v>
      </c>
      <c r="V57" s="80">
        <f>V58+V59</f>
        <v>9.5340210000000027</v>
      </c>
      <c r="W57" s="81">
        <f>W58+W59</f>
        <v>54.542021000000005</v>
      </c>
      <c r="X57" s="65">
        <f>X58+X59</f>
        <v>0</v>
      </c>
      <c r="Y57" s="65">
        <v>0</v>
      </c>
      <c r="Z57" s="64">
        <f t="shared" si="23"/>
        <v>54.542021000000005</v>
      </c>
      <c r="AA57" s="65">
        <v>0</v>
      </c>
      <c r="AB57" s="66">
        <f>1.05*63</f>
        <v>66.150000000000006</v>
      </c>
      <c r="AC57" s="89">
        <f t="shared" si="26"/>
        <v>11.607979</v>
      </c>
      <c r="AD57" s="211">
        <f>MIN(AC57:AC59)</f>
        <v>11.607979</v>
      </c>
      <c r="AE57" s="214" t="s">
        <v>24</v>
      </c>
    </row>
    <row r="58" spans="1:31" s="158" customFormat="1" ht="21.75" customHeight="1" x14ac:dyDescent="0.2">
      <c r="A58" s="215"/>
      <c r="B58" s="67" t="s">
        <v>55</v>
      </c>
      <c r="C58" s="63" t="s">
        <v>4676</v>
      </c>
      <c r="D58" s="63">
        <f>D141+D139</f>
        <v>22.490000000000002</v>
      </c>
      <c r="E58" s="63">
        <f>E141+E139</f>
        <v>9.08</v>
      </c>
      <c r="F58" s="63"/>
      <c r="G58" s="63"/>
      <c r="H58" s="63"/>
      <c r="I58" s="81">
        <v>24.363</v>
      </c>
      <c r="J58" s="65">
        <v>0</v>
      </c>
      <c r="K58" s="65">
        <v>0</v>
      </c>
      <c r="L58" s="66">
        <f t="shared" si="22"/>
        <v>24.363</v>
      </c>
      <c r="M58" s="65">
        <v>0</v>
      </c>
      <c r="N58" s="66">
        <f>1.05*63</f>
        <v>66.150000000000006</v>
      </c>
      <c r="O58" s="53">
        <f>N58-I58</f>
        <v>41.787000000000006</v>
      </c>
      <c r="P58" s="219"/>
      <c r="Q58" s="234"/>
      <c r="R58" s="157"/>
      <c r="S58" s="215"/>
      <c r="T58" s="67" t="s">
        <v>55</v>
      </c>
      <c r="U58" s="63" t="s">
        <v>4676</v>
      </c>
      <c r="V58" s="80"/>
      <c r="W58" s="81">
        <f>V58+I58</f>
        <v>24.363</v>
      </c>
      <c r="X58" s="65">
        <v>0</v>
      </c>
      <c r="Y58" s="65">
        <v>0</v>
      </c>
      <c r="Z58" s="64">
        <f t="shared" si="23"/>
        <v>24.363</v>
      </c>
      <c r="AA58" s="65">
        <v>0</v>
      </c>
      <c r="AB58" s="66">
        <f>1.05*63</f>
        <v>66.150000000000006</v>
      </c>
      <c r="AC58" s="53">
        <f>AB58-W58</f>
        <v>41.787000000000006</v>
      </c>
      <c r="AD58" s="212"/>
      <c r="AE58" s="215"/>
    </row>
    <row r="59" spans="1:31" s="158" customFormat="1" ht="24.75" customHeight="1" x14ac:dyDescent="0.2">
      <c r="A59" s="216"/>
      <c r="B59" s="67" t="s">
        <v>44</v>
      </c>
      <c r="C59" s="63" t="s">
        <v>4676</v>
      </c>
      <c r="D59" s="63">
        <v>19.510000000000002</v>
      </c>
      <c r="E59" s="63">
        <v>6.75</v>
      </c>
      <c r="F59" s="63"/>
      <c r="G59" s="63"/>
      <c r="H59" s="63"/>
      <c r="I59" s="81">
        <v>20.645</v>
      </c>
      <c r="J59" s="65">
        <v>0</v>
      </c>
      <c r="K59" s="65">
        <v>0</v>
      </c>
      <c r="L59" s="66">
        <f t="shared" si="22"/>
        <v>20.645</v>
      </c>
      <c r="M59" s="65">
        <v>0</v>
      </c>
      <c r="N59" s="66">
        <f>1.05*63</f>
        <v>66.150000000000006</v>
      </c>
      <c r="O59" s="53">
        <f>N59-L59-M59</f>
        <v>45.50500000000001</v>
      </c>
      <c r="P59" s="220"/>
      <c r="Q59" s="235"/>
      <c r="R59" s="157"/>
      <c r="S59" s="216"/>
      <c r="T59" s="67" t="s">
        <v>44</v>
      </c>
      <c r="U59" s="63" t="s">
        <v>4676</v>
      </c>
      <c r="V59" s="80">
        <f>3.226+0.267+0.161+0.188-0.7956+0.4301+1.6061+0.5376+0.1236+3.2757+0.698871-0.00215+0.2421+2.2428+0.6989-0.6526-0.371+0.72-0.054+1.613-3.7632+0.2169-1.0214+0.9677-1.0214</f>
        <v>9.5340210000000027</v>
      </c>
      <c r="W59" s="81">
        <f>V59+I59</f>
        <v>30.179021000000002</v>
      </c>
      <c r="X59" s="65">
        <v>0</v>
      </c>
      <c r="Y59" s="65">
        <v>0</v>
      </c>
      <c r="Z59" s="64">
        <f t="shared" si="23"/>
        <v>30.179021000000002</v>
      </c>
      <c r="AA59" s="65">
        <v>0</v>
      </c>
      <c r="AB59" s="66">
        <f>1.05*63</f>
        <v>66.150000000000006</v>
      </c>
      <c r="AC59" s="89">
        <f>AB59-Z59-AA59</f>
        <v>35.970979</v>
      </c>
      <c r="AD59" s="213"/>
      <c r="AE59" s="216"/>
    </row>
    <row r="60" spans="1:31" s="1" customFormat="1" ht="22.5" x14ac:dyDescent="0.2">
      <c r="A60" s="202">
        <v>41</v>
      </c>
      <c r="B60" s="25" t="s">
        <v>73</v>
      </c>
      <c r="C60" s="63" t="s">
        <v>30</v>
      </c>
      <c r="D60" s="63">
        <v>9.2309999999999999</v>
      </c>
      <c r="E60" s="63">
        <v>3.6419999999999999</v>
      </c>
      <c r="F60" s="80">
        <f>F61+F62</f>
        <v>9.1850319690519946</v>
      </c>
      <c r="G60" s="63">
        <v>16</v>
      </c>
      <c r="H60" s="63">
        <v>16</v>
      </c>
      <c r="I60" s="63">
        <v>9.1850000000000005</v>
      </c>
      <c r="J60" s="25">
        <f>J61+J62</f>
        <v>0</v>
      </c>
      <c r="K60" s="25">
        <v>0</v>
      </c>
      <c r="L60" s="26">
        <f t="shared" si="22"/>
        <v>9.1850000000000005</v>
      </c>
      <c r="M60" s="25">
        <v>0</v>
      </c>
      <c r="N60" s="24">
        <f>1.05*16</f>
        <v>16.8</v>
      </c>
      <c r="O60" s="5">
        <f>N60-L60-M60</f>
        <v>7.6150000000000002</v>
      </c>
      <c r="P60" s="188">
        <f>MIN(O60:O62)</f>
        <v>7.6150000000000002</v>
      </c>
      <c r="Q60" s="191" t="s">
        <v>24</v>
      </c>
      <c r="R60" s="16"/>
      <c r="S60" s="202">
        <v>41</v>
      </c>
      <c r="T60" s="25" t="s">
        <v>73</v>
      </c>
      <c r="U60" s="28" t="s">
        <v>30</v>
      </c>
      <c r="V60" s="84">
        <f>V61+V62</f>
        <v>0.17570000000000002</v>
      </c>
      <c r="W60" s="47">
        <f>W61+W62</f>
        <v>9.3607000000000014</v>
      </c>
      <c r="X60" s="25">
        <f>X61+X62</f>
        <v>0</v>
      </c>
      <c r="Y60" s="25">
        <v>0</v>
      </c>
      <c r="Z60" s="26">
        <f t="shared" si="23"/>
        <v>9.3607000000000014</v>
      </c>
      <c r="AA60" s="25">
        <v>0</v>
      </c>
      <c r="AB60" s="24">
        <f>1.05*16</f>
        <v>16.8</v>
      </c>
      <c r="AC60" s="5">
        <f>AB60-Z60-AA60</f>
        <v>7.4392999999999994</v>
      </c>
      <c r="AD60" s="188">
        <f>MIN(AC60:AC62)</f>
        <v>7.4392999999999994</v>
      </c>
      <c r="AE60" s="191" t="s">
        <v>24</v>
      </c>
    </row>
    <row r="61" spans="1:31" s="1" customFormat="1" ht="24.75" customHeight="1" x14ac:dyDescent="0.2">
      <c r="A61" s="203"/>
      <c r="B61" s="27" t="s">
        <v>55</v>
      </c>
      <c r="C61" s="63" t="s">
        <v>30</v>
      </c>
      <c r="D61" s="63">
        <f>D40+D165+D159+D26+D162+D35</f>
        <v>4.9849999999999994</v>
      </c>
      <c r="E61" s="63">
        <f>E40+E165+E159+E26+E162+E35</f>
        <v>1.948</v>
      </c>
      <c r="F61" s="79">
        <f>SQRT(D61^2+E61^2)</f>
        <v>5.3520957577382706</v>
      </c>
      <c r="G61" s="63"/>
      <c r="H61" s="63"/>
      <c r="I61" s="63">
        <v>5.3520000000000003</v>
      </c>
      <c r="J61" s="25">
        <v>0</v>
      </c>
      <c r="K61" s="25">
        <v>0</v>
      </c>
      <c r="L61" s="26">
        <f t="shared" si="22"/>
        <v>5.3520000000000003</v>
      </c>
      <c r="M61" s="25">
        <v>0</v>
      </c>
      <c r="N61" s="24">
        <f>1.05*16</f>
        <v>16.8</v>
      </c>
      <c r="O61" s="5">
        <f>N61-I61</f>
        <v>11.448</v>
      </c>
      <c r="P61" s="217"/>
      <c r="Q61" s="192"/>
      <c r="R61" s="16"/>
      <c r="S61" s="203"/>
      <c r="T61" s="27" t="s">
        <v>55</v>
      </c>
      <c r="U61" s="28" t="s">
        <v>30</v>
      </c>
      <c r="V61" s="84"/>
      <c r="W61" s="47">
        <f>V61+I61</f>
        <v>5.3520000000000003</v>
      </c>
      <c r="X61" s="25">
        <v>0</v>
      </c>
      <c r="Y61" s="25">
        <v>0</v>
      </c>
      <c r="Z61" s="26">
        <f t="shared" si="23"/>
        <v>5.3520000000000003</v>
      </c>
      <c r="AA61" s="25">
        <v>0</v>
      </c>
      <c r="AB61" s="24">
        <f>1.05*16</f>
        <v>16.8</v>
      </c>
      <c r="AC61" s="5">
        <f>AB61-W61</f>
        <v>11.448</v>
      </c>
      <c r="AD61" s="189"/>
      <c r="AE61" s="200"/>
    </row>
    <row r="62" spans="1:31" s="1" customFormat="1" ht="22.5" customHeight="1" x14ac:dyDescent="0.2">
      <c r="A62" s="204"/>
      <c r="B62" s="27" t="s">
        <v>44</v>
      </c>
      <c r="C62" s="63" t="s">
        <v>30</v>
      </c>
      <c r="D62" s="63">
        <v>3.45</v>
      </c>
      <c r="E62" s="63">
        <v>1.67</v>
      </c>
      <c r="F62" s="79">
        <f>SQRT(D62^2+E62^2)</f>
        <v>3.8329362113137235</v>
      </c>
      <c r="G62" s="63"/>
      <c r="H62" s="63"/>
      <c r="I62" s="48">
        <v>3.8330000000000002</v>
      </c>
      <c r="J62" s="25">
        <v>0</v>
      </c>
      <c r="K62" s="25">
        <v>0</v>
      </c>
      <c r="L62" s="26">
        <f t="shared" si="22"/>
        <v>3.8330000000000002</v>
      </c>
      <c r="M62" s="25">
        <v>0</v>
      </c>
      <c r="N62" s="24">
        <f>1.05*16</f>
        <v>16.8</v>
      </c>
      <c r="O62" s="5">
        <f>N62-L62-M62</f>
        <v>12.967000000000001</v>
      </c>
      <c r="P62" s="218"/>
      <c r="Q62" s="193"/>
      <c r="R62" s="16"/>
      <c r="S62" s="204"/>
      <c r="T62" s="27" t="s">
        <v>44</v>
      </c>
      <c r="U62" s="28" t="s">
        <v>30</v>
      </c>
      <c r="V62" s="84">
        <f>0.04+0.01+0.005+0.003+0.004+0.0199+0.0102+0.0075-0.0446+0.0102+0.0349+0.0054+0.005+0.0046-0.0403+0.0129+0.0161+0.0011+0.0032+0.0059-0.0562+0.0065+0.0036+0.023-0.026+0.031-0.012+0.39-0.382+0.011-0.006+0.0753-0.0111+0.0199-0.0075+0.0022</f>
        <v>0.17570000000000002</v>
      </c>
      <c r="W62" s="47">
        <f>V62+I62</f>
        <v>4.0087000000000002</v>
      </c>
      <c r="X62" s="25">
        <v>0</v>
      </c>
      <c r="Y62" s="25">
        <v>0</v>
      </c>
      <c r="Z62" s="26">
        <f t="shared" si="23"/>
        <v>4.0087000000000002</v>
      </c>
      <c r="AA62" s="25">
        <v>0</v>
      </c>
      <c r="AB62" s="24">
        <f>1.05*16</f>
        <v>16.8</v>
      </c>
      <c r="AC62" s="104">
        <f>AB62-Z62-AA62</f>
        <v>12.7913</v>
      </c>
      <c r="AD62" s="190"/>
      <c r="AE62" s="201"/>
    </row>
    <row r="63" spans="1:31" s="1" customFormat="1" ht="22.5" x14ac:dyDescent="0.2">
      <c r="A63" s="202">
        <v>42</v>
      </c>
      <c r="B63" s="31" t="s">
        <v>74</v>
      </c>
      <c r="C63" s="32" t="s">
        <v>31</v>
      </c>
      <c r="D63" s="32"/>
      <c r="E63" s="32"/>
      <c r="F63" s="32"/>
      <c r="G63" s="32">
        <v>25</v>
      </c>
      <c r="H63" s="32">
        <v>25</v>
      </c>
      <c r="I63" s="49">
        <f>I64+I65</f>
        <v>28.414999999999999</v>
      </c>
      <c r="J63" s="31">
        <f>J64+J65</f>
        <v>0</v>
      </c>
      <c r="K63" s="31">
        <v>0</v>
      </c>
      <c r="L63" s="29">
        <f t="shared" si="22"/>
        <v>28.414999999999999</v>
      </c>
      <c r="M63" s="31">
        <v>0</v>
      </c>
      <c r="N63" s="30">
        <f>1.05*25</f>
        <v>26.25</v>
      </c>
      <c r="O63" s="45">
        <f>N63-L63-M63</f>
        <v>-2.1649999999999991</v>
      </c>
      <c r="P63" s="205">
        <f>MIN(O63:O65)</f>
        <v>-2.1649999999999991</v>
      </c>
      <c r="Q63" s="208" t="s">
        <v>25</v>
      </c>
      <c r="R63" s="16"/>
      <c r="S63" s="208">
        <v>42</v>
      </c>
      <c r="T63" s="31" t="s">
        <v>74</v>
      </c>
      <c r="U63" s="32" t="s">
        <v>31</v>
      </c>
      <c r="V63" s="86">
        <f>V64+V65</f>
        <v>2.9878769999999992</v>
      </c>
      <c r="W63" s="51">
        <f>W64+W65</f>
        <v>31.402877000000004</v>
      </c>
      <c r="X63" s="31">
        <v>0</v>
      </c>
      <c r="Y63" s="31">
        <v>0</v>
      </c>
      <c r="Z63" s="29">
        <f t="shared" si="23"/>
        <v>31.402877000000004</v>
      </c>
      <c r="AA63" s="31">
        <v>0</v>
      </c>
      <c r="AB63" s="30">
        <f>1.05*25</f>
        <v>26.25</v>
      </c>
      <c r="AC63" s="105">
        <f>AB63-Z63-AA63</f>
        <v>-5.1528770000000037</v>
      </c>
      <c r="AD63" s="205">
        <f>MIN(AC63:AC65)</f>
        <v>-5.1528770000000037</v>
      </c>
      <c r="AE63" s="208" t="s">
        <v>25</v>
      </c>
    </row>
    <row r="64" spans="1:31" s="1" customFormat="1" ht="21.75" customHeight="1" x14ac:dyDescent="0.2">
      <c r="A64" s="203"/>
      <c r="B64" s="35" t="s">
        <v>55</v>
      </c>
      <c r="C64" s="32" t="s">
        <v>31</v>
      </c>
      <c r="D64" s="32"/>
      <c r="E64" s="32"/>
      <c r="F64" s="32"/>
      <c r="G64" s="32"/>
      <c r="H64" s="32"/>
      <c r="I64" s="49">
        <v>7.92</v>
      </c>
      <c r="J64" s="49">
        <v>0</v>
      </c>
      <c r="K64" s="31">
        <v>0</v>
      </c>
      <c r="L64" s="30">
        <f t="shared" si="22"/>
        <v>7.92</v>
      </c>
      <c r="M64" s="31">
        <v>0</v>
      </c>
      <c r="N64" s="30">
        <f>1.05*25</f>
        <v>26.25</v>
      </c>
      <c r="O64" s="3">
        <f>N64-I64</f>
        <v>18.329999999999998</v>
      </c>
      <c r="P64" s="239"/>
      <c r="Q64" s="231"/>
      <c r="R64" s="16"/>
      <c r="S64" s="209"/>
      <c r="T64" s="35" t="s">
        <v>55</v>
      </c>
      <c r="U64" s="32" t="s">
        <v>31</v>
      </c>
      <c r="V64" s="86"/>
      <c r="W64" s="51">
        <f>I64+V64</f>
        <v>7.92</v>
      </c>
      <c r="X64" s="31">
        <v>0</v>
      </c>
      <c r="Y64" s="31">
        <v>0</v>
      </c>
      <c r="Z64" s="29">
        <f t="shared" si="23"/>
        <v>7.92</v>
      </c>
      <c r="AA64" s="31">
        <v>0</v>
      </c>
      <c r="AB64" s="30">
        <f>1.05*25</f>
        <v>26.25</v>
      </c>
      <c r="AC64" s="3">
        <f>AB64-W64</f>
        <v>18.329999999999998</v>
      </c>
      <c r="AD64" s="206"/>
      <c r="AE64" s="209"/>
    </row>
    <row r="65" spans="1:31" s="1" customFormat="1" ht="25.5" customHeight="1" x14ac:dyDescent="0.2">
      <c r="A65" s="204"/>
      <c r="B65" s="35" t="s">
        <v>44</v>
      </c>
      <c r="C65" s="32" t="s">
        <v>31</v>
      </c>
      <c r="D65" s="32"/>
      <c r="E65" s="32"/>
      <c r="F65" s="32"/>
      <c r="G65" s="32"/>
      <c r="H65" s="32"/>
      <c r="I65" s="49">
        <v>20.495000000000001</v>
      </c>
      <c r="J65" s="31">
        <v>0</v>
      </c>
      <c r="K65" s="31">
        <v>0</v>
      </c>
      <c r="L65" s="30">
        <f t="shared" si="22"/>
        <v>20.495000000000001</v>
      </c>
      <c r="M65" s="31">
        <v>0</v>
      </c>
      <c r="N65" s="30">
        <f>1.05*25</f>
        <v>26.25</v>
      </c>
      <c r="O65" s="3">
        <f>N65-L65-M65</f>
        <v>5.754999999999999</v>
      </c>
      <c r="P65" s="240"/>
      <c r="Q65" s="232"/>
      <c r="R65" s="16"/>
      <c r="S65" s="210"/>
      <c r="T65" s="35" t="s">
        <v>44</v>
      </c>
      <c r="U65" s="32" t="s">
        <v>31</v>
      </c>
      <c r="V65" s="86">
        <f>0.012+0.017+0.0054-0.0215+0.607+0.0161+0.013977-0.0204+0.0068+0.0538+0.0086-0.0154+0.0068+0.0519+0.0538+0.041-0.007+2.173-0.007+0.02-0.007+0.033-0.047-0.039+0.0151-0.0003+0.0172</f>
        <v>2.9878769999999992</v>
      </c>
      <c r="W65" s="51">
        <f>I65+V65</f>
        <v>23.482877000000002</v>
      </c>
      <c r="X65" s="31">
        <v>0</v>
      </c>
      <c r="Y65" s="31">
        <v>0</v>
      </c>
      <c r="Z65" s="29">
        <f t="shared" si="23"/>
        <v>23.482877000000002</v>
      </c>
      <c r="AA65" s="31">
        <v>0</v>
      </c>
      <c r="AB65" s="30">
        <f>1.05*25</f>
        <v>26.25</v>
      </c>
      <c r="AC65" s="3">
        <f>AB65-Z65-AA65</f>
        <v>2.767122999999998</v>
      </c>
      <c r="AD65" s="207"/>
      <c r="AE65" s="210"/>
    </row>
    <row r="66" spans="1:31" s="1" customFormat="1" ht="22.5" x14ac:dyDescent="0.2">
      <c r="A66" s="202">
        <v>43</v>
      </c>
      <c r="B66" s="25" t="s">
        <v>75</v>
      </c>
      <c r="C66" s="63" t="s">
        <v>47</v>
      </c>
      <c r="D66" s="63">
        <f>D67+D68</f>
        <v>14.16</v>
      </c>
      <c r="E66" s="63">
        <f>E67+E68</f>
        <v>3.9299999999999997</v>
      </c>
      <c r="F66" s="80">
        <f>F67+F68</f>
        <v>14.77036949699772</v>
      </c>
      <c r="G66" s="63">
        <v>16</v>
      </c>
      <c r="H66" s="63">
        <v>25</v>
      </c>
      <c r="I66" s="48">
        <f>I67+I68</f>
        <v>14.77</v>
      </c>
      <c r="J66" s="25">
        <f>J67+J68</f>
        <v>5.2</v>
      </c>
      <c r="K66" s="25" t="str">
        <f>K67</f>
        <v>6 час</v>
      </c>
      <c r="L66" s="26">
        <f t="shared" si="22"/>
        <v>9.57</v>
      </c>
      <c r="M66" s="25">
        <v>0</v>
      </c>
      <c r="N66" s="24">
        <f>1.05*16</f>
        <v>16.8</v>
      </c>
      <c r="O66" s="5">
        <f>N66-L66-M66</f>
        <v>7.23</v>
      </c>
      <c r="P66" s="188">
        <f>MIN(O66:O68)</f>
        <v>7.23</v>
      </c>
      <c r="Q66" s="191" t="s">
        <v>24</v>
      </c>
      <c r="R66" s="16"/>
      <c r="S66" s="202">
        <v>43</v>
      </c>
      <c r="T66" s="25" t="s">
        <v>75</v>
      </c>
      <c r="U66" s="28" t="s">
        <v>47</v>
      </c>
      <c r="V66" s="84">
        <f>V67+V68+0</f>
        <v>2.7868280000000016</v>
      </c>
      <c r="W66" s="47">
        <f>W67+W68</f>
        <v>17.556828000000003</v>
      </c>
      <c r="X66" s="25">
        <f>X67+X68</f>
        <v>5.2</v>
      </c>
      <c r="Y66" s="25" t="str">
        <f>Y67</f>
        <v>6 час</v>
      </c>
      <c r="Z66" s="26">
        <f t="shared" si="23"/>
        <v>12.356828000000004</v>
      </c>
      <c r="AA66" s="25">
        <v>0</v>
      </c>
      <c r="AB66" s="24">
        <f>1.05*16</f>
        <v>16.8</v>
      </c>
      <c r="AC66" s="5">
        <f>AB66-Z66-AA66</f>
        <v>4.443171999999997</v>
      </c>
      <c r="AD66" s="188">
        <f>MIN(AC66:AC68)</f>
        <v>4.443171999999997</v>
      </c>
      <c r="AE66" s="191" t="s">
        <v>24</v>
      </c>
    </row>
    <row r="67" spans="1:31" s="1" customFormat="1" ht="22.5" customHeight="1" x14ac:dyDescent="0.2">
      <c r="A67" s="203"/>
      <c r="B67" s="27" t="s">
        <v>55</v>
      </c>
      <c r="C67" s="63" t="s">
        <v>47</v>
      </c>
      <c r="D67" s="63">
        <v>6.03</v>
      </c>
      <c r="E67" s="63">
        <v>2.44</v>
      </c>
      <c r="F67" s="79">
        <f>SQRT(D67^2+E67^2)</f>
        <v>6.5049596463006596</v>
      </c>
      <c r="G67" s="63"/>
      <c r="H67" s="63"/>
      <c r="I67" s="48">
        <v>6.5049999999999999</v>
      </c>
      <c r="J67" s="25">
        <v>5.2</v>
      </c>
      <c r="K67" s="25" t="s">
        <v>56</v>
      </c>
      <c r="L67" s="26">
        <f t="shared" si="22"/>
        <v>1.3049999999999997</v>
      </c>
      <c r="M67" s="25">
        <v>0</v>
      </c>
      <c r="N67" s="24">
        <f>1.05*16</f>
        <v>16.8</v>
      </c>
      <c r="O67" s="5">
        <f>N67-I67</f>
        <v>10.295000000000002</v>
      </c>
      <c r="P67" s="217"/>
      <c r="Q67" s="192"/>
      <c r="R67" s="16"/>
      <c r="S67" s="203"/>
      <c r="T67" s="27" t="s">
        <v>55</v>
      </c>
      <c r="U67" s="28" t="s">
        <v>47</v>
      </c>
      <c r="V67" s="84"/>
      <c r="W67" s="47">
        <f>V67+I67</f>
        <v>6.5049999999999999</v>
      </c>
      <c r="X67" s="25">
        <v>5.2</v>
      </c>
      <c r="Y67" s="25" t="s">
        <v>56</v>
      </c>
      <c r="Z67" s="26">
        <f t="shared" si="23"/>
        <v>1.3049999999999997</v>
      </c>
      <c r="AA67" s="25">
        <v>0</v>
      </c>
      <c r="AB67" s="24">
        <f>1.05*16</f>
        <v>16.8</v>
      </c>
      <c r="AC67" s="5">
        <f>AB67-W67</f>
        <v>10.295000000000002</v>
      </c>
      <c r="AD67" s="189"/>
      <c r="AE67" s="200"/>
    </row>
    <row r="68" spans="1:31" s="1" customFormat="1" ht="22.5" customHeight="1" x14ac:dyDescent="0.2">
      <c r="A68" s="204"/>
      <c r="B68" s="27" t="s">
        <v>44</v>
      </c>
      <c r="C68" s="63" t="s">
        <v>47</v>
      </c>
      <c r="D68" s="63">
        <v>8.1300000000000008</v>
      </c>
      <c r="E68" s="63">
        <v>1.49</v>
      </c>
      <c r="F68" s="79">
        <f>SQRT(D68^2+E68^2)</f>
        <v>8.2654098506970612</v>
      </c>
      <c r="G68" s="63"/>
      <c r="H68" s="63"/>
      <c r="I68" s="48">
        <v>8.2650000000000006</v>
      </c>
      <c r="J68" s="25">
        <v>0</v>
      </c>
      <c r="K68" s="25">
        <v>0</v>
      </c>
      <c r="L68" s="26">
        <f t="shared" si="22"/>
        <v>8.2650000000000006</v>
      </c>
      <c r="M68" s="25">
        <v>0</v>
      </c>
      <c r="N68" s="24">
        <f>1.05*16</f>
        <v>16.8</v>
      </c>
      <c r="O68" s="5">
        <f>N68-L68-M68</f>
        <v>8.5350000000000001</v>
      </c>
      <c r="P68" s="218"/>
      <c r="Q68" s="193"/>
      <c r="R68" s="16"/>
      <c r="S68" s="204"/>
      <c r="T68" s="27" t="s">
        <v>44</v>
      </c>
      <c r="U68" s="28" t="s">
        <v>47</v>
      </c>
      <c r="V68" s="84">
        <f>0.102+0.031+0.005+0.032+0.018+0.006+0.011+0.016+0.007-0.0973+0.0215+0.0269+0.0183+0.0312+0.008+0.0054+0.0161+0.0161+0.0645+0.016128-0.0882+0.0065+0.0215+0.0073+0.0068+0.0068+0.0076+0.0398+0.0297-0.153+0.0297+0.0297+0.0203+0.0526+0.0068+0.022-0.005+0.2194-0.014+4.331-0.023+0.102-0.265+0.192-0.067+0.0364-0.0753+0.0949-2.1854+0.0871-0.042</f>
        <v>2.7868280000000016</v>
      </c>
      <c r="W68" s="47">
        <f>V68+I68</f>
        <v>11.051828000000002</v>
      </c>
      <c r="X68" s="25">
        <v>0</v>
      </c>
      <c r="Y68" s="25">
        <v>0</v>
      </c>
      <c r="Z68" s="26">
        <f t="shared" si="23"/>
        <v>11.051828000000002</v>
      </c>
      <c r="AA68" s="25">
        <v>0</v>
      </c>
      <c r="AB68" s="24">
        <f>1.05*16</f>
        <v>16.8</v>
      </c>
      <c r="AC68" s="5">
        <f>AB68-Z68-AA68</f>
        <v>5.7481719999999985</v>
      </c>
      <c r="AD68" s="190"/>
      <c r="AE68" s="201"/>
    </row>
    <row r="69" spans="1:31" s="1" customFormat="1" ht="22.5" x14ac:dyDescent="0.2">
      <c r="A69" s="18">
        <v>44</v>
      </c>
      <c r="B69" s="65" t="s">
        <v>76</v>
      </c>
      <c r="C69" s="63" t="s">
        <v>26</v>
      </c>
      <c r="D69" s="63">
        <v>7.4160000000000004</v>
      </c>
      <c r="E69" s="63">
        <v>2.3940000000000001</v>
      </c>
      <c r="F69" s="63"/>
      <c r="G69" s="63">
        <v>10</v>
      </c>
      <c r="H69" s="63">
        <v>10</v>
      </c>
      <c r="I69" s="48">
        <v>7.7930000000000001</v>
      </c>
      <c r="J69" s="25">
        <v>0</v>
      </c>
      <c r="K69" s="25">
        <v>0</v>
      </c>
      <c r="L69" s="24">
        <f t="shared" si="22"/>
        <v>7.7930000000000001</v>
      </c>
      <c r="M69" s="25">
        <v>0</v>
      </c>
      <c r="N69" s="24">
        <f>1.05*10</f>
        <v>10.5</v>
      </c>
      <c r="O69" s="6">
        <f>N69-L69-M69</f>
        <v>2.7069999999999999</v>
      </c>
      <c r="P69" s="48">
        <f>O69</f>
        <v>2.7069999999999999</v>
      </c>
      <c r="Q69" s="17" t="s">
        <v>24</v>
      </c>
      <c r="R69" s="16"/>
      <c r="S69" s="18">
        <v>44</v>
      </c>
      <c r="T69" s="65" t="s">
        <v>76</v>
      </c>
      <c r="U69" s="28" t="s">
        <v>26</v>
      </c>
      <c r="V69" s="84">
        <f>1.183+0.215+0.323+0.3226</f>
        <v>2.0436000000000001</v>
      </c>
      <c r="W69" s="47">
        <f>V69+I69</f>
        <v>9.8366000000000007</v>
      </c>
      <c r="X69" s="25">
        <v>0</v>
      </c>
      <c r="Y69" s="25">
        <v>0</v>
      </c>
      <c r="Z69" s="26">
        <f t="shared" si="23"/>
        <v>9.8366000000000007</v>
      </c>
      <c r="AA69" s="25">
        <v>0</v>
      </c>
      <c r="AB69" s="24">
        <f>1.05*10</f>
        <v>10.5</v>
      </c>
      <c r="AC69" s="6">
        <f>AB69-Z69-AA69</f>
        <v>0.66339999999999932</v>
      </c>
      <c r="AD69" s="48">
        <f>AC69</f>
        <v>0.66339999999999932</v>
      </c>
      <c r="AE69" s="12" t="s">
        <v>24</v>
      </c>
    </row>
    <row r="70" spans="1:31" s="1" customFormat="1" ht="22.5" x14ac:dyDescent="0.2">
      <c r="A70" s="202">
        <v>45</v>
      </c>
      <c r="B70" s="25" t="s">
        <v>77</v>
      </c>
      <c r="C70" s="63" t="s">
        <v>31</v>
      </c>
      <c r="D70" s="63">
        <f>D71+D72</f>
        <v>6.6400000000000006</v>
      </c>
      <c r="E70" s="63">
        <f>E71+E72</f>
        <v>3.58</v>
      </c>
      <c r="F70" s="80">
        <f>F71+F72</f>
        <v>7.5468271191127538</v>
      </c>
      <c r="G70" s="63">
        <v>25</v>
      </c>
      <c r="H70" s="63">
        <v>25</v>
      </c>
      <c r="I70" s="48">
        <f>I71+I72</f>
        <v>7.5470000000000006</v>
      </c>
      <c r="J70" s="25">
        <f>J71+J72</f>
        <v>2.68</v>
      </c>
      <c r="K70" s="25" t="s">
        <v>56</v>
      </c>
      <c r="L70" s="26">
        <f t="shared" si="22"/>
        <v>4.8670000000000009</v>
      </c>
      <c r="M70" s="25">
        <v>0</v>
      </c>
      <c r="N70" s="24">
        <f>1.05*25</f>
        <v>26.25</v>
      </c>
      <c r="O70" s="5">
        <f>N70-L70-M70</f>
        <v>21.382999999999999</v>
      </c>
      <c r="P70" s="188">
        <f>MIN(O70:O72)</f>
        <v>21.382999999999999</v>
      </c>
      <c r="Q70" s="191" t="s">
        <v>24</v>
      </c>
      <c r="R70" s="16"/>
      <c r="S70" s="202">
        <v>45</v>
      </c>
      <c r="T70" s="25" t="s">
        <v>77</v>
      </c>
      <c r="U70" s="28" t="s">
        <v>31</v>
      </c>
      <c r="V70" s="84">
        <f>V71+V72</f>
        <v>0</v>
      </c>
      <c r="W70" s="47">
        <f>W71+W72</f>
        <v>7.5470000000000006</v>
      </c>
      <c r="X70" s="25">
        <f>X71+X72</f>
        <v>2.4</v>
      </c>
      <c r="Y70" s="25" t="s">
        <v>56</v>
      </c>
      <c r="Z70" s="26">
        <f t="shared" si="23"/>
        <v>5.1470000000000002</v>
      </c>
      <c r="AA70" s="25">
        <v>0</v>
      </c>
      <c r="AB70" s="24">
        <f>1.05*25</f>
        <v>26.25</v>
      </c>
      <c r="AC70" s="5">
        <f>AB70-Z70-AA70</f>
        <v>21.103000000000002</v>
      </c>
      <c r="AD70" s="188">
        <f>MIN(AC70:AC72)</f>
        <v>21.103000000000002</v>
      </c>
      <c r="AE70" s="191" t="s">
        <v>24</v>
      </c>
    </row>
    <row r="71" spans="1:31" s="1" customFormat="1" ht="22.5" customHeight="1" x14ac:dyDescent="0.2">
      <c r="A71" s="203"/>
      <c r="B71" s="27" t="s">
        <v>55</v>
      </c>
      <c r="C71" s="63" t="s">
        <v>31</v>
      </c>
      <c r="D71" s="63">
        <v>4.04</v>
      </c>
      <c r="E71" s="63">
        <v>2.2999999999999998</v>
      </c>
      <c r="F71" s="79">
        <f>SQRT(D71^2+E71^2)</f>
        <v>4.6488278092439606</v>
      </c>
      <c r="G71" s="63"/>
      <c r="H71" s="63"/>
      <c r="I71" s="48">
        <v>4.649</v>
      </c>
      <c r="J71" s="25">
        <v>2.68</v>
      </c>
      <c r="K71" s="25" t="s">
        <v>56</v>
      </c>
      <c r="L71" s="26">
        <f t="shared" si="22"/>
        <v>1.9689999999999999</v>
      </c>
      <c r="M71" s="25">
        <v>0</v>
      </c>
      <c r="N71" s="24">
        <f>1.05*25</f>
        <v>26.25</v>
      </c>
      <c r="O71" s="5">
        <f>N71-I71</f>
        <v>21.600999999999999</v>
      </c>
      <c r="P71" s="217"/>
      <c r="Q71" s="192"/>
      <c r="R71" s="16"/>
      <c r="S71" s="203"/>
      <c r="T71" s="27" t="s">
        <v>55</v>
      </c>
      <c r="U71" s="28" t="s">
        <v>31</v>
      </c>
      <c r="V71" s="84"/>
      <c r="W71" s="47">
        <f>V71+I71</f>
        <v>4.649</v>
      </c>
      <c r="X71" s="25">
        <v>2.4</v>
      </c>
      <c r="Y71" s="25" t="s">
        <v>56</v>
      </c>
      <c r="Z71" s="26">
        <f t="shared" si="23"/>
        <v>2.2490000000000001</v>
      </c>
      <c r="AA71" s="25">
        <v>0</v>
      </c>
      <c r="AB71" s="24">
        <f>1.05*25</f>
        <v>26.25</v>
      </c>
      <c r="AC71" s="5">
        <f>AB71-W71</f>
        <v>21.600999999999999</v>
      </c>
      <c r="AD71" s="189"/>
      <c r="AE71" s="200"/>
    </row>
    <row r="72" spans="1:31" s="1" customFormat="1" ht="24.75" customHeight="1" x14ac:dyDescent="0.2">
      <c r="A72" s="204"/>
      <c r="B72" s="27" t="s">
        <v>44</v>
      </c>
      <c r="C72" s="63" t="s">
        <v>31</v>
      </c>
      <c r="D72" s="63">
        <v>2.6</v>
      </c>
      <c r="E72" s="63">
        <v>1.28</v>
      </c>
      <c r="F72" s="79">
        <f>SQRT(D72^2+E72^2)</f>
        <v>2.8979993098687928</v>
      </c>
      <c r="G72" s="63"/>
      <c r="H72" s="63"/>
      <c r="I72" s="48">
        <v>2.8980000000000001</v>
      </c>
      <c r="J72" s="25">
        <v>0</v>
      </c>
      <c r="K72" s="25">
        <v>0</v>
      </c>
      <c r="L72" s="26">
        <v>0</v>
      </c>
      <c r="M72" s="25">
        <v>0</v>
      </c>
      <c r="N72" s="24">
        <f>1.05*25</f>
        <v>26.25</v>
      </c>
      <c r="O72" s="5">
        <f>N72-L72-M72</f>
        <v>26.25</v>
      </c>
      <c r="P72" s="218"/>
      <c r="Q72" s="193"/>
      <c r="R72" s="16"/>
      <c r="S72" s="204"/>
      <c r="T72" s="27" t="s">
        <v>44</v>
      </c>
      <c r="U72" s="28" t="s">
        <v>31</v>
      </c>
      <c r="V72" s="84">
        <f>0</f>
        <v>0</v>
      </c>
      <c r="W72" s="47">
        <f t="shared" ref="W72:W135" si="27">V72+I72</f>
        <v>2.8980000000000001</v>
      </c>
      <c r="X72" s="25">
        <v>0</v>
      </c>
      <c r="Y72" s="25">
        <v>0</v>
      </c>
      <c r="Z72" s="26">
        <v>0</v>
      </c>
      <c r="AA72" s="25">
        <v>0</v>
      </c>
      <c r="AB72" s="24">
        <f>1.05*25</f>
        <v>26.25</v>
      </c>
      <c r="AC72" s="5">
        <f>AB72-Z72-AA72</f>
        <v>26.25</v>
      </c>
      <c r="AD72" s="190"/>
      <c r="AE72" s="201"/>
    </row>
    <row r="73" spans="1:31" s="1" customFormat="1" ht="22.5" x14ac:dyDescent="0.2">
      <c r="A73" s="18">
        <v>46</v>
      </c>
      <c r="B73" s="65" t="s">
        <v>78</v>
      </c>
      <c r="C73" s="63" t="s">
        <v>31</v>
      </c>
      <c r="D73" s="63">
        <v>15.528</v>
      </c>
      <c r="E73" s="63">
        <v>8.3040000000000003</v>
      </c>
      <c r="F73" s="79">
        <f>SQRT(D73^2+E73^2)</f>
        <v>17.608952268661529</v>
      </c>
      <c r="G73" s="63">
        <v>25</v>
      </c>
      <c r="H73" s="63">
        <v>25</v>
      </c>
      <c r="I73" s="81">
        <v>17.609000000000002</v>
      </c>
      <c r="J73" s="65">
        <v>0</v>
      </c>
      <c r="K73" s="65">
        <v>0</v>
      </c>
      <c r="L73" s="66">
        <f t="shared" ref="L73:L104" si="28">I73-J73</f>
        <v>17.609000000000002</v>
      </c>
      <c r="M73" s="65">
        <v>0</v>
      </c>
      <c r="N73" s="66">
        <f>1.05*25</f>
        <v>26.25</v>
      </c>
      <c r="O73" s="2">
        <f>N73-L73-M73</f>
        <v>8.6409999999999982</v>
      </c>
      <c r="P73" s="81">
        <f>O73</f>
        <v>8.6409999999999982</v>
      </c>
      <c r="Q73" s="95" t="s">
        <v>24</v>
      </c>
      <c r="R73" s="16"/>
      <c r="S73" s="18">
        <v>46</v>
      </c>
      <c r="T73" s="65" t="s">
        <v>78</v>
      </c>
      <c r="U73" s="63" t="s">
        <v>31</v>
      </c>
      <c r="V73" s="80">
        <f>0.965+0.005+0.011+0.12+0.011+0.054+0.8505+0.0054-0.2408+1.0214+0.0237+0.7956+1.355+0.043+0.0215+0.0323+0.801014-0.0876+0.0054+0.0054+0.258+0.0283+0.0108+0.0237+0.0135+0.0351+0.0409+0.0323-0.3838+0.0323+0.0917+0.1075+0.0426+0.4186+0.0068+0.163-0.036+0.1516-0.106+0.326-0.073+0.93-0.582+1.141-0.078+0.2408-0.9441+0.4262-0.0834+0.2263-0.3165</f>
        <v>7.9420140000000004</v>
      </c>
      <c r="W73" s="79">
        <f t="shared" si="27"/>
        <v>25.551014000000002</v>
      </c>
      <c r="X73" s="65">
        <v>0</v>
      </c>
      <c r="Y73" s="65">
        <v>0</v>
      </c>
      <c r="Z73" s="64">
        <f t="shared" ref="Z73:Z104" si="29">W73-X73</f>
        <v>25.551014000000002</v>
      </c>
      <c r="AA73" s="65">
        <v>0</v>
      </c>
      <c r="AB73" s="66">
        <f>1.05*25</f>
        <v>26.25</v>
      </c>
      <c r="AC73" s="2">
        <f>AB73-Z73-AA73</f>
        <v>0.69898599999999789</v>
      </c>
      <c r="AD73" s="81">
        <f>AC73</f>
        <v>0.69898599999999789</v>
      </c>
      <c r="AE73" s="18" t="s">
        <v>24</v>
      </c>
    </row>
    <row r="74" spans="1:31" s="1" customFormat="1" ht="22.5" x14ac:dyDescent="0.2">
      <c r="A74" s="18">
        <v>47</v>
      </c>
      <c r="B74" s="25" t="s">
        <v>79</v>
      </c>
      <c r="C74" s="63" t="s">
        <v>47</v>
      </c>
      <c r="D74" s="63">
        <v>12.564</v>
      </c>
      <c r="E74" s="63">
        <v>2.448</v>
      </c>
      <c r="F74" s="63"/>
      <c r="G74" s="63">
        <v>16</v>
      </c>
      <c r="H74" s="63">
        <v>25</v>
      </c>
      <c r="I74" s="48">
        <v>12.8</v>
      </c>
      <c r="J74" s="25">
        <v>0</v>
      </c>
      <c r="K74" s="25">
        <v>0</v>
      </c>
      <c r="L74" s="26">
        <f t="shared" si="28"/>
        <v>12.8</v>
      </c>
      <c r="M74" s="25">
        <v>0</v>
      </c>
      <c r="N74" s="24">
        <f>1.05*16</f>
        <v>16.8</v>
      </c>
      <c r="O74" s="6">
        <f>N74-L74-M74</f>
        <v>4</v>
      </c>
      <c r="P74" s="48">
        <f>O74</f>
        <v>4</v>
      </c>
      <c r="Q74" s="17" t="s">
        <v>24</v>
      </c>
      <c r="R74" s="16"/>
      <c r="S74" s="18">
        <v>47</v>
      </c>
      <c r="T74" s="25" t="s">
        <v>79</v>
      </c>
      <c r="U74" s="28" t="s">
        <v>47</v>
      </c>
      <c r="V74" s="84">
        <f>0.143+0.054+0.005+0.015+0.075+0.016+0.005+0.053+0.215+0.012+0.038+0.0048+0.0161-0.3316+0.029+0.0048+0.0581+0.0048+0.0538+0.5221+0.0086+0.018816+0.0317-0.0831+0.0156+0.0382+0.0242+0.0161+0.0068+0.021+0.6451+0.0527+0.0161-0.2575+0.0161+0.0183+0.4349+0.0034+0.0161+0.14-0.446-0.041+0.169-0.01+0.113-0.071+0.4771-1.4673+0.2091-0.3917+3.5629-0.4295</f>
        <v>3.8506159999999996</v>
      </c>
      <c r="W74" s="47">
        <f t="shared" si="27"/>
        <v>16.650615999999999</v>
      </c>
      <c r="X74" s="25">
        <v>0</v>
      </c>
      <c r="Y74" s="25">
        <v>0</v>
      </c>
      <c r="Z74" s="26">
        <f t="shared" si="29"/>
        <v>16.650615999999999</v>
      </c>
      <c r="AA74" s="25">
        <v>0</v>
      </c>
      <c r="AB74" s="24">
        <f>1.05*16</f>
        <v>16.8</v>
      </c>
      <c r="AC74" s="6">
        <f>AB74-Z74-AA74</f>
        <v>0.14938400000000129</v>
      </c>
      <c r="AD74" s="48">
        <f>AC74</f>
        <v>0.14938400000000129</v>
      </c>
      <c r="AE74" s="12" t="s">
        <v>24</v>
      </c>
    </row>
    <row r="75" spans="1:31" s="1" customFormat="1" ht="22.5" x14ac:dyDescent="0.2">
      <c r="A75" s="18">
        <v>48</v>
      </c>
      <c r="B75" s="65" t="s">
        <v>80</v>
      </c>
      <c r="C75" s="63" t="s">
        <v>30</v>
      </c>
      <c r="D75" s="63">
        <v>16.39</v>
      </c>
      <c r="E75" s="63">
        <v>3.12</v>
      </c>
      <c r="F75" s="63"/>
      <c r="G75" s="63">
        <v>16</v>
      </c>
      <c r="H75" s="63">
        <v>16</v>
      </c>
      <c r="I75" s="81">
        <v>16.684000000000001</v>
      </c>
      <c r="J75" s="65">
        <v>0</v>
      </c>
      <c r="K75" s="65">
        <v>0</v>
      </c>
      <c r="L75" s="66">
        <f t="shared" si="28"/>
        <v>16.684000000000001</v>
      </c>
      <c r="M75" s="65">
        <v>0</v>
      </c>
      <c r="N75" s="66">
        <f>1.05*16</f>
        <v>16.8</v>
      </c>
      <c r="O75" s="2">
        <f>N75-L75-M75</f>
        <v>0.11599999999999966</v>
      </c>
      <c r="P75" s="81">
        <f>O75</f>
        <v>0.11599999999999966</v>
      </c>
      <c r="Q75" s="17" t="s">
        <v>24</v>
      </c>
      <c r="R75" s="16"/>
      <c r="S75" s="22">
        <v>48</v>
      </c>
      <c r="T75" s="31" t="s">
        <v>80</v>
      </c>
      <c r="U75" s="32" t="s">
        <v>30</v>
      </c>
      <c r="V75" s="86">
        <f>0.457+1.078+1.078+0.1398+0.1398+2.2149-2.215</f>
        <v>2.892500000000001</v>
      </c>
      <c r="W75" s="51">
        <f t="shared" si="27"/>
        <v>19.576500000000003</v>
      </c>
      <c r="X75" s="31">
        <v>0</v>
      </c>
      <c r="Y75" s="31">
        <v>0</v>
      </c>
      <c r="Z75" s="29">
        <f t="shared" si="29"/>
        <v>19.576500000000003</v>
      </c>
      <c r="AA75" s="31">
        <v>0</v>
      </c>
      <c r="AB75" s="30">
        <f>1.05*16</f>
        <v>16.8</v>
      </c>
      <c r="AC75" s="4">
        <f>AB75-Z75-AA75</f>
        <v>-2.7765000000000022</v>
      </c>
      <c r="AD75" s="49">
        <f>AC75</f>
        <v>-2.7765000000000022</v>
      </c>
      <c r="AE75" s="22" t="s">
        <v>25</v>
      </c>
    </row>
    <row r="76" spans="1:31" s="1" customFormat="1" ht="33.75" x14ac:dyDescent="0.2">
      <c r="A76" s="202">
        <v>49</v>
      </c>
      <c r="B76" s="25" t="s">
        <v>81</v>
      </c>
      <c r="C76" s="63" t="s">
        <v>38</v>
      </c>
      <c r="D76" s="63">
        <f>D77+D78</f>
        <v>6.0339999999999998</v>
      </c>
      <c r="E76" s="63">
        <f>E77+E78</f>
        <v>2.5540000000000003</v>
      </c>
      <c r="F76" s="80">
        <f>F77+F78</f>
        <v>6.5529144965072321</v>
      </c>
      <c r="G76" s="63">
        <v>10</v>
      </c>
      <c r="H76" s="63">
        <v>16</v>
      </c>
      <c r="I76" s="48">
        <f>I77+I78</f>
        <v>6.5529999999999999</v>
      </c>
      <c r="J76" s="25">
        <f>J77+J78</f>
        <v>1.4</v>
      </c>
      <c r="K76" s="25" t="s">
        <v>56</v>
      </c>
      <c r="L76" s="26">
        <f t="shared" si="28"/>
        <v>5.1530000000000005</v>
      </c>
      <c r="M76" s="25">
        <v>0</v>
      </c>
      <c r="N76" s="24">
        <f>1.05*10</f>
        <v>10.5</v>
      </c>
      <c r="O76" s="5">
        <f>N76-L76-M76</f>
        <v>5.3469999999999995</v>
      </c>
      <c r="P76" s="188">
        <f>MIN(O76:O78)</f>
        <v>5.3469999999999995</v>
      </c>
      <c r="Q76" s="191" t="s">
        <v>24</v>
      </c>
      <c r="R76" s="16"/>
      <c r="S76" s="202">
        <v>49</v>
      </c>
      <c r="T76" s="25" t="s">
        <v>81</v>
      </c>
      <c r="U76" s="28" t="s">
        <v>38</v>
      </c>
      <c r="V76" s="84">
        <f>V77+V78</f>
        <v>1.6368760000000004</v>
      </c>
      <c r="W76" s="47">
        <f>W77+W78</f>
        <v>8.1898760000000017</v>
      </c>
      <c r="X76" s="25">
        <f>X77+X78</f>
        <v>1.4</v>
      </c>
      <c r="Y76" s="25" t="s">
        <v>56</v>
      </c>
      <c r="Z76" s="26">
        <f t="shared" si="29"/>
        <v>6.7898760000000014</v>
      </c>
      <c r="AA76" s="25">
        <v>0</v>
      </c>
      <c r="AB76" s="24">
        <f>1.05*10</f>
        <v>10.5</v>
      </c>
      <c r="AC76" s="5">
        <f>AB76-Z76-AA76</f>
        <v>3.7101239999999986</v>
      </c>
      <c r="AD76" s="188">
        <f>MIN(AC76:AC78)</f>
        <v>3.7101239999999986</v>
      </c>
      <c r="AE76" s="191" t="s">
        <v>24</v>
      </c>
    </row>
    <row r="77" spans="1:31" s="1" customFormat="1" ht="24" customHeight="1" x14ac:dyDescent="0.2">
      <c r="A77" s="203"/>
      <c r="B77" s="27" t="s">
        <v>55</v>
      </c>
      <c r="C77" s="63" t="s">
        <v>38</v>
      </c>
      <c r="D77" s="63">
        <f>D135+D41+D151</f>
        <v>1.7439999999999998</v>
      </c>
      <c r="E77" s="63">
        <f>E135+E41+E151</f>
        <v>0.78400000000000003</v>
      </c>
      <c r="F77" s="79">
        <f>SQRT(D77^2+E77^2)</f>
        <v>1.9121171512226962</v>
      </c>
      <c r="G77" s="63"/>
      <c r="H77" s="63"/>
      <c r="I77" s="48">
        <v>1.9119999999999999</v>
      </c>
      <c r="J77" s="25">
        <v>1.4</v>
      </c>
      <c r="K77" s="25" t="s">
        <v>56</v>
      </c>
      <c r="L77" s="26">
        <f t="shared" si="28"/>
        <v>0.51200000000000001</v>
      </c>
      <c r="M77" s="25">
        <v>0</v>
      </c>
      <c r="N77" s="24">
        <f>1.05*10</f>
        <v>10.5</v>
      </c>
      <c r="O77" s="5">
        <f>N77-I77</f>
        <v>8.588000000000001</v>
      </c>
      <c r="P77" s="217"/>
      <c r="Q77" s="192"/>
      <c r="R77" s="16"/>
      <c r="S77" s="203"/>
      <c r="T77" s="27" t="s">
        <v>55</v>
      </c>
      <c r="U77" s="28" t="s">
        <v>38</v>
      </c>
      <c r="V77" s="84"/>
      <c r="W77" s="47">
        <f t="shared" si="27"/>
        <v>1.9119999999999999</v>
      </c>
      <c r="X77" s="25">
        <v>1.4</v>
      </c>
      <c r="Y77" s="25" t="s">
        <v>56</v>
      </c>
      <c r="Z77" s="26">
        <f t="shared" si="29"/>
        <v>0.51200000000000001</v>
      </c>
      <c r="AA77" s="25">
        <v>0</v>
      </c>
      <c r="AB77" s="24">
        <f>1.05*10</f>
        <v>10.5</v>
      </c>
      <c r="AC77" s="5">
        <f>AB77-W77</f>
        <v>8.588000000000001</v>
      </c>
      <c r="AD77" s="189"/>
      <c r="AE77" s="200"/>
    </row>
    <row r="78" spans="1:31" s="1" customFormat="1" ht="24" customHeight="1" x14ac:dyDescent="0.2">
      <c r="A78" s="204"/>
      <c r="B78" s="27" t="s">
        <v>44</v>
      </c>
      <c r="C78" s="63" t="s">
        <v>38</v>
      </c>
      <c r="D78" s="63">
        <v>4.29</v>
      </c>
      <c r="E78" s="63">
        <v>1.77</v>
      </c>
      <c r="F78" s="79">
        <f>SQRT(D78^2+E78^2)</f>
        <v>4.6407973452845361</v>
      </c>
      <c r="G78" s="63"/>
      <c r="H78" s="63"/>
      <c r="I78" s="48">
        <v>4.641</v>
      </c>
      <c r="J78" s="25">
        <v>0</v>
      </c>
      <c r="K78" s="25">
        <v>0</v>
      </c>
      <c r="L78" s="26">
        <f t="shared" si="28"/>
        <v>4.641</v>
      </c>
      <c r="M78" s="25">
        <v>0</v>
      </c>
      <c r="N78" s="24">
        <f>1.05*10</f>
        <v>10.5</v>
      </c>
      <c r="O78" s="5">
        <f>N78-L78-M78</f>
        <v>5.859</v>
      </c>
      <c r="P78" s="218"/>
      <c r="Q78" s="193"/>
      <c r="R78" s="16"/>
      <c r="S78" s="204"/>
      <c r="T78" s="27" t="s">
        <v>44</v>
      </c>
      <c r="U78" s="28" t="s">
        <v>38</v>
      </c>
      <c r="V78" s="84">
        <f>0.059+0.048+0.005+0.017+0.005+0.031+0.023+0.348+0.014+0.01+0.0172+0.0263-0.0914+0.0108+0.0426+0.0183+0.1545+0.006+0.0581+0.0113+0.0484+0.0419+0.005376-0.1726+0.0135+0.0068+0.0135+0.2723+0.2415+0.0745+0.0068+0.0161-0.429+0.0161+0.0487+0.0261+0.0075+0.0183+0.0086+0.23-0.002+0.0383-0.218+0.067-0.168+0.047-0.061+1.415-0.619+0.0229-0.2286+0.0918-0.002+0.0068-0.0614</f>
        <v>1.6368760000000004</v>
      </c>
      <c r="W78" s="47">
        <f t="shared" si="27"/>
        <v>6.2778760000000009</v>
      </c>
      <c r="X78" s="25">
        <v>0</v>
      </c>
      <c r="Y78" s="25">
        <v>0</v>
      </c>
      <c r="Z78" s="26">
        <f t="shared" si="29"/>
        <v>6.2778760000000009</v>
      </c>
      <c r="AA78" s="25">
        <v>0</v>
      </c>
      <c r="AB78" s="24">
        <f>1.05*10</f>
        <v>10.5</v>
      </c>
      <c r="AC78" s="5">
        <f>AB78-Z78-AA78</f>
        <v>4.2221239999999991</v>
      </c>
      <c r="AD78" s="190"/>
      <c r="AE78" s="201"/>
    </row>
    <row r="79" spans="1:31" s="1" customFormat="1" ht="22.5" x14ac:dyDescent="0.2">
      <c r="A79" s="202">
        <v>50</v>
      </c>
      <c r="B79" s="25" t="s">
        <v>82</v>
      </c>
      <c r="C79" s="63" t="s">
        <v>30</v>
      </c>
      <c r="D79" s="63">
        <f>D80+D81</f>
        <v>8.2160000000000011</v>
      </c>
      <c r="E79" s="63">
        <f>E80+E81</f>
        <v>3.782</v>
      </c>
      <c r="F79" s="80">
        <f>F80+F81</f>
        <v>9.0467538000266359</v>
      </c>
      <c r="G79" s="63">
        <v>16</v>
      </c>
      <c r="H79" s="63">
        <v>16</v>
      </c>
      <c r="I79" s="48">
        <f>I80+I81</f>
        <v>9.0459999999999994</v>
      </c>
      <c r="J79" s="25">
        <f>J80+J81</f>
        <v>3.7</v>
      </c>
      <c r="K79" s="25" t="s">
        <v>56</v>
      </c>
      <c r="L79" s="26">
        <f t="shared" si="28"/>
        <v>5.3459999999999992</v>
      </c>
      <c r="M79" s="25">
        <v>0</v>
      </c>
      <c r="N79" s="24">
        <f>1.05*16</f>
        <v>16.8</v>
      </c>
      <c r="O79" s="5">
        <f>N79-L79-M79</f>
        <v>11.454000000000001</v>
      </c>
      <c r="P79" s="188">
        <f>MIN(O79:O81)</f>
        <v>11.454000000000001</v>
      </c>
      <c r="Q79" s="191" t="s">
        <v>24</v>
      </c>
      <c r="R79" s="16"/>
      <c r="S79" s="202">
        <v>50</v>
      </c>
      <c r="T79" s="25" t="s">
        <v>82</v>
      </c>
      <c r="U79" s="28" t="s">
        <v>30</v>
      </c>
      <c r="V79" s="84">
        <f>V80+V81</f>
        <v>7.4700000000000016E-2</v>
      </c>
      <c r="W79" s="47">
        <f>W80+W81</f>
        <v>9.1206999999999994</v>
      </c>
      <c r="X79" s="25">
        <f>X80+X81</f>
        <v>3.7</v>
      </c>
      <c r="Y79" s="25" t="s">
        <v>56</v>
      </c>
      <c r="Z79" s="26">
        <f t="shared" si="29"/>
        <v>5.4206999999999992</v>
      </c>
      <c r="AA79" s="25">
        <v>0</v>
      </c>
      <c r="AB79" s="24">
        <f>1.05*16</f>
        <v>16.8</v>
      </c>
      <c r="AC79" s="5">
        <f>AB79-Z79-AA79</f>
        <v>11.379300000000001</v>
      </c>
      <c r="AD79" s="188">
        <f>MIN(AC79:AC81)</f>
        <v>11.379300000000001</v>
      </c>
      <c r="AE79" s="191" t="s">
        <v>24</v>
      </c>
    </row>
    <row r="80" spans="1:31" s="1" customFormat="1" ht="21" customHeight="1" x14ac:dyDescent="0.2">
      <c r="A80" s="203"/>
      <c r="B80" s="27" t="s">
        <v>55</v>
      </c>
      <c r="C80" s="63" t="s">
        <v>30</v>
      </c>
      <c r="D80" s="63">
        <v>4.3220000000000001</v>
      </c>
      <c r="E80" s="63">
        <v>2.0960000000000001</v>
      </c>
      <c r="F80" s="79">
        <f>SQRT(D80^2+E80^2)</f>
        <v>4.8034258607789511</v>
      </c>
      <c r="G80" s="63"/>
      <c r="H80" s="63"/>
      <c r="I80" s="63">
        <v>4.8029999999999999</v>
      </c>
      <c r="J80" s="25">
        <v>3.7</v>
      </c>
      <c r="K80" s="25" t="s">
        <v>56</v>
      </c>
      <c r="L80" s="26">
        <f t="shared" si="28"/>
        <v>1.1029999999999998</v>
      </c>
      <c r="M80" s="25">
        <v>0</v>
      </c>
      <c r="N80" s="24">
        <f>1.05*16</f>
        <v>16.8</v>
      </c>
      <c r="O80" s="5">
        <f>N80-I80</f>
        <v>11.997</v>
      </c>
      <c r="P80" s="217"/>
      <c r="Q80" s="192"/>
      <c r="R80" s="16"/>
      <c r="S80" s="203"/>
      <c r="T80" s="27" t="s">
        <v>55</v>
      </c>
      <c r="U80" s="28" t="s">
        <v>30</v>
      </c>
      <c r="V80" s="84"/>
      <c r="W80" s="47">
        <f t="shared" si="27"/>
        <v>4.8029999999999999</v>
      </c>
      <c r="X80" s="25">
        <v>3.7</v>
      </c>
      <c r="Y80" s="25" t="s">
        <v>56</v>
      </c>
      <c r="Z80" s="26">
        <f t="shared" si="29"/>
        <v>1.1029999999999998</v>
      </c>
      <c r="AA80" s="25">
        <v>0</v>
      </c>
      <c r="AB80" s="24">
        <f>1.05*16</f>
        <v>16.8</v>
      </c>
      <c r="AC80" s="5">
        <f>AB80-W80</f>
        <v>11.997</v>
      </c>
      <c r="AD80" s="189"/>
      <c r="AE80" s="200"/>
    </row>
    <row r="81" spans="1:31" s="1" customFormat="1" ht="18.75" customHeight="1" x14ac:dyDescent="0.2">
      <c r="A81" s="204"/>
      <c r="B81" s="27" t="s">
        <v>44</v>
      </c>
      <c r="C81" s="63" t="s">
        <v>30</v>
      </c>
      <c r="D81" s="63">
        <v>3.8940000000000001</v>
      </c>
      <c r="E81" s="63">
        <v>1.6859999999999999</v>
      </c>
      <c r="F81" s="79">
        <f>SQRT(D81^2+E81^2)</f>
        <v>4.2433279392476848</v>
      </c>
      <c r="G81" s="63"/>
      <c r="H81" s="63"/>
      <c r="I81" s="48">
        <v>4.2430000000000003</v>
      </c>
      <c r="J81" s="25">
        <v>0</v>
      </c>
      <c r="K81" s="25">
        <v>0</v>
      </c>
      <c r="L81" s="26">
        <f t="shared" si="28"/>
        <v>4.2430000000000003</v>
      </c>
      <c r="M81" s="25">
        <v>0</v>
      </c>
      <c r="N81" s="24">
        <f>1.05*16</f>
        <v>16.8</v>
      </c>
      <c r="O81" s="5">
        <f>N81-L81-M81</f>
        <v>12.557</v>
      </c>
      <c r="P81" s="218"/>
      <c r="Q81" s="193"/>
      <c r="R81" s="16"/>
      <c r="S81" s="204"/>
      <c r="T81" s="27" t="s">
        <v>44</v>
      </c>
      <c r="U81" s="28" t="s">
        <v>30</v>
      </c>
      <c r="V81" s="84">
        <f>0.02+0.016+0.003+0.003-0.0086+0.0269+0.1562+0.008+0.0068-0.1773+0.0068+0.0161+0.0086+0.001-0.007+0.015-0.016-0.0038</f>
        <v>7.4700000000000016E-2</v>
      </c>
      <c r="W81" s="47">
        <f t="shared" si="27"/>
        <v>4.3177000000000003</v>
      </c>
      <c r="X81" s="25">
        <v>0</v>
      </c>
      <c r="Y81" s="25">
        <v>0</v>
      </c>
      <c r="Z81" s="26">
        <f t="shared" si="29"/>
        <v>4.3177000000000003</v>
      </c>
      <c r="AA81" s="25">
        <v>0</v>
      </c>
      <c r="AB81" s="24">
        <f>1.05*16</f>
        <v>16.8</v>
      </c>
      <c r="AC81" s="5">
        <f>AB81-Z81-AA81</f>
        <v>12.4823</v>
      </c>
      <c r="AD81" s="190"/>
      <c r="AE81" s="201"/>
    </row>
    <row r="82" spans="1:31" s="1" customFormat="1" ht="22.5" x14ac:dyDescent="0.2">
      <c r="A82" s="18">
        <v>51</v>
      </c>
      <c r="B82" s="65" t="s">
        <v>83</v>
      </c>
      <c r="C82" s="63" t="s">
        <v>36</v>
      </c>
      <c r="D82" s="63">
        <v>0.73099999999999998</v>
      </c>
      <c r="E82" s="63">
        <v>0.371</v>
      </c>
      <c r="F82" s="79">
        <f>SQRT(D82^2+E82^2)</f>
        <v>0.81975728115095137</v>
      </c>
      <c r="G82" s="63">
        <v>4</v>
      </c>
      <c r="H82" s="63">
        <v>2.5</v>
      </c>
      <c r="I82" s="48">
        <v>0.82</v>
      </c>
      <c r="J82" s="25">
        <v>0</v>
      </c>
      <c r="K82" s="25">
        <v>0</v>
      </c>
      <c r="L82" s="26">
        <f t="shared" si="28"/>
        <v>0.82</v>
      </c>
      <c r="M82" s="25">
        <v>0</v>
      </c>
      <c r="N82" s="24">
        <f>1.05*2.5</f>
        <v>2.625</v>
      </c>
      <c r="O82" s="6">
        <f>N82-L82-M82</f>
        <v>1.8050000000000002</v>
      </c>
      <c r="P82" s="48">
        <f>O82</f>
        <v>1.8050000000000002</v>
      </c>
      <c r="Q82" s="17" t="s">
        <v>24</v>
      </c>
      <c r="R82" s="16"/>
      <c r="S82" s="18">
        <v>51</v>
      </c>
      <c r="T82" s="25" t="s">
        <v>83</v>
      </c>
      <c r="U82" s="28" t="s">
        <v>36</v>
      </c>
      <c r="V82" s="84">
        <f>0.008+0.002+0.005+0.005+0.008+0.0054+0.0108+0.0161+0.1851+0.0075+0.008+0.0102+0.0054+0.0323+0.0108-0.0306+0.0008+0.021+0.0326+0.0043+0.0161+0.0323-0.0546+0.0323+0.0869+0.039-0.014+0.00075+0.003-0.015-0.017-0.0032</f>
        <v>0.45425000000000004</v>
      </c>
      <c r="W82" s="47">
        <f t="shared" si="27"/>
        <v>1.2742499999999999</v>
      </c>
      <c r="X82" s="25">
        <v>0</v>
      </c>
      <c r="Y82" s="25">
        <v>0</v>
      </c>
      <c r="Z82" s="26">
        <f t="shared" si="29"/>
        <v>1.2742499999999999</v>
      </c>
      <c r="AA82" s="25">
        <v>0</v>
      </c>
      <c r="AB82" s="24">
        <f>1.05*2.5</f>
        <v>2.625</v>
      </c>
      <c r="AC82" s="6">
        <f>AB82-Z82-AA82</f>
        <v>1.3507500000000001</v>
      </c>
      <c r="AD82" s="48">
        <f>AC82</f>
        <v>1.3507500000000001</v>
      </c>
      <c r="AE82" s="12" t="s">
        <v>24</v>
      </c>
    </row>
    <row r="83" spans="1:31" s="74" customFormat="1" ht="22.5" x14ac:dyDescent="0.2">
      <c r="A83" s="18">
        <v>52</v>
      </c>
      <c r="B83" s="65" t="s">
        <v>84</v>
      </c>
      <c r="C83" s="63" t="s">
        <v>30</v>
      </c>
      <c r="D83" s="63">
        <v>14.522</v>
      </c>
      <c r="E83" s="63">
        <v>2.226</v>
      </c>
      <c r="F83" s="63"/>
      <c r="G83" s="63">
        <v>16</v>
      </c>
      <c r="H83" s="63">
        <v>16</v>
      </c>
      <c r="I83" s="81">
        <v>14.723000000000001</v>
      </c>
      <c r="J83" s="65">
        <v>0</v>
      </c>
      <c r="K83" s="65">
        <v>0</v>
      </c>
      <c r="L83" s="66">
        <f t="shared" si="28"/>
        <v>14.723000000000001</v>
      </c>
      <c r="M83" s="65">
        <v>0</v>
      </c>
      <c r="N83" s="66">
        <f>1.05*16</f>
        <v>16.8</v>
      </c>
      <c r="O83" s="2">
        <f>N83-L83-M83</f>
        <v>2.077</v>
      </c>
      <c r="P83" s="81">
        <f>O83</f>
        <v>2.077</v>
      </c>
      <c r="Q83" s="95" t="s">
        <v>24</v>
      </c>
      <c r="R83" s="16"/>
      <c r="S83" s="18">
        <v>52</v>
      </c>
      <c r="T83" s="65" t="s">
        <v>84</v>
      </c>
      <c r="U83" s="63" t="s">
        <v>30</v>
      </c>
      <c r="V83" s="80">
        <f>1.472-0.8354+0.3226+0.5914-0.7526-0.487</f>
        <v>0.31099999999999994</v>
      </c>
      <c r="W83" s="79">
        <f t="shared" si="27"/>
        <v>15.034000000000001</v>
      </c>
      <c r="X83" s="65">
        <v>0</v>
      </c>
      <c r="Y83" s="65">
        <v>0</v>
      </c>
      <c r="Z83" s="64">
        <f t="shared" si="29"/>
        <v>15.034000000000001</v>
      </c>
      <c r="AA83" s="65">
        <v>0</v>
      </c>
      <c r="AB83" s="66">
        <f>1.05*16</f>
        <v>16.8</v>
      </c>
      <c r="AC83" s="2">
        <f>AB83-Z83-AA83</f>
        <v>1.766</v>
      </c>
      <c r="AD83" s="81">
        <f>AC83</f>
        <v>1.766</v>
      </c>
      <c r="AE83" s="18" t="s">
        <v>24</v>
      </c>
    </row>
    <row r="84" spans="1:31" s="1" customFormat="1" ht="22.5" x14ac:dyDescent="0.2">
      <c r="A84" s="202">
        <v>53</v>
      </c>
      <c r="B84" s="25" t="s">
        <v>85</v>
      </c>
      <c r="C84" s="63" t="s">
        <v>38</v>
      </c>
      <c r="D84" s="63">
        <f>D85+D86</f>
        <v>4.62</v>
      </c>
      <c r="E84" s="63">
        <f>E85+E86</f>
        <v>1.79</v>
      </c>
      <c r="F84" s="63"/>
      <c r="G84" s="63">
        <v>10</v>
      </c>
      <c r="H84" s="63">
        <v>16</v>
      </c>
      <c r="I84" s="48">
        <f>I85+I86</f>
        <v>5.8</v>
      </c>
      <c r="J84" s="25">
        <f>J85+J86</f>
        <v>4.5</v>
      </c>
      <c r="K84" s="25" t="s">
        <v>56</v>
      </c>
      <c r="L84" s="26">
        <f t="shared" si="28"/>
        <v>1.2999999999999998</v>
      </c>
      <c r="M84" s="25">
        <v>0</v>
      </c>
      <c r="N84" s="24">
        <f>1.05*10</f>
        <v>10.5</v>
      </c>
      <c r="O84" s="5">
        <f>N84-L84-M84</f>
        <v>9.1999999999999993</v>
      </c>
      <c r="P84" s="188">
        <f>MIN(O84:O86)</f>
        <v>5.569</v>
      </c>
      <c r="Q84" s="191" t="s">
        <v>24</v>
      </c>
      <c r="R84" s="16"/>
      <c r="S84" s="202">
        <v>53</v>
      </c>
      <c r="T84" s="25" t="s">
        <v>85</v>
      </c>
      <c r="U84" s="28" t="s">
        <v>38</v>
      </c>
      <c r="V84" s="84">
        <f>V85+V86</f>
        <v>2.3195860000000001</v>
      </c>
      <c r="W84" s="47">
        <f>W85+W86</f>
        <v>8.119586</v>
      </c>
      <c r="X84" s="25">
        <f>X85+X86</f>
        <v>4.5</v>
      </c>
      <c r="Y84" s="25" t="s">
        <v>56</v>
      </c>
      <c r="Z84" s="26">
        <f t="shared" si="29"/>
        <v>3.619586</v>
      </c>
      <c r="AA84" s="25">
        <v>0</v>
      </c>
      <c r="AB84" s="24">
        <f>1.05*10</f>
        <v>10.5</v>
      </c>
      <c r="AC84" s="5">
        <f>AB84-Z84-AA84</f>
        <v>6.880414</v>
      </c>
      <c r="AD84" s="188">
        <f>MIN(AC84:AC86)</f>
        <v>5.569</v>
      </c>
      <c r="AE84" s="191" t="s">
        <v>24</v>
      </c>
    </row>
    <row r="85" spans="1:31" s="1" customFormat="1" ht="21.75" customHeight="1" x14ac:dyDescent="0.2">
      <c r="A85" s="203"/>
      <c r="B85" s="27" t="s">
        <v>55</v>
      </c>
      <c r="C85" s="63" t="s">
        <v>38</v>
      </c>
      <c r="D85" s="63">
        <v>3.82</v>
      </c>
      <c r="E85" s="63">
        <v>1.45</v>
      </c>
      <c r="F85" s="63"/>
      <c r="G85" s="63"/>
      <c r="H85" s="63"/>
      <c r="I85" s="48">
        <v>4.931</v>
      </c>
      <c r="J85" s="25">
        <v>4.5</v>
      </c>
      <c r="K85" s="25" t="s">
        <v>56</v>
      </c>
      <c r="L85" s="26">
        <v>0</v>
      </c>
      <c r="M85" s="25">
        <v>0</v>
      </c>
      <c r="N85" s="24">
        <f>1.05*10</f>
        <v>10.5</v>
      </c>
      <c r="O85" s="5">
        <f>N85-I85</f>
        <v>5.569</v>
      </c>
      <c r="P85" s="217"/>
      <c r="Q85" s="192"/>
      <c r="R85" s="16"/>
      <c r="S85" s="203"/>
      <c r="T85" s="27" t="s">
        <v>55</v>
      </c>
      <c r="U85" s="28" t="s">
        <v>38</v>
      </c>
      <c r="V85" s="84"/>
      <c r="W85" s="47">
        <f t="shared" si="27"/>
        <v>4.931</v>
      </c>
      <c r="X85" s="25">
        <v>4.5</v>
      </c>
      <c r="Y85" s="25" t="s">
        <v>56</v>
      </c>
      <c r="Z85" s="26">
        <v>0</v>
      </c>
      <c r="AA85" s="25">
        <v>0</v>
      </c>
      <c r="AB85" s="24">
        <f>1.05*10</f>
        <v>10.5</v>
      </c>
      <c r="AC85" s="5">
        <f>AB85-W85</f>
        <v>5.569</v>
      </c>
      <c r="AD85" s="189"/>
      <c r="AE85" s="200"/>
    </row>
    <row r="86" spans="1:31" s="1" customFormat="1" ht="21.75" customHeight="1" x14ac:dyDescent="0.2">
      <c r="A86" s="204"/>
      <c r="B86" s="27" t="s">
        <v>44</v>
      </c>
      <c r="C86" s="63" t="s">
        <v>38</v>
      </c>
      <c r="D86" s="63">
        <v>0.8</v>
      </c>
      <c r="E86" s="63">
        <v>0.34</v>
      </c>
      <c r="F86" s="63"/>
      <c r="G86" s="63"/>
      <c r="H86" s="63"/>
      <c r="I86" s="48">
        <v>0.86899999999999999</v>
      </c>
      <c r="J86" s="25">
        <v>0</v>
      </c>
      <c r="K86" s="25">
        <v>0</v>
      </c>
      <c r="L86" s="26">
        <f t="shared" si="28"/>
        <v>0.86899999999999999</v>
      </c>
      <c r="M86" s="25">
        <v>0</v>
      </c>
      <c r="N86" s="24">
        <f>1.05*10</f>
        <v>10.5</v>
      </c>
      <c r="O86" s="5">
        <f t="shared" ref="O86:O94" si="30">N86-L86-M86</f>
        <v>9.6310000000000002</v>
      </c>
      <c r="P86" s="218"/>
      <c r="Q86" s="193"/>
      <c r="R86" s="16"/>
      <c r="S86" s="204"/>
      <c r="T86" s="27" t="s">
        <v>44</v>
      </c>
      <c r="U86" s="28" t="s">
        <v>38</v>
      </c>
      <c r="V86" s="84">
        <f>0.01+0.118+0.323+0.015+0.0151-0.3322+0.5914+1.075186-0.0151+1.0752+0.0054+0.0161+0.0161-0.594+0.0051+0.0003-0.005</f>
        <v>2.3195860000000001</v>
      </c>
      <c r="W86" s="47">
        <f t="shared" si="27"/>
        <v>3.1885859999999999</v>
      </c>
      <c r="X86" s="25">
        <v>0</v>
      </c>
      <c r="Y86" s="25">
        <v>0</v>
      </c>
      <c r="Z86" s="26">
        <f t="shared" si="29"/>
        <v>3.1885859999999999</v>
      </c>
      <c r="AA86" s="25">
        <v>0</v>
      </c>
      <c r="AB86" s="24">
        <f>1.05*10</f>
        <v>10.5</v>
      </c>
      <c r="AC86" s="5">
        <f t="shared" ref="AC86:AC94" si="31">AB86-Z86-AA86</f>
        <v>7.3114140000000001</v>
      </c>
      <c r="AD86" s="190"/>
      <c r="AE86" s="201"/>
    </row>
    <row r="87" spans="1:31" s="1" customFormat="1" ht="22.5" x14ac:dyDescent="0.2">
      <c r="A87" s="18">
        <v>54</v>
      </c>
      <c r="B87" s="25" t="s">
        <v>86</v>
      </c>
      <c r="C87" s="63" t="s">
        <v>26</v>
      </c>
      <c r="D87" s="63">
        <v>3.5720000000000001</v>
      </c>
      <c r="E87" s="63">
        <v>0.92500000000000004</v>
      </c>
      <c r="F87" s="63"/>
      <c r="G87" s="63">
        <v>10</v>
      </c>
      <c r="H87" s="63">
        <v>10</v>
      </c>
      <c r="I87" s="48">
        <v>3.69</v>
      </c>
      <c r="J87" s="25">
        <v>0</v>
      </c>
      <c r="K87" s="25">
        <v>0</v>
      </c>
      <c r="L87" s="26">
        <f t="shared" si="28"/>
        <v>3.69</v>
      </c>
      <c r="M87" s="25">
        <v>0</v>
      </c>
      <c r="N87" s="24">
        <f>1.05*10</f>
        <v>10.5</v>
      </c>
      <c r="O87" s="6">
        <f t="shared" si="30"/>
        <v>6.8100000000000005</v>
      </c>
      <c r="P87" s="48">
        <f t="shared" ref="P87:P93" si="32">O87</f>
        <v>6.8100000000000005</v>
      </c>
      <c r="Q87" s="17" t="s">
        <v>24</v>
      </c>
      <c r="R87" s="16"/>
      <c r="S87" s="18">
        <v>54</v>
      </c>
      <c r="T87" s="25" t="s">
        <v>86</v>
      </c>
      <c r="U87" s="28" t="s">
        <v>26</v>
      </c>
      <c r="V87" s="84">
        <f>0.493+0.107+0.005+0.016+0.005+0.022+0.045+0.125+0.039+0.028+0.147+0.33+0.032+0.0054+0.021-0.4559+0.0032+0.0161+0.0538+0.0108+0.094+0.0269+0.121+0.0376+0.0484+0.043545+0.687-0.2532+0.0108+0.1814+0.0242+0.0511+1.036+0.0372+0.0548+0.1054+0.5435+0.0554+0.0358-0.8035+0.0358+0.7564+0.0306+2.345-0.208-0.134+0.151-1.181+0.206-0.057+0.7564-0.1699+0.3043-0.1505+0.1349-0.4051</f>
        <v>5.6006450000000001</v>
      </c>
      <c r="W87" s="47">
        <f t="shared" si="27"/>
        <v>9.2906449999999996</v>
      </c>
      <c r="X87" s="25">
        <v>0</v>
      </c>
      <c r="Y87" s="25">
        <v>0</v>
      </c>
      <c r="Z87" s="26">
        <f t="shared" si="29"/>
        <v>9.2906449999999996</v>
      </c>
      <c r="AA87" s="25">
        <v>0</v>
      </c>
      <c r="AB87" s="24">
        <f>1.05*10</f>
        <v>10.5</v>
      </c>
      <c r="AC87" s="6">
        <f t="shared" si="31"/>
        <v>1.2093550000000004</v>
      </c>
      <c r="AD87" s="48">
        <f t="shared" ref="AD87:AD93" si="33">AC87</f>
        <v>1.2093550000000004</v>
      </c>
      <c r="AE87" s="12" t="s">
        <v>24</v>
      </c>
    </row>
    <row r="88" spans="1:31" s="1" customFormat="1" ht="22.5" x14ac:dyDescent="0.2">
      <c r="A88" s="18">
        <v>55</v>
      </c>
      <c r="B88" s="65" t="s">
        <v>87</v>
      </c>
      <c r="C88" s="63" t="s">
        <v>29</v>
      </c>
      <c r="D88" s="63">
        <v>2.8279999999999998</v>
      </c>
      <c r="E88" s="63">
        <v>1.095</v>
      </c>
      <c r="F88" s="63"/>
      <c r="G88" s="63">
        <v>6.3</v>
      </c>
      <c r="H88" s="63">
        <v>6.3</v>
      </c>
      <c r="I88" s="48">
        <v>3.032</v>
      </c>
      <c r="J88" s="25">
        <v>0</v>
      </c>
      <c r="K88" s="25">
        <v>0</v>
      </c>
      <c r="L88" s="26">
        <f t="shared" si="28"/>
        <v>3.032</v>
      </c>
      <c r="M88" s="25">
        <v>0</v>
      </c>
      <c r="N88" s="24">
        <f>1.05*6.3</f>
        <v>6.6150000000000002</v>
      </c>
      <c r="O88" s="6">
        <f t="shared" si="30"/>
        <v>3.5830000000000002</v>
      </c>
      <c r="P88" s="48">
        <f t="shared" si="32"/>
        <v>3.5830000000000002</v>
      </c>
      <c r="Q88" s="17" t="s">
        <v>24</v>
      </c>
      <c r="R88" s="16"/>
      <c r="S88" s="18">
        <v>55</v>
      </c>
      <c r="T88" s="25" t="s">
        <v>87</v>
      </c>
      <c r="U88" s="28" t="s">
        <v>29</v>
      </c>
      <c r="V88" s="84">
        <f>0.007+0.005+0.011+0.005+0.005+0.021+0.091+0.022+0.021+0.05+0.022+0.0027-0.1124+0.0373+0.0032+0.0011+0.0323+0.005+0.0253+0.1118+0.0161+0.013977+0.0108-0.0715+0.0054+0.0294+0.0175+0.0161+0.0226+0.0234+0.0229-0.1+0.0505+0.0323+0.0031+0.0068+0.0068+0.037-0.07+0.0213-0.057+0.047-0.008+0.268-0.2+0.055-0.01+0.0516-0.0505+0.2317-0.0613</f>
        <v>0.72727700000000006</v>
      </c>
      <c r="W88" s="47">
        <f t="shared" si="27"/>
        <v>3.759277</v>
      </c>
      <c r="X88" s="25">
        <v>0</v>
      </c>
      <c r="Y88" s="25">
        <v>0</v>
      </c>
      <c r="Z88" s="26">
        <f t="shared" si="29"/>
        <v>3.759277</v>
      </c>
      <c r="AA88" s="25">
        <v>0</v>
      </c>
      <c r="AB88" s="24">
        <f>1.05*6.3</f>
        <v>6.6150000000000002</v>
      </c>
      <c r="AC88" s="6">
        <f t="shared" si="31"/>
        <v>2.8557230000000002</v>
      </c>
      <c r="AD88" s="48">
        <f t="shared" si="33"/>
        <v>2.8557230000000002</v>
      </c>
      <c r="AE88" s="12" t="s">
        <v>24</v>
      </c>
    </row>
    <row r="89" spans="1:31" s="1" customFormat="1" ht="22.5" x14ac:dyDescent="0.2">
      <c r="A89" s="18">
        <v>56</v>
      </c>
      <c r="B89" s="25" t="s">
        <v>89</v>
      </c>
      <c r="C89" s="63" t="s">
        <v>30</v>
      </c>
      <c r="D89" s="63">
        <v>5.56</v>
      </c>
      <c r="E89" s="63">
        <v>2.5499999999999998</v>
      </c>
      <c r="F89" s="79">
        <f>SQRT(D89^2+E89^2)</f>
        <v>6.1168701146910083</v>
      </c>
      <c r="G89" s="63">
        <v>16</v>
      </c>
      <c r="H89" s="63">
        <v>16</v>
      </c>
      <c r="I89" s="48">
        <v>6.117</v>
      </c>
      <c r="J89" s="25">
        <v>0</v>
      </c>
      <c r="K89" s="25">
        <v>0</v>
      </c>
      <c r="L89" s="24">
        <f t="shared" si="28"/>
        <v>6.117</v>
      </c>
      <c r="M89" s="25">
        <v>0</v>
      </c>
      <c r="N89" s="24">
        <f>1.05*16</f>
        <v>16.8</v>
      </c>
      <c r="O89" s="6">
        <f t="shared" si="30"/>
        <v>10.683</v>
      </c>
      <c r="P89" s="48">
        <f t="shared" si="32"/>
        <v>10.683</v>
      </c>
      <c r="Q89" s="17" t="s">
        <v>24</v>
      </c>
      <c r="R89" s="16"/>
      <c r="S89" s="18">
        <v>56</v>
      </c>
      <c r="T89" s="25" t="s">
        <v>89</v>
      </c>
      <c r="U89" s="28" t="s">
        <v>30</v>
      </c>
      <c r="V89" s="84">
        <f>0.097+0.032-0.0323+0.2113+0.9666+0.2097-0.2091</f>
        <v>1.2751999999999999</v>
      </c>
      <c r="W89" s="47">
        <f t="shared" si="27"/>
        <v>7.3921999999999999</v>
      </c>
      <c r="X89" s="25">
        <v>0</v>
      </c>
      <c r="Y89" s="25">
        <v>0</v>
      </c>
      <c r="Z89" s="26">
        <f t="shared" si="29"/>
        <v>7.3921999999999999</v>
      </c>
      <c r="AA89" s="25">
        <v>0</v>
      </c>
      <c r="AB89" s="24">
        <f>1.05*16</f>
        <v>16.8</v>
      </c>
      <c r="AC89" s="6">
        <f t="shared" si="31"/>
        <v>9.4078000000000017</v>
      </c>
      <c r="AD89" s="48">
        <f t="shared" si="33"/>
        <v>9.4078000000000017</v>
      </c>
      <c r="AE89" s="12" t="s">
        <v>24</v>
      </c>
    </row>
    <row r="90" spans="1:31" s="1" customFormat="1" ht="22.5" x14ac:dyDescent="0.2">
      <c r="A90" s="18">
        <v>57</v>
      </c>
      <c r="B90" s="65" t="s">
        <v>91</v>
      </c>
      <c r="C90" s="63" t="s">
        <v>219</v>
      </c>
      <c r="D90" s="63">
        <v>39.15</v>
      </c>
      <c r="E90" s="63">
        <v>8.9499999999999993</v>
      </c>
      <c r="F90" s="63"/>
      <c r="G90" s="63">
        <v>65</v>
      </c>
      <c r="H90" s="63">
        <v>40</v>
      </c>
      <c r="I90" s="81">
        <v>40.159999999999997</v>
      </c>
      <c r="J90" s="65">
        <v>0</v>
      </c>
      <c r="K90" s="65">
        <v>0</v>
      </c>
      <c r="L90" s="64">
        <f t="shared" si="28"/>
        <v>40.159999999999997</v>
      </c>
      <c r="M90" s="65">
        <v>0</v>
      </c>
      <c r="N90" s="66">
        <f>1.05*65</f>
        <v>68.25</v>
      </c>
      <c r="O90" s="2">
        <f t="shared" si="30"/>
        <v>28.090000000000003</v>
      </c>
      <c r="P90" s="81">
        <f t="shared" si="32"/>
        <v>28.090000000000003</v>
      </c>
      <c r="Q90" s="17" t="s">
        <v>24</v>
      </c>
      <c r="R90" s="16"/>
      <c r="S90" s="18">
        <v>57</v>
      </c>
      <c r="T90" s="25" t="s">
        <v>91</v>
      </c>
      <c r="U90" s="28" t="s">
        <v>219</v>
      </c>
      <c r="V90" s="84">
        <f>6.452+1.193+3.232+0.955+3.396+0.523+0.492+1.623+0.715+0.019+1.0633+0.3451-1.4687+0.1032+0.1989+1.0763+1.1015+0.877+0.501+0.3933+0.0263+0.005376+1.145-0.5864-11.7824+0.4611+0.0081+7.6983+0.4408+2.3323+0.5242+0.0108+1.6397+1.845-2.3966+1.845+1.6354+0.0183+0.0226+0.0828+2.353-5.258+1.5353-1.305+1.828-0.666+1.866-0.06-1.0601</f>
        <v>26.999776000000001</v>
      </c>
      <c r="W90" s="47">
        <f t="shared" si="27"/>
        <v>67.159775999999994</v>
      </c>
      <c r="X90" s="25">
        <v>0</v>
      </c>
      <c r="Y90" s="25">
        <v>0</v>
      </c>
      <c r="Z90" s="26">
        <f t="shared" si="29"/>
        <v>67.159775999999994</v>
      </c>
      <c r="AA90" s="25">
        <v>0</v>
      </c>
      <c r="AB90" s="24">
        <f>1.05*65</f>
        <v>68.25</v>
      </c>
      <c r="AC90" s="104">
        <f t="shared" si="31"/>
        <v>1.0902240000000063</v>
      </c>
      <c r="AD90" s="48">
        <f t="shared" si="33"/>
        <v>1.0902240000000063</v>
      </c>
      <c r="AE90" s="12" t="s">
        <v>24</v>
      </c>
    </row>
    <row r="91" spans="1:31" s="1" customFormat="1" ht="27.75" customHeight="1" x14ac:dyDescent="0.2">
      <c r="A91" s="18">
        <v>58</v>
      </c>
      <c r="B91" s="25" t="s">
        <v>92</v>
      </c>
      <c r="C91" s="63" t="s">
        <v>57</v>
      </c>
      <c r="D91" s="63">
        <v>32.03</v>
      </c>
      <c r="E91" s="63">
        <v>18.66</v>
      </c>
      <c r="F91" s="79">
        <f>SQRT(D91^2+E91^2)</f>
        <v>37.069077409614607</v>
      </c>
      <c r="G91" s="63">
        <v>80</v>
      </c>
      <c r="H91" s="63">
        <v>31.5</v>
      </c>
      <c r="I91" s="48">
        <v>37.069000000000003</v>
      </c>
      <c r="J91" s="25">
        <v>0</v>
      </c>
      <c r="K91" s="25">
        <v>0</v>
      </c>
      <c r="L91" s="26">
        <f t="shared" si="28"/>
        <v>37.069000000000003</v>
      </c>
      <c r="M91" s="25">
        <v>0</v>
      </c>
      <c r="N91" s="24">
        <f>1.05*71.5</f>
        <v>75.075000000000003</v>
      </c>
      <c r="O91" s="6">
        <f t="shared" si="30"/>
        <v>38.006</v>
      </c>
      <c r="P91" s="48">
        <f t="shared" si="32"/>
        <v>38.006</v>
      </c>
      <c r="Q91" s="17" t="s">
        <v>24</v>
      </c>
      <c r="R91" s="16"/>
      <c r="S91" s="18">
        <v>58</v>
      </c>
      <c r="T91" s="25" t="s">
        <v>92</v>
      </c>
      <c r="U91" s="28" t="s">
        <v>57</v>
      </c>
      <c r="V91" s="84">
        <f>0.178+0.2688+0.1484+1.1572+0.103+0.8783-1.157+2.1504</f>
        <v>3.7270999999999996</v>
      </c>
      <c r="W91" s="47">
        <f t="shared" si="27"/>
        <v>40.796100000000003</v>
      </c>
      <c r="X91" s="25">
        <v>0</v>
      </c>
      <c r="Y91" s="25">
        <v>0</v>
      </c>
      <c r="Z91" s="26">
        <f t="shared" si="29"/>
        <v>40.796100000000003</v>
      </c>
      <c r="AA91" s="25">
        <v>0</v>
      </c>
      <c r="AB91" s="24">
        <f>1.05*71.5</f>
        <v>75.075000000000003</v>
      </c>
      <c r="AC91" s="6">
        <f t="shared" si="31"/>
        <v>34.2789</v>
      </c>
      <c r="AD91" s="48">
        <f t="shared" si="33"/>
        <v>34.2789</v>
      </c>
      <c r="AE91" s="12" t="s">
        <v>24</v>
      </c>
    </row>
    <row r="92" spans="1:31" s="1" customFormat="1" ht="22.5" x14ac:dyDescent="0.2">
      <c r="A92" s="18">
        <v>59</v>
      </c>
      <c r="B92" s="25" t="s">
        <v>93</v>
      </c>
      <c r="C92" s="63" t="s">
        <v>26</v>
      </c>
      <c r="D92" s="63"/>
      <c r="E92" s="63"/>
      <c r="F92" s="63"/>
      <c r="G92" s="63">
        <v>10</v>
      </c>
      <c r="H92" s="63">
        <v>10</v>
      </c>
      <c r="I92" s="48">
        <v>4.9539999999999997</v>
      </c>
      <c r="J92" s="25">
        <v>0</v>
      </c>
      <c r="K92" s="25">
        <v>0</v>
      </c>
      <c r="L92" s="26">
        <f t="shared" si="28"/>
        <v>4.9539999999999997</v>
      </c>
      <c r="M92" s="25">
        <v>0</v>
      </c>
      <c r="N92" s="24">
        <f>1.05*10</f>
        <v>10.5</v>
      </c>
      <c r="O92" s="6">
        <f t="shared" si="30"/>
        <v>5.5460000000000003</v>
      </c>
      <c r="P92" s="48">
        <f t="shared" si="32"/>
        <v>5.5460000000000003</v>
      </c>
      <c r="Q92" s="17" t="s">
        <v>24</v>
      </c>
      <c r="R92" s="16"/>
      <c r="S92" s="18">
        <v>59</v>
      </c>
      <c r="T92" s="65" t="s">
        <v>93</v>
      </c>
      <c r="U92" s="63" t="s">
        <v>26</v>
      </c>
      <c r="V92" s="80">
        <f>0.149+0.005+0.014+0.001+0.021+0.015+0.005+0.123+0.022+0.053+0.005+0.129+0.0296+0.0183-0.0887+0.0441+0.0054+0.0591+0.0285+0.022+0.014+0.0382+0.0331+0.0161+0.021504+0.2183-0.215+0.0591+0.3616+0.0304+0.3269+0.032+0.0068+0.5806+0.067+0.0441+0.082-0.6175+0.082+0.0215+0.4304+0.0458+0.211+0.517-0.469+2.948-0.11+0.1298-0.6021+0.1769-0.086+0.3193-0.1541</f>
        <v>5.2200039999999994</v>
      </c>
      <c r="W92" s="79">
        <f t="shared" si="27"/>
        <v>10.174004</v>
      </c>
      <c r="X92" s="65">
        <v>0</v>
      </c>
      <c r="Y92" s="65">
        <v>0</v>
      </c>
      <c r="Z92" s="64">
        <f t="shared" si="29"/>
        <v>10.174004</v>
      </c>
      <c r="AA92" s="65">
        <v>0</v>
      </c>
      <c r="AB92" s="66">
        <f>1.05*10</f>
        <v>10.5</v>
      </c>
      <c r="AC92" s="2">
        <f t="shared" si="31"/>
        <v>0.32599599999999995</v>
      </c>
      <c r="AD92" s="81">
        <f t="shared" si="33"/>
        <v>0.32599599999999995</v>
      </c>
      <c r="AE92" s="18" t="s">
        <v>24</v>
      </c>
    </row>
    <row r="93" spans="1:31" s="1" customFormat="1" ht="22.5" customHeight="1" x14ac:dyDescent="0.2">
      <c r="A93" s="18">
        <v>60</v>
      </c>
      <c r="B93" s="25" t="s">
        <v>94</v>
      </c>
      <c r="C93" s="63" t="s">
        <v>35</v>
      </c>
      <c r="D93" s="63">
        <v>14.39</v>
      </c>
      <c r="E93" s="63">
        <v>7.26</v>
      </c>
      <c r="F93" s="63"/>
      <c r="G93" s="63">
        <v>20</v>
      </c>
      <c r="H93" s="63">
        <v>20</v>
      </c>
      <c r="I93" s="48">
        <v>16.117999999999999</v>
      </c>
      <c r="J93" s="25">
        <v>0</v>
      </c>
      <c r="K93" s="25">
        <v>0</v>
      </c>
      <c r="L93" s="26">
        <f t="shared" si="28"/>
        <v>16.117999999999999</v>
      </c>
      <c r="M93" s="25">
        <v>0</v>
      </c>
      <c r="N93" s="24">
        <f>1.05*20</f>
        <v>21</v>
      </c>
      <c r="O93" s="6">
        <f t="shared" si="30"/>
        <v>4.8820000000000014</v>
      </c>
      <c r="P93" s="48">
        <f t="shared" si="32"/>
        <v>4.8820000000000014</v>
      </c>
      <c r="Q93" s="17" t="s">
        <v>24</v>
      </c>
      <c r="R93" s="16"/>
      <c r="S93" s="18">
        <v>60</v>
      </c>
      <c r="T93" s="25" t="s">
        <v>94</v>
      </c>
      <c r="U93" s="28" t="s">
        <v>35</v>
      </c>
      <c r="V93" s="84">
        <f>0.1742+1.542</f>
        <v>1.7161999999999999</v>
      </c>
      <c r="W93" s="47">
        <f t="shared" si="27"/>
        <v>17.834199999999999</v>
      </c>
      <c r="X93" s="25">
        <v>0</v>
      </c>
      <c r="Y93" s="25">
        <v>0</v>
      </c>
      <c r="Z93" s="26">
        <f t="shared" si="29"/>
        <v>17.834199999999999</v>
      </c>
      <c r="AA93" s="25">
        <v>0</v>
      </c>
      <c r="AB93" s="24">
        <f>1.05*20</f>
        <v>21</v>
      </c>
      <c r="AC93" s="6">
        <f t="shared" si="31"/>
        <v>3.1658000000000008</v>
      </c>
      <c r="AD93" s="48">
        <f t="shared" si="33"/>
        <v>3.1658000000000008</v>
      </c>
      <c r="AE93" s="12" t="s">
        <v>24</v>
      </c>
    </row>
    <row r="94" spans="1:31" s="1" customFormat="1" ht="21.75" customHeight="1" x14ac:dyDescent="0.2">
      <c r="A94" s="202">
        <v>61</v>
      </c>
      <c r="B94" s="25" t="s">
        <v>96</v>
      </c>
      <c r="C94" s="91" t="s">
        <v>30</v>
      </c>
      <c r="D94" s="91">
        <f>D95+D96</f>
        <v>11.280000000000001</v>
      </c>
      <c r="E94" s="91">
        <f>E95+E96</f>
        <v>3.41</v>
      </c>
      <c r="F94" s="91"/>
      <c r="G94" s="91">
        <v>16</v>
      </c>
      <c r="H94" s="91">
        <v>16</v>
      </c>
      <c r="I94" s="50">
        <f>I95+I96</f>
        <v>11.785</v>
      </c>
      <c r="J94" s="25">
        <f>J95+J96</f>
        <v>4.8</v>
      </c>
      <c r="K94" s="25" t="s">
        <v>56</v>
      </c>
      <c r="L94" s="26">
        <f t="shared" si="28"/>
        <v>6.9850000000000003</v>
      </c>
      <c r="M94" s="25">
        <v>0</v>
      </c>
      <c r="N94" s="24">
        <f>1.05*16</f>
        <v>16.8</v>
      </c>
      <c r="O94" s="5">
        <f t="shared" si="30"/>
        <v>9.8150000000000013</v>
      </c>
      <c r="P94" s="188">
        <f>MIN(O94:O96)</f>
        <v>9.8150000000000013</v>
      </c>
      <c r="Q94" s="191" t="s">
        <v>24</v>
      </c>
      <c r="R94" s="16"/>
      <c r="S94" s="202">
        <v>61</v>
      </c>
      <c r="T94" s="25" t="s">
        <v>96</v>
      </c>
      <c r="U94" s="28" t="s">
        <v>30</v>
      </c>
      <c r="V94" s="84">
        <f>V95+V96</f>
        <v>1.2285000000000001</v>
      </c>
      <c r="W94" s="47">
        <f>W95+W96</f>
        <v>13.013499999999999</v>
      </c>
      <c r="X94" s="25">
        <f>X95+X96</f>
        <v>4.8</v>
      </c>
      <c r="Y94" s="25" t="s">
        <v>56</v>
      </c>
      <c r="Z94" s="26">
        <f t="shared" si="29"/>
        <v>8.2134999999999998</v>
      </c>
      <c r="AA94" s="25">
        <v>0</v>
      </c>
      <c r="AB94" s="24">
        <f>1.05*16</f>
        <v>16.8</v>
      </c>
      <c r="AC94" s="5">
        <f t="shared" si="31"/>
        <v>8.5865000000000009</v>
      </c>
      <c r="AD94" s="188">
        <f>MIN(AC94:AC96)</f>
        <v>8.5865000000000009</v>
      </c>
      <c r="AE94" s="191" t="s">
        <v>24</v>
      </c>
    </row>
    <row r="95" spans="1:31" s="1" customFormat="1" ht="20.25" customHeight="1" x14ac:dyDescent="0.2">
      <c r="A95" s="203"/>
      <c r="B95" s="33" t="s">
        <v>55</v>
      </c>
      <c r="C95" s="63" t="s">
        <v>30</v>
      </c>
      <c r="D95" s="63">
        <v>4.59</v>
      </c>
      <c r="E95" s="63">
        <v>1.41</v>
      </c>
      <c r="F95" s="63"/>
      <c r="G95" s="63"/>
      <c r="H95" s="63"/>
      <c r="I95" s="48">
        <v>4.8019999999999996</v>
      </c>
      <c r="J95" s="25">
        <v>4.8</v>
      </c>
      <c r="K95" s="25" t="s">
        <v>56</v>
      </c>
      <c r="L95" s="26">
        <f t="shared" si="28"/>
        <v>1.9999999999997797E-3</v>
      </c>
      <c r="M95" s="25">
        <v>0</v>
      </c>
      <c r="N95" s="24">
        <f>1.05*16</f>
        <v>16.8</v>
      </c>
      <c r="O95" s="5">
        <f>N95-I95</f>
        <v>11.998000000000001</v>
      </c>
      <c r="P95" s="217"/>
      <c r="Q95" s="200"/>
      <c r="R95" s="16"/>
      <c r="S95" s="203"/>
      <c r="T95" s="27" t="s">
        <v>55</v>
      </c>
      <c r="U95" s="28" t="s">
        <v>30</v>
      </c>
      <c r="V95" s="84"/>
      <c r="W95" s="47">
        <f t="shared" si="27"/>
        <v>4.8019999999999996</v>
      </c>
      <c r="X95" s="25">
        <v>4.8</v>
      </c>
      <c r="Y95" s="25" t="s">
        <v>56</v>
      </c>
      <c r="Z95" s="26">
        <f t="shared" si="29"/>
        <v>1.9999999999997797E-3</v>
      </c>
      <c r="AA95" s="25">
        <v>0</v>
      </c>
      <c r="AB95" s="24">
        <f>1.05*16</f>
        <v>16.8</v>
      </c>
      <c r="AC95" s="5">
        <f>AB95-W95</f>
        <v>11.998000000000001</v>
      </c>
      <c r="AD95" s="189"/>
      <c r="AE95" s="200"/>
    </row>
    <row r="96" spans="1:31" s="1" customFormat="1" ht="20.25" customHeight="1" x14ac:dyDescent="0.2">
      <c r="A96" s="204"/>
      <c r="B96" s="27" t="s">
        <v>44</v>
      </c>
      <c r="C96" s="63" t="s">
        <v>30</v>
      </c>
      <c r="D96" s="63">
        <v>6.69</v>
      </c>
      <c r="E96" s="63">
        <v>2</v>
      </c>
      <c r="F96" s="63"/>
      <c r="G96" s="63"/>
      <c r="H96" s="63"/>
      <c r="I96" s="48">
        <v>6.9829999999999997</v>
      </c>
      <c r="J96" s="25">
        <v>0</v>
      </c>
      <c r="K96" s="25">
        <v>0</v>
      </c>
      <c r="L96" s="26">
        <f t="shared" si="28"/>
        <v>6.9829999999999997</v>
      </c>
      <c r="M96" s="25">
        <v>0</v>
      </c>
      <c r="N96" s="24">
        <f>1.05*16</f>
        <v>16.8</v>
      </c>
      <c r="O96" s="5">
        <f t="shared" ref="O96:O101" si="34">N96-L96-M96</f>
        <v>9.8170000000000002</v>
      </c>
      <c r="P96" s="218"/>
      <c r="Q96" s="201"/>
      <c r="R96" s="16"/>
      <c r="S96" s="204"/>
      <c r="T96" s="27" t="s">
        <v>44</v>
      </c>
      <c r="U96" s="28" t="s">
        <v>30</v>
      </c>
      <c r="V96" s="84">
        <f>0.16+0.006+0.005+0.009+0.0223-0.0296+0.009+0.0038-0.0215+0.0215+0.2419+0.0215+0.0161-0.0091+0.0269+0.0012+0.0269+0.265+0.015-0.011+0.178-0.016+0.016+0.223+0.028-0.0323+0.0731-0.0188+0.0366-0.039</f>
        <v>1.2285000000000001</v>
      </c>
      <c r="W96" s="47">
        <f t="shared" si="27"/>
        <v>8.2114999999999991</v>
      </c>
      <c r="X96" s="25">
        <v>0</v>
      </c>
      <c r="Y96" s="25">
        <v>0</v>
      </c>
      <c r="Z96" s="26">
        <f t="shared" si="29"/>
        <v>8.2114999999999991</v>
      </c>
      <c r="AA96" s="25">
        <v>0</v>
      </c>
      <c r="AB96" s="24">
        <f>1.05*16</f>
        <v>16.8</v>
      </c>
      <c r="AC96" s="5">
        <f t="shared" ref="AC96:AC101" si="35">AB96-Z96-AA96</f>
        <v>8.5885000000000016</v>
      </c>
      <c r="AD96" s="190"/>
      <c r="AE96" s="201"/>
    </row>
    <row r="97" spans="1:31" s="74" customFormat="1" ht="22.5" x14ac:dyDescent="0.2">
      <c r="A97" s="18">
        <v>62</v>
      </c>
      <c r="B97" s="65" t="s">
        <v>98</v>
      </c>
      <c r="C97" s="63" t="s">
        <v>47</v>
      </c>
      <c r="D97" s="63">
        <v>14.85</v>
      </c>
      <c r="E97" s="63">
        <v>5.18</v>
      </c>
      <c r="F97" s="63"/>
      <c r="G97" s="63">
        <v>16</v>
      </c>
      <c r="H97" s="63">
        <v>25</v>
      </c>
      <c r="I97" s="81">
        <v>15.728</v>
      </c>
      <c r="J97" s="65">
        <v>0</v>
      </c>
      <c r="K97" s="65">
        <v>0</v>
      </c>
      <c r="L97" s="64">
        <f t="shared" si="28"/>
        <v>15.728</v>
      </c>
      <c r="M97" s="65">
        <v>0</v>
      </c>
      <c r="N97" s="66">
        <f>1.05*16</f>
        <v>16.8</v>
      </c>
      <c r="O97" s="2">
        <f t="shared" si="34"/>
        <v>1.072000000000001</v>
      </c>
      <c r="P97" s="81">
        <f>O97</f>
        <v>1.072000000000001</v>
      </c>
      <c r="Q97" s="95" t="s">
        <v>24</v>
      </c>
      <c r="R97" s="102"/>
      <c r="S97" s="18">
        <v>62</v>
      </c>
      <c r="T97" s="65" t="s">
        <v>98</v>
      </c>
      <c r="U97" s="63" t="s">
        <v>47</v>
      </c>
      <c r="V97" s="80">
        <f>0.238+0.6451+0.0068+0.43-0.432-0.288</f>
        <v>0.5999000000000001</v>
      </c>
      <c r="W97" s="79">
        <f t="shared" si="27"/>
        <v>16.3279</v>
      </c>
      <c r="X97" s="65">
        <v>0</v>
      </c>
      <c r="Y97" s="65">
        <v>0</v>
      </c>
      <c r="Z97" s="64">
        <f t="shared" si="29"/>
        <v>16.3279</v>
      </c>
      <c r="AA97" s="65">
        <v>0</v>
      </c>
      <c r="AB97" s="66">
        <f>1.05*16</f>
        <v>16.8</v>
      </c>
      <c r="AC97" s="2">
        <f t="shared" si="35"/>
        <v>0.47210000000000107</v>
      </c>
      <c r="AD97" s="81">
        <f>AC97</f>
        <v>0.47210000000000107</v>
      </c>
      <c r="AE97" s="18" t="s">
        <v>24</v>
      </c>
    </row>
    <row r="98" spans="1:31" s="1" customFormat="1" ht="22.5" x14ac:dyDescent="0.2">
      <c r="A98" s="18">
        <v>63</v>
      </c>
      <c r="B98" s="18" t="s">
        <v>152</v>
      </c>
      <c r="C98" s="69" t="s">
        <v>48</v>
      </c>
      <c r="D98" s="69">
        <v>0.88</v>
      </c>
      <c r="E98" s="69">
        <v>0.81</v>
      </c>
      <c r="F98" s="79">
        <f>SQRT(D98^2+E98^2)</f>
        <v>1.1960351165413163</v>
      </c>
      <c r="G98" s="69">
        <v>6.3</v>
      </c>
      <c r="H98" s="69">
        <v>2.5</v>
      </c>
      <c r="I98" s="47">
        <v>1.196</v>
      </c>
      <c r="J98" s="25">
        <v>0</v>
      </c>
      <c r="K98" s="25">
        <v>0</v>
      </c>
      <c r="L98" s="26">
        <f t="shared" si="28"/>
        <v>1.196</v>
      </c>
      <c r="M98" s="25">
        <v>0</v>
      </c>
      <c r="N98" s="24">
        <f>1.05*2.5</f>
        <v>2.625</v>
      </c>
      <c r="O98" s="6">
        <f t="shared" si="34"/>
        <v>1.429</v>
      </c>
      <c r="P98" s="48">
        <f>O98</f>
        <v>1.429</v>
      </c>
      <c r="Q98" s="17" t="s">
        <v>24</v>
      </c>
      <c r="R98" s="16"/>
      <c r="S98" s="18">
        <v>63</v>
      </c>
      <c r="T98" s="12" t="s">
        <v>152</v>
      </c>
      <c r="U98" s="15" t="s">
        <v>48</v>
      </c>
      <c r="V98" s="85">
        <f>0.022+0.0226+0.0054-0.0328+0.0054+0.0032+0.016-0.0311-0.0087+0.016-0.016+0.004+0.0108</f>
        <v>1.6800000000000006E-2</v>
      </c>
      <c r="W98" s="47">
        <f t="shared" si="27"/>
        <v>1.2127999999999999</v>
      </c>
      <c r="X98" s="25">
        <v>0</v>
      </c>
      <c r="Y98" s="25">
        <v>0</v>
      </c>
      <c r="Z98" s="26">
        <f t="shared" si="29"/>
        <v>1.2127999999999999</v>
      </c>
      <c r="AA98" s="25">
        <v>0</v>
      </c>
      <c r="AB98" s="24">
        <f>1.05*2.5</f>
        <v>2.625</v>
      </c>
      <c r="AC98" s="6">
        <f t="shared" si="35"/>
        <v>1.4122000000000001</v>
      </c>
      <c r="AD98" s="48">
        <f>AC98</f>
        <v>1.4122000000000001</v>
      </c>
      <c r="AE98" s="12" t="s">
        <v>24</v>
      </c>
    </row>
    <row r="99" spans="1:31" s="1" customFormat="1" ht="22.5" x14ac:dyDescent="0.2">
      <c r="A99" s="18">
        <v>64</v>
      </c>
      <c r="B99" s="12" t="s">
        <v>153</v>
      </c>
      <c r="C99" s="69" t="s">
        <v>47</v>
      </c>
      <c r="D99" s="69">
        <v>3.6349999999999998</v>
      </c>
      <c r="E99" s="69">
        <v>1.929</v>
      </c>
      <c r="F99" s="69"/>
      <c r="G99" s="69">
        <v>16</v>
      </c>
      <c r="H99" s="69">
        <v>25</v>
      </c>
      <c r="I99" s="47">
        <v>4.165</v>
      </c>
      <c r="J99" s="25">
        <v>0</v>
      </c>
      <c r="K99" s="25">
        <v>0</v>
      </c>
      <c r="L99" s="26">
        <f t="shared" si="28"/>
        <v>4.165</v>
      </c>
      <c r="M99" s="25">
        <v>0</v>
      </c>
      <c r="N99" s="24">
        <f>1.05*16</f>
        <v>16.8</v>
      </c>
      <c r="O99" s="6">
        <f t="shared" si="34"/>
        <v>12.635000000000002</v>
      </c>
      <c r="P99" s="48">
        <f>O99</f>
        <v>12.635000000000002</v>
      </c>
      <c r="Q99" s="17" t="s">
        <v>24</v>
      </c>
      <c r="R99" s="16"/>
      <c r="S99" s="18">
        <v>64</v>
      </c>
      <c r="T99" s="12" t="s">
        <v>153</v>
      </c>
      <c r="U99" s="15" t="s">
        <v>47</v>
      </c>
      <c r="V99" s="85">
        <f>0</f>
        <v>0</v>
      </c>
      <c r="W99" s="47">
        <f t="shared" si="27"/>
        <v>4.165</v>
      </c>
      <c r="X99" s="25">
        <v>0</v>
      </c>
      <c r="Y99" s="25">
        <v>0</v>
      </c>
      <c r="Z99" s="26">
        <f t="shared" si="29"/>
        <v>4.165</v>
      </c>
      <c r="AA99" s="25">
        <v>0</v>
      </c>
      <c r="AB99" s="24">
        <f>1.05*16</f>
        <v>16.8</v>
      </c>
      <c r="AC99" s="6">
        <f t="shared" si="35"/>
        <v>12.635000000000002</v>
      </c>
      <c r="AD99" s="48">
        <f>AC99</f>
        <v>12.635000000000002</v>
      </c>
      <c r="AE99" s="12" t="s">
        <v>24</v>
      </c>
    </row>
    <row r="100" spans="1:31" s="1" customFormat="1" ht="22.5" x14ac:dyDescent="0.2">
      <c r="A100" s="18">
        <v>65</v>
      </c>
      <c r="B100" s="18" t="s">
        <v>154</v>
      </c>
      <c r="C100" s="69" t="s">
        <v>41</v>
      </c>
      <c r="D100" s="69">
        <v>1.33</v>
      </c>
      <c r="E100" s="69">
        <v>0.52</v>
      </c>
      <c r="F100" s="69"/>
      <c r="G100" s="69">
        <v>4</v>
      </c>
      <c r="H100" s="69">
        <v>6.3</v>
      </c>
      <c r="I100" s="47">
        <v>1.452</v>
      </c>
      <c r="J100" s="25">
        <v>0</v>
      </c>
      <c r="K100" s="25">
        <v>0</v>
      </c>
      <c r="L100" s="26">
        <f t="shared" si="28"/>
        <v>1.452</v>
      </c>
      <c r="M100" s="25">
        <v>0</v>
      </c>
      <c r="N100" s="24">
        <f>1.05*4</f>
        <v>4.2</v>
      </c>
      <c r="O100" s="6">
        <f t="shared" si="34"/>
        <v>2.7480000000000002</v>
      </c>
      <c r="P100" s="48">
        <f>O100</f>
        <v>2.7480000000000002</v>
      </c>
      <c r="Q100" s="17" t="s">
        <v>24</v>
      </c>
      <c r="R100" s="16"/>
      <c r="S100" s="18">
        <v>65</v>
      </c>
      <c r="T100" s="12" t="s">
        <v>154</v>
      </c>
      <c r="U100" s="15" t="s">
        <v>41</v>
      </c>
      <c r="V100" s="85">
        <f>0.092+0.015+0.018+0.002+0.004+0.0161-0.0548+0.0054+0.0032+0.0054+0.0172+0.172+0.2398+0.0097-0.2226+0.2688-0.2838+0.0108+0.013+0.01+0.011-0.04+0.005+0.0183-0.0054-0.0183+0.0323</f>
        <v>0.34409999999999996</v>
      </c>
      <c r="W100" s="47">
        <f t="shared" si="27"/>
        <v>1.7961</v>
      </c>
      <c r="X100" s="25">
        <v>0</v>
      </c>
      <c r="Y100" s="25">
        <v>0</v>
      </c>
      <c r="Z100" s="26">
        <f t="shared" si="29"/>
        <v>1.7961</v>
      </c>
      <c r="AA100" s="25">
        <v>0</v>
      </c>
      <c r="AB100" s="24">
        <f>1.05*4</f>
        <v>4.2</v>
      </c>
      <c r="AC100" s="6">
        <f t="shared" si="35"/>
        <v>2.4039000000000001</v>
      </c>
      <c r="AD100" s="48">
        <f>AC100</f>
        <v>2.4039000000000001</v>
      </c>
      <c r="AE100" s="12" t="s">
        <v>24</v>
      </c>
    </row>
    <row r="101" spans="1:31" s="1" customFormat="1" ht="22.5" x14ac:dyDescent="0.2">
      <c r="A101" s="202">
        <v>66</v>
      </c>
      <c r="B101" s="18" t="s">
        <v>155</v>
      </c>
      <c r="C101" s="69" t="s">
        <v>45</v>
      </c>
      <c r="D101" s="69">
        <f>D102+D103</f>
        <v>2.0579999999999998</v>
      </c>
      <c r="E101" s="69">
        <f>E102+E103</f>
        <v>0.79</v>
      </c>
      <c r="F101" s="69"/>
      <c r="G101" s="69">
        <v>10</v>
      </c>
      <c r="H101" s="69">
        <v>6.3</v>
      </c>
      <c r="I101" s="47">
        <f>I102+I103</f>
        <v>2.2000000000000002</v>
      </c>
      <c r="J101" s="25">
        <f>J102+J103</f>
        <v>0.54</v>
      </c>
      <c r="K101" s="25" t="str">
        <f>K102</f>
        <v>3 час</v>
      </c>
      <c r="L101" s="26">
        <f t="shared" si="28"/>
        <v>1.6600000000000001</v>
      </c>
      <c r="M101" s="25">
        <v>0</v>
      </c>
      <c r="N101" s="24">
        <f>1.05*6.3</f>
        <v>6.6150000000000002</v>
      </c>
      <c r="O101" s="5">
        <f t="shared" si="34"/>
        <v>4.9550000000000001</v>
      </c>
      <c r="P101" s="188">
        <f>MIN(O101:O103)</f>
        <v>4.7469999999999999</v>
      </c>
      <c r="Q101" s="191" t="s">
        <v>24</v>
      </c>
      <c r="R101" s="16"/>
      <c r="S101" s="202">
        <v>66</v>
      </c>
      <c r="T101" s="12" t="s">
        <v>155</v>
      </c>
      <c r="U101" s="15" t="s">
        <v>45</v>
      </c>
      <c r="V101" s="85">
        <f>V102+V103</f>
        <v>2.9036000000000004</v>
      </c>
      <c r="W101" s="47">
        <f>W102+W103</f>
        <v>5.1036000000000001</v>
      </c>
      <c r="X101" s="25">
        <f>X102+X103</f>
        <v>0.54</v>
      </c>
      <c r="Y101" s="25" t="str">
        <f>Y102</f>
        <v>3 час</v>
      </c>
      <c r="Z101" s="26">
        <f t="shared" si="29"/>
        <v>4.5636000000000001</v>
      </c>
      <c r="AA101" s="25">
        <v>0</v>
      </c>
      <c r="AB101" s="24">
        <f>1.05*6.3</f>
        <v>6.6150000000000002</v>
      </c>
      <c r="AC101" s="5">
        <f t="shared" si="35"/>
        <v>2.0514000000000001</v>
      </c>
      <c r="AD101" s="188">
        <f>MIN(AC101:AC103)</f>
        <v>1.8433999999999999</v>
      </c>
      <c r="AE101" s="191" t="s">
        <v>24</v>
      </c>
    </row>
    <row r="102" spans="1:31" s="1" customFormat="1" ht="24.75" customHeight="1" x14ac:dyDescent="0.2">
      <c r="A102" s="203"/>
      <c r="B102" s="27" t="s">
        <v>55</v>
      </c>
      <c r="C102" s="69" t="s">
        <v>45</v>
      </c>
      <c r="D102" s="69">
        <v>0.20699999999999999</v>
      </c>
      <c r="E102" s="69">
        <v>0.26</v>
      </c>
      <c r="F102" s="69"/>
      <c r="G102" s="69"/>
      <c r="H102" s="69"/>
      <c r="I102" s="69">
        <v>0.33200000000000002</v>
      </c>
      <c r="J102" s="25">
        <v>0.54</v>
      </c>
      <c r="K102" s="25" t="s">
        <v>54</v>
      </c>
      <c r="L102" s="26">
        <v>0</v>
      </c>
      <c r="M102" s="25">
        <v>0</v>
      </c>
      <c r="N102" s="24">
        <f>1.05*6.3</f>
        <v>6.6150000000000002</v>
      </c>
      <c r="O102" s="5">
        <f>N102-I102</f>
        <v>6.2830000000000004</v>
      </c>
      <c r="P102" s="217"/>
      <c r="Q102" s="192"/>
      <c r="R102" s="16"/>
      <c r="S102" s="203"/>
      <c r="T102" s="27" t="s">
        <v>55</v>
      </c>
      <c r="U102" s="15" t="s">
        <v>45</v>
      </c>
      <c r="V102" s="85"/>
      <c r="W102" s="47">
        <f t="shared" si="27"/>
        <v>0.33200000000000002</v>
      </c>
      <c r="X102" s="25">
        <v>0.54</v>
      </c>
      <c r="Y102" s="25" t="s">
        <v>54</v>
      </c>
      <c r="Z102" s="26">
        <v>0</v>
      </c>
      <c r="AA102" s="25">
        <v>0</v>
      </c>
      <c r="AB102" s="24">
        <f>1.05*6.3</f>
        <v>6.6150000000000002</v>
      </c>
      <c r="AC102" s="5">
        <f>AB102-W102</f>
        <v>6.2830000000000004</v>
      </c>
      <c r="AD102" s="189"/>
      <c r="AE102" s="192"/>
    </row>
    <row r="103" spans="1:31" s="1" customFormat="1" ht="25.5" customHeight="1" x14ac:dyDescent="0.2">
      <c r="A103" s="204"/>
      <c r="B103" s="27" t="s">
        <v>44</v>
      </c>
      <c r="C103" s="69" t="s">
        <v>45</v>
      </c>
      <c r="D103" s="69">
        <v>1.851</v>
      </c>
      <c r="E103" s="69">
        <v>0.53</v>
      </c>
      <c r="F103" s="69"/>
      <c r="G103" s="69"/>
      <c r="H103" s="69"/>
      <c r="I103" s="48">
        <v>1.8680000000000001</v>
      </c>
      <c r="J103" s="25">
        <v>0</v>
      </c>
      <c r="K103" s="25">
        <v>0</v>
      </c>
      <c r="L103" s="26">
        <f t="shared" si="28"/>
        <v>1.8680000000000001</v>
      </c>
      <c r="M103" s="25">
        <v>0</v>
      </c>
      <c r="N103" s="24">
        <f>1.05*6.3</f>
        <v>6.6150000000000002</v>
      </c>
      <c r="O103" s="5">
        <f>N103-L103-M103</f>
        <v>4.7469999999999999</v>
      </c>
      <c r="P103" s="218"/>
      <c r="Q103" s="193"/>
      <c r="R103" s="16"/>
      <c r="S103" s="204"/>
      <c r="T103" s="27" t="s">
        <v>44</v>
      </c>
      <c r="U103" s="15" t="s">
        <v>45</v>
      </c>
      <c r="V103" s="85">
        <f>0.0161-0.0161+0.6452+2.903+0.0001+0.0003-0.645</f>
        <v>2.9036000000000004</v>
      </c>
      <c r="W103" s="47">
        <f t="shared" si="27"/>
        <v>4.7716000000000003</v>
      </c>
      <c r="X103" s="25">
        <v>0</v>
      </c>
      <c r="Y103" s="25">
        <v>0</v>
      </c>
      <c r="Z103" s="26">
        <f t="shared" si="29"/>
        <v>4.7716000000000003</v>
      </c>
      <c r="AA103" s="25">
        <v>0</v>
      </c>
      <c r="AB103" s="24">
        <f>1.05*6.3</f>
        <v>6.6150000000000002</v>
      </c>
      <c r="AC103" s="5">
        <f>AB103-Z103-AA103</f>
        <v>1.8433999999999999</v>
      </c>
      <c r="AD103" s="190"/>
      <c r="AE103" s="193"/>
    </row>
    <row r="104" spans="1:31" s="1" customFormat="1" ht="22.5" x14ac:dyDescent="0.2">
      <c r="A104" s="18">
        <v>67</v>
      </c>
      <c r="B104" s="12" t="s">
        <v>156</v>
      </c>
      <c r="C104" s="69" t="s">
        <v>37</v>
      </c>
      <c r="D104" s="69"/>
      <c r="E104" s="69"/>
      <c r="F104" s="69"/>
      <c r="G104" s="69">
        <v>40</v>
      </c>
      <c r="H104" s="69">
        <v>40</v>
      </c>
      <c r="I104" s="47">
        <v>25.614000000000001</v>
      </c>
      <c r="J104" s="25">
        <v>0</v>
      </c>
      <c r="K104" s="25">
        <v>0</v>
      </c>
      <c r="L104" s="26">
        <f t="shared" si="28"/>
        <v>25.614000000000001</v>
      </c>
      <c r="M104" s="25">
        <v>0</v>
      </c>
      <c r="N104" s="24">
        <f>1.05*40</f>
        <v>42</v>
      </c>
      <c r="O104" s="6">
        <f>N104-L104-M104</f>
        <v>16.385999999999999</v>
      </c>
      <c r="P104" s="48">
        <f>O104</f>
        <v>16.385999999999999</v>
      </c>
      <c r="Q104" s="17" t="s">
        <v>24</v>
      </c>
      <c r="R104" s="16"/>
      <c r="S104" s="18">
        <v>67</v>
      </c>
      <c r="T104" s="12" t="s">
        <v>156</v>
      </c>
      <c r="U104" s="15" t="s">
        <v>37</v>
      </c>
      <c r="V104" s="85">
        <f>0.029+0.003+0.004+0.055-0.0234+0.0032-0.0167+0.0048+0.0075+0.0108-0.0097+0.0101+0.006+0.0097-0.0065+0.0215</f>
        <v>0.10829999999999998</v>
      </c>
      <c r="W104" s="47">
        <f t="shared" si="27"/>
        <v>25.722300000000001</v>
      </c>
      <c r="X104" s="25">
        <v>0</v>
      </c>
      <c r="Y104" s="25">
        <v>0</v>
      </c>
      <c r="Z104" s="26">
        <f t="shared" si="29"/>
        <v>25.722300000000001</v>
      </c>
      <c r="AA104" s="25">
        <v>0</v>
      </c>
      <c r="AB104" s="24">
        <f>1.05*40</f>
        <v>42</v>
      </c>
      <c r="AC104" s="6">
        <f>AB104-Z104-AA104</f>
        <v>16.277699999999999</v>
      </c>
      <c r="AD104" s="48">
        <f>AC104</f>
        <v>16.277699999999999</v>
      </c>
      <c r="AE104" s="12" t="s">
        <v>24</v>
      </c>
    </row>
    <row r="105" spans="1:31" s="1" customFormat="1" ht="22.5" x14ac:dyDescent="0.2">
      <c r="A105" s="18">
        <v>68</v>
      </c>
      <c r="B105" s="18" t="s">
        <v>160</v>
      </c>
      <c r="C105" s="69" t="s">
        <v>45</v>
      </c>
      <c r="D105" s="69">
        <v>3.73</v>
      </c>
      <c r="E105" s="69">
        <v>1.49</v>
      </c>
      <c r="F105" s="69"/>
      <c r="G105" s="69">
        <v>10</v>
      </c>
      <c r="H105" s="69">
        <v>6.3</v>
      </c>
      <c r="I105" s="47">
        <v>4.0170000000000003</v>
      </c>
      <c r="J105" s="25">
        <v>0</v>
      </c>
      <c r="K105" s="25">
        <v>0</v>
      </c>
      <c r="L105" s="26">
        <f t="shared" ref="L105:L132" si="36">I105-J105</f>
        <v>4.0170000000000003</v>
      </c>
      <c r="M105" s="25">
        <v>0</v>
      </c>
      <c r="N105" s="24">
        <f>1.05*6.3</f>
        <v>6.6150000000000002</v>
      </c>
      <c r="O105" s="6">
        <f>N105-L105-M105</f>
        <v>2.5979999999999999</v>
      </c>
      <c r="P105" s="48">
        <f>O105</f>
        <v>2.5979999999999999</v>
      </c>
      <c r="Q105" s="17" t="s">
        <v>24</v>
      </c>
      <c r="R105" s="16"/>
      <c r="S105" s="18">
        <v>68</v>
      </c>
      <c r="T105" s="12" t="s">
        <v>160</v>
      </c>
      <c r="U105" s="15" t="s">
        <v>45</v>
      </c>
      <c r="V105" s="85">
        <f>0.131+0.012+0.009+0.011+0.003+0.005+0.015+0.002+0.0323+0.0661+0.0075+0.0054+0.0065+0.019+0.0151+0.0172+0.0118+0.0538+0.023654-0.1618+0.0035+0.1114+0.029+0.0105+0.0065+0.0065+0.0839+0.1059+0.0098+0.0097+0.0161-0.2435+0.0161+0.0226+0.0332+0.0142+0.035-0.04-0.018+0.051-0.019+0.043+0.097-0.018+0.1613-0.0226+0.1184-0.1613+0.029-0.1021</f>
        <v>0.67365400000000042</v>
      </c>
      <c r="W105" s="47">
        <f t="shared" si="27"/>
        <v>4.6906540000000003</v>
      </c>
      <c r="X105" s="25">
        <v>0</v>
      </c>
      <c r="Y105" s="25">
        <v>0</v>
      </c>
      <c r="Z105" s="26">
        <f t="shared" ref="Z105:Z132" si="37">W105-X105</f>
        <v>4.6906540000000003</v>
      </c>
      <c r="AA105" s="25">
        <v>0</v>
      </c>
      <c r="AB105" s="24">
        <f>1.05*6.3</f>
        <v>6.6150000000000002</v>
      </c>
      <c r="AC105" s="6">
        <f>AB105-Z105-AA105</f>
        <v>1.9243459999999999</v>
      </c>
      <c r="AD105" s="48">
        <f>AC105</f>
        <v>1.9243459999999999</v>
      </c>
      <c r="AE105" s="12" t="s">
        <v>24</v>
      </c>
    </row>
    <row r="106" spans="1:31" s="158" customFormat="1" ht="22.5" x14ac:dyDescent="0.2">
      <c r="A106" s="65">
        <v>69</v>
      </c>
      <c r="B106" s="65" t="s">
        <v>161</v>
      </c>
      <c r="C106" s="63" t="s">
        <v>30</v>
      </c>
      <c r="D106" s="63">
        <v>10.368</v>
      </c>
      <c r="E106" s="63">
        <v>3.294</v>
      </c>
      <c r="F106" s="63"/>
      <c r="G106" s="63">
        <v>16</v>
      </c>
      <c r="H106" s="63">
        <v>10</v>
      </c>
      <c r="I106" s="81">
        <v>10.879</v>
      </c>
      <c r="J106" s="65">
        <v>0</v>
      </c>
      <c r="K106" s="65">
        <v>0</v>
      </c>
      <c r="L106" s="64">
        <f t="shared" si="36"/>
        <v>10.879</v>
      </c>
      <c r="M106" s="65">
        <v>0</v>
      </c>
      <c r="N106" s="66">
        <f>1.05*16</f>
        <v>16.8</v>
      </c>
      <c r="O106" s="2">
        <f>N106-L106-M106</f>
        <v>5.9210000000000012</v>
      </c>
      <c r="P106" s="81">
        <f>O106</f>
        <v>5.9210000000000012</v>
      </c>
      <c r="Q106" s="95" t="s">
        <v>24</v>
      </c>
      <c r="R106" s="157"/>
      <c r="S106" s="65">
        <v>69</v>
      </c>
      <c r="T106" s="65" t="s">
        <v>161</v>
      </c>
      <c r="U106" s="63" t="s">
        <v>30</v>
      </c>
      <c r="V106" s="80">
        <f>0+0.0065+0.0033+0.0054+0.435-0-0.011+0.006+0.057+0.7682-0.0032-0.0774</f>
        <v>1.1898</v>
      </c>
      <c r="W106" s="81">
        <f t="shared" si="27"/>
        <v>12.0688</v>
      </c>
      <c r="X106" s="65">
        <v>0</v>
      </c>
      <c r="Y106" s="65">
        <v>0</v>
      </c>
      <c r="Z106" s="64">
        <f t="shared" si="37"/>
        <v>12.0688</v>
      </c>
      <c r="AA106" s="65">
        <v>0</v>
      </c>
      <c r="AB106" s="66">
        <f>1.05*16</f>
        <v>16.8</v>
      </c>
      <c r="AC106" s="2">
        <f>AB106-Z106-AA106</f>
        <v>4.7312000000000012</v>
      </c>
      <c r="AD106" s="81">
        <f>AC106</f>
        <v>4.7312000000000012</v>
      </c>
      <c r="AE106" s="18" t="s">
        <v>24</v>
      </c>
    </row>
    <row r="107" spans="1:31" s="1" customFormat="1" ht="22.5" x14ac:dyDescent="0.2">
      <c r="A107" s="202">
        <v>70</v>
      </c>
      <c r="B107" s="12" t="s">
        <v>162</v>
      </c>
      <c r="C107" s="69" t="s">
        <v>30</v>
      </c>
      <c r="D107" s="69">
        <f>D108+D109</f>
        <v>10.206</v>
      </c>
      <c r="E107" s="69">
        <f>E108+E109</f>
        <v>6.8520000000000003</v>
      </c>
      <c r="F107" s="69"/>
      <c r="G107" s="69">
        <v>16</v>
      </c>
      <c r="H107" s="69">
        <v>16</v>
      </c>
      <c r="I107" s="47">
        <f>I108+I109</f>
        <v>12.585000000000001</v>
      </c>
      <c r="J107" s="25">
        <f>J108+J109</f>
        <v>1.64</v>
      </c>
      <c r="K107" s="25" t="str">
        <f>K108</f>
        <v>6 час</v>
      </c>
      <c r="L107" s="26">
        <f t="shared" si="36"/>
        <v>10.945</v>
      </c>
      <c r="M107" s="25">
        <v>0</v>
      </c>
      <c r="N107" s="24">
        <f>1.05*16</f>
        <v>16.8</v>
      </c>
      <c r="O107" s="5">
        <f>N107-L107-M107</f>
        <v>5.8550000000000004</v>
      </c>
      <c r="P107" s="188">
        <f>MIN(O107:O109)</f>
        <v>5.8550000000000004</v>
      </c>
      <c r="Q107" s="191" t="s">
        <v>24</v>
      </c>
      <c r="R107" s="16"/>
      <c r="S107" s="202">
        <v>70</v>
      </c>
      <c r="T107" s="12" t="s">
        <v>162</v>
      </c>
      <c r="U107" s="15" t="s">
        <v>30</v>
      </c>
      <c r="V107" s="85">
        <f>V108+V109</f>
        <v>0.40850000000000014</v>
      </c>
      <c r="W107" s="47">
        <f>W108+W109</f>
        <v>12.993500000000001</v>
      </c>
      <c r="X107" s="25">
        <f>X108+X109</f>
        <v>1.64</v>
      </c>
      <c r="Y107" s="25" t="str">
        <f>Y108</f>
        <v>6 час</v>
      </c>
      <c r="Z107" s="26">
        <f t="shared" si="37"/>
        <v>11.3535</v>
      </c>
      <c r="AA107" s="25">
        <v>0</v>
      </c>
      <c r="AB107" s="24">
        <f>1.05*16</f>
        <v>16.8</v>
      </c>
      <c r="AC107" s="5">
        <f>AB107-Z107-AA107</f>
        <v>5.4465000000000003</v>
      </c>
      <c r="AD107" s="188">
        <f>MIN(AC107:AC109)</f>
        <v>5.4465000000000003</v>
      </c>
      <c r="AE107" s="191" t="s">
        <v>24</v>
      </c>
    </row>
    <row r="108" spans="1:31" s="1" customFormat="1" ht="11.25" customHeight="1" x14ac:dyDescent="0.2">
      <c r="A108" s="203"/>
      <c r="B108" s="27" t="s">
        <v>55</v>
      </c>
      <c r="C108" s="69" t="s">
        <v>30</v>
      </c>
      <c r="D108" s="69">
        <v>3.9060000000000001</v>
      </c>
      <c r="E108" s="69">
        <v>4.242</v>
      </c>
      <c r="F108" s="69"/>
      <c r="G108" s="69"/>
      <c r="H108" s="69"/>
      <c r="I108" s="48">
        <v>5.766</v>
      </c>
      <c r="J108" s="25">
        <v>1.64</v>
      </c>
      <c r="K108" s="25" t="s">
        <v>56</v>
      </c>
      <c r="L108" s="26">
        <f t="shared" si="36"/>
        <v>4.1260000000000003</v>
      </c>
      <c r="M108" s="25">
        <v>0</v>
      </c>
      <c r="N108" s="24">
        <f>1.05*16</f>
        <v>16.8</v>
      </c>
      <c r="O108" s="5">
        <f>N108-I108</f>
        <v>11.034000000000001</v>
      </c>
      <c r="P108" s="217"/>
      <c r="Q108" s="192"/>
      <c r="R108" s="16"/>
      <c r="S108" s="203"/>
      <c r="T108" s="27" t="s">
        <v>55</v>
      </c>
      <c r="U108" s="15" t="s">
        <v>30</v>
      </c>
      <c r="V108" s="85"/>
      <c r="W108" s="47">
        <f t="shared" si="27"/>
        <v>5.766</v>
      </c>
      <c r="X108" s="25">
        <v>1.64</v>
      </c>
      <c r="Y108" s="25" t="s">
        <v>56</v>
      </c>
      <c r="Z108" s="26">
        <f t="shared" si="37"/>
        <v>4.1260000000000003</v>
      </c>
      <c r="AA108" s="25">
        <v>0</v>
      </c>
      <c r="AB108" s="24">
        <f>1.05*16</f>
        <v>16.8</v>
      </c>
      <c r="AC108" s="5">
        <f>AB108-W108</f>
        <v>11.034000000000001</v>
      </c>
      <c r="AD108" s="189"/>
      <c r="AE108" s="192"/>
    </row>
    <row r="109" spans="1:31" s="1" customFormat="1" ht="11.25" customHeight="1" x14ac:dyDescent="0.2">
      <c r="A109" s="204"/>
      <c r="B109" s="27" t="s">
        <v>44</v>
      </c>
      <c r="C109" s="69" t="s">
        <v>30</v>
      </c>
      <c r="D109" s="69">
        <v>6.3</v>
      </c>
      <c r="E109" s="69">
        <v>2.61</v>
      </c>
      <c r="F109" s="69"/>
      <c r="G109" s="69"/>
      <c r="H109" s="69"/>
      <c r="I109" s="48">
        <v>6.819</v>
      </c>
      <c r="J109" s="25">
        <v>0</v>
      </c>
      <c r="K109" s="25">
        <v>0</v>
      </c>
      <c r="L109" s="26">
        <f t="shared" si="36"/>
        <v>6.819</v>
      </c>
      <c r="M109" s="25">
        <v>0</v>
      </c>
      <c r="N109" s="24">
        <f>1.05*16</f>
        <v>16.8</v>
      </c>
      <c r="O109" s="5">
        <f>N109-L109-M109</f>
        <v>9.9810000000000016</v>
      </c>
      <c r="P109" s="218"/>
      <c r="Q109" s="193"/>
      <c r="R109" s="16"/>
      <c r="S109" s="204"/>
      <c r="T109" s="27" t="s">
        <v>44</v>
      </c>
      <c r="U109" s="15" t="s">
        <v>30</v>
      </c>
      <c r="V109" s="85">
        <f>0+0.0237+0.23-0.048+0.192-0.217+0.005-0.005+0.097-0.012+0.025+0.2365-0.1075-0.0112</f>
        <v>0.40850000000000014</v>
      </c>
      <c r="W109" s="47">
        <f t="shared" si="27"/>
        <v>7.2275</v>
      </c>
      <c r="X109" s="25">
        <v>0</v>
      </c>
      <c r="Y109" s="25">
        <v>0</v>
      </c>
      <c r="Z109" s="26">
        <f t="shared" si="37"/>
        <v>7.2275</v>
      </c>
      <c r="AA109" s="25">
        <v>0</v>
      </c>
      <c r="AB109" s="24">
        <f>1.05*16</f>
        <v>16.8</v>
      </c>
      <c r="AC109" s="5">
        <f>AB109-Z109-AA109</f>
        <v>9.5725000000000016</v>
      </c>
      <c r="AD109" s="190"/>
      <c r="AE109" s="193"/>
    </row>
    <row r="110" spans="1:31" s="1" customFormat="1" ht="22.5" x14ac:dyDescent="0.2">
      <c r="A110" s="202">
        <v>71</v>
      </c>
      <c r="B110" s="12" t="s">
        <v>164</v>
      </c>
      <c r="C110" s="69" t="s">
        <v>26</v>
      </c>
      <c r="D110" s="69">
        <f>D111+D112</f>
        <v>2.8049999999999997</v>
      </c>
      <c r="E110" s="69">
        <f>E111+E112</f>
        <v>1.2469999999999999</v>
      </c>
      <c r="F110" s="106">
        <f>F111+F112</f>
        <v>3.0732720059556851</v>
      </c>
      <c r="G110" s="69">
        <v>10</v>
      </c>
      <c r="H110" s="69">
        <v>10</v>
      </c>
      <c r="I110" s="47">
        <f>I111+I112</f>
        <v>3.0730000000000004</v>
      </c>
      <c r="J110" s="25">
        <f>J111+J112</f>
        <v>3.12</v>
      </c>
      <c r="K110" s="25" t="str">
        <f>K111</f>
        <v>6 час</v>
      </c>
      <c r="L110" s="26">
        <f t="shared" si="36"/>
        <v>-4.6999999999999709E-2</v>
      </c>
      <c r="M110" s="25">
        <v>0</v>
      </c>
      <c r="N110" s="24">
        <f>1.05*10</f>
        <v>10.5</v>
      </c>
      <c r="O110" s="5">
        <f>N110-L110-M110</f>
        <v>10.547000000000001</v>
      </c>
      <c r="P110" s="188">
        <f>MIN(O110:O112)</f>
        <v>8.0579999999999998</v>
      </c>
      <c r="Q110" s="191" t="s">
        <v>24</v>
      </c>
      <c r="R110" s="16"/>
      <c r="S110" s="202">
        <v>71</v>
      </c>
      <c r="T110" s="12" t="s">
        <v>164</v>
      </c>
      <c r="U110" s="15" t="s">
        <v>26</v>
      </c>
      <c r="V110" s="85">
        <f>V111+V112</f>
        <v>1.0599999999999998E-2</v>
      </c>
      <c r="W110" s="47">
        <f>W111+W112</f>
        <v>3.0836000000000001</v>
      </c>
      <c r="X110" s="25">
        <f>X111+X112</f>
        <v>3.12</v>
      </c>
      <c r="Y110" s="25" t="str">
        <f>Y111</f>
        <v>6 час</v>
      </c>
      <c r="Z110" s="26">
        <f t="shared" si="37"/>
        <v>-3.6399999999999988E-2</v>
      </c>
      <c r="AA110" s="25">
        <v>0</v>
      </c>
      <c r="AB110" s="24">
        <f>1.05*10</f>
        <v>10.5</v>
      </c>
      <c r="AC110" s="5">
        <f>AB110-Z110-AA110</f>
        <v>10.5364</v>
      </c>
      <c r="AD110" s="188">
        <f>MIN(AC110:AC112)</f>
        <v>8.0579999999999998</v>
      </c>
      <c r="AE110" s="191" t="s">
        <v>24</v>
      </c>
    </row>
    <row r="111" spans="1:31" s="1" customFormat="1" ht="20.25" customHeight="1" x14ac:dyDescent="0.2">
      <c r="A111" s="203"/>
      <c r="B111" s="27" t="s">
        <v>55</v>
      </c>
      <c r="C111" s="69" t="s">
        <v>26</v>
      </c>
      <c r="D111" s="69">
        <f>D46+D47+D175</f>
        <v>2.2549999999999999</v>
      </c>
      <c r="E111" s="69">
        <f>E46+E47+E175</f>
        <v>0.93699999999999994</v>
      </c>
      <c r="F111" s="79">
        <f>SQRT(D111^2+E111^2)</f>
        <v>2.4419242412491013</v>
      </c>
      <c r="G111" s="69"/>
      <c r="H111" s="69"/>
      <c r="I111" s="48">
        <v>2.4420000000000002</v>
      </c>
      <c r="J111" s="25">
        <v>3.12</v>
      </c>
      <c r="K111" s="25" t="s">
        <v>56</v>
      </c>
      <c r="L111" s="26">
        <f t="shared" si="36"/>
        <v>-0.67799999999999994</v>
      </c>
      <c r="M111" s="25">
        <v>0</v>
      </c>
      <c r="N111" s="24">
        <f>1.05*10</f>
        <v>10.5</v>
      </c>
      <c r="O111" s="5">
        <f>N111-I111</f>
        <v>8.0579999999999998</v>
      </c>
      <c r="P111" s="217"/>
      <c r="Q111" s="192"/>
      <c r="R111" s="16"/>
      <c r="S111" s="203"/>
      <c r="T111" s="27" t="s">
        <v>55</v>
      </c>
      <c r="U111" s="15" t="s">
        <v>26</v>
      </c>
      <c r="V111" s="85"/>
      <c r="W111" s="47">
        <f t="shared" si="27"/>
        <v>2.4420000000000002</v>
      </c>
      <c r="X111" s="25">
        <v>3.12</v>
      </c>
      <c r="Y111" s="25" t="s">
        <v>56</v>
      </c>
      <c r="Z111" s="26">
        <f t="shared" si="37"/>
        <v>-0.67799999999999994</v>
      </c>
      <c r="AA111" s="25">
        <v>0</v>
      </c>
      <c r="AB111" s="24">
        <f>1.05*10</f>
        <v>10.5</v>
      </c>
      <c r="AC111" s="5">
        <f>AB111-W111</f>
        <v>8.0579999999999998</v>
      </c>
      <c r="AD111" s="189"/>
      <c r="AE111" s="192"/>
    </row>
    <row r="112" spans="1:31" s="1" customFormat="1" ht="22.5" customHeight="1" x14ac:dyDescent="0.2">
      <c r="A112" s="204"/>
      <c r="B112" s="27" t="s">
        <v>44</v>
      </c>
      <c r="C112" s="69" t="s">
        <v>26</v>
      </c>
      <c r="D112" s="69">
        <v>0.55000000000000004</v>
      </c>
      <c r="E112" s="69">
        <v>0.31</v>
      </c>
      <c r="F112" s="79">
        <f>SQRT(D112^2+E112^2)</f>
        <v>0.63134776470658394</v>
      </c>
      <c r="G112" s="69"/>
      <c r="H112" s="69"/>
      <c r="I112" s="48">
        <v>0.63100000000000001</v>
      </c>
      <c r="J112" s="25">
        <v>0</v>
      </c>
      <c r="K112" s="25">
        <v>0</v>
      </c>
      <c r="L112" s="26">
        <f t="shared" si="36"/>
        <v>0.63100000000000001</v>
      </c>
      <c r="M112" s="25">
        <v>0</v>
      </c>
      <c r="N112" s="24">
        <f>1.05*10</f>
        <v>10.5</v>
      </c>
      <c r="O112" s="5">
        <f>N112-L112-M112</f>
        <v>9.8689999999999998</v>
      </c>
      <c r="P112" s="218"/>
      <c r="Q112" s="193"/>
      <c r="R112" s="16"/>
      <c r="S112" s="204"/>
      <c r="T112" s="27" t="s">
        <v>44</v>
      </c>
      <c r="U112" s="15" t="s">
        <v>26</v>
      </c>
      <c r="V112" s="85">
        <f>0.009+0.004+0.0065-0.0005-0.0054-0.003</f>
        <v>1.0599999999999998E-2</v>
      </c>
      <c r="W112" s="47">
        <f t="shared" si="27"/>
        <v>0.64159999999999995</v>
      </c>
      <c r="X112" s="25">
        <v>0</v>
      </c>
      <c r="Y112" s="25">
        <v>0</v>
      </c>
      <c r="Z112" s="26">
        <f t="shared" si="37"/>
        <v>0.64159999999999995</v>
      </c>
      <c r="AA112" s="25">
        <v>0</v>
      </c>
      <c r="AB112" s="24">
        <f>1.05*10</f>
        <v>10.5</v>
      </c>
      <c r="AC112" s="5">
        <f>AB112-Z112-AA112</f>
        <v>9.8583999999999996</v>
      </c>
      <c r="AD112" s="190"/>
      <c r="AE112" s="193"/>
    </row>
    <row r="113" spans="1:31" s="1" customFormat="1" ht="22.5" x14ac:dyDescent="0.2">
      <c r="A113" s="18">
        <v>72</v>
      </c>
      <c r="B113" s="12" t="s">
        <v>165</v>
      </c>
      <c r="C113" s="69" t="s">
        <v>27</v>
      </c>
      <c r="D113" s="69">
        <v>1.02</v>
      </c>
      <c r="E113" s="69">
        <v>0.3</v>
      </c>
      <c r="F113" s="69"/>
      <c r="G113" s="69">
        <v>2.5</v>
      </c>
      <c r="H113" s="69">
        <v>2.5</v>
      </c>
      <c r="I113" s="47">
        <v>1.0629999999999999</v>
      </c>
      <c r="J113" s="25">
        <v>0</v>
      </c>
      <c r="K113" s="25">
        <v>0</v>
      </c>
      <c r="L113" s="26">
        <f t="shared" si="36"/>
        <v>1.0629999999999999</v>
      </c>
      <c r="M113" s="25">
        <v>0</v>
      </c>
      <c r="N113" s="24">
        <f>1.05*2.5</f>
        <v>2.625</v>
      </c>
      <c r="O113" s="6">
        <f>N113-L113-M113</f>
        <v>1.5620000000000001</v>
      </c>
      <c r="P113" s="48">
        <f>O113</f>
        <v>1.5620000000000001</v>
      </c>
      <c r="Q113" s="17" t="s">
        <v>24</v>
      </c>
      <c r="R113" s="16"/>
      <c r="S113" s="18">
        <v>72</v>
      </c>
      <c r="T113" s="12" t="s">
        <v>165</v>
      </c>
      <c r="U113" s="15" t="s">
        <v>27</v>
      </c>
      <c r="V113" s="85">
        <f>0.084+0.011+0.014+0.015+0.015+0.011+0.001+0.0108-0.0607+0.0056+0.0108+0.0538+0.0118+0.0161-0.0108+0.0054+0.003+0.3763-0.0452+0.0054-0.004+0.016-0.005+0.004+0.0366-0.0043+0.046+0.0075-0.0191</f>
        <v>0.61099999999999999</v>
      </c>
      <c r="W113" s="47">
        <f t="shared" si="27"/>
        <v>1.6739999999999999</v>
      </c>
      <c r="X113" s="25">
        <v>0</v>
      </c>
      <c r="Y113" s="25">
        <v>0</v>
      </c>
      <c r="Z113" s="26">
        <f t="shared" si="37"/>
        <v>1.6739999999999999</v>
      </c>
      <c r="AA113" s="25">
        <v>0</v>
      </c>
      <c r="AB113" s="24">
        <f>1.05*2.5</f>
        <v>2.625</v>
      </c>
      <c r="AC113" s="6">
        <f>AB113-Z113-AA113</f>
        <v>0.95100000000000007</v>
      </c>
      <c r="AD113" s="48">
        <f>AC113</f>
        <v>0.95100000000000007</v>
      </c>
      <c r="AE113" s="12" t="s">
        <v>24</v>
      </c>
    </row>
    <row r="114" spans="1:31" s="1" customFormat="1" ht="22.5" x14ac:dyDescent="0.2">
      <c r="A114" s="202">
        <v>73</v>
      </c>
      <c r="B114" s="12" t="s">
        <v>167</v>
      </c>
      <c r="C114" s="69" t="s">
        <v>51</v>
      </c>
      <c r="D114" s="69">
        <f>D115+D116</f>
        <v>11.65</v>
      </c>
      <c r="E114" s="69">
        <f>E115+E116</f>
        <v>6.1099999999999994</v>
      </c>
      <c r="F114" s="69"/>
      <c r="G114" s="69">
        <v>32</v>
      </c>
      <c r="H114" s="69">
        <v>16</v>
      </c>
      <c r="I114" s="69">
        <f>I115+I116</f>
        <v>13.156000000000001</v>
      </c>
      <c r="J114" s="25">
        <f>J115+J116</f>
        <v>1.8</v>
      </c>
      <c r="K114" s="25" t="str">
        <f>K115</f>
        <v>6 час</v>
      </c>
      <c r="L114" s="26">
        <f t="shared" si="36"/>
        <v>11.356</v>
      </c>
      <c r="M114" s="25">
        <v>0</v>
      </c>
      <c r="N114" s="24">
        <f>1.05*32</f>
        <v>33.6</v>
      </c>
      <c r="O114" s="5">
        <f>N114-L114-M114</f>
        <v>22.244</v>
      </c>
      <c r="P114" s="188">
        <f>MIN(O114:O116)</f>
        <v>22.244</v>
      </c>
      <c r="Q114" s="191" t="s">
        <v>24</v>
      </c>
      <c r="R114" s="16"/>
      <c r="S114" s="202">
        <v>73</v>
      </c>
      <c r="T114" s="12" t="s">
        <v>167</v>
      </c>
      <c r="U114" s="15" t="s">
        <v>51</v>
      </c>
      <c r="V114" s="85">
        <f>V115+V116</f>
        <v>2.5996780000000008</v>
      </c>
      <c r="W114" s="47">
        <f>W115+W116</f>
        <v>15.755678000000001</v>
      </c>
      <c r="X114" s="25">
        <f>X115+X116</f>
        <v>1.8</v>
      </c>
      <c r="Y114" s="25" t="str">
        <f>Y115</f>
        <v>6 час</v>
      </c>
      <c r="Z114" s="26">
        <f t="shared" si="37"/>
        <v>13.955678000000001</v>
      </c>
      <c r="AA114" s="25">
        <v>0</v>
      </c>
      <c r="AB114" s="24">
        <f>1.05*32</f>
        <v>33.6</v>
      </c>
      <c r="AC114" s="5">
        <f>AB114-Z114-AA114</f>
        <v>19.644322000000003</v>
      </c>
      <c r="AD114" s="188">
        <f>MIN(AC114:AC116)</f>
        <v>19.644322000000003</v>
      </c>
      <c r="AE114" s="191" t="s">
        <v>24</v>
      </c>
    </row>
    <row r="115" spans="1:31" s="1" customFormat="1" ht="11.25" customHeight="1" x14ac:dyDescent="0.2">
      <c r="A115" s="203"/>
      <c r="B115" s="27" t="s">
        <v>55</v>
      </c>
      <c r="C115" s="63" t="s">
        <v>30</v>
      </c>
      <c r="D115" s="63">
        <v>1.89</v>
      </c>
      <c r="E115" s="63">
        <v>0.94</v>
      </c>
      <c r="F115" s="79">
        <f t="shared" ref="F115:F120" si="38">SQRT(D115^2+E115^2)</f>
        <v>2.110852908186641</v>
      </c>
      <c r="G115" s="63"/>
      <c r="H115" s="63"/>
      <c r="I115" s="48">
        <v>2.1110000000000002</v>
      </c>
      <c r="J115" s="25">
        <v>1.8</v>
      </c>
      <c r="K115" s="25" t="s">
        <v>56</v>
      </c>
      <c r="L115" s="26">
        <f t="shared" si="36"/>
        <v>0.31100000000000017</v>
      </c>
      <c r="M115" s="25">
        <v>0</v>
      </c>
      <c r="N115" s="24">
        <f>1.05*32</f>
        <v>33.6</v>
      </c>
      <c r="O115" s="5">
        <f>N115-I115</f>
        <v>31.489000000000001</v>
      </c>
      <c r="P115" s="217"/>
      <c r="Q115" s="192"/>
      <c r="R115" s="16"/>
      <c r="S115" s="203"/>
      <c r="T115" s="27" t="s">
        <v>55</v>
      </c>
      <c r="U115" s="28" t="s">
        <v>30</v>
      </c>
      <c r="V115" s="84"/>
      <c r="W115" s="47">
        <f t="shared" si="27"/>
        <v>2.1110000000000002</v>
      </c>
      <c r="X115" s="25">
        <v>1.8</v>
      </c>
      <c r="Y115" s="25" t="s">
        <v>56</v>
      </c>
      <c r="Z115" s="26">
        <f t="shared" si="37"/>
        <v>0.31100000000000017</v>
      </c>
      <c r="AA115" s="25">
        <v>0</v>
      </c>
      <c r="AB115" s="24">
        <f>1.05*32</f>
        <v>33.6</v>
      </c>
      <c r="AC115" s="5">
        <f>AB115-W115</f>
        <v>31.489000000000001</v>
      </c>
      <c r="AD115" s="189"/>
      <c r="AE115" s="192"/>
    </row>
    <row r="116" spans="1:31" s="1" customFormat="1" ht="11.25" customHeight="1" x14ac:dyDescent="0.2">
      <c r="A116" s="204"/>
      <c r="B116" s="27" t="s">
        <v>44</v>
      </c>
      <c r="C116" s="63" t="s">
        <v>30</v>
      </c>
      <c r="D116" s="63">
        <v>9.76</v>
      </c>
      <c r="E116" s="63">
        <v>5.17</v>
      </c>
      <c r="F116" s="79">
        <f t="shared" si="38"/>
        <v>11.044749883994657</v>
      </c>
      <c r="G116" s="63"/>
      <c r="H116" s="63"/>
      <c r="I116" s="48">
        <v>11.045</v>
      </c>
      <c r="J116" s="25">
        <v>0</v>
      </c>
      <c r="K116" s="25">
        <v>0</v>
      </c>
      <c r="L116" s="26">
        <f t="shared" si="36"/>
        <v>11.045</v>
      </c>
      <c r="M116" s="25">
        <v>0</v>
      </c>
      <c r="N116" s="24">
        <f>1.05*32</f>
        <v>33.6</v>
      </c>
      <c r="O116" s="5">
        <f>N116-L116-M116</f>
        <v>22.555</v>
      </c>
      <c r="P116" s="218"/>
      <c r="Q116" s="193"/>
      <c r="R116" s="16"/>
      <c r="S116" s="204"/>
      <c r="T116" s="27" t="s">
        <v>44</v>
      </c>
      <c r="U116" s="28" t="s">
        <v>30</v>
      </c>
      <c r="V116" s="84">
        <f>0.034+0.108+0.016+0.614+0.016+0.022+0.005+0.4623+0.0237-0.0726+0.0108+0.0216+0.0161+0.0108+0.022+0.441+0.0161+0.016128-0.07635+0.0054+0.014+0.0027+0.0062+0.0183+0.1849+0.0075-0.0743+0.0075+0.083-0.039+0.0245-0.002+0.161-0.022+0.025-0.08+0.071-0.022+0.629-0.0871+0.3881-0.0054+0.2419-0.6451</f>
        <v>2.5996780000000008</v>
      </c>
      <c r="W116" s="47">
        <f t="shared" si="27"/>
        <v>13.644678000000001</v>
      </c>
      <c r="X116" s="25">
        <v>0</v>
      </c>
      <c r="Y116" s="25">
        <v>0</v>
      </c>
      <c r="Z116" s="26">
        <f t="shared" si="37"/>
        <v>13.644678000000001</v>
      </c>
      <c r="AA116" s="25">
        <v>0</v>
      </c>
      <c r="AB116" s="24">
        <f>1.05*32</f>
        <v>33.6</v>
      </c>
      <c r="AC116" s="5">
        <f>AB116-Z116-AA116</f>
        <v>19.955322000000002</v>
      </c>
      <c r="AD116" s="190"/>
      <c r="AE116" s="193"/>
    </row>
    <row r="117" spans="1:31" s="1" customFormat="1" ht="22.5" x14ac:dyDescent="0.2">
      <c r="A117" s="202">
        <v>74</v>
      </c>
      <c r="B117" s="12" t="s">
        <v>168</v>
      </c>
      <c r="C117" s="69" t="s">
        <v>31</v>
      </c>
      <c r="D117" s="69">
        <f>D118+D119</f>
        <v>11.93</v>
      </c>
      <c r="E117" s="69">
        <f>E118+E119</f>
        <v>4.4400000000000004</v>
      </c>
      <c r="F117" s="79">
        <f t="shared" si="38"/>
        <v>12.729434394347614</v>
      </c>
      <c r="G117" s="69">
        <v>25</v>
      </c>
      <c r="H117" s="69">
        <v>25</v>
      </c>
      <c r="I117" s="47">
        <v>12.728999999999999</v>
      </c>
      <c r="J117" s="25">
        <f>J118+J119</f>
        <v>2.21</v>
      </c>
      <c r="K117" s="25" t="str">
        <f>K118</f>
        <v>3 час</v>
      </c>
      <c r="L117" s="26">
        <f t="shared" si="36"/>
        <v>10.518999999999998</v>
      </c>
      <c r="M117" s="25">
        <v>0</v>
      </c>
      <c r="N117" s="24">
        <f>1.05*25</f>
        <v>26.25</v>
      </c>
      <c r="O117" s="5">
        <f>N117-L117-M117</f>
        <v>15.731000000000002</v>
      </c>
      <c r="P117" s="188">
        <f>MIN(O117:O119)</f>
        <v>15.731000000000002</v>
      </c>
      <c r="Q117" s="191" t="s">
        <v>24</v>
      </c>
      <c r="R117" s="16"/>
      <c r="S117" s="202">
        <v>74</v>
      </c>
      <c r="T117" s="12" t="s">
        <v>168</v>
      </c>
      <c r="U117" s="15" t="s">
        <v>31</v>
      </c>
      <c r="V117" s="85">
        <f>V118+V119</f>
        <v>0.82813999999999988</v>
      </c>
      <c r="W117" s="47">
        <f>W118+W119</f>
        <v>13.559139999999999</v>
      </c>
      <c r="X117" s="25">
        <f>X118+X119</f>
        <v>2.21</v>
      </c>
      <c r="Y117" s="25" t="str">
        <f>Y118</f>
        <v>3 час</v>
      </c>
      <c r="Z117" s="26">
        <f t="shared" si="37"/>
        <v>11.349139999999998</v>
      </c>
      <c r="AA117" s="25">
        <v>0</v>
      </c>
      <c r="AB117" s="24">
        <f>1.05*25</f>
        <v>26.25</v>
      </c>
      <c r="AC117" s="5">
        <f>AB117-Z117-AA117</f>
        <v>14.900860000000002</v>
      </c>
      <c r="AD117" s="188">
        <f>MIN(AC117:AC119)</f>
        <v>14.900860000000002</v>
      </c>
      <c r="AE117" s="191" t="s">
        <v>24</v>
      </c>
    </row>
    <row r="118" spans="1:31" s="1" customFormat="1" ht="11.25" customHeight="1" x14ac:dyDescent="0.2">
      <c r="A118" s="203"/>
      <c r="B118" s="27" t="s">
        <v>55</v>
      </c>
      <c r="C118" s="69" t="s">
        <v>31</v>
      </c>
      <c r="D118" s="69">
        <v>2.09</v>
      </c>
      <c r="E118" s="69">
        <v>0.86</v>
      </c>
      <c r="F118" s="79">
        <f t="shared" si="38"/>
        <v>2.2600221237855171</v>
      </c>
      <c r="G118" s="69"/>
      <c r="H118" s="69"/>
      <c r="I118" s="48">
        <v>2.2599999999999998</v>
      </c>
      <c r="J118" s="25">
        <v>2.21</v>
      </c>
      <c r="K118" s="25" t="s">
        <v>54</v>
      </c>
      <c r="L118" s="26">
        <f t="shared" si="36"/>
        <v>4.9999999999999822E-2</v>
      </c>
      <c r="M118" s="25">
        <v>0</v>
      </c>
      <c r="N118" s="24">
        <f>1.05*25</f>
        <v>26.25</v>
      </c>
      <c r="O118" s="5">
        <f>N118-I118</f>
        <v>23.990000000000002</v>
      </c>
      <c r="P118" s="217"/>
      <c r="Q118" s="192"/>
      <c r="R118" s="16"/>
      <c r="S118" s="203"/>
      <c r="T118" s="27" t="s">
        <v>55</v>
      </c>
      <c r="U118" s="15" t="s">
        <v>31</v>
      </c>
      <c r="V118" s="85"/>
      <c r="W118" s="47">
        <f t="shared" si="27"/>
        <v>2.2599999999999998</v>
      </c>
      <c r="X118" s="25">
        <v>2.21</v>
      </c>
      <c r="Y118" s="25" t="s">
        <v>54</v>
      </c>
      <c r="Z118" s="26">
        <f t="shared" si="37"/>
        <v>4.9999999999999822E-2</v>
      </c>
      <c r="AA118" s="25">
        <v>0</v>
      </c>
      <c r="AB118" s="24">
        <f>1.05*25</f>
        <v>26.25</v>
      </c>
      <c r="AC118" s="5">
        <f>AB118-W118</f>
        <v>23.990000000000002</v>
      </c>
      <c r="AD118" s="189"/>
      <c r="AE118" s="192"/>
    </row>
    <row r="119" spans="1:31" s="1" customFormat="1" ht="11.25" customHeight="1" x14ac:dyDescent="0.2">
      <c r="A119" s="204"/>
      <c r="B119" s="27" t="s">
        <v>44</v>
      </c>
      <c r="C119" s="69" t="s">
        <v>31</v>
      </c>
      <c r="D119" s="69">
        <v>9.84</v>
      </c>
      <c r="E119" s="69">
        <v>3.58</v>
      </c>
      <c r="F119" s="79">
        <f t="shared" si="38"/>
        <v>10.471007592395299</v>
      </c>
      <c r="G119" s="69"/>
      <c r="H119" s="69"/>
      <c r="I119" s="48">
        <v>10.471</v>
      </c>
      <c r="J119" s="25">
        <v>0</v>
      </c>
      <c r="K119" s="25">
        <v>0</v>
      </c>
      <c r="L119" s="26">
        <f t="shared" si="36"/>
        <v>10.471</v>
      </c>
      <c r="M119" s="25">
        <v>0</v>
      </c>
      <c r="N119" s="24">
        <f>1.05*25</f>
        <v>26.25</v>
      </c>
      <c r="O119" s="5">
        <f>N119-L119-M119</f>
        <v>15.779</v>
      </c>
      <c r="P119" s="218"/>
      <c r="Q119" s="193"/>
      <c r="R119" s="16"/>
      <c r="S119" s="204"/>
      <c r="T119" s="27" t="s">
        <v>44</v>
      </c>
      <c r="U119" s="15" t="s">
        <v>31</v>
      </c>
      <c r="V119" s="85">
        <f>1.731+0.001+0.11+0.005+0.004+0.101+0.005+0.005+0.017+1.2044+0.0065+0.0484+0.0038+0.0212+0.0054+0.038+0.3967+0.0215+0.0753+0.0161+0.04204+0.0108-0.324+0.0215+0.0054+0.0054+0.0054+0.0083+0.426+0.0108+0.0376-3.1401+0.0376+0.0071+0.0323+0.0054+0.0161+0.012-0.043+0.101-0.027+0.039-0.024+0.07-0.389+0.028+2.6407-0.0683+0.0495-0.0247+0.0742-2.6342</f>
        <v>0.82813999999999988</v>
      </c>
      <c r="W119" s="47">
        <f t="shared" si="27"/>
        <v>11.29914</v>
      </c>
      <c r="X119" s="25">
        <v>0</v>
      </c>
      <c r="Y119" s="25">
        <v>0</v>
      </c>
      <c r="Z119" s="26">
        <f t="shared" si="37"/>
        <v>11.29914</v>
      </c>
      <c r="AA119" s="25">
        <v>0</v>
      </c>
      <c r="AB119" s="24">
        <f>1.05*25</f>
        <v>26.25</v>
      </c>
      <c r="AC119" s="5">
        <f>AB119-Z119-AA119</f>
        <v>14.95086</v>
      </c>
      <c r="AD119" s="190"/>
      <c r="AE119" s="193"/>
    </row>
    <row r="120" spans="1:31" s="1" customFormat="1" ht="22.5" x14ac:dyDescent="0.2">
      <c r="A120" s="18">
        <v>75</v>
      </c>
      <c r="B120" s="12" t="s">
        <v>169</v>
      </c>
      <c r="C120" s="69" t="s">
        <v>27</v>
      </c>
      <c r="D120" s="69">
        <v>0.54</v>
      </c>
      <c r="E120" s="69">
        <v>0.13</v>
      </c>
      <c r="F120" s="79">
        <f t="shared" si="38"/>
        <v>0.55542776307995267</v>
      </c>
      <c r="G120" s="69">
        <v>2.5</v>
      </c>
      <c r="H120" s="69">
        <v>2.5</v>
      </c>
      <c r="I120" s="47">
        <v>0.55500000000000005</v>
      </c>
      <c r="J120" s="25">
        <v>0</v>
      </c>
      <c r="K120" s="25">
        <v>0</v>
      </c>
      <c r="L120" s="26">
        <f t="shared" si="36"/>
        <v>0.55500000000000005</v>
      </c>
      <c r="M120" s="25">
        <v>0</v>
      </c>
      <c r="N120" s="24">
        <f>1.05*2.5</f>
        <v>2.625</v>
      </c>
      <c r="O120" s="6">
        <f>N120-L120-M120</f>
        <v>2.0699999999999998</v>
      </c>
      <c r="P120" s="48">
        <f>O120</f>
        <v>2.0699999999999998</v>
      </c>
      <c r="Q120" s="17" t="s">
        <v>24</v>
      </c>
      <c r="R120" s="16"/>
      <c r="S120" s="18">
        <v>75</v>
      </c>
      <c r="T120" s="18" t="s">
        <v>169</v>
      </c>
      <c r="U120" s="69" t="s">
        <v>27</v>
      </c>
      <c r="V120" s="106">
        <f>0.006+0.215+0.0155-0.2234+0.0155+2.0429-0.0203+0.007-0.007</f>
        <v>2.0511999999999997</v>
      </c>
      <c r="W120" s="79">
        <f t="shared" si="27"/>
        <v>2.6061999999999999</v>
      </c>
      <c r="X120" s="65">
        <v>0</v>
      </c>
      <c r="Y120" s="65">
        <v>0</v>
      </c>
      <c r="Z120" s="64">
        <f t="shared" si="37"/>
        <v>2.6061999999999999</v>
      </c>
      <c r="AA120" s="65">
        <v>0</v>
      </c>
      <c r="AB120" s="66">
        <f>1.05*2.5</f>
        <v>2.625</v>
      </c>
      <c r="AC120" s="2">
        <f>AB120-Z120-AA120</f>
        <v>1.880000000000015E-2</v>
      </c>
      <c r="AD120" s="81">
        <f>AC120</f>
        <v>1.880000000000015E-2</v>
      </c>
      <c r="AE120" s="18" t="s">
        <v>24</v>
      </c>
    </row>
    <row r="121" spans="1:31" s="1" customFormat="1" ht="22.5" x14ac:dyDescent="0.2">
      <c r="A121" s="202">
        <v>76</v>
      </c>
      <c r="B121" s="12" t="s">
        <v>170</v>
      </c>
      <c r="C121" s="69" t="s">
        <v>30</v>
      </c>
      <c r="D121" s="69">
        <f>D122+D123</f>
        <v>6.8659999999999997</v>
      </c>
      <c r="E121" s="69">
        <f>E122+E123</f>
        <v>2.7719999999999998</v>
      </c>
      <c r="F121" s="69"/>
      <c r="G121" s="69">
        <v>16</v>
      </c>
      <c r="H121" s="69">
        <v>16</v>
      </c>
      <c r="I121" s="69">
        <f>I122+I123</f>
        <v>7.4480000000000004</v>
      </c>
      <c r="J121" s="25">
        <f>J122+J123</f>
        <v>7.34</v>
      </c>
      <c r="K121" s="25" t="str">
        <f>K122</f>
        <v>6 час</v>
      </c>
      <c r="L121" s="26">
        <f t="shared" si="36"/>
        <v>0.10800000000000054</v>
      </c>
      <c r="M121" s="25">
        <v>0</v>
      </c>
      <c r="N121" s="24">
        <f>1.05*16</f>
        <v>16.8</v>
      </c>
      <c r="O121" s="5">
        <f>N121-L121-M121</f>
        <v>16.692</v>
      </c>
      <c r="P121" s="188">
        <f>MIN(O121:O123)</f>
        <v>12.709</v>
      </c>
      <c r="Q121" s="191" t="s">
        <v>24</v>
      </c>
      <c r="R121" s="16"/>
      <c r="S121" s="202">
        <v>76</v>
      </c>
      <c r="T121" s="12" t="s">
        <v>170</v>
      </c>
      <c r="U121" s="15" t="s">
        <v>30</v>
      </c>
      <c r="V121" s="85">
        <f>V122+V123</f>
        <v>0.10480000000000002</v>
      </c>
      <c r="W121" s="47">
        <f>W122+W123</f>
        <v>7.5528000000000004</v>
      </c>
      <c r="X121" s="25">
        <f>X122+X123</f>
        <v>7.34</v>
      </c>
      <c r="Y121" s="25" t="str">
        <f>Y122</f>
        <v>6 час</v>
      </c>
      <c r="Z121" s="26">
        <f t="shared" si="37"/>
        <v>0.21280000000000054</v>
      </c>
      <c r="AA121" s="25">
        <v>0</v>
      </c>
      <c r="AB121" s="24">
        <f>1.05*16</f>
        <v>16.8</v>
      </c>
      <c r="AC121" s="5">
        <f>AB121-Z121-AA121</f>
        <v>16.587199999999999</v>
      </c>
      <c r="AD121" s="188">
        <f>MIN(AC121:AC123)</f>
        <v>12.604200000000001</v>
      </c>
      <c r="AE121" s="191" t="s">
        <v>24</v>
      </c>
    </row>
    <row r="122" spans="1:31" s="1" customFormat="1" ht="22.5" x14ac:dyDescent="0.2">
      <c r="A122" s="203"/>
      <c r="B122" s="27" t="s">
        <v>55</v>
      </c>
      <c r="C122" s="69" t="s">
        <v>30</v>
      </c>
      <c r="D122" s="69">
        <f>D185+D187+D182+D174</f>
        <v>2.9410000000000003</v>
      </c>
      <c r="E122" s="69">
        <f>E185+E187+E182+E174</f>
        <v>1.6189999999999998</v>
      </c>
      <c r="F122" s="79">
        <f>SQRT(D122^2+E122^2)</f>
        <v>3.3571776837099345</v>
      </c>
      <c r="G122" s="69"/>
      <c r="H122" s="69"/>
      <c r="I122" s="69">
        <v>3.3570000000000002</v>
      </c>
      <c r="J122" s="25">
        <v>7.34</v>
      </c>
      <c r="K122" s="25" t="s">
        <v>56</v>
      </c>
      <c r="L122" s="26">
        <f t="shared" si="36"/>
        <v>-3.9829999999999997</v>
      </c>
      <c r="M122" s="25">
        <v>0</v>
      </c>
      <c r="N122" s="24">
        <f>1.05*16</f>
        <v>16.8</v>
      </c>
      <c r="O122" s="5">
        <f>N122-I122</f>
        <v>13.443000000000001</v>
      </c>
      <c r="P122" s="217"/>
      <c r="Q122" s="192"/>
      <c r="R122" s="16"/>
      <c r="S122" s="203"/>
      <c r="T122" s="27" t="s">
        <v>55</v>
      </c>
      <c r="U122" s="15" t="s">
        <v>30</v>
      </c>
      <c r="V122" s="85"/>
      <c r="W122" s="47">
        <f t="shared" si="27"/>
        <v>3.3570000000000002</v>
      </c>
      <c r="X122" s="25">
        <v>7.34</v>
      </c>
      <c r="Y122" s="25" t="s">
        <v>56</v>
      </c>
      <c r="Z122" s="26">
        <f t="shared" si="37"/>
        <v>-3.9829999999999997</v>
      </c>
      <c r="AA122" s="25">
        <v>0</v>
      </c>
      <c r="AB122" s="24">
        <f>1.05*16</f>
        <v>16.8</v>
      </c>
      <c r="AC122" s="5">
        <f>AB122-W122</f>
        <v>13.443000000000001</v>
      </c>
      <c r="AD122" s="189"/>
      <c r="AE122" s="192"/>
    </row>
    <row r="123" spans="1:31" s="1" customFormat="1" ht="22.5" x14ac:dyDescent="0.2">
      <c r="A123" s="204"/>
      <c r="B123" s="27" t="s">
        <v>44</v>
      </c>
      <c r="C123" s="69" t="s">
        <v>30</v>
      </c>
      <c r="D123" s="69">
        <v>3.9249999999999998</v>
      </c>
      <c r="E123" s="69">
        <v>1.153</v>
      </c>
      <c r="F123" s="79">
        <f>SQRT(D123^2+E123^2)</f>
        <v>4.0908475894366925</v>
      </c>
      <c r="G123" s="69"/>
      <c r="H123" s="69"/>
      <c r="I123" s="48">
        <v>4.0910000000000002</v>
      </c>
      <c r="J123" s="25">
        <v>0</v>
      </c>
      <c r="K123" s="25">
        <v>0</v>
      </c>
      <c r="L123" s="26">
        <f t="shared" si="36"/>
        <v>4.0910000000000002</v>
      </c>
      <c r="M123" s="25">
        <v>0</v>
      </c>
      <c r="N123" s="24">
        <f>1.05*16</f>
        <v>16.8</v>
      </c>
      <c r="O123" s="5">
        <f>N123-L123-M123</f>
        <v>12.709</v>
      </c>
      <c r="P123" s="218"/>
      <c r="Q123" s="193"/>
      <c r="R123" s="16"/>
      <c r="S123" s="204"/>
      <c r="T123" s="27" t="s">
        <v>44</v>
      </c>
      <c r="U123" s="15" t="s">
        <v>30</v>
      </c>
      <c r="V123" s="85">
        <f>0.017+0.004+0.004+0.0048-0.0091+0.0043+0.0155+0.0091+0.0108+0.0054-0.0199+0.0035+0.0108+0.0019+0.0075+0.0075-0.0438+0.0005+0.0005+0.015-0-0.015+0.003-0.008+0.075-0.008+0.0161-0.0108+0.0032-0.0161+0.0161</f>
        <v>0.10480000000000002</v>
      </c>
      <c r="W123" s="47">
        <f t="shared" si="27"/>
        <v>4.1958000000000002</v>
      </c>
      <c r="X123" s="25">
        <v>0</v>
      </c>
      <c r="Y123" s="25">
        <v>0</v>
      </c>
      <c r="Z123" s="26">
        <f t="shared" si="37"/>
        <v>4.1958000000000002</v>
      </c>
      <c r="AA123" s="25">
        <v>0</v>
      </c>
      <c r="AB123" s="24">
        <f>1.05*16</f>
        <v>16.8</v>
      </c>
      <c r="AC123" s="5">
        <f>AB123-Z123-AA123</f>
        <v>12.604200000000001</v>
      </c>
      <c r="AD123" s="190"/>
      <c r="AE123" s="193"/>
    </row>
    <row r="124" spans="1:31" s="1" customFormat="1" ht="22.5" x14ac:dyDescent="0.2">
      <c r="A124" s="18">
        <v>77</v>
      </c>
      <c r="B124" s="18" t="s">
        <v>171</v>
      </c>
      <c r="C124" s="69" t="s">
        <v>29</v>
      </c>
      <c r="D124" s="69">
        <v>0.97199999999999998</v>
      </c>
      <c r="E124" s="69">
        <v>0.40799999999999997</v>
      </c>
      <c r="F124" s="79">
        <f>SQRT(D124^2+E124^2)</f>
        <v>1.0541574834909631</v>
      </c>
      <c r="G124" s="69">
        <v>6.3</v>
      </c>
      <c r="H124" s="69">
        <v>6.3</v>
      </c>
      <c r="I124" s="47">
        <v>1.054</v>
      </c>
      <c r="J124" s="25">
        <v>0</v>
      </c>
      <c r="K124" s="25">
        <v>0</v>
      </c>
      <c r="L124" s="26">
        <f t="shared" si="36"/>
        <v>1.054</v>
      </c>
      <c r="M124" s="25">
        <v>0</v>
      </c>
      <c r="N124" s="24">
        <f>1.05*6.3</f>
        <v>6.6150000000000002</v>
      </c>
      <c r="O124" s="6">
        <f>N124-L124-M124</f>
        <v>5.5609999999999999</v>
      </c>
      <c r="P124" s="48">
        <f>O124</f>
        <v>5.5609999999999999</v>
      </c>
      <c r="Q124" s="17" t="s">
        <v>24</v>
      </c>
      <c r="R124" s="16"/>
      <c r="S124" s="18">
        <v>77</v>
      </c>
      <c r="T124" s="12" t="s">
        <v>171</v>
      </c>
      <c r="U124" s="15" t="s">
        <v>29</v>
      </c>
      <c r="V124" s="85">
        <f>0.01+0.005+0.03+0.06+0.009+0.006-0.0656+0.0753+0.0075+0.0161+0.005914+0.0054+0.0054+0.1935-0.041+0.019-0.011+0.006-0.008+0.0215+0.0108-0.0215</f>
        <v>0.339314</v>
      </c>
      <c r="W124" s="47">
        <f t="shared" si="27"/>
        <v>1.3933140000000002</v>
      </c>
      <c r="X124" s="25">
        <v>0</v>
      </c>
      <c r="Y124" s="25">
        <v>0</v>
      </c>
      <c r="Z124" s="26">
        <f t="shared" si="37"/>
        <v>1.3933140000000002</v>
      </c>
      <c r="AA124" s="25">
        <v>0</v>
      </c>
      <c r="AB124" s="24">
        <f>1.05*6.3</f>
        <v>6.6150000000000002</v>
      </c>
      <c r="AC124" s="6">
        <f>AB124-Z124-AA124</f>
        <v>5.221686</v>
      </c>
      <c r="AD124" s="48">
        <f>AC124</f>
        <v>5.221686</v>
      </c>
      <c r="AE124" s="12" t="s">
        <v>24</v>
      </c>
    </row>
    <row r="125" spans="1:31" s="37" customFormat="1" ht="22.5" x14ac:dyDescent="0.2">
      <c r="A125" s="202">
        <v>78</v>
      </c>
      <c r="B125" s="22" t="s">
        <v>172</v>
      </c>
      <c r="C125" s="23" t="s">
        <v>30</v>
      </c>
      <c r="D125" s="23">
        <f>D126+D127</f>
        <v>16.814</v>
      </c>
      <c r="E125" s="23">
        <f>E126+E127</f>
        <v>9.8740000000000006</v>
      </c>
      <c r="F125" s="23"/>
      <c r="G125" s="23">
        <v>16</v>
      </c>
      <c r="H125" s="23">
        <v>16</v>
      </c>
      <c r="I125" s="23">
        <f>I126+I127</f>
        <v>18.228999999999999</v>
      </c>
      <c r="J125" s="31">
        <v>0</v>
      </c>
      <c r="K125" s="31">
        <f>K126</f>
        <v>0</v>
      </c>
      <c r="L125" s="29">
        <f t="shared" si="36"/>
        <v>18.228999999999999</v>
      </c>
      <c r="M125" s="31">
        <v>0</v>
      </c>
      <c r="N125" s="30">
        <f>1.05*16</f>
        <v>16.8</v>
      </c>
      <c r="O125" s="3">
        <f>N125-L125-M125</f>
        <v>-1.4289999999999985</v>
      </c>
      <c r="P125" s="205">
        <f>MIN(O125:O127)</f>
        <v>-1.4289999999999985</v>
      </c>
      <c r="Q125" s="208" t="s">
        <v>25</v>
      </c>
      <c r="R125" s="103"/>
      <c r="S125" s="208">
        <v>78</v>
      </c>
      <c r="T125" s="22" t="s">
        <v>172</v>
      </c>
      <c r="U125" s="23" t="s">
        <v>30</v>
      </c>
      <c r="V125" s="87">
        <f>V126+V127</f>
        <v>0</v>
      </c>
      <c r="W125" s="51">
        <f>W126+W127</f>
        <v>18.228999999999999</v>
      </c>
      <c r="X125" s="31">
        <f>X126+X127</f>
        <v>0</v>
      </c>
      <c r="Y125" s="31">
        <f>Y126</f>
        <v>0</v>
      </c>
      <c r="Z125" s="29">
        <f t="shared" si="37"/>
        <v>18.228999999999999</v>
      </c>
      <c r="AA125" s="31">
        <v>0</v>
      </c>
      <c r="AB125" s="30">
        <f>1.05*16</f>
        <v>16.8</v>
      </c>
      <c r="AC125" s="3">
        <f>AB125-Z125-AA125</f>
        <v>-1.4289999999999985</v>
      </c>
      <c r="AD125" s="205">
        <f>MIN(AC125:AC127)</f>
        <v>-1.4289999999999985</v>
      </c>
      <c r="AE125" s="208" t="s">
        <v>25</v>
      </c>
    </row>
    <row r="126" spans="1:31" s="37" customFormat="1" ht="22.5" x14ac:dyDescent="0.2">
      <c r="A126" s="203"/>
      <c r="B126" s="35" t="s">
        <v>55</v>
      </c>
      <c r="C126" s="23" t="s">
        <v>30</v>
      </c>
      <c r="D126" s="23">
        <f>D189+D172+D181+D186+D183</f>
        <v>2.964</v>
      </c>
      <c r="E126" s="23">
        <f>E189+E172+E181+E186+E183</f>
        <v>1.8760000000000001</v>
      </c>
      <c r="F126" s="23"/>
      <c r="G126" s="23"/>
      <c r="H126" s="23"/>
      <c r="I126" s="23">
        <f>I189+I172+I181+I186+I183</f>
        <v>3.5399999999999996</v>
      </c>
      <c r="J126" s="31">
        <v>0</v>
      </c>
      <c r="K126" s="31">
        <v>0</v>
      </c>
      <c r="L126" s="29">
        <f t="shared" si="36"/>
        <v>3.5399999999999996</v>
      </c>
      <c r="M126" s="31">
        <v>0</v>
      </c>
      <c r="N126" s="30">
        <f>1.05*16</f>
        <v>16.8</v>
      </c>
      <c r="O126" s="3">
        <f>N126-I126</f>
        <v>13.260000000000002</v>
      </c>
      <c r="P126" s="239"/>
      <c r="Q126" s="231"/>
      <c r="R126" s="103"/>
      <c r="S126" s="209"/>
      <c r="T126" s="35" t="s">
        <v>55</v>
      </c>
      <c r="U126" s="23" t="s">
        <v>30</v>
      </c>
      <c r="V126" s="87"/>
      <c r="W126" s="51">
        <f t="shared" si="27"/>
        <v>3.5399999999999996</v>
      </c>
      <c r="X126" s="31">
        <v>0</v>
      </c>
      <c r="Y126" s="31">
        <v>0</v>
      </c>
      <c r="Z126" s="29">
        <f t="shared" si="37"/>
        <v>3.5399999999999996</v>
      </c>
      <c r="AA126" s="31">
        <v>0</v>
      </c>
      <c r="AB126" s="30">
        <f>1.05*16</f>
        <v>16.8</v>
      </c>
      <c r="AC126" s="3">
        <f>AB126-W126</f>
        <v>13.260000000000002</v>
      </c>
      <c r="AD126" s="206"/>
      <c r="AE126" s="231"/>
    </row>
    <row r="127" spans="1:31" s="37" customFormat="1" ht="22.5" x14ac:dyDescent="0.2">
      <c r="A127" s="204"/>
      <c r="B127" s="35" t="s">
        <v>44</v>
      </c>
      <c r="C127" s="23" t="s">
        <v>30</v>
      </c>
      <c r="D127" s="23">
        <v>13.85</v>
      </c>
      <c r="E127" s="23">
        <v>7.9980000000000002</v>
      </c>
      <c r="F127" s="23"/>
      <c r="G127" s="23"/>
      <c r="H127" s="23"/>
      <c r="I127" s="49">
        <v>14.689</v>
      </c>
      <c r="J127" s="31">
        <v>0</v>
      </c>
      <c r="K127" s="31">
        <v>0</v>
      </c>
      <c r="L127" s="29">
        <f t="shared" si="36"/>
        <v>14.689</v>
      </c>
      <c r="M127" s="31">
        <v>0</v>
      </c>
      <c r="N127" s="30">
        <f>1.05*16</f>
        <v>16.8</v>
      </c>
      <c r="O127" s="3">
        <f>N127-L127-M127</f>
        <v>2.1110000000000007</v>
      </c>
      <c r="P127" s="240"/>
      <c r="Q127" s="232"/>
      <c r="R127" s="103"/>
      <c r="S127" s="210"/>
      <c r="T127" s="35" t="s">
        <v>44</v>
      </c>
      <c r="U127" s="23" t="s">
        <v>30</v>
      </c>
      <c r="V127" s="87">
        <f>0</f>
        <v>0</v>
      </c>
      <c r="W127" s="51">
        <f t="shared" si="27"/>
        <v>14.689</v>
      </c>
      <c r="X127" s="31">
        <v>0</v>
      </c>
      <c r="Y127" s="31">
        <v>0</v>
      </c>
      <c r="Z127" s="29">
        <f t="shared" si="37"/>
        <v>14.689</v>
      </c>
      <c r="AA127" s="31">
        <v>0</v>
      </c>
      <c r="AB127" s="30">
        <f>1.05*16</f>
        <v>16.8</v>
      </c>
      <c r="AC127" s="3">
        <f>AB127-Z127-AA127</f>
        <v>2.1110000000000007</v>
      </c>
      <c r="AD127" s="207"/>
      <c r="AE127" s="232"/>
    </row>
    <row r="128" spans="1:31" s="1" customFormat="1" ht="22.5" x14ac:dyDescent="0.2">
      <c r="A128" s="18">
        <v>79</v>
      </c>
      <c r="B128" s="12" t="s">
        <v>173</v>
      </c>
      <c r="C128" s="69" t="s">
        <v>40</v>
      </c>
      <c r="D128" s="69">
        <v>8.4179999999999993</v>
      </c>
      <c r="E128" s="69">
        <v>2.88</v>
      </c>
      <c r="F128" s="69"/>
      <c r="G128" s="69">
        <v>16</v>
      </c>
      <c r="H128" s="69">
        <v>10</v>
      </c>
      <c r="I128" s="47">
        <v>8.8989999999999991</v>
      </c>
      <c r="J128" s="25">
        <v>0</v>
      </c>
      <c r="K128" s="25">
        <v>0</v>
      </c>
      <c r="L128" s="26">
        <f t="shared" si="36"/>
        <v>8.8989999999999991</v>
      </c>
      <c r="M128" s="25">
        <v>0</v>
      </c>
      <c r="N128" s="24">
        <f>1.05*10</f>
        <v>10.5</v>
      </c>
      <c r="O128" s="6">
        <f>N128-L128-M128</f>
        <v>1.6010000000000009</v>
      </c>
      <c r="P128" s="48">
        <f>O128</f>
        <v>1.6010000000000009</v>
      </c>
      <c r="Q128" s="17" t="s">
        <v>24</v>
      </c>
      <c r="R128" s="16"/>
      <c r="S128" s="18">
        <v>79</v>
      </c>
      <c r="T128" s="12" t="s">
        <v>173</v>
      </c>
      <c r="U128" s="15" t="s">
        <v>40</v>
      </c>
      <c r="V128" s="85">
        <f>0.311+0.029+0.024+0.01+0.304+0.145+0.005+0.009+0.011+0.0108+0.0223-0.1704+0.0048+0.0048+0.2742+0.0914-0.0228+0.0376+0.0054+0.0059+0.0204-0.1693+0.014+0.0048+0.0097+0.037-0.024+0.055+0.007-0.048+0.455-0.005+0.059-0.031+0.0258-0.486+0.0215-0.0339+0.0333-0.0048</f>
        <v>1.0525000000000007</v>
      </c>
      <c r="W128" s="47">
        <f t="shared" si="27"/>
        <v>9.9514999999999993</v>
      </c>
      <c r="X128" s="25">
        <v>0</v>
      </c>
      <c r="Y128" s="25">
        <v>0</v>
      </c>
      <c r="Z128" s="26">
        <f t="shared" si="37"/>
        <v>9.9514999999999993</v>
      </c>
      <c r="AA128" s="25">
        <v>0</v>
      </c>
      <c r="AB128" s="24">
        <f>1.05*10</f>
        <v>10.5</v>
      </c>
      <c r="AC128" s="6">
        <f>AB128-Z128-AA128</f>
        <v>0.54850000000000065</v>
      </c>
      <c r="AD128" s="48">
        <f>AC128</f>
        <v>0.54850000000000065</v>
      </c>
      <c r="AE128" s="12" t="s">
        <v>24</v>
      </c>
    </row>
    <row r="129" spans="1:31" s="1" customFormat="1" ht="22.5" x14ac:dyDescent="0.2">
      <c r="A129" s="18">
        <v>80</v>
      </c>
      <c r="B129" s="18" t="s">
        <v>175</v>
      </c>
      <c r="C129" s="69" t="s">
        <v>29</v>
      </c>
      <c r="D129" s="69">
        <v>0.78</v>
      </c>
      <c r="E129" s="69">
        <v>0.48299999999999998</v>
      </c>
      <c r="F129" s="69"/>
      <c r="G129" s="69">
        <v>6.3</v>
      </c>
      <c r="H129" s="69">
        <v>6.3</v>
      </c>
      <c r="I129" s="47">
        <v>0.91800000000000004</v>
      </c>
      <c r="J129" s="25">
        <v>0</v>
      </c>
      <c r="K129" s="25">
        <v>0</v>
      </c>
      <c r="L129" s="26">
        <f t="shared" si="36"/>
        <v>0.91800000000000004</v>
      </c>
      <c r="M129" s="25">
        <v>0</v>
      </c>
      <c r="N129" s="24">
        <f>1.05*6.3</f>
        <v>6.6150000000000002</v>
      </c>
      <c r="O129" s="6">
        <f>N129-L129-M129</f>
        <v>5.6970000000000001</v>
      </c>
      <c r="P129" s="48">
        <f>O129</f>
        <v>5.6970000000000001</v>
      </c>
      <c r="Q129" s="17" t="s">
        <v>24</v>
      </c>
      <c r="R129" s="16"/>
      <c r="S129" s="18">
        <v>80</v>
      </c>
      <c r="T129" s="12" t="s">
        <v>175</v>
      </c>
      <c r="U129" s="15" t="s">
        <v>29</v>
      </c>
      <c r="V129" s="85">
        <f>0.011+0.005+0.0086-0.0163+0.0065+0.0081+0.0007+0.0065-0.0132+0.0081+0.0068-0.0132+0.016-0.016</f>
        <v>1.8599999999999992E-2</v>
      </c>
      <c r="W129" s="47">
        <f t="shared" si="27"/>
        <v>0.93659999999999999</v>
      </c>
      <c r="X129" s="25">
        <v>0</v>
      </c>
      <c r="Y129" s="25">
        <v>0</v>
      </c>
      <c r="Z129" s="26">
        <f t="shared" si="37"/>
        <v>0.93659999999999999</v>
      </c>
      <c r="AA129" s="25">
        <v>0</v>
      </c>
      <c r="AB129" s="24">
        <f>1.05*6.3</f>
        <v>6.6150000000000002</v>
      </c>
      <c r="AC129" s="6">
        <f>AB129-Z129-AA129</f>
        <v>5.6783999999999999</v>
      </c>
      <c r="AD129" s="48">
        <f>AC129</f>
        <v>5.6783999999999999</v>
      </c>
      <c r="AE129" s="12" t="s">
        <v>24</v>
      </c>
    </row>
    <row r="130" spans="1:31" s="1" customFormat="1" ht="22.5" x14ac:dyDescent="0.2">
      <c r="A130" s="202">
        <v>81</v>
      </c>
      <c r="B130" s="12" t="s">
        <v>174</v>
      </c>
      <c r="C130" s="69" t="s">
        <v>30</v>
      </c>
      <c r="D130" s="69">
        <f>D131+D132</f>
        <v>13.478000000000002</v>
      </c>
      <c r="E130" s="69">
        <f>E131+E132</f>
        <v>5.7709999999999999</v>
      </c>
      <c r="F130" s="69"/>
      <c r="G130" s="69">
        <v>16</v>
      </c>
      <c r="H130" s="69">
        <v>16</v>
      </c>
      <c r="I130" s="69">
        <f>I131+I132</f>
        <v>14.661999999999999</v>
      </c>
      <c r="J130" s="25">
        <f>J131+J132</f>
        <v>6.45</v>
      </c>
      <c r="K130" s="25" t="str">
        <f>K131</f>
        <v>3 час</v>
      </c>
      <c r="L130" s="26">
        <f t="shared" si="36"/>
        <v>8.2119999999999997</v>
      </c>
      <c r="M130" s="25">
        <v>0</v>
      </c>
      <c r="N130" s="24">
        <f>1.05*16</f>
        <v>16.8</v>
      </c>
      <c r="O130" s="5">
        <f>N130-L130-M130</f>
        <v>8.588000000000001</v>
      </c>
      <c r="P130" s="188">
        <f>MIN(O130:O132)</f>
        <v>8.588000000000001</v>
      </c>
      <c r="Q130" s="191" t="s">
        <v>24</v>
      </c>
      <c r="R130" s="16"/>
      <c r="S130" s="202">
        <v>81</v>
      </c>
      <c r="T130" s="12" t="s">
        <v>174</v>
      </c>
      <c r="U130" s="15" t="s">
        <v>30</v>
      </c>
      <c r="V130" s="85">
        <f>V131+V132</f>
        <v>1.9198999999999993</v>
      </c>
      <c r="W130" s="47">
        <f>W131+W132</f>
        <v>16.581899999999997</v>
      </c>
      <c r="X130" s="25">
        <f>X131+X132</f>
        <v>6.45</v>
      </c>
      <c r="Y130" s="25" t="str">
        <f>Y131</f>
        <v>3 час</v>
      </c>
      <c r="Z130" s="26">
        <f t="shared" si="37"/>
        <v>10.131899999999998</v>
      </c>
      <c r="AA130" s="25">
        <v>0</v>
      </c>
      <c r="AB130" s="24">
        <f>1.05*16</f>
        <v>16.8</v>
      </c>
      <c r="AC130" s="5">
        <f>AB130-Z130-AA130</f>
        <v>6.6681000000000026</v>
      </c>
      <c r="AD130" s="188">
        <f>MIN(AC130:AC132)</f>
        <v>6.6681000000000026</v>
      </c>
      <c r="AE130" s="191" t="s">
        <v>24</v>
      </c>
    </row>
    <row r="131" spans="1:31" s="1" customFormat="1" ht="22.5" x14ac:dyDescent="0.2">
      <c r="A131" s="203"/>
      <c r="B131" s="27" t="s">
        <v>55</v>
      </c>
      <c r="C131" s="69" t="s">
        <v>30</v>
      </c>
      <c r="D131" s="69">
        <v>5.9930000000000003</v>
      </c>
      <c r="E131" s="69">
        <v>2.6269999999999998</v>
      </c>
      <c r="F131" s="69"/>
      <c r="G131" s="69"/>
      <c r="H131" s="69"/>
      <c r="I131" s="69">
        <v>6.5430000000000001</v>
      </c>
      <c r="J131" s="25">
        <v>6.45</v>
      </c>
      <c r="K131" s="25" t="s">
        <v>54</v>
      </c>
      <c r="L131" s="26">
        <v>0</v>
      </c>
      <c r="M131" s="25">
        <v>0</v>
      </c>
      <c r="N131" s="24">
        <f>1.05*16</f>
        <v>16.8</v>
      </c>
      <c r="O131" s="5">
        <f>N131-I131</f>
        <v>10.257000000000001</v>
      </c>
      <c r="P131" s="217"/>
      <c r="Q131" s="192"/>
      <c r="R131" s="16"/>
      <c r="S131" s="203"/>
      <c r="T131" s="27" t="s">
        <v>55</v>
      </c>
      <c r="U131" s="15" t="s">
        <v>30</v>
      </c>
      <c r="V131" s="85"/>
      <c r="W131" s="47">
        <f t="shared" si="27"/>
        <v>6.5430000000000001</v>
      </c>
      <c r="X131" s="25">
        <v>6.45</v>
      </c>
      <c r="Y131" s="25" t="s">
        <v>54</v>
      </c>
      <c r="Z131" s="26">
        <v>0</v>
      </c>
      <c r="AA131" s="25">
        <v>0</v>
      </c>
      <c r="AB131" s="24">
        <f>1.05*16</f>
        <v>16.8</v>
      </c>
      <c r="AC131" s="5">
        <f>AB131-W131</f>
        <v>10.257000000000001</v>
      </c>
      <c r="AD131" s="189"/>
      <c r="AE131" s="192"/>
    </row>
    <row r="132" spans="1:31" s="1" customFormat="1" ht="22.5" x14ac:dyDescent="0.2">
      <c r="A132" s="204"/>
      <c r="B132" s="27" t="s">
        <v>44</v>
      </c>
      <c r="C132" s="69" t="s">
        <v>30</v>
      </c>
      <c r="D132" s="69">
        <v>7.4850000000000003</v>
      </c>
      <c r="E132" s="69">
        <v>3.1440000000000001</v>
      </c>
      <c r="F132" s="69"/>
      <c r="G132" s="69"/>
      <c r="H132" s="69"/>
      <c r="I132" s="48">
        <v>8.1189999999999998</v>
      </c>
      <c r="J132" s="25">
        <v>0</v>
      </c>
      <c r="K132" s="25">
        <v>0</v>
      </c>
      <c r="L132" s="26">
        <f t="shared" si="36"/>
        <v>8.1189999999999998</v>
      </c>
      <c r="M132" s="25">
        <v>0</v>
      </c>
      <c r="N132" s="24">
        <f>1.05*16</f>
        <v>16.8</v>
      </c>
      <c r="O132" s="5">
        <f>N132-L132-M132</f>
        <v>8.6810000000000009</v>
      </c>
      <c r="P132" s="218"/>
      <c r="Q132" s="193"/>
      <c r="R132" s="16"/>
      <c r="S132" s="204"/>
      <c r="T132" s="27" t="s">
        <v>44</v>
      </c>
      <c r="U132" s="15" t="s">
        <v>30</v>
      </c>
      <c r="V132" s="85">
        <f>0.303+0.012+2.692+0.516+0.01+0.016+0.0306-1.702+0.0048+0.0468+0.007-0.0869+0.0003+0.0048+0.0048+0.0048+0.3387+0.0183-0.068+0.0183+0.001+0.0065+0.045-0.028+0.0213-0.005+0.033-0.023+0.07-0.344+0.016-0.027+0.028-0.0495+0.0301-0.0258</f>
        <v>1.9198999999999993</v>
      </c>
      <c r="W132" s="47">
        <f t="shared" si="27"/>
        <v>10.038899999999998</v>
      </c>
      <c r="X132" s="25">
        <v>0</v>
      </c>
      <c r="Y132" s="25">
        <v>0</v>
      </c>
      <c r="Z132" s="26">
        <f t="shared" si="37"/>
        <v>10.038899999999998</v>
      </c>
      <c r="AA132" s="25">
        <v>0</v>
      </c>
      <c r="AB132" s="24">
        <f>1.05*16</f>
        <v>16.8</v>
      </c>
      <c r="AC132" s="5">
        <f>AB132-Z132-AA132</f>
        <v>6.7611000000000026</v>
      </c>
      <c r="AD132" s="190"/>
      <c r="AE132" s="193"/>
    </row>
    <row r="133" spans="1:31" s="74" customFormat="1" ht="33.75" x14ac:dyDescent="0.2">
      <c r="A133" s="18">
        <v>82</v>
      </c>
      <c r="B133" s="18" t="s">
        <v>101</v>
      </c>
      <c r="C133" s="69" t="s">
        <v>29</v>
      </c>
      <c r="D133" s="69">
        <v>2.6760000000000002</v>
      </c>
      <c r="E133" s="69">
        <v>1.1879999999999999</v>
      </c>
      <c r="F133" s="106">
        <f>SQRT(D133^2+E133^2)</f>
        <v>2.9278524552989347</v>
      </c>
      <c r="G133" s="69">
        <v>6.3</v>
      </c>
      <c r="H133" s="69">
        <v>6.3</v>
      </c>
      <c r="I133" s="79">
        <v>2.9279999999999999</v>
      </c>
      <c r="J133" s="18">
        <v>0</v>
      </c>
      <c r="K133" s="18">
        <v>0</v>
      </c>
      <c r="L133" s="71">
        <f>I133</f>
        <v>2.9279999999999999</v>
      </c>
      <c r="M133" s="18">
        <v>0</v>
      </c>
      <c r="N133" s="70">
        <f>1.05*6.3</f>
        <v>6.6150000000000002</v>
      </c>
      <c r="O133" s="71">
        <f t="shared" ref="O133:O164" si="39">N133-M133-L133</f>
        <v>3.6870000000000003</v>
      </c>
      <c r="P133" s="79">
        <f t="shared" ref="P133:P164" si="40">O133</f>
        <v>3.6870000000000003</v>
      </c>
      <c r="Q133" s="95" t="s">
        <v>24</v>
      </c>
      <c r="R133" s="102"/>
      <c r="S133" s="18">
        <v>82</v>
      </c>
      <c r="T133" s="18" t="s">
        <v>101</v>
      </c>
      <c r="U133" s="69" t="s">
        <v>29</v>
      </c>
      <c r="V133" s="106">
        <f>0.043</f>
        <v>4.2999999999999997E-2</v>
      </c>
      <c r="W133" s="79">
        <f t="shared" si="27"/>
        <v>2.9710000000000001</v>
      </c>
      <c r="X133" s="18">
        <v>0</v>
      </c>
      <c r="Y133" s="18">
        <v>0</v>
      </c>
      <c r="Z133" s="71">
        <f>W133</f>
        <v>2.9710000000000001</v>
      </c>
      <c r="AA133" s="18">
        <v>0</v>
      </c>
      <c r="AB133" s="70">
        <f>1.05*6.3</f>
        <v>6.6150000000000002</v>
      </c>
      <c r="AC133" s="71">
        <f t="shared" ref="AC133:AC164" si="41">AB133-AA133-Z133</f>
        <v>3.6440000000000001</v>
      </c>
      <c r="AD133" s="79">
        <f t="shared" ref="AD133:AD171" si="42">AC133</f>
        <v>3.6440000000000001</v>
      </c>
      <c r="AE133" s="18" t="s">
        <v>24</v>
      </c>
    </row>
    <row r="134" spans="1:31" s="1" customFormat="1" ht="22.5" x14ac:dyDescent="0.2">
      <c r="A134" s="18">
        <v>83</v>
      </c>
      <c r="B134" s="18" t="s">
        <v>102</v>
      </c>
      <c r="C134" s="69" t="s">
        <v>29</v>
      </c>
      <c r="D134" s="69">
        <v>3.069</v>
      </c>
      <c r="E134" s="69">
        <v>1.4910000000000001</v>
      </c>
      <c r="F134" s="106">
        <f>SQRT(D134^2+E134^2)</f>
        <v>3.4120143610483238</v>
      </c>
      <c r="G134" s="69">
        <v>6.3</v>
      </c>
      <c r="H134" s="69">
        <v>6.3</v>
      </c>
      <c r="I134" s="47">
        <v>3.4119999999999999</v>
      </c>
      <c r="J134" s="12">
        <v>0</v>
      </c>
      <c r="K134" s="12">
        <v>0</v>
      </c>
      <c r="L134" s="12">
        <f t="shared" ref="L134:L165" si="43">I134-J134</f>
        <v>3.4119999999999999</v>
      </c>
      <c r="M134" s="12">
        <v>0</v>
      </c>
      <c r="N134" s="14">
        <f>1.05*6.3</f>
        <v>6.6150000000000002</v>
      </c>
      <c r="O134" s="13">
        <f t="shared" si="39"/>
        <v>3.2030000000000003</v>
      </c>
      <c r="P134" s="47">
        <f t="shared" si="40"/>
        <v>3.2030000000000003</v>
      </c>
      <c r="Q134" s="17" t="s">
        <v>24</v>
      </c>
      <c r="R134" s="16"/>
      <c r="S134" s="18">
        <v>83</v>
      </c>
      <c r="T134" s="12" t="s">
        <v>102</v>
      </c>
      <c r="U134" s="15" t="s">
        <v>29</v>
      </c>
      <c r="V134" s="85">
        <f>0.003+0.005+0.0161-0.0113+0.0059+0.0161+0.0038+0.048-0.016-0.016+0.011+0.005-0.0323+0.0161</f>
        <v>5.439999999999999E-2</v>
      </c>
      <c r="W134" s="47">
        <f t="shared" si="27"/>
        <v>3.4663999999999997</v>
      </c>
      <c r="X134" s="12">
        <v>0</v>
      </c>
      <c r="Y134" s="12">
        <v>0</v>
      </c>
      <c r="Z134" s="13">
        <f t="shared" ref="Z134:Z165" si="44">W134-X134</f>
        <v>3.4663999999999997</v>
      </c>
      <c r="AA134" s="12">
        <v>0</v>
      </c>
      <c r="AB134" s="14">
        <f>1.05*6.3</f>
        <v>6.6150000000000002</v>
      </c>
      <c r="AC134" s="13">
        <f t="shared" si="41"/>
        <v>3.1486000000000005</v>
      </c>
      <c r="AD134" s="47">
        <f t="shared" si="42"/>
        <v>3.1486000000000005</v>
      </c>
      <c r="AE134" s="12" t="s">
        <v>24</v>
      </c>
    </row>
    <row r="135" spans="1:31" s="1" customFormat="1" ht="22.5" x14ac:dyDescent="0.2">
      <c r="A135" s="18">
        <v>84</v>
      </c>
      <c r="B135" s="18" t="s">
        <v>103</v>
      </c>
      <c r="C135" s="69" t="s">
        <v>28</v>
      </c>
      <c r="D135" s="69">
        <v>0.46700000000000003</v>
      </c>
      <c r="E135" s="69">
        <v>0.182</v>
      </c>
      <c r="F135" s="106">
        <f>SQRT(D135^2+E135^2)</f>
        <v>0.50121153218975323</v>
      </c>
      <c r="G135" s="69">
        <v>1.6</v>
      </c>
      <c r="H135" s="69">
        <v>1.6</v>
      </c>
      <c r="I135" s="47">
        <v>0.501</v>
      </c>
      <c r="J135" s="12">
        <v>0</v>
      </c>
      <c r="K135" s="12">
        <v>0</v>
      </c>
      <c r="L135" s="12">
        <f t="shared" si="43"/>
        <v>0.501</v>
      </c>
      <c r="M135" s="12">
        <v>0</v>
      </c>
      <c r="N135" s="14">
        <f>1.05*1.6</f>
        <v>1.6800000000000002</v>
      </c>
      <c r="O135" s="13">
        <f t="shared" si="39"/>
        <v>1.1790000000000003</v>
      </c>
      <c r="P135" s="47">
        <f t="shared" si="40"/>
        <v>1.1790000000000003</v>
      </c>
      <c r="Q135" s="17" t="s">
        <v>24</v>
      </c>
      <c r="R135" s="16"/>
      <c r="S135" s="18">
        <v>84</v>
      </c>
      <c r="T135" s="12" t="s">
        <v>103</v>
      </c>
      <c r="U135" s="15" t="s">
        <v>28</v>
      </c>
      <c r="V135" s="85">
        <f>0.011-0.0032+0.1075+0.215-0.1075+0.0068-0.0016+0.0086+-0.151-0.007+0.007-0.007</f>
        <v>7.8600000000000003E-2</v>
      </c>
      <c r="W135" s="47">
        <f t="shared" si="27"/>
        <v>0.5796</v>
      </c>
      <c r="X135" s="12">
        <v>0</v>
      </c>
      <c r="Y135" s="12">
        <v>0</v>
      </c>
      <c r="Z135" s="13">
        <f t="shared" si="44"/>
        <v>0.5796</v>
      </c>
      <c r="AA135" s="12">
        <v>0</v>
      </c>
      <c r="AB135" s="14">
        <f>1.05*1.6</f>
        <v>1.6800000000000002</v>
      </c>
      <c r="AC135" s="13">
        <f t="shared" si="41"/>
        <v>1.1004</v>
      </c>
      <c r="AD135" s="47">
        <f t="shared" si="42"/>
        <v>1.1004</v>
      </c>
      <c r="AE135" s="12" t="s">
        <v>24</v>
      </c>
    </row>
    <row r="136" spans="1:31" s="1" customFormat="1" ht="22.5" x14ac:dyDescent="0.2">
      <c r="A136" s="18">
        <v>85</v>
      </c>
      <c r="B136" s="18" t="s">
        <v>104</v>
      </c>
      <c r="C136" s="69" t="s">
        <v>53</v>
      </c>
      <c r="D136" s="69">
        <v>1.6240000000000001</v>
      </c>
      <c r="E136" s="69">
        <v>1.0309999999999999</v>
      </c>
      <c r="F136" s="106">
        <f>SQRT(D136^2+E136^2)</f>
        <v>1.9236260031513404</v>
      </c>
      <c r="G136" s="69">
        <v>3.2</v>
      </c>
      <c r="H136" s="69">
        <v>6.3</v>
      </c>
      <c r="I136" s="47">
        <v>1.9239999999999999</v>
      </c>
      <c r="J136" s="12">
        <v>0</v>
      </c>
      <c r="K136" s="12">
        <v>0</v>
      </c>
      <c r="L136" s="14">
        <f t="shared" si="43"/>
        <v>1.9239999999999999</v>
      </c>
      <c r="M136" s="12">
        <v>0</v>
      </c>
      <c r="N136" s="14">
        <f>1.05*3.2</f>
        <v>3.3600000000000003</v>
      </c>
      <c r="O136" s="14">
        <f t="shared" si="39"/>
        <v>1.4360000000000004</v>
      </c>
      <c r="P136" s="47">
        <f t="shared" si="40"/>
        <v>1.4360000000000004</v>
      </c>
      <c r="Q136" s="17" t="s">
        <v>24</v>
      </c>
      <c r="R136" s="16"/>
      <c r="S136" s="18">
        <v>85</v>
      </c>
      <c r="T136" s="12" t="s">
        <v>104</v>
      </c>
      <c r="U136" s="15" t="s">
        <v>53</v>
      </c>
      <c r="V136" s="85">
        <f>0.0022+0.0161+0.215-0.0022+0.0161-0.016+0.004+0.0032-0.0043</f>
        <v>0.23410000000000003</v>
      </c>
      <c r="W136" s="47">
        <f t="shared" ref="W136:W195" si="45">V136+I136</f>
        <v>2.1581000000000001</v>
      </c>
      <c r="X136" s="12">
        <v>0</v>
      </c>
      <c r="Y136" s="12">
        <v>0</v>
      </c>
      <c r="Z136" s="13">
        <f t="shared" si="44"/>
        <v>2.1581000000000001</v>
      </c>
      <c r="AA136" s="12">
        <v>0</v>
      </c>
      <c r="AB136" s="14">
        <f>1.05*3.2</f>
        <v>3.3600000000000003</v>
      </c>
      <c r="AC136" s="13">
        <f t="shared" si="41"/>
        <v>1.2019000000000002</v>
      </c>
      <c r="AD136" s="47">
        <f t="shared" si="42"/>
        <v>1.2019000000000002</v>
      </c>
      <c r="AE136" s="12" t="s">
        <v>24</v>
      </c>
    </row>
    <row r="137" spans="1:31" s="1" customFormat="1" ht="33.75" x14ac:dyDescent="0.2">
      <c r="A137" s="18">
        <v>86</v>
      </c>
      <c r="B137" s="18" t="s">
        <v>105</v>
      </c>
      <c r="C137" s="69" t="s">
        <v>34</v>
      </c>
      <c r="D137" s="69">
        <v>1.1830000000000001</v>
      </c>
      <c r="E137" s="69">
        <v>0.61499999999999999</v>
      </c>
      <c r="F137" s="69"/>
      <c r="G137" s="69">
        <v>4</v>
      </c>
      <c r="H137" s="69">
        <v>4</v>
      </c>
      <c r="I137" s="47">
        <v>1.335</v>
      </c>
      <c r="J137" s="12">
        <v>0</v>
      </c>
      <c r="K137" s="12">
        <v>0</v>
      </c>
      <c r="L137" s="12">
        <f t="shared" si="43"/>
        <v>1.335</v>
      </c>
      <c r="M137" s="12">
        <v>0</v>
      </c>
      <c r="N137" s="14">
        <f>1.05*4</f>
        <v>4.2</v>
      </c>
      <c r="O137" s="13">
        <f t="shared" si="39"/>
        <v>2.8650000000000002</v>
      </c>
      <c r="P137" s="47">
        <f t="shared" si="40"/>
        <v>2.8650000000000002</v>
      </c>
      <c r="Q137" s="17" t="s">
        <v>24</v>
      </c>
      <c r="R137" s="16"/>
      <c r="S137" s="18">
        <v>86</v>
      </c>
      <c r="T137" s="12" t="s">
        <v>105</v>
      </c>
      <c r="U137" s="15" t="s">
        <v>34</v>
      </c>
      <c r="V137" s="85">
        <f>0.007+0.004+0.003+0.021+0.004+0.002+0.0151+0.0054-0.0102+0.029+0.0161+0.0161+0.086+0.0086+0.0339+0.0204-0.1348+0.0048-0.0371+0.417-0.312+0.113-0.016+0.0016+0.0161-0.0054</f>
        <v>0.30859999999999993</v>
      </c>
      <c r="W137" s="47">
        <f t="shared" si="45"/>
        <v>1.6435999999999999</v>
      </c>
      <c r="X137" s="12">
        <v>0</v>
      </c>
      <c r="Y137" s="12">
        <v>0</v>
      </c>
      <c r="Z137" s="13">
        <f t="shared" si="44"/>
        <v>1.6435999999999999</v>
      </c>
      <c r="AA137" s="12">
        <v>0</v>
      </c>
      <c r="AB137" s="14">
        <f>1.05*4</f>
        <v>4.2</v>
      </c>
      <c r="AC137" s="13">
        <f t="shared" si="41"/>
        <v>2.5564</v>
      </c>
      <c r="AD137" s="47">
        <f t="shared" si="42"/>
        <v>2.5564</v>
      </c>
      <c r="AE137" s="12" t="s">
        <v>24</v>
      </c>
    </row>
    <row r="138" spans="1:31" s="1" customFormat="1" ht="22.5" x14ac:dyDescent="0.2">
      <c r="A138" s="18">
        <v>87</v>
      </c>
      <c r="B138" s="18" t="s">
        <v>106</v>
      </c>
      <c r="C138" s="69" t="s">
        <v>27</v>
      </c>
      <c r="D138" s="69">
        <v>0.42399999999999999</v>
      </c>
      <c r="E138" s="69">
        <v>0.318</v>
      </c>
      <c r="F138" s="106">
        <f>SQRT(D138^2+E138^2)</f>
        <v>0.53</v>
      </c>
      <c r="G138" s="69">
        <v>2.5</v>
      </c>
      <c r="H138" s="69">
        <v>2.5</v>
      </c>
      <c r="I138" s="47">
        <v>0.53</v>
      </c>
      <c r="J138" s="12">
        <v>0</v>
      </c>
      <c r="K138" s="12">
        <v>0</v>
      </c>
      <c r="L138" s="12">
        <f t="shared" si="43"/>
        <v>0.53</v>
      </c>
      <c r="M138" s="12">
        <v>0</v>
      </c>
      <c r="N138" s="14">
        <f>1.05*2.5</f>
        <v>2.625</v>
      </c>
      <c r="O138" s="14">
        <f t="shared" si="39"/>
        <v>2.0949999999999998</v>
      </c>
      <c r="P138" s="47">
        <f t="shared" si="40"/>
        <v>2.0949999999999998</v>
      </c>
      <c r="Q138" s="17" t="s">
        <v>24</v>
      </c>
      <c r="R138" s="16"/>
      <c r="S138" s="18">
        <v>87</v>
      </c>
      <c r="T138" s="12" t="s">
        <v>106</v>
      </c>
      <c r="U138" s="15" t="s">
        <v>27</v>
      </c>
      <c r="V138" s="85">
        <f>0.016+0.0155+0.0108+0.016128+0.0065+0.0065+0.0161-0.0333+0.016-0+0.016</f>
        <v>8.6228000000000013E-2</v>
      </c>
      <c r="W138" s="47">
        <f t="shared" si="45"/>
        <v>0.616228</v>
      </c>
      <c r="X138" s="12">
        <v>0</v>
      </c>
      <c r="Y138" s="12">
        <v>0</v>
      </c>
      <c r="Z138" s="13">
        <f t="shared" si="44"/>
        <v>0.616228</v>
      </c>
      <c r="AA138" s="12">
        <v>0</v>
      </c>
      <c r="AB138" s="14">
        <f>1.05*2.5</f>
        <v>2.625</v>
      </c>
      <c r="AC138" s="13">
        <f t="shared" si="41"/>
        <v>2.008772</v>
      </c>
      <c r="AD138" s="47">
        <f t="shared" si="42"/>
        <v>2.008772</v>
      </c>
      <c r="AE138" s="12" t="s">
        <v>24</v>
      </c>
    </row>
    <row r="139" spans="1:31" s="98" customFormat="1" ht="22.5" x14ac:dyDescent="0.2">
      <c r="A139" s="65">
        <v>88</v>
      </c>
      <c r="B139" s="31" t="s">
        <v>107</v>
      </c>
      <c r="C139" s="32" t="s">
        <v>45</v>
      </c>
      <c r="D139" s="32">
        <v>9.92</v>
      </c>
      <c r="E139" s="32">
        <v>4.41</v>
      </c>
      <c r="F139" s="32"/>
      <c r="G139" s="32">
        <v>10</v>
      </c>
      <c r="H139" s="32">
        <v>6.3</v>
      </c>
      <c r="I139" s="49">
        <v>10.856</v>
      </c>
      <c r="J139" s="31">
        <v>0</v>
      </c>
      <c r="K139" s="31">
        <v>0</v>
      </c>
      <c r="L139" s="31">
        <f t="shared" si="43"/>
        <v>10.856</v>
      </c>
      <c r="M139" s="31">
        <v>0</v>
      </c>
      <c r="N139" s="30">
        <f>1.05*6.3</f>
        <v>6.6150000000000002</v>
      </c>
      <c r="O139" s="29">
        <f t="shared" si="39"/>
        <v>-4.2409999999999997</v>
      </c>
      <c r="P139" s="49">
        <f t="shared" si="40"/>
        <v>-4.2409999999999997</v>
      </c>
      <c r="Q139" s="99" t="s">
        <v>25</v>
      </c>
      <c r="R139" s="96"/>
      <c r="S139" s="31">
        <v>88</v>
      </c>
      <c r="T139" s="31" t="s">
        <v>107</v>
      </c>
      <c r="U139" s="32" t="s">
        <v>45</v>
      </c>
      <c r="V139" s="86">
        <f>0</f>
        <v>0</v>
      </c>
      <c r="W139" s="49">
        <f t="shared" si="45"/>
        <v>10.856</v>
      </c>
      <c r="X139" s="31">
        <v>0</v>
      </c>
      <c r="Y139" s="31">
        <v>0</v>
      </c>
      <c r="Z139" s="29">
        <f t="shared" si="44"/>
        <v>10.856</v>
      </c>
      <c r="AA139" s="31">
        <v>0</v>
      </c>
      <c r="AB139" s="30">
        <f>1.05*6.3</f>
        <v>6.6150000000000002</v>
      </c>
      <c r="AC139" s="29">
        <f t="shared" si="41"/>
        <v>-4.2409999999999997</v>
      </c>
      <c r="AD139" s="49">
        <f>AC139</f>
        <v>-4.2409999999999997</v>
      </c>
      <c r="AE139" s="31" t="s">
        <v>25</v>
      </c>
    </row>
    <row r="140" spans="1:31" s="1" customFormat="1" ht="22.5" x14ac:dyDescent="0.2">
      <c r="A140" s="18">
        <v>89</v>
      </c>
      <c r="B140" s="18" t="s">
        <v>108</v>
      </c>
      <c r="C140" s="69" t="s">
        <v>36</v>
      </c>
      <c r="D140" s="69">
        <v>0.81499999999999995</v>
      </c>
      <c r="E140" s="69">
        <v>0.65200000000000002</v>
      </c>
      <c r="F140" s="106">
        <f>SQRT(D140^2+E140^2)</f>
        <v>1.0437092507015544</v>
      </c>
      <c r="G140" s="69">
        <v>4</v>
      </c>
      <c r="H140" s="69">
        <v>2.5</v>
      </c>
      <c r="I140" s="47">
        <v>1.044</v>
      </c>
      <c r="J140" s="12">
        <v>0</v>
      </c>
      <c r="K140" s="12">
        <v>0</v>
      </c>
      <c r="L140" s="12">
        <f t="shared" si="43"/>
        <v>1.044</v>
      </c>
      <c r="M140" s="12">
        <v>0</v>
      </c>
      <c r="N140" s="14">
        <f>1.05*2.5</f>
        <v>2.625</v>
      </c>
      <c r="O140" s="13">
        <f t="shared" si="39"/>
        <v>1.581</v>
      </c>
      <c r="P140" s="47">
        <f t="shared" si="40"/>
        <v>1.581</v>
      </c>
      <c r="Q140" s="17" t="s">
        <v>24</v>
      </c>
      <c r="R140" s="16"/>
      <c r="S140" s="18">
        <v>89</v>
      </c>
      <c r="T140" s="12" t="s">
        <v>108</v>
      </c>
      <c r="U140" s="15" t="s">
        <v>36</v>
      </c>
      <c r="V140" s="85">
        <f>0.013+0.007+0.007+0.0145+0.0161-0.0134+0.0077+0.0075-0.0269+0.0145+0.0159-0.0183+0.0065+0.0068+0.0258+0.016-0.008+0.011+0.009-0.011+0.1573-0.0086-0.1505+0.0068</f>
        <v>0.10570000000000002</v>
      </c>
      <c r="W140" s="47">
        <f t="shared" si="45"/>
        <v>1.1497000000000002</v>
      </c>
      <c r="X140" s="12">
        <v>0</v>
      </c>
      <c r="Y140" s="12">
        <v>0</v>
      </c>
      <c r="Z140" s="13">
        <f t="shared" si="44"/>
        <v>1.1497000000000002</v>
      </c>
      <c r="AA140" s="12">
        <v>0</v>
      </c>
      <c r="AB140" s="14">
        <f>1.05*2.5</f>
        <v>2.625</v>
      </c>
      <c r="AC140" s="13">
        <f t="shared" si="41"/>
        <v>1.4752999999999998</v>
      </c>
      <c r="AD140" s="47">
        <f t="shared" si="42"/>
        <v>1.4752999999999998</v>
      </c>
      <c r="AE140" s="12" t="s">
        <v>24</v>
      </c>
    </row>
    <row r="141" spans="1:31" s="1" customFormat="1" ht="22.5" x14ac:dyDescent="0.2">
      <c r="A141" s="18">
        <v>90</v>
      </c>
      <c r="B141" s="22" t="s">
        <v>109</v>
      </c>
      <c r="C141" s="23" t="s">
        <v>26</v>
      </c>
      <c r="D141" s="23">
        <v>12.57</v>
      </c>
      <c r="E141" s="23">
        <v>4.67</v>
      </c>
      <c r="F141" s="23"/>
      <c r="G141" s="23">
        <v>10</v>
      </c>
      <c r="H141" s="23">
        <v>10</v>
      </c>
      <c r="I141" s="51">
        <v>13.409000000000001</v>
      </c>
      <c r="J141" s="22">
        <v>0</v>
      </c>
      <c r="K141" s="22">
        <v>0</v>
      </c>
      <c r="L141" s="22">
        <f t="shared" si="43"/>
        <v>13.409000000000001</v>
      </c>
      <c r="M141" s="22">
        <v>0</v>
      </c>
      <c r="N141" s="21">
        <f>1.05*10</f>
        <v>10.5</v>
      </c>
      <c r="O141" s="20">
        <f t="shared" si="39"/>
        <v>-2.9090000000000007</v>
      </c>
      <c r="P141" s="51">
        <f t="shared" si="40"/>
        <v>-2.9090000000000007</v>
      </c>
      <c r="Q141" s="19" t="s">
        <v>25</v>
      </c>
      <c r="R141" s="16"/>
      <c r="S141" s="22">
        <v>90</v>
      </c>
      <c r="T141" s="22" t="s">
        <v>109</v>
      </c>
      <c r="U141" s="23" t="s">
        <v>26</v>
      </c>
      <c r="V141" s="87">
        <f>0</f>
        <v>0</v>
      </c>
      <c r="W141" s="51">
        <f t="shared" si="45"/>
        <v>13.409000000000001</v>
      </c>
      <c r="X141" s="22">
        <v>0</v>
      </c>
      <c r="Y141" s="22">
        <v>0</v>
      </c>
      <c r="Z141" s="22">
        <f t="shared" si="44"/>
        <v>13.409000000000001</v>
      </c>
      <c r="AA141" s="22">
        <v>0</v>
      </c>
      <c r="AB141" s="21">
        <f>1.05*10</f>
        <v>10.5</v>
      </c>
      <c r="AC141" s="20">
        <f t="shared" si="41"/>
        <v>-2.9090000000000007</v>
      </c>
      <c r="AD141" s="51">
        <f t="shared" si="42"/>
        <v>-2.9090000000000007</v>
      </c>
      <c r="AE141" s="22" t="s">
        <v>25</v>
      </c>
    </row>
    <row r="142" spans="1:31" s="1" customFormat="1" ht="33.75" x14ac:dyDescent="0.2">
      <c r="A142" s="18">
        <v>91</v>
      </c>
      <c r="B142" s="18" t="s">
        <v>110</v>
      </c>
      <c r="C142" s="69" t="s">
        <v>34</v>
      </c>
      <c r="D142" s="69">
        <v>0.60599999999999998</v>
      </c>
      <c r="E142" s="69">
        <v>0.312</v>
      </c>
      <c r="F142" s="106">
        <f>SQRT(D142^2+E142^2)</f>
        <v>0.68160105633720958</v>
      </c>
      <c r="G142" s="69">
        <v>4</v>
      </c>
      <c r="H142" s="69">
        <v>4</v>
      </c>
      <c r="I142" s="47">
        <v>0.68200000000000005</v>
      </c>
      <c r="J142" s="12">
        <v>0</v>
      </c>
      <c r="K142" s="12">
        <v>0</v>
      </c>
      <c r="L142" s="12">
        <f t="shared" si="43"/>
        <v>0.68200000000000005</v>
      </c>
      <c r="M142" s="12">
        <v>0</v>
      </c>
      <c r="N142" s="14">
        <f>1.05*4</f>
        <v>4.2</v>
      </c>
      <c r="O142" s="13">
        <f t="shared" si="39"/>
        <v>3.5180000000000002</v>
      </c>
      <c r="P142" s="47">
        <f t="shared" si="40"/>
        <v>3.5180000000000002</v>
      </c>
      <c r="Q142" s="17" t="s">
        <v>24</v>
      </c>
      <c r="R142" s="16"/>
      <c r="S142" s="18">
        <v>91</v>
      </c>
      <c r="T142" s="12" t="s">
        <v>110</v>
      </c>
      <c r="U142" s="15" t="s">
        <v>34</v>
      </c>
      <c r="V142" s="85">
        <f>0.006+0.011+0.005+0.014+0.007+0.016-0.0108+0.0054+0.0161-0.0247+0.0043+0.4408+0.0068-0.0167+0.0068+0.0068+0.0063+0.023-0.007+0.014-0.016+0.007-0.014-0.0068+0.0164-0.0138+0.0075</f>
        <v>0.51039999999999985</v>
      </c>
      <c r="W142" s="47">
        <f t="shared" si="45"/>
        <v>1.1923999999999999</v>
      </c>
      <c r="X142" s="12">
        <v>0</v>
      </c>
      <c r="Y142" s="12">
        <v>0</v>
      </c>
      <c r="Z142" s="12">
        <f t="shared" si="44"/>
        <v>1.1923999999999999</v>
      </c>
      <c r="AA142" s="12">
        <v>0</v>
      </c>
      <c r="AB142" s="14">
        <f>1.05*4</f>
        <v>4.2</v>
      </c>
      <c r="AC142" s="13">
        <f t="shared" si="41"/>
        <v>3.0076000000000001</v>
      </c>
      <c r="AD142" s="47">
        <f t="shared" si="42"/>
        <v>3.0076000000000001</v>
      </c>
      <c r="AE142" s="12" t="s">
        <v>24</v>
      </c>
    </row>
    <row r="143" spans="1:31" s="1" customFormat="1" ht="22.5" x14ac:dyDescent="0.2">
      <c r="A143" s="18">
        <v>92</v>
      </c>
      <c r="B143" s="18" t="s">
        <v>111</v>
      </c>
      <c r="C143" s="69" t="s">
        <v>28</v>
      </c>
      <c r="D143" s="69">
        <v>0.17799999999999999</v>
      </c>
      <c r="E143" s="69">
        <v>0.18</v>
      </c>
      <c r="F143" s="106">
        <f>SQRT(D143^2+E143^2)</f>
        <v>0.25314817795117545</v>
      </c>
      <c r="G143" s="69">
        <v>1.6</v>
      </c>
      <c r="H143" s="69">
        <v>1.6</v>
      </c>
      <c r="I143" s="47">
        <v>0.253</v>
      </c>
      <c r="J143" s="12">
        <v>0</v>
      </c>
      <c r="K143" s="12">
        <v>0</v>
      </c>
      <c r="L143" s="12">
        <f t="shared" si="43"/>
        <v>0.253</v>
      </c>
      <c r="M143" s="12">
        <v>0</v>
      </c>
      <c r="N143" s="14">
        <f>1.05*1.6</f>
        <v>1.6800000000000002</v>
      </c>
      <c r="O143" s="13">
        <f t="shared" si="39"/>
        <v>1.427</v>
      </c>
      <c r="P143" s="47">
        <f t="shared" si="40"/>
        <v>1.427</v>
      </c>
      <c r="Q143" s="17" t="s">
        <v>24</v>
      </c>
      <c r="R143" s="16"/>
      <c r="S143" s="18">
        <v>92</v>
      </c>
      <c r="T143" s="12" t="s">
        <v>111</v>
      </c>
      <c r="U143" s="15" t="s">
        <v>28</v>
      </c>
      <c r="V143" s="85">
        <f>0.0065+0.0021+0.0008-0.0065</f>
        <v>2.9000000000000007E-3</v>
      </c>
      <c r="W143" s="47">
        <f t="shared" si="45"/>
        <v>0.25590000000000002</v>
      </c>
      <c r="X143" s="12">
        <v>0</v>
      </c>
      <c r="Y143" s="12">
        <v>0</v>
      </c>
      <c r="Z143" s="12">
        <f t="shared" si="44"/>
        <v>0.25590000000000002</v>
      </c>
      <c r="AA143" s="12">
        <v>0</v>
      </c>
      <c r="AB143" s="14">
        <f>1.05*1.6</f>
        <v>1.6800000000000002</v>
      </c>
      <c r="AC143" s="13">
        <f t="shared" si="41"/>
        <v>1.4241000000000001</v>
      </c>
      <c r="AD143" s="47">
        <f t="shared" si="42"/>
        <v>1.4241000000000001</v>
      </c>
      <c r="AE143" s="12" t="s">
        <v>24</v>
      </c>
    </row>
    <row r="144" spans="1:31" s="1" customFormat="1" ht="22.5" x14ac:dyDescent="0.2">
      <c r="A144" s="18">
        <v>93</v>
      </c>
      <c r="B144" s="18" t="s">
        <v>114</v>
      </c>
      <c r="C144" s="69" t="s">
        <v>34</v>
      </c>
      <c r="D144" s="69">
        <v>1.677</v>
      </c>
      <c r="E144" s="69">
        <v>0.73599999999999999</v>
      </c>
      <c r="F144" s="106">
        <f>SQRT(D144^2+E144^2)</f>
        <v>1.8313997379054088</v>
      </c>
      <c r="G144" s="69">
        <v>4</v>
      </c>
      <c r="H144" s="69">
        <v>4</v>
      </c>
      <c r="I144" s="47">
        <v>1.831</v>
      </c>
      <c r="J144" s="12">
        <v>0</v>
      </c>
      <c r="K144" s="12">
        <v>0</v>
      </c>
      <c r="L144" s="12">
        <f t="shared" si="43"/>
        <v>1.831</v>
      </c>
      <c r="M144" s="12">
        <v>0</v>
      </c>
      <c r="N144" s="14">
        <f>1.05*4</f>
        <v>4.2</v>
      </c>
      <c r="O144" s="13">
        <f t="shared" si="39"/>
        <v>2.3690000000000002</v>
      </c>
      <c r="P144" s="47">
        <f t="shared" si="40"/>
        <v>2.3690000000000002</v>
      </c>
      <c r="Q144" s="17" t="s">
        <v>24</v>
      </c>
      <c r="R144" s="16"/>
      <c r="S144" s="18">
        <v>93</v>
      </c>
      <c r="T144" s="12" t="s">
        <v>114</v>
      </c>
      <c r="U144" s="15" t="s">
        <v>34</v>
      </c>
      <c r="V144" s="85">
        <f>0.029+0.008+0.012+0.005+0.008+0.015+0.0054+0.285+0.0215+0.003226-0.028+0.3226+0.011+0.0068+0.0108+0.0161+0.2688+0.0269-0.3777+0.0269+0.0161+0.0143+0.0161-0.027+0.0683+0.011+0.02-0.045+0.018-0.004+0.7917-0.0175+0.0253-0.0135+0.1774-0.17558</f>
        <v>1.551946</v>
      </c>
      <c r="W144" s="47">
        <f t="shared" si="45"/>
        <v>3.382946</v>
      </c>
      <c r="X144" s="12">
        <v>0</v>
      </c>
      <c r="Y144" s="12">
        <v>0</v>
      </c>
      <c r="Z144" s="12">
        <f t="shared" si="44"/>
        <v>3.382946</v>
      </c>
      <c r="AA144" s="12">
        <v>0</v>
      </c>
      <c r="AB144" s="14">
        <f>1.05*4</f>
        <v>4.2</v>
      </c>
      <c r="AC144" s="13">
        <f t="shared" si="41"/>
        <v>0.81705400000000017</v>
      </c>
      <c r="AD144" s="47">
        <f t="shared" si="42"/>
        <v>0.81705400000000017</v>
      </c>
      <c r="AE144" s="12" t="s">
        <v>24</v>
      </c>
    </row>
    <row r="145" spans="1:31" s="1" customFormat="1" ht="22.5" x14ac:dyDescent="0.2">
      <c r="A145" s="18">
        <v>94</v>
      </c>
      <c r="B145" s="18" t="s">
        <v>115</v>
      </c>
      <c r="C145" s="69" t="s">
        <v>41</v>
      </c>
      <c r="D145" s="69">
        <v>1.532</v>
      </c>
      <c r="E145" s="69">
        <v>0.75800000000000001</v>
      </c>
      <c r="F145" s="69"/>
      <c r="G145" s="69">
        <v>4</v>
      </c>
      <c r="H145" s="69">
        <v>6.3</v>
      </c>
      <c r="I145" s="47">
        <v>1.7090000000000001</v>
      </c>
      <c r="J145" s="12">
        <v>0</v>
      </c>
      <c r="K145" s="12">
        <v>0</v>
      </c>
      <c r="L145" s="12">
        <f t="shared" si="43"/>
        <v>1.7090000000000001</v>
      </c>
      <c r="M145" s="12">
        <v>0</v>
      </c>
      <c r="N145" s="14">
        <f>1.05*4</f>
        <v>4.2</v>
      </c>
      <c r="O145" s="13">
        <f t="shared" si="39"/>
        <v>2.4910000000000001</v>
      </c>
      <c r="P145" s="47">
        <f t="shared" si="40"/>
        <v>2.4910000000000001</v>
      </c>
      <c r="Q145" s="17" t="s">
        <v>24</v>
      </c>
      <c r="R145" s="16"/>
      <c r="S145" s="18">
        <v>94</v>
      </c>
      <c r="T145" s="12" t="s">
        <v>115</v>
      </c>
      <c r="U145" s="15" t="s">
        <v>41</v>
      </c>
      <c r="V145" s="85">
        <f>0.023+0.003+0.028+0.038+0.005+0.016+0.016-0.028+0.0034+0.001344-0.0671+0.0161+0.0038+0.0068-0.0382+0.0068+0.0108+0.0108+0.0005-0.007+0.007+0.006-0.007-0.016+0.004-0.0108+0.0215-0.0161</f>
        <v>3.7644000000000011E-2</v>
      </c>
      <c r="W145" s="47">
        <f t="shared" si="45"/>
        <v>1.7466440000000001</v>
      </c>
      <c r="X145" s="12">
        <v>0</v>
      </c>
      <c r="Y145" s="12">
        <v>0</v>
      </c>
      <c r="Z145" s="12">
        <f t="shared" si="44"/>
        <v>1.7466440000000001</v>
      </c>
      <c r="AA145" s="12">
        <v>0</v>
      </c>
      <c r="AB145" s="14">
        <f>1.05*4</f>
        <v>4.2</v>
      </c>
      <c r="AC145" s="13">
        <f t="shared" si="41"/>
        <v>2.4533560000000003</v>
      </c>
      <c r="AD145" s="47">
        <f t="shared" si="42"/>
        <v>2.4533560000000003</v>
      </c>
      <c r="AE145" s="12" t="s">
        <v>24</v>
      </c>
    </row>
    <row r="146" spans="1:31" s="1" customFormat="1" ht="22.5" x14ac:dyDescent="0.2">
      <c r="A146" s="18">
        <v>95</v>
      </c>
      <c r="B146" s="18" t="s">
        <v>211</v>
      </c>
      <c r="C146" s="69" t="s">
        <v>52</v>
      </c>
      <c r="D146" s="69">
        <v>0.111</v>
      </c>
      <c r="E146" s="69">
        <v>0.113</v>
      </c>
      <c r="F146" s="106">
        <f t="shared" ref="F146:F155" si="46">SQRT(D146^2+E146^2)</f>
        <v>0.15839823231336894</v>
      </c>
      <c r="G146" s="69">
        <v>2.5</v>
      </c>
      <c r="H146" s="69">
        <v>1</v>
      </c>
      <c r="I146" s="47">
        <v>0.158</v>
      </c>
      <c r="J146" s="12">
        <v>0</v>
      </c>
      <c r="K146" s="12">
        <v>0</v>
      </c>
      <c r="L146" s="12">
        <f t="shared" si="43"/>
        <v>0.158</v>
      </c>
      <c r="M146" s="12">
        <v>0</v>
      </c>
      <c r="N146" s="14">
        <f>1.05*1</f>
        <v>1.05</v>
      </c>
      <c r="O146" s="13">
        <f t="shared" si="39"/>
        <v>0.89200000000000002</v>
      </c>
      <c r="P146" s="47">
        <f t="shared" si="40"/>
        <v>0.89200000000000002</v>
      </c>
      <c r="Q146" s="17" t="s">
        <v>24</v>
      </c>
      <c r="R146" s="16"/>
      <c r="S146" s="18">
        <v>95</v>
      </c>
      <c r="T146" s="12" t="s">
        <v>116</v>
      </c>
      <c r="U146" s="15" t="s">
        <v>52</v>
      </c>
      <c r="V146" s="85">
        <f>0+0.0068-0.005</f>
        <v>1.7999999999999995E-3</v>
      </c>
      <c r="W146" s="47">
        <f t="shared" si="45"/>
        <v>0.1598</v>
      </c>
      <c r="X146" s="12">
        <v>0</v>
      </c>
      <c r="Y146" s="12">
        <v>0</v>
      </c>
      <c r="Z146" s="12">
        <f t="shared" si="44"/>
        <v>0.1598</v>
      </c>
      <c r="AA146" s="12">
        <v>0</v>
      </c>
      <c r="AB146" s="14">
        <f>1.05*1</f>
        <v>1.05</v>
      </c>
      <c r="AC146" s="13">
        <f t="shared" si="41"/>
        <v>0.8902000000000001</v>
      </c>
      <c r="AD146" s="47">
        <f t="shared" si="42"/>
        <v>0.8902000000000001</v>
      </c>
      <c r="AE146" s="12" t="s">
        <v>24</v>
      </c>
    </row>
    <row r="147" spans="1:31" s="1" customFormat="1" ht="22.5" x14ac:dyDescent="0.2">
      <c r="A147" s="18">
        <v>96</v>
      </c>
      <c r="B147" s="18" t="s">
        <v>118</v>
      </c>
      <c r="C147" s="69" t="s">
        <v>27</v>
      </c>
      <c r="D147" s="69">
        <v>0.20599999999999999</v>
      </c>
      <c r="E147" s="69">
        <v>6.0999999999999999E-2</v>
      </c>
      <c r="F147" s="106">
        <f t="shared" si="46"/>
        <v>0.21484180226389835</v>
      </c>
      <c r="G147" s="69">
        <v>2.5</v>
      </c>
      <c r="H147" s="69">
        <v>2.5</v>
      </c>
      <c r="I147" s="47">
        <v>0.215</v>
      </c>
      <c r="J147" s="12">
        <v>0</v>
      </c>
      <c r="K147" s="12">
        <v>0</v>
      </c>
      <c r="L147" s="12">
        <f t="shared" si="43"/>
        <v>0.215</v>
      </c>
      <c r="M147" s="12">
        <v>0</v>
      </c>
      <c r="N147" s="14">
        <f>1.05*2.5</f>
        <v>2.625</v>
      </c>
      <c r="O147" s="13">
        <f t="shared" si="39"/>
        <v>2.41</v>
      </c>
      <c r="P147" s="47">
        <f t="shared" si="40"/>
        <v>2.41</v>
      </c>
      <c r="Q147" s="17" t="s">
        <v>24</v>
      </c>
      <c r="R147" s="16"/>
      <c r="S147" s="18">
        <v>96</v>
      </c>
      <c r="T147" s="12" t="s">
        <v>118</v>
      </c>
      <c r="U147" s="15" t="s">
        <v>27</v>
      </c>
      <c r="V147" s="85">
        <f>0.005+0.005+0.0054+0.0108-0.0097-0.0151+0.006-0.005</f>
        <v>2.4000000000000002E-3</v>
      </c>
      <c r="W147" s="47">
        <f t="shared" si="45"/>
        <v>0.21740000000000001</v>
      </c>
      <c r="X147" s="12">
        <v>0</v>
      </c>
      <c r="Y147" s="12">
        <v>0</v>
      </c>
      <c r="Z147" s="12">
        <f t="shared" si="44"/>
        <v>0.21740000000000001</v>
      </c>
      <c r="AA147" s="12">
        <v>0</v>
      </c>
      <c r="AB147" s="14">
        <f>1.05*2.5</f>
        <v>2.625</v>
      </c>
      <c r="AC147" s="13">
        <f t="shared" si="41"/>
        <v>2.4076</v>
      </c>
      <c r="AD147" s="47">
        <f t="shared" si="42"/>
        <v>2.4076</v>
      </c>
      <c r="AE147" s="12" t="s">
        <v>24</v>
      </c>
    </row>
    <row r="148" spans="1:31" s="1" customFormat="1" ht="22.5" x14ac:dyDescent="0.2">
      <c r="A148" s="18">
        <v>97</v>
      </c>
      <c r="B148" s="18" t="s">
        <v>119</v>
      </c>
      <c r="C148" s="69" t="s">
        <v>27</v>
      </c>
      <c r="D148" s="69">
        <v>0.59599999999999997</v>
      </c>
      <c r="E148" s="69">
        <v>0.25600000000000001</v>
      </c>
      <c r="F148" s="106">
        <f t="shared" si="46"/>
        <v>0.64865399096899112</v>
      </c>
      <c r="G148" s="69">
        <v>2.5</v>
      </c>
      <c r="H148" s="69">
        <v>2.5</v>
      </c>
      <c r="I148" s="47">
        <v>0.64900000000000002</v>
      </c>
      <c r="J148" s="12">
        <v>0</v>
      </c>
      <c r="K148" s="12">
        <v>0</v>
      </c>
      <c r="L148" s="12">
        <f t="shared" si="43"/>
        <v>0.64900000000000002</v>
      </c>
      <c r="M148" s="12">
        <v>0</v>
      </c>
      <c r="N148" s="14">
        <f>1.05*2.5</f>
        <v>2.625</v>
      </c>
      <c r="O148" s="13">
        <f t="shared" si="39"/>
        <v>1.976</v>
      </c>
      <c r="P148" s="47">
        <f t="shared" si="40"/>
        <v>1.976</v>
      </c>
      <c r="Q148" s="17" t="s">
        <v>24</v>
      </c>
      <c r="R148" s="16"/>
      <c r="S148" s="18">
        <v>97</v>
      </c>
      <c r="T148" s="12" t="s">
        <v>119</v>
      </c>
      <c r="U148" s="15" t="s">
        <v>27</v>
      </c>
      <c r="V148" s="85">
        <f>0.004+0.011+0.177+0.01-0.0145+0.5376+0.001+0.0172+0.028+0.0129-0.0274+0.0111+0.4301-0.0244+0.0065+0.0068+0.032-0.007+0.0434-0.0323</f>
        <v>1.2230000000000001</v>
      </c>
      <c r="W148" s="47">
        <f t="shared" si="45"/>
        <v>1.8720000000000001</v>
      </c>
      <c r="X148" s="12">
        <v>0</v>
      </c>
      <c r="Y148" s="12">
        <v>0</v>
      </c>
      <c r="Z148" s="12">
        <f t="shared" si="44"/>
        <v>1.8720000000000001</v>
      </c>
      <c r="AA148" s="12">
        <v>0</v>
      </c>
      <c r="AB148" s="14">
        <f>1.05*2.5</f>
        <v>2.625</v>
      </c>
      <c r="AC148" s="13">
        <f t="shared" si="41"/>
        <v>0.75299999999999989</v>
      </c>
      <c r="AD148" s="47">
        <f t="shared" si="42"/>
        <v>0.75299999999999989</v>
      </c>
      <c r="AE148" s="12" t="s">
        <v>24</v>
      </c>
    </row>
    <row r="149" spans="1:31" s="1" customFormat="1" ht="22.5" x14ac:dyDescent="0.2">
      <c r="A149" s="18">
        <v>98</v>
      </c>
      <c r="B149" s="18" t="s">
        <v>120</v>
      </c>
      <c r="C149" s="69" t="s">
        <v>28</v>
      </c>
      <c r="D149" s="69">
        <v>1.1970000000000001</v>
      </c>
      <c r="E149" s="69">
        <v>0.17699999999999999</v>
      </c>
      <c r="F149" s="106">
        <f t="shared" si="46"/>
        <v>1.2100157023774527</v>
      </c>
      <c r="G149" s="69">
        <v>1.6</v>
      </c>
      <c r="H149" s="69">
        <v>1.6</v>
      </c>
      <c r="I149" s="47">
        <v>1.21</v>
      </c>
      <c r="J149" s="12">
        <v>0</v>
      </c>
      <c r="K149" s="12">
        <v>0</v>
      </c>
      <c r="L149" s="12">
        <f t="shared" si="43"/>
        <v>1.21</v>
      </c>
      <c r="M149" s="12">
        <v>0</v>
      </c>
      <c r="N149" s="14">
        <f>1.05*1.6</f>
        <v>1.6800000000000002</v>
      </c>
      <c r="O149" s="13">
        <f t="shared" si="39"/>
        <v>0.4700000000000002</v>
      </c>
      <c r="P149" s="47">
        <f t="shared" si="40"/>
        <v>0.4700000000000002</v>
      </c>
      <c r="Q149" s="17" t="s">
        <v>24</v>
      </c>
      <c r="R149" s="16"/>
      <c r="S149" s="18">
        <v>98</v>
      </c>
      <c r="T149" s="12" t="s">
        <v>120</v>
      </c>
      <c r="U149" s="15" t="s">
        <v>28</v>
      </c>
      <c r="V149" s="85">
        <f>0</f>
        <v>0</v>
      </c>
      <c r="W149" s="47">
        <f t="shared" si="45"/>
        <v>1.21</v>
      </c>
      <c r="X149" s="12">
        <v>0</v>
      </c>
      <c r="Y149" s="12">
        <v>0</v>
      </c>
      <c r="Z149" s="12">
        <f t="shared" si="44"/>
        <v>1.21</v>
      </c>
      <c r="AA149" s="12">
        <v>0</v>
      </c>
      <c r="AB149" s="14">
        <f>1.05*1.6</f>
        <v>1.6800000000000002</v>
      </c>
      <c r="AC149" s="13">
        <f t="shared" si="41"/>
        <v>0.4700000000000002</v>
      </c>
      <c r="AD149" s="47">
        <f t="shared" si="42"/>
        <v>0.4700000000000002</v>
      </c>
      <c r="AE149" s="12" t="s">
        <v>24</v>
      </c>
    </row>
    <row r="150" spans="1:31" s="1" customFormat="1" ht="22.5" x14ac:dyDescent="0.2">
      <c r="A150" s="18">
        <v>99</v>
      </c>
      <c r="B150" s="18" t="s">
        <v>121</v>
      </c>
      <c r="C150" s="69" t="s">
        <v>29</v>
      </c>
      <c r="D150" s="69">
        <v>1.8640000000000001</v>
      </c>
      <c r="E150" s="69">
        <v>0.83299999999999996</v>
      </c>
      <c r="F150" s="106">
        <f t="shared" si="46"/>
        <v>2.0416623129205282</v>
      </c>
      <c r="G150" s="69">
        <v>6.3</v>
      </c>
      <c r="H150" s="69">
        <v>6.3</v>
      </c>
      <c r="I150" s="47">
        <v>2.0419999999999998</v>
      </c>
      <c r="J150" s="12">
        <v>0</v>
      </c>
      <c r="K150" s="12">
        <v>0</v>
      </c>
      <c r="L150" s="12">
        <f t="shared" si="43"/>
        <v>2.0419999999999998</v>
      </c>
      <c r="M150" s="12">
        <v>0</v>
      </c>
      <c r="N150" s="14">
        <f>1.05*6.3</f>
        <v>6.6150000000000002</v>
      </c>
      <c r="O150" s="14">
        <f t="shared" si="39"/>
        <v>4.5730000000000004</v>
      </c>
      <c r="P150" s="47">
        <f t="shared" si="40"/>
        <v>4.5730000000000004</v>
      </c>
      <c r="Q150" s="17" t="s">
        <v>24</v>
      </c>
      <c r="R150" s="16"/>
      <c r="S150" s="18">
        <v>99</v>
      </c>
      <c r="T150" s="12" t="s">
        <v>121</v>
      </c>
      <c r="U150" s="15" t="s">
        <v>29</v>
      </c>
      <c r="V150" s="85">
        <f>0.01+0.002+0.016+0.0086-0.0081+0.0108-0.0054-0.0108+0.0161+0.01-0+0.013+0.43-0.02+0.0161+0.0032+0.0108</f>
        <v>0.50229999999999997</v>
      </c>
      <c r="W150" s="47">
        <f t="shared" si="45"/>
        <v>2.5442999999999998</v>
      </c>
      <c r="X150" s="12">
        <v>0</v>
      </c>
      <c r="Y150" s="12">
        <v>0</v>
      </c>
      <c r="Z150" s="12">
        <f t="shared" si="44"/>
        <v>2.5442999999999998</v>
      </c>
      <c r="AA150" s="12">
        <v>0</v>
      </c>
      <c r="AB150" s="14">
        <f>1.05*6.3</f>
        <v>6.6150000000000002</v>
      </c>
      <c r="AC150" s="13">
        <f t="shared" si="41"/>
        <v>4.0707000000000004</v>
      </c>
      <c r="AD150" s="47">
        <f t="shared" si="42"/>
        <v>4.0707000000000004</v>
      </c>
      <c r="AE150" s="12" t="s">
        <v>24</v>
      </c>
    </row>
    <row r="151" spans="1:31" s="1" customFormat="1" ht="22.5" x14ac:dyDescent="0.2">
      <c r="A151" s="18">
        <v>100</v>
      </c>
      <c r="B151" s="18" t="s">
        <v>122</v>
      </c>
      <c r="C151" s="69" t="s">
        <v>28</v>
      </c>
      <c r="D151" s="69">
        <v>0.70699999999999996</v>
      </c>
      <c r="E151" s="69">
        <v>0.38</v>
      </c>
      <c r="F151" s="106">
        <f t="shared" si="46"/>
        <v>0.80265123185602849</v>
      </c>
      <c r="G151" s="69">
        <v>1.6</v>
      </c>
      <c r="H151" s="69">
        <v>1.6</v>
      </c>
      <c r="I151" s="47">
        <v>0.80300000000000005</v>
      </c>
      <c r="J151" s="12">
        <v>0</v>
      </c>
      <c r="K151" s="12">
        <v>0</v>
      </c>
      <c r="L151" s="12">
        <f t="shared" si="43"/>
        <v>0.80300000000000005</v>
      </c>
      <c r="M151" s="12">
        <v>0</v>
      </c>
      <c r="N151" s="14">
        <f>1.05*1.6</f>
        <v>1.6800000000000002</v>
      </c>
      <c r="O151" s="13">
        <f t="shared" si="39"/>
        <v>0.87700000000000011</v>
      </c>
      <c r="P151" s="47">
        <f t="shared" si="40"/>
        <v>0.87700000000000011</v>
      </c>
      <c r="Q151" s="17" t="s">
        <v>24</v>
      </c>
      <c r="R151" s="16"/>
      <c r="S151" s="18">
        <v>100</v>
      </c>
      <c r="T151" s="12" t="s">
        <v>122</v>
      </c>
      <c r="U151" s="15" t="s">
        <v>28</v>
      </c>
      <c r="V151" s="85">
        <f>0.021+0.003+0.003+0.038+0.022+0.016+0.005-0.0306+0.0161+0.0108+0.0237+0.0161+0.0108-0.1398+0.0086+0.0054+0.0054+0.0016+0.0161+0.0132+0.0226-0.0586+0.1505+0.0161+0.0097+0.066-0.183+0.0085+0.065-0.017+0.022-0.01+0.017-0.001+0.0645-0.0231-0.0008-0.0323</f>
        <v>0.18149999999999997</v>
      </c>
      <c r="W151" s="47">
        <f t="shared" si="45"/>
        <v>0.98450000000000004</v>
      </c>
      <c r="X151" s="12">
        <v>0</v>
      </c>
      <c r="Y151" s="12">
        <v>0</v>
      </c>
      <c r="Z151" s="12">
        <f t="shared" si="44"/>
        <v>0.98450000000000004</v>
      </c>
      <c r="AA151" s="12">
        <v>0</v>
      </c>
      <c r="AB151" s="14">
        <f>1.05*1.6</f>
        <v>1.6800000000000002</v>
      </c>
      <c r="AC151" s="13">
        <f t="shared" si="41"/>
        <v>0.69550000000000012</v>
      </c>
      <c r="AD151" s="47">
        <f t="shared" si="42"/>
        <v>0.69550000000000012</v>
      </c>
      <c r="AE151" s="12" t="s">
        <v>24</v>
      </c>
    </row>
    <row r="152" spans="1:31" s="1" customFormat="1" ht="22.5" x14ac:dyDescent="0.2">
      <c r="A152" s="18">
        <v>101</v>
      </c>
      <c r="B152" s="18" t="s">
        <v>125</v>
      </c>
      <c r="C152" s="69" t="s">
        <v>28</v>
      </c>
      <c r="D152" s="69">
        <v>0.20699999999999999</v>
      </c>
      <c r="E152" s="69">
        <v>6.7000000000000004E-2</v>
      </c>
      <c r="F152" s="106">
        <f t="shared" si="46"/>
        <v>0.21757297626313796</v>
      </c>
      <c r="G152" s="69">
        <v>1.6</v>
      </c>
      <c r="H152" s="69">
        <v>1.6</v>
      </c>
      <c r="I152" s="47">
        <v>0.218</v>
      </c>
      <c r="J152" s="12">
        <v>0</v>
      </c>
      <c r="K152" s="12">
        <v>0</v>
      </c>
      <c r="L152" s="12">
        <f t="shared" si="43"/>
        <v>0.218</v>
      </c>
      <c r="M152" s="12">
        <v>0</v>
      </c>
      <c r="N152" s="14">
        <f>1.05*1.6</f>
        <v>1.6800000000000002</v>
      </c>
      <c r="O152" s="13">
        <f t="shared" si="39"/>
        <v>1.4620000000000002</v>
      </c>
      <c r="P152" s="47">
        <f t="shared" si="40"/>
        <v>1.4620000000000002</v>
      </c>
      <c r="Q152" s="17" t="s">
        <v>24</v>
      </c>
      <c r="R152" s="16"/>
      <c r="S152" s="18">
        <v>101</v>
      </c>
      <c r="T152" s="12" t="s">
        <v>125</v>
      </c>
      <c r="U152" s="15" t="s">
        <v>28</v>
      </c>
      <c r="V152" s="85">
        <f>0.005+0.005-0.0048+0.007+0.0008+0.0065-0.0142+0.011+0.0011+0.0065-0.0011-0.0108</f>
        <v>1.1999999999999997E-2</v>
      </c>
      <c r="W152" s="47">
        <f t="shared" si="45"/>
        <v>0.22999999999999998</v>
      </c>
      <c r="X152" s="12">
        <v>0</v>
      </c>
      <c r="Y152" s="12">
        <v>0</v>
      </c>
      <c r="Z152" s="12">
        <f t="shared" si="44"/>
        <v>0.22999999999999998</v>
      </c>
      <c r="AA152" s="12">
        <v>0</v>
      </c>
      <c r="AB152" s="14">
        <f>1.05*1.6</f>
        <v>1.6800000000000002</v>
      </c>
      <c r="AC152" s="13">
        <f t="shared" si="41"/>
        <v>1.4500000000000002</v>
      </c>
      <c r="AD152" s="47">
        <f t="shared" si="42"/>
        <v>1.4500000000000002</v>
      </c>
      <c r="AE152" s="12" t="s">
        <v>24</v>
      </c>
    </row>
    <row r="153" spans="1:31" s="1" customFormat="1" ht="22.5" x14ac:dyDescent="0.2">
      <c r="A153" s="18">
        <v>102</v>
      </c>
      <c r="B153" s="18" t="s">
        <v>126</v>
      </c>
      <c r="C153" s="69" t="s">
        <v>34</v>
      </c>
      <c r="D153" s="69">
        <v>0.59</v>
      </c>
      <c r="E153" s="69">
        <v>0.18</v>
      </c>
      <c r="F153" s="106">
        <f t="shared" si="46"/>
        <v>0.61684682053164541</v>
      </c>
      <c r="G153" s="69">
        <v>4</v>
      </c>
      <c r="H153" s="69">
        <v>4</v>
      </c>
      <c r="I153" s="47">
        <v>0.61699999999999999</v>
      </c>
      <c r="J153" s="12">
        <v>0</v>
      </c>
      <c r="K153" s="12">
        <v>0</v>
      </c>
      <c r="L153" s="12">
        <f t="shared" si="43"/>
        <v>0.61699999999999999</v>
      </c>
      <c r="M153" s="12">
        <v>0</v>
      </c>
      <c r="N153" s="14">
        <f>1.05*4</f>
        <v>4.2</v>
      </c>
      <c r="O153" s="13">
        <f t="shared" si="39"/>
        <v>3.5830000000000002</v>
      </c>
      <c r="P153" s="47">
        <f t="shared" si="40"/>
        <v>3.5830000000000002</v>
      </c>
      <c r="Q153" s="17" t="s">
        <v>24</v>
      </c>
      <c r="R153" s="16"/>
      <c r="S153" s="18">
        <v>102</v>
      </c>
      <c r="T153" s="12" t="s">
        <v>126</v>
      </c>
      <c r="U153" s="15" t="s">
        <v>34</v>
      </c>
      <c r="V153" s="85">
        <f>0.02-0.0034+0.0538+0.004+0.0022-0.0538+0.0011+0.0215+0.2688-0.0097+0.00075+0.022-0.001-0.011+0.0032-0.0108+0.0183-0.0032</f>
        <v>0.32274999999999998</v>
      </c>
      <c r="W153" s="47">
        <f t="shared" si="45"/>
        <v>0.93974999999999997</v>
      </c>
      <c r="X153" s="12">
        <v>0</v>
      </c>
      <c r="Y153" s="12">
        <v>0</v>
      </c>
      <c r="Z153" s="12">
        <f t="shared" si="44"/>
        <v>0.93974999999999997</v>
      </c>
      <c r="AA153" s="12">
        <v>0</v>
      </c>
      <c r="AB153" s="14">
        <f>1.05*4</f>
        <v>4.2</v>
      </c>
      <c r="AC153" s="13">
        <f t="shared" si="41"/>
        <v>3.2602500000000001</v>
      </c>
      <c r="AD153" s="47">
        <f t="shared" si="42"/>
        <v>3.2602500000000001</v>
      </c>
      <c r="AE153" s="12" t="s">
        <v>24</v>
      </c>
    </row>
    <row r="154" spans="1:31" s="1" customFormat="1" ht="22.5" x14ac:dyDescent="0.2">
      <c r="A154" s="18">
        <v>103</v>
      </c>
      <c r="B154" s="18" t="s">
        <v>127</v>
      </c>
      <c r="C154" s="69" t="s">
        <v>36</v>
      </c>
      <c r="D154" s="69">
        <v>0.35599999999999998</v>
      </c>
      <c r="E154" s="69">
        <v>0.14000000000000001</v>
      </c>
      <c r="F154" s="106">
        <f t="shared" si="46"/>
        <v>0.38253888691216742</v>
      </c>
      <c r="G154" s="69">
        <v>4</v>
      </c>
      <c r="H154" s="69">
        <v>2.5</v>
      </c>
      <c r="I154" s="47">
        <v>0.38300000000000001</v>
      </c>
      <c r="J154" s="12">
        <v>0</v>
      </c>
      <c r="K154" s="12">
        <v>0</v>
      </c>
      <c r="L154" s="12">
        <f t="shared" si="43"/>
        <v>0.38300000000000001</v>
      </c>
      <c r="M154" s="12">
        <v>0</v>
      </c>
      <c r="N154" s="14">
        <f>1.05*2.5</f>
        <v>2.625</v>
      </c>
      <c r="O154" s="13">
        <f t="shared" si="39"/>
        <v>2.242</v>
      </c>
      <c r="P154" s="47">
        <f t="shared" si="40"/>
        <v>2.242</v>
      </c>
      <c r="Q154" s="17" t="s">
        <v>24</v>
      </c>
      <c r="R154" s="16"/>
      <c r="S154" s="18">
        <v>103</v>
      </c>
      <c r="T154" s="12" t="s">
        <v>127</v>
      </c>
      <c r="U154" s="15" t="s">
        <v>36</v>
      </c>
      <c r="V154" s="85">
        <f>0.005+0.002+0.011+0.0151-0.0183+0.0527+0.0161+0.06-0.016-0.065+0.022+0.014+0.0667-0.007+0.0301-0.0667</f>
        <v>0.12169999999999996</v>
      </c>
      <c r="W154" s="47">
        <f t="shared" si="45"/>
        <v>0.50469999999999993</v>
      </c>
      <c r="X154" s="12">
        <v>0</v>
      </c>
      <c r="Y154" s="12">
        <v>0</v>
      </c>
      <c r="Z154" s="12">
        <f t="shared" si="44"/>
        <v>0.50469999999999993</v>
      </c>
      <c r="AA154" s="12">
        <v>0</v>
      </c>
      <c r="AB154" s="14">
        <f>1.05*2.5</f>
        <v>2.625</v>
      </c>
      <c r="AC154" s="47">
        <f t="shared" si="41"/>
        <v>2.1203000000000003</v>
      </c>
      <c r="AD154" s="47">
        <f t="shared" si="42"/>
        <v>2.1203000000000003</v>
      </c>
      <c r="AE154" s="12" t="s">
        <v>24</v>
      </c>
    </row>
    <row r="155" spans="1:31" s="1" customFormat="1" ht="22.5" x14ac:dyDescent="0.2">
      <c r="A155" s="18">
        <v>104</v>
      </c>
      <c r="B155" s="18" t="s">
        <v>128</v>
      </c>
      <c r="C155" s="69" t="s">
        <v>34</v>
      </c>
      <c r="D155" s="69">
        <v>2.2290000000000001</v>
      </c>
      <c r="E155" s="69">
        <v>1.639</v>
      </c>
      <c r="F155" s="106">
        <f t="shared" si="46"/>
        <v>2.7667240556296901</v>
      </c>
      <c r="G155" s="69">
        <v>4</v>
      </c>
      <c r="H155" s="69">
        <v>4</v>
      </c>
      <c r="I155" s="47">
        <v>2.7669999999999999</v>
      </c>
      <c r="J155" s="12">
        <v>0</v>
      </c>
      <c r="K155" s="12">
        <v>0</v>
      </c>
      <c r="L155" s="12">
        <f t="shared" si="43"/>
        <v>2.7669999999999999</v>
      </c>
      <c r="M155" s="12">
        <v>0</v>
      </c>
      <c r="N155" s="14">
        <f>1.05*4</f>
        <v>4.2</v>
      </c>
      <c r="O155" s="13">
        <f t="shared" si="39"/>
        <v>1.4330000000000003</v>
      </c>
      <c r="P155" s="47">
        <f t="shared" si="40"/>
        <v>1.4330000000000003</v>
      </c>
      <c r="Q155" s="17" t="s">
        <v>24</v>
      </c>
      <c r="R155" s="16"/>
      <c r="S155" s="18">
        <v>104</v>
      </c>
      <c r="T155" s="12" t="s">
        <v>128</v>
      </c>
      <c r="U155" s="15" t="s">
        <v>34</v>
      </c>
      <c r="V155" s="85">
        <f>0.43+0.005+0.0161-0.4355+0.0054+0.0054+0.0022+0.005-0.0183+0.0075+0.0097-0.0091+0.1183+0.0161+0.0068+0.007-0.016+0.0063-0.016+0.071+0.034-0.007+0.03-0.007+0.0161-0.0043-0.0075</f>
        <v>0.2712</v>
      </c>
      <c r="W155" s="47">
        <f t="shared" si="45"/>
        <v>3.0381999999999998</v>
      </c>
      <c r="X155" s="12">
        <v>0</v>
      </c>
      <c r="Y155" s="12">
        <v>0</v>
      </c>
      <c r="Z155" s="12">
        <f t="shared" si="44"/>
        <v>3.0381999999999998</v>
      </c>
      <c r="AA155" s="12">
        <v>0</v>
      </c>
      <c r="AB155" s="14">
        <f>1.05*4</f>
        <v>4.2</v>
      </c>
      <c r="AC155" s="13">
        <f t="shared" si="41"/>
        <v>1.1618000000000004</v>
      </c>
      <c r="AD155" s="47">
        <f t="shared" si="42"/>
        <v>1.1618000000000004</v>
      </c>
      <c r="AE155" s="12" t="s">
        <v>24</v>
      </c>
    </row>
    <row r="156" spans="1:31" s="1" customFormat="1" ht="22.5" x14ac:dyDescent="0.2">
      <c r="A156" s="18">
        <v>105</v>
      </c>
      <c r="B156" s="18" t="s">
        <v>129</v>
      </c>
      <c r="C156" s="69" t="s">
        <v>34</v>
      </c>
      <c r="D156" s="69">
        <v>1.569</v>
      </c>
      <c r="E156" s="69">
        <v>0.626</v>
      </c>
      <c r="F156" s="69"/>
      <c r="G156" s="69">
        <v>4</v>
      </c>
      <c r="H156" s="69">
        <v>4</v>
      </c>
      <c r="I156" s="47">
        <v>1.6890000000000001</v>
      </c>
      <c r="J156" s="12">
        <v>0</v>
      </c>
      <c r="K156" s="12">
        <v>0</v>
      </c>
      <c r="L156" s="12">
        <f t="shared" si="43"/>
        <v>1.6890000000000001</v>
      </c>
      <c r="M156" s="12">
        <v>0</v>
      </c>
      <c r="N156" s="14">
        <f>1.05*4</f>
        <v>4.2</v>
      </c>
      <c r="O156" s="13">
        <f t="shared" si="39"/>
        <v>2.5110000000000001</v>
      </c>
      <c r="P156" s="47">
        <f t="shared" si="40"/>
        <v>2.5110000000000001</v>
      </c>
      <c r="Q156" s="17" t="s">
        <v>24</v>
      </c>
      <c r="R156" s="16"/>
      <c r="S156" s="18">
        <v>105</v>
      </c>
      <c r="T156" s="12" t="s">
        <v>129</v>
      </c>
      <c r="U156" s="15" t="s">
        <v>34</v>
      </c>
      <c r="V156" s="85">
        <f>0.01+0.047-0.0048+0.0161+0.0078+0.003+0.0396+0.0068+0.0624+0.0054+0.0068+0.0068-0.0285+0.0068+0.0016+0.0161+0.7214+0.028-0.005+0.0115-0.002+0.005-0.006+0.023-0.006+0.008-0.048+0.009-0.057+0.0172+0.0054-0.0333-0.7121</f>
        <v>0.16199999999999992</v>
      </c>
      <c r="W156" s="47">
        <f t="shared" si="45"/>
        <v>1.851</v>
      </c>
      <c r="X156" s="12">
        <v>0</v>
      </c>
      <c r="Y156" s="12">
        <v>0</v>
      </c>
      <c r="Z156" s="12">
        <f t="shared" si="44"/>
        <v>1.851</v>
      </c>
      <c r="AA156" s="12">
        <v>0</v>
      </c>
      <c r="AB156" s="14">
        <f>1.05*4</f>
        <v>4.2</v>
      </c>
      <c r="AC156" s="13">
        <f t="shared" si="41"/>
        <v>2.3490000000000002</v>
      </c>
      <c r="AD156" s="47">
        <f t="shared" si="42"/>
        <v>2.3490000000000002</v>
      </c>
      <c r="AE156" s="12" t="s">
        <v>24</v>
      </c>
    </row>
    <row r="157" spans="1:31" s="1" customFormat="1" ht="22.5" x14ac:dyDescent="0.2">
      <c r="A157" s="18">
        <v>106</v>
      </c>
      <c r="B157" s="18" t="s">
        <v>130</v>
      </c>
      <c r="C157" s="69" t="s">
        <v>33</v>
      </c>
      <c r="D157" s="69">
        <v>1.1759999999999999</v>
      </c>
      <c r="E157" s="69">
        <v>0.46</v>
      </c>
      <c r="F157" s="106">
        <f>SQRT(D157^2+E157^2)</f>
        <v>1.2627652196667438</v>
      </c>
      <c r="G157" s="69">
        <v>2.5</v>
      </c>
      <c r="H157" s="69">
        <v>1.6</v>
      </c>
      <c r="I157" s="47">
        <v>1.2629999999999999</v>
      </c>
      <c r="J157" s="12">
        <v>0</v>
      </c>
      <c r="K157" s="12">
        <v>0</v>
      </c>
      <c r="L157" s="12">
        <f t="shared" si="43"/>
        <v>1.2629999999999999</v>
      </c>
      <c r="M157" s="12">
        <v>0</v>
      </c>
      <c r="N157" s="14">
        <f>1.05*1.6</f>
        <v>1.6800000000000002</v>
      </c>
      <c r="O157" s="13">
        <f t="shared" si="39"/>
        <v>0.41700000000000026</v>
      </c>
      <c r="P157" s="47">
        <f t="shared" si="40"/>
        <v>0.41700000000000026</v>
      </c>
      <c r="Q157" s="17" t="s">
        <v>24</v>
      </c>
      <c r="R157" s="16"/>
      <c r="S157" s="18">
        <v>106</v>
      </c>
      <c r="T157" s="12" t="s">
        <v>130</v>
      </c>
      <c r="U157" s="15" t="s">
        <v>33</v>
      </c>
      <c r="V157" s="85">
        <f>0.052+0.019+0.022+0.017+0.149+0.051+0.043+0.019+0.019+0.0108-0.122+0.028+0.039+0.0054-0.065+0.0538+0.0161+0.0068+0.006-0.0863+0.0054+0.086-0.023-0.023+0.176-0.5+0.422-0.344-0.0538+0.1226-0.0054</f>
        <v>0.14639999999999992</v>
      </c>
      <c r="W157" s="47">
        <f t="shared" si="45"/>
        <v>1.4093999999999998</v>
      </c>
      <c r="X157" s="12">
        <v>0</v>
      </c>
      <c r="Y157" s="12">
        <v>0</v>
      </c>
      <c r="Z157" s="12">
        <f t="shared" si="44"/>
        <v>1.4093999999999998</v>
      </c>
      <c r="AA157" s="12">
        <v>0</v>
      </c>
      <c r="AB157" s="14">
        <f>1.05*1.6</f>
        <v>1.6800000000000002</v>
      </c>
      <c r="AC157" s="13">
        <f t="shared" si="41"/>
        <v>0.2706000000000004</v>
      </c>
      <c r="AD157" s="47">
        <f t="shared" si="42"/>
        <v>0.2706000000000004</v>
      </c>
      <c r="AE157" s="12" t="s">
        <v>24</v>
      </c>
    </row>
    <row r="158" spans="1:31" s="1" customFormat="1" ht="22.5" x14ac:dyDescent="0.2">
      <c r="A158" s="18">
        <v>107</v>
      </c>
      <c r="B158" s="18" t="s">
        <v>131</v>
      </c>
      <c r="C158" s="69" t="s">
        <v>27</v>
      </c>
      <c r="D158" s="69">
        <v>1.1539999999999999</v>
      </c>
      <c r="E158" s="69">
        <v>0.51600000000000001</v>
      </c>
      <c r="F158" s="106">
        <f>SQRT(D158^2+E158^2)</f>
        <v>1.26410917250054</v>
      </c>
      <c r="G158" s="69">
        <v>2.5</v>
      </c>
      <c r="H158" s="69">
        <v>2.5</v>
      </c>
      <c r="I158" s="47">
        <v>1.264</v>
      </c>
      <c r="J158" s="12">
        <v>0</v>
      </c>
      <c r="K158" s="12">
        <v>0</v>
      </c>
      <c r="L158" s="12">
        <f t="shared" si="43"/>
        <v>1.264</v>
      </c>
      <c r="M158" s="12">
        <v>0</v>
      </c>
      <c r="N158" s="14">
        <f>1.05*2.5</f>
        <v>2.625</v>
      </c>
      <c r="O158" s="13">
        <f t="shared" si="39"/>
        <v>1.361</v>
      </c>
      <c r="P158" s="47">
        <f t="shared" si="40"/>
        <v>1.361</v>
      </c>
      <c r="Q158" s="17" t="s">
        <v>24</v>
      </c>
      <c r="R158" s="16"/>
      <c r="S158" s="18">
        <v>107</v>
      </c>
      <c r="T158" s="12" t="s">
        <v>131</v>
      </c>
      <c r="U158" s="15" t="s">
        <v>27</v>
      </c>
      <c r="V158" s="85">
        <f>0</f>
        <v>0</v>
      </c>
      <c r="W158" s="47">
        <f t="shared" si="45"/>
        <v>1.264</v>
      </c>
      <c r="X158" s="12">
        <v>0</v>
      </c>
      <c r="Y158" s="12">
        <v>0</v>
      </c>
      <c r="Z158" s="12">
        <f t="shared" si="44"/>
        <v>1.264</v>
      </c>
      <c r="AA158" s="12">
        <v>0</v>
      </c>
      <c r="AB158" s="14">
        <f>1.05*2.5</f>
        <v>2.625</v>
      </c>
      <c r="AC158" s="13">
        <f t="shared" si="41"/>
        <v>1.361</v>
      </c>
      <c r="AD158" s="47">
        <f t="shared" si="42"/>
        <v>1.361</v>
      </c>
      <c r="AE158" s="12" t="s">
        <v>24</v>
      </c>
    </row>
    <row r="159" spans="1:31" s="1" customFormat="1" ht="22.5" x14ac:dyDescent="0.2">
      <c r="A159" s="18">
        <v>108</v>
      </c>
      <c r="B159" s="18" t="s">
        <v>132</v>
      </c>
      <c r="C159" s="69" t="s">
        <v>41</v>
      </c>
      <c r="D159" s="69">
        <v>1.256</v>
      </c>
      <c r="E159" s="69">
        <v>0.74299999999999999</v>
      </c>
      <c r="F159" s="69"/>
      <c r="G159" s="69">
        <v>4</v>
      </c>
      <c r="H159" s="69">
        <v>6.3</v>
      </c>
      <c r="I159" s="47">
        <v>1.4590000000000001</v>
      </c>
      <c r="J159" s="12">
        <v>0</v>
      </c>
      <c r="K159" s="12">
        <v>0</v>
      </c>
      <c r="L159" s="12">
        <f t="shared" si="43"/>
        <v>1.4590000000000001</v>
      </c>
      <c r="M159" s="12">
        <v>0</v>
      </c>
      <c r="N159" s="14">
        <f>1.05*4</f>
        <v>4.2</v>
      </c>
      <c r="O159" s="13">
        <f t="shared" si="39"/>
        <v>2.7410000000000001</v>
      </c>
      <c r="P159" s="47">
        <f t="shared" si="40"/>
        <v>2.7410000000000001</v>
      </c>
      <c r="Q159" s="17" t="s">
        <v>24</v>
      </c>
      <c r="R159" s="16"/>
      <c r="S159" s="18">
        <v>108</v>
      </c>
      <c r="T159" s="12" t="s">
        <v>132</v>
      </c>
      <c r="U159" s="15" t="s">
        <v>41</v>
      </c>
      <c r="V159" s="85">
        <f>0.02+0.005-0.0151+0.0054+0.016+0.0161+0.010752+0.0108-0.0228+0.0108+0.1613-0.1849+0.0484+0.048-0+0.000255-0.059+0.0075</f>
        <v>7.8506999999999993E-2</v>
      </c>
      <c r="W159" s="47">
        <f t="shared" si="45"/>
        <v>1.5375070000000002</v>
      </c>
      <c r="X159" s="12">
        <v>0</v>
      </c>
      <c r="Y159" s="12">
        <v>0</v>
      </c>
      <c r="Z159" s="12">
        <f t="shared" si="44"/>
        <v>1.5375070000000002</v>
      </c>
      <c r="AA159" s="12">
        <v>0</v>
      </c>
      <c r="AB159" s="14">
        <f>1.05*4</f>
        <v>4.2</v>
      </c>
      <c r="AC159" s="13">
        <f t="shared" si="41"/>
        <v>2.662493</v>
      </c>
      <c r="AD159" s="47">
        <f t="shared" si="42"/>
        <v>2.662493</v>
      </c>
      <c r="AE159" s="12" t="s">
        <v>24</v>
      </c>
    </row>
    <row r="160" spans="1:31" s="1" customFormat="1" ht="22.5" x14ac:dyDescent="0.2">
      <c r="A160" s="18">
        <v>109</v>
      </c>
      <c r="B160" s="18" t="s">
        <v>218</v>
      </c>
      <c r="C160" s="69" t="s">
        <v>34</v>
      </c>
      <c r="D160" s="69">
        <v>0.53600000000000003</v>
      </c>
      <c r="E160" s="69">
        <v>0.26400000000000001</v>
      </c>
      <c r="F160" s="106">
        <f>SQRT(D160^2+E160^2)</f>
        <v>0.59748807519481095</v>
      </c>
      <c r="G160" s="69">
        <v>4</v>
      </c>
      <c r="H160" s="69">
        <v>4</v>
      </c>
      <c r="I160" s="47">
        <v>0.59699999999999998</v>
      </c>
      <c r="J160" s="12">
        <v>0</v>
      </c>
      <c r="K160" s="12">
        <v>0</v>
      </c>
      <c r="L160" s="12">
        <f t="shared" si="43"/>
        <v>0.59699999999999998</v>
      </c>
      <c r="M160" s="12">
        <v>0</v>
      </c>
      <c r="N160" s="14">
        <f>1.05*4</f>
        <v>4.2</v>
      </c>
      <c r="O160" s="13">
        <f t="shared" si="39"/>
        <v>3.6030000000000002</v>
      </c>
      <c r="P160" s="47">
        <f t="shared" si="40"/>
        <v>3.6030000000000002</v>
      </c>
      <c r="Q160" s="17" t="s">
        <v>24</v>
      </c>
      <c r="R160" s="16"/>
      <c r="S160" s="18">
        <v>109</v>
      </c>
      <c r="T160" s="12" t="s">
        <v>133</v>
      </c>
      <c r="U160" s="15" t="s">
        <v>34</v>
      </c>
      <c r="V160" s="85">
        <f>0.01+0.01+0.009+0.0065+0.0054-0.0258+0.0007+0.151+0.004-0.1505</f>
        <v>2.0300000000000012E-2</v>
      </c>
      <c r="W160" s="47">
        <f t="shared" si="45"/>
        <v>0.61729999999999996</v>
      </c>
      <c r="X160" s="12">
        <v>0</v>
      </c>
      <c r="Y160" s="12">
        <v>0</v>
      </c>
      <c r="Z160" s="12">
        <f t="shared" si="44"/>
        <v>0.61729999999999996</v>
      </c>
      <c r="AA160" s="12">
        <v>0</v>
      </c>
      <c r="AB160" s="14">
        <f>1.05*4</f>
        <v>4.2</v>
      </c>
      <c r="AC160" s="13">
        <f t="shared" si="41"/>
        <v>3.5827</v>
      </c>
      <c r="AD160" s="47">
        <f t="shared" si="42"/>
        <v>3.5827</v>
      </c>
      <c r="AE160" s="12" t="s">
        <v>24</v>
      </c>
    </row>
    <row r="161" spans="1:31" s="1" customFormat="1" ht="22.5" x14ac:dyDescent="0.2">
      <c r="A161" s="18">
        <v>110</v>
      </c>
      <c r="B161" s="18" t="s">
        <v>134</v>
      </c>
      <c r="C161" s="69" t="s">
        <v>29</v>
      </c>
      <c r="D161" s="69">
        <v>3.335</v>
      </c>
      <c r="E161" s="69">
        <v>1.2669999999999999</v>
      </c>
      <c r="F161" s="106">
        <f>SQRT(D161^2+E161^2)</f>
        <v>3.5675641549942729</v>
      </c>
      <c r="G161" s="69">
        <v>6.3</v>
      </c>
      <c r="H161" s="69">
        <v>6.3</v>
      </c>
      <c r="I161" s="47">
        <v>3.5680000000000001</v>
      </c>
      <c r="J161" s="12">
        <v>0</v>
      </c>
      <c r="K161" s="12">
        <v>0</v>
      </c>
      <c r="L161" s="12">
        <f t="shared" si="43"/>
        <v>3.5680000000000001</v>
      </c>
      <c r="M161" s="12">
        <v>0</v>
      </c>
      <c r="N161" s="14">
        <f>1.05*6.3</f>
        <v>6.6150000000000002</v>
      </c>
      <c r="O161" s="13">
        <f t="shared" si="39"/>
        <v>3.0470000000000002</v>
      </c>
      <c r="P161" s="47">
        <f t="shared" si="40"/>
        <v>3.0470000000000002</v>
      </c>
      <c r="Q161" s="17" t="s">
        <v>24</v>
      </c>
      <c r="R161" s="16"/>
      <c r="S161" s="18">
        <v>110</v>
      </c>
      <c r="T161" s="12" t="s">
        <v>134</v>
      </c>
      <c r="U161" s="15" t="s">
        <v>29</v>
      </c>
      <c r="V161" s="85">
        <f>0.215+0.016+0.013+0.029-0.0161+0.554+0.007+0.0323+0.009677-0.029+0.0054+0.0151+0.0005+0.0161-0.5892+0.005+0.007-0.008+0.016-0.0161+0.0487+0.0127</f>
        <v>0.34407700000000008</v>
      </c>
      <c r="W161" s="47">
        <f t="shared" si="45"/>
        <v>3.912077</v>
      </c>
      <c r="X161" s="12">
        <v>0</v>
      </c>
      <c r="Y161" s="12">
        <v>0</v>
      </c>
      <c r="Z161" s="12">
        <f t="shared" si="44"/>
        <v>3.912077</v>
      </c>
      <c r="AA161" s="12">
        <v>0</v>
      </c>
      <c r="AB161" s="14">
        <f>1.05*6.3</f>
        <v>6.6150000000000002</v>
      </c>
      <c r="AC161" s="13">
        <f t="shared" si="41"/>
        <v>2.7029230000000002</v>
      </c>
      <c r="AD161" s="47">
        <f t="shared" si="42"/>
        <v>2.7029230000000002</v>
      </c>
      <c r="AE161" s="12" t="s">
        <v>24</v>
      </c>
    </row>
    <row r="162" spans="1:31" s="74" customFormat="1" ht="22.5" x14ac:dyDescent="0.2">
      <c r="A162" s="18">
        <v>21</v>
      </c>
      <c r="B162" s="18" t="s">
        <v>141</v>
      </c>
      <c r="C162" s="69" t="s">
        <v>34</v>
      </c>
      <c r="D162" s="69">
        <v>1.9510000000000001</v>
      </c>
      <c r="E162" s="69">
        <v>0.68300000000000005</v>
      </c>
      <c r="F162" s="106">
        <f>SQRT(D162^2+E162^2)</f>
        <v>2.0670969982078731</v>
      </c>
      <c r="G162" s="69">
        <v>4</v>
      </c>
      <c r="H162" s="69">
        <v>4</v>
      </c>
      <c r="I162" s="79">
        <v>2.0670000000000002</v>
      </c>
      <c r="J162" s="18">
        <v>0</v>
      </c>
      <c r="K162" s="18">
        <v>0</v>
      </c>
      <c r="L162" s="18">
        <f t="shared" si="43"/>
        <v>2.0670000000000002</v>
      </c>
      <c r="M162" s="18">
        <v>0</v>
      </c>
      <c r="N162" s="70">
        <f>1.05*4</f>
        <v>4.2</v>
      </c>
      <c r="O162" s="71">
        <f t="shared" si="39"/>
        <v>2.133</v>
      </c>
      <c r="P162" s="79">
        <f t="shared" si="40"/>
        <v>2.133</v>
      </c>
      <c r="Q162" s="18" t="s">
        <v>24</v>
      </c>
      <c r="R162" s="107"/>
      <c r="S162" s="18">
        <v>21</v>
      </c>
      <c r="T162" s="18" t="s">
        <v>141</v>
      </c>
      <c r="U162" s="69" t="s">
        <v>34</v>
      </c>
      <c r="V162" s="106">
        <f>0.037+0.005+0.011+0.005+0.007+0.011+0.0043-0.0443+0.0194+0.0215+0.0043+0.0161+0.419+0.0065+0.0323+0.0269-0.0253+0.0323+0.014+0.0134+0.0269+0.0112-0.0538+0.0112+0.0006+0.0097+0.0134+0.005-0.019+0.005+0.012-0.0538</f>
        <v>0.5848000000000001</v>
      </c>
      <c r="W162" s="79">
        <f t="shared" si="45"/>
        <v>2.6518000000000002</v>
      </c>
      <c r="X162" s="18">
        <v>0</v>
      </c>
      <c r="Y162" s="18">
        <v>0</v>
      </c>
      <c r="Z162" s="18">
        <f t="shared" si="44"/>
        <v>2.6518000000000002</v>
      </c>
      <c r="AA162" s="18">
        <v>0</v>
      </c>
      <c r="AB162" s="70">
        <f>1.05*4</f>
        <v>4.2</v>
      </c>
      <c r="AC162" s="71">
        <f t="shared" si="41"/>
        <v>1.5482</v>
      </c>
      <c r="AD162" s="79">
        <f>AC162</f>
        <v>1.5482</v>
      </c>
      <c r="AE162" s="18" t="s">
        <v>24</v>
      </c>
    </row>
    <row r="163" spans="1:31" s="1" customFormat="1" ht="22.5" x14ac:dyDescent="0.2">
      <c r="A163" s="18">
        <v>111</v>
      </c>
      <c r="B163" s="18" t="s">
        <v>140</v>
      </c>
      <c r="C163" s="69" t="s">
        <v>26</v>
      </c>
      <c r="D163" s="69">
        <v>1.794</v>
      </c>
      <c r="E163" s="69">
        <v>0.86399999999999999</v>
      </c>
      <c r="F163" s="106">
        <f>SQRT(D163^2+E163^2)</f>
        <v>1.9912137002341059</v>
      </c>
      <c r="G163" s="69">
        <v>10</v>
      </c>
      <c r="H163" s="69">
        <v>10</v>
      </c>
      <c r="I163" s="47">
        <v>1.9910000000000001</v>
      </c>
      <c r="J163" s="12">
        <v>0</v>
      </c>
      <c r="K163" s="12">
        <v>0</v>
      </c>
      <c r="L163" s="12">
        <f t="shared" si="43"/>
        <v>1.9910000000000001</v>
      </c>
      <c r="M163" s="12">
        <v>0</v>
      </c>
      <c r="N163" s="14">
        <f>1.05*10</f>
        <v>10.5</v>
      </c>
      <c r="O163" s="14">
        <f t="shared" si="39"/>
        <v>8.5090000000000003</v>
      </c>
      <c r="P163" s="47">
        <f t="shared" si="40"/>
        <v>8.5090000000000003</v>
      </c>
      <c r="Q163" s="17" t="s">
        <v>24</v>
      </c>
      <c r="R163" s="16"/>
      <c r="S163" s="18">
        <v>111</v>
      </c>
      <c r="T163" s="12" t="s">
        <v>140</v>
      </c>
      <c r="U163" s="15" t="s">
        <v>26</v>
      </c>
      <c r="V163" s="85">
        <f>0+1.1</f>
        <v>1.1000000000000001</v>
      </c>
      <c r="W163" s="47">
        <f t="shared" si="45"/>
        <v>3.0910000000000002</v>
      </c>
      <c r="X163" s="12">
        <v>0</v>
      </c>
      <c r="Y163" s="12">
        <v>0</v>
      </c>
      <c r="Z163" s="12">
        <f t="shared" si="44"/>
        <v>3.0910000000000002</v>
      </c>
      <c r="AA163" s="12">
        <v>0</v>
      </c>
      <c r="AB163" s="14">
        <f>1.05*10</f>
        <v>10.5</v>
      </c>
      <c r="AC163" s="13">
        <f t="shared" si="41"/>
        <v>7.4089999999999998</v>
      </c>
      <c r="AD163" s="47">
        <f t="shared" si="42"/>
        <v>7.4089999999999998</v>
      </c>
      <c r="AE163" s="12" t="s">
        <v>24</v>
      </c>
    </row>
    <row r="164" spans="1:31" s="1" customFormat="1" ht="22.5" x14ac:dyDescent="0.2">
      <c r="A164" s="18">
        <v>112</v>
      </c>
      <c r="B164" s="18" t="s">
        <v>143</v>
      </c>
      <c r="C164" s="69" t="s">
        <v>27</v>
      </c>
      <c r="D164" s="69">
        <v>0.48599999999999999</v>
      </c>
      <c r="E164" s="69">
        <v>0.191</v>
      </c>
      <c r="F164" s="106">
        <f>SQRT(D164^2+E164^2)</f>
        <v>0.52218483317691256</v>
      </c>
      <c r="G164" s="69">
        <v>2.5</v>
      </c>
      <c r="H164" s="69">
        <v>2.5</v>
      </c>
      <c r="I164" s="47">
        <v>0.52200000000000002</v>
      </c>
      <c r="J164" s="12">
        <v>0</v>
      </c>
      <c r="K164" s="12">
        <v>0</v>
      </c>
      <c r="L164" s="12">
        <f t="shared" si="43"/>
        <v>0.52200000000000002</v>
      </c>
      <c r="M164" s="12">
        <v>0</v>
      </c>
      <c r="N164" s="14">
        <f>1.05*2.5</f>
        <v>2.625</v>
      </c>
      <c r="O164" s="13">
        <f t="shared" si="39"/>
        <v>2.1029999999999998</v>
      </c>
      <c r="P164" s="47">
        <f t="shared" si="40"/>
        <v>2.1029999999999998</v>
      </c>
      <c r="Q164" s="17" t="s">
        <v>24</v>
      </c>
      <c r="R164" s="16"/>
      <c r="S164" s="18">
        <v>112</v>
      </c>
      <c r="T164" s="12" t="s">
        <v>143</v>
      </c>
      <c r="U164" s="15" t="s">
        <v>27</v>
      </c>
      <c r="V164" s="85">
        <f>0.051+0.003+0.142+0.142+0.016+0.0038-0.1456+0.2419+0.0161+0.0161+0.0161+0.0161-0.064+0.0068+0.0258-0.1692+0.0011+0.021+0.274-0-0.005-0.021+0.016+0.007+0.0753-0.0349</f>
        <v>0.65139999999999998</v>
      </c>
      <c r="W164" s="47">
        <f t="shared" si="45"/>
        <v>1.1734</v>
      </c>
      <c r="X164" s="12">
        <v>0</v>
      </c>
      <c r="Y164" s="12">
        <v>0</v>
      </c>
      <c r="Z164" s="12">
        <f t="shared" si="44"/>
        <v>1.1734</v>
      </c>
      <c r="AA164" s="12">
        <v>0</v>
      </c>
      <c r="AB164" s="14">
        <f>1.05*2.5</f>
        <v>2.625</v>
      </c>
      <c r="AC164" s="13">
        <f t="shared" si="41"/>
        <v>1.4516</v>
      </c>
      <c r="AD164" s="47">
        <f t="shared" si="42"/>
        <v>1.4516</v>
      </c>
      <c r="AE164" s="12" t="s">
        <v>24</v>
      </c>
    </row>
    <row r="165" spans="1:31" s="1" customFormat="1" ht="22.5" x14ac:dyDescent="0.2">
      <c r="A165" s="18">
        <v>113</v>
      </c>
      <c r="B165" s="18" t="s">
        <v>145</v>
      </c>
      <c r="C165" s="69" t="s">
        <v>32</v>
      </c>
      <c r="D165" s="69">
        <v>0.64300000000000002</v>
      </c>
      <c r="E165" s="69">
        <v>0.161</v>
      </c>
      <c r="F165" s="69"/>
      <c r="G165" s="69">
        <v>1.6</v>
      </c>
      <c r="H165" s="69">
        <v>1.8</v>
      </c>
      <c r="I165" s="47">
        <v>0.66300000000000003</v>
      </c>
      <c r="J165" s="12">
        <v>0</v>
      </c>
      <c r="K165" s="12">
        <v>0</v>
      </c>
      <c r="L165" s="12">
        <f t="shared" si="43"/>
        <v>0.66300000000000003</v>
      </c>
      <c r="M165" s="12">
        <v>0</v>
      </c>
      <c r="N165" s="14">
        <f>1.05*1.6</f>
        <v>1.6800000000000002</v>
      </c>
      <c r="O165" s="13">
        <f t="shared" ref="O165:O195" si="47">N165-M165-L165</f>
        <v>1.0170000000000001</v>
      </c>
      <c r="P165" s="47">
        <f t="shared" ref="P165:P195" si="48">O165</f>
        <v>1.0170000000000001</v>
      </c>
      <c r="Q165" s="17" t="s">
        <v>24</v>
      </c>
      <c r="R165" s="16"/>
      <c r="S165" s="18">
        <v>113</v>
      </c>
      <c r="T165" s="12" t="s">
        <v>145</v>
      </c>
      <c r="U165" s="15" t="s">
        <v>32</v>
      </c>
      <c r="V165" s="85">
        <f>0.02+0.019+0.016+0.005+0.015-0.0656+0.0244+0.0032+0.0097-0.0376+0.0054+0.3656+0.1538+0.2688-0.4731+0.0161+0.026-0.022-0.01-0.016+0.0237-0.0151</f>
        <v>0.33229999999999993</v>
      </c>
      <c r="W165" s="47">
        <f t="shared" si="45"/>
        <v>0.99529999999999996</v>
      </c>
      <c r="X165" s="12">
        <v>0</v>
      </c>
      <c r="Y165" s="12">
        <v>0</v>
      </c>
      <c r="Z165" s="12">
        <f t="shared" si="44"/>
        <v>0.99529999999999996</v>
      </c>
      <c r="AA165" s="12">
        <v>0</v>
      </c>
      <c r="AB165" s="14">
        <f>1.05*1.6</f>
        <v>1.6800000000000002</v>
      </c>
      <c r="AC165" s="13">
        <f t="shared" ref="AC165:AC195" si="49">AB165-AA165-Z165</f>
        <v>0.6847000000000002</v>
      </c>
      <c r="AD165" s="47">
        <f t="shared" si="42"/>
        <v>0.6847000000000002</v>
      </c>
      <c r="AE165" s="12" t="s">
        <v>24</v>
      </c>
    </row>
    <row r="166" spans="1:31" s="1" customFormat="1" ht="22.5" x14ac:dyDescent="0.2">
      <c r="A166" s="18">
        <v>114</v>
      </c>
      <c r="B166" s="18" t="s">
        <v>146</v>
      </c>
      <c r="C166" s="69" t="s">
        <v>51</v>
      </c>
      <c r="D166" s="69">
        <v>14.994</v>
      </c>
      <c r="E166" s="69">
        <v>5.94</v>
      </c>
      <c r="F166" s="106">
        <f t="shared" ref="F166:F186" si="50">SQRT(D166^2+E166^2)</f>
        <v>16.12772879236255</v>
      </c>
      <c r="G166" s="69">
        <v>16</v>
      </c>
      <c r="H166" s="69">
        <v>32</v>
      </c>
      <c r="I166" s="79">
        <v>16.128</v>
      </c>
      <c r="J166" s="18">
        <v>0</v>
      </c>
      <c r="K166" s="18">
        <v>0</v>
      </c>
      <c r="L166" s="18">
        <f t="shared" ref="L166:L195" si="51">I166-J166</f>
        <v>16.128</v>
      </c>
      <c r="M166" s="18">
        <v>0</v>
      </c>
      <c r="N166" s="70">
        <f>1.05*32</f>
        <v>33.6</v>
      </c>
      <c r="O166" s="71">
        <f t="shared" si="47"/>
        <v>17.472000000000001</v>
      </c>
      <c r="P166" s="79">
        <f t="shared" si="48"/>
        <v>17.472000000000001</v>
      </c>
      <c r="Q166" s="17" t="s">
        <v>24</v>
      </c>
      <c r="R166" s="16"/>
      <c r="S166" s="18">
        <v>114</v>
      </c>
      <c r="T166" s="12" t="s">
        <v>146</v>
      </c>
      <c r="U166" s="15" t="s">
        <v>51</v>
      </c>
      <c r="V166" s="85">
        <f>1.226+0.8053+0.64+1.4934+0.8064+1.1177329-2.2356+0.0968-1.8439-0.537</f>
        <v>1.5691329000000001</v>
      </c>
      <c r="W166" s="47">
        <f t="shared" si="45"/>
        <v>17.6971329</v>
      </c>
      <c r="X166" s="12">
        <v>0</v>
      </c>
      <c r="Y166" s="12">
        <v>0</v>
      </c>
      <c r="Z166" s="12">
        <f t="shared" ref="Z166:Z195" si="52">W166-X166</f>
        <v>17.6971329</v>
      </c>
      <c r="AA166" s="12">
        <v>0</v>
      </c>
      <c r="AB166" s="14">
        <f>1.05*32</f>
        <v>33.6</v>
      </c>
      <c r="AC166" s="13">
        <f t="shared" si="49"/>
        <v>15.902867100000002</v>
      </c>
      <c r="AD166" s="47">
        <f t="shared" si="42"/>
        <v>15.902867100000002</v>
      </c>
      <c r="AE166" s="18" t="s">
        <v>24</v>
      </c>
    </row>
    <row r="167" spans="1:31" s="1" customFormat="1" ht="22.5" x14ac:dyDescent="0.2">
      <c r="A167" s="18">
        <v>115</v>
      </c>
      <c r="B167" s="18" t="s">
        <v>147</v>
      </c>
      <c r="C167" s="69" t="s">
        <v>50</v>
      </c>
      <c r="D167" s="69">
        <v>7.8230000000000004</v>
      </c>
      <c r="E167" s="69">
        <v>4.1109999999999998</v>
      </c>
      <c r="F167" s="106">
        <f t="shared" si="50"/>
        <v>8.8374006359336228</v>
      </c>
      <c r="G167" s="69">
        <v>6.3</v>
      </c>
      <c r="H167" s="69">
        <f>5.6+16</f>
        <v>21.6</v>
      </c>
      <c r="I167" s="47">
        <v>8.8369999999999997</v>
      </c>
      <c r="J167" s="12">
        <v>0</v>
      </c>
      <c r="K167" s="12">
        <v>0</v>
      </c>
      <c r="L167" s="12">
        <f t="shared" si="51"/>
        <v>8.8369999999999997</v>
      </c>
      <c r="M167" s="12">
        <v>0</v>
      </c>
      <c r="N167" s="14">
        <f>1.05*11.9</f>
        <v>12.495000000000001</v>
      </c>
      <c r="O167" s="13">
        <f t="shared" si="47"/>
        <v>3.6580000000000013</v>
      </c>
      <c r="P167" s="47">
        <f t="shared" si="48"/>
        <v>3.6580000000000013</v>
      </c>
      <c r="Q167" s="17" t="s">
        <v>24</v>
      </c>
      <c r="R167" s="16"/>
      <c r="S167" s="18">
        <v>115</v>
      </c>
      <c r="T167" s="12" t="s">
        <v>147</v>
      </c>
      <c r="U167" s="15" t="s">
        <v>50</v>
      </c>
      <c r="V167" s="85">
        <f>0.0158+0.6774+0.3+0.215-0.215+0.3226+0.2688</f>
        <v>1.5846000000000002</v>
      </c>
      <c r="W167" s="47">
        <f t="shared" si="45"/>
        <v>10.4216</v>
      </c>
      <c r="X167" s="12">
        <v>0</v>
      </c>
      <c r="Y167" s="12">
        <v>0</v>
      </c>
      <c r="Z167" s="12">
        <f t="shared" si="52"/>
        <v>10.4216</v>
      </c>
      <c r="AA167" s="12">
        <v>0</v>
      </c>
      <c r="AB167" s="14">
        <f>1.05*11.9</f>
        <v>12.495000000000001</v>
      </c>
      <c r="AC167" s="13">
        <f t="shared" si="49"/>
        <v>2.0734000000000012</v>
      </c>
      <c r="AD167" s="47">
        <f t="shared" si="42"/>
        <v>2.0734000000000012</v>
      </c>
      <c r="AE167" s="12" t="s">
        <v>24</v>
      </c>
    </row>
    <row r="168" spans="1:31" s="1" customFormat="1" ht="22.5" x14ac:dyDescent="0.2">
      <c r="A168" s="18">
        <v>116</v>
      </c>
      <c r="B168" s="18" t="s">
        <v>150</v>
      </c>
      <c r="C168" s="69" t="s">
        <v>39</v>
      </c>
      <c r="D168" s="69">
        <v>0.871</v>
      </c>
      <c r="E168" s="69">
        <v>0.216</v>
      </c>
      <c r="F168" s="106">
        <f t="shared" si="50"/>
        <v>0.89738341861213378</v>
      </c>
      <c r="G168" s="69">
        <v>2.5</v>
      </c>
      <c r="H168" s="69">
        <v>4</v>
      </c>
      <c r="I168" s="47">
        <v>0.89700000000000002</v>
      </c>
      <c r="J168" s="12">
        <v>0</v>
      </c>
      <c r="K168" s="12">
        <v>0</v>
      </c>
      <c r="L168" s="12">
        <f t="shared" si="51"/>
        <v>0.89700000000000002</v>
      </c>
      <c r="M168" s="12">
        <v>0</v>
      </c>
      <c r="N168" s="14">
        <f>1.05*2.5</f>
        <v>2.625</v>
      </c>
      <c r="O168" s="13">
        <f t="shared" si="47"/>
        <v>1.728</v>
      </c>
      <c r="P168" s="47">
        <f t="shared" si="48"/>
        <v>1.728</v>
      </c>
      <c r="Q168" s="17" t="s">
        <v>24</v>
      </c>
      <c r="R168" s="16"/>
      <c r="S168" s="18">
        <v>116</v>
      </c>
      <c r="T168" s="12" t="s">
        <v>150</v>
      </c>
      <c r="U168" s="15" t="s">
        <v>39</v>
      </c>
      <c r="V168" s="85">
        <f>0.052+0.01+0.083+0.0108+0.007+0.0045+0.007+0.188158-0.0032+0.0024+0.0054+0.0382-0.2881+0.0699-0.074+0.0015-0.002+0.457-0.027+0.0161</f>
        <v>0.5586580000000001</v>
      </c>
      <c r="W168" s="47">
        <f t="shared" si="45"/>
        <v>1.4556580000000001</v>
      </c>
      <c r="X168" s="12">
        <v>0</v>
      </c>
      <c r="Y168" s="12">
        <v>0</v>
      </c>
      <c r="Z168" s="12">
        <f t="shared" si="52"/>
        <v>1.4556580000000001</v>
      </c>
      <c r="AA168" s="12">
        <v>0</v>
      </c>
      <c r="AB168" s="14">
        <f>1.05*2.5</f>
        <v>2.625</v>
      </c>
      <c r="AC168" s="13">
        <f t="shared" si="49"/>
        <v>1.1693419999999999</v>
      </c>
      <c r="AD168" s="47">
        <f t="shared" si="42"/>
        <v>1.1693419999999999</v>
      </c>
      <c r="AE168" s="12" t="s">
        <v>24</v>
      </c>
    </row>
    <row r="169" spans="1:31" s="1" customFormat="1" ht="22.5" x14ac:dyDescent="0.2">
      <c r="A169" s="18">
        <v>117</v>
      </c>
      <c r="B169" s="18" t="s">
        <v>176</v>
      </c>
      <c r="C169" s="69" t="s">
        <v>34</v>
      </c>
      <c r="D169" s="69">
        <v>0.61</v>
      </c>
      <c r="E169" s="69">
        <v>0.56999999999999995</v>
      </c>
      <c r="F169" s="106">
        <f t="shared" si="50"/>
        <v>0.83486525858967209</v>
      </c>
      <c r="G169" s="69">
        <v>4</v>
      </c>
      <c r="H169" s="69">
        <v>4</v>
      </c>
      <c r="I169" s="47">
        <v>0.83499999999999996</v>
      </c>
      <c r="J169" s="12">
        <v>0</v>
      </c>
      <c r="K169" s="12">
        <v>0</v>
      </c>
      <c r="L169" s="12">
        <f t="shared" si="51"/>
        <v>0.83499999999999996</v>
      </c>
      <c r="M169" s="12">
        <v>0</v>
      </c>
      <c r="N169" s="14">
        <f>1.05*4</f>
        <v>4.2</v>
      </c>
      <c r="O169" s="13">
        <f t="shared" si="47"/>
        <v>3.3650000000000002</v>
      </c>
      <c r="P169" s="47">
        <f t="shared" si="48"/>
        <v>3.3650000000000002</v>
      </c>
      <c r="Q169" s="17" t="s">
        <v>24</v>
      </c>
      <c r="R169" s="16"/>
      <c r="S169" s="18">
        <v>117</v>
      </c>
      <c r="T169" s="12" t="s">
        <v>176</v>
      </c>
      <c r="U169" s="15" t="s">
        <v>34</v>
      </c>
      <c r="V169" s="85">
        <f>0.09+0.005-0.0037+0.0097-0.0032+0.0075+0.0059+0.0022-0.0105+0.0022+0.002+0.18-0.194+0.002-0.0022</f>
        <v>9.2900000000000024E-2</v>
      </c>
      <c r="W169" s="47">
        <f t="shared" si="45"/>
        <v>0.92789999999999995</v>
      </c>
      <c r="X169" s="12">
        <v>0</v>
      </c>
      <c r="Y169" s="12">
        <v>0</v>
      </c>
      <c r="Z169" s="12">
        <f t="shared" si="52"/>
        <v>0.92789999999999995</v>
      </c>
      <c r="AA169" s="12">
        <v>0</v>
      </c>
      <c r="AB169" s="14">
        <f>1.05*4</f>
        <v>4.2</v>
      </c>
      <c r="AC169" s="13">
        <f t="shared" si="49"/>
        <v>3.2721</v>
      </c>
      <c r="AD169" s="47">
        <f t="shared" si="42"/>
        <v>3.2721</v>
      </c>
      <c r="AE169" s="12" t="s">
        <v>24</v>
      </c>
    </row>
    <row r="170" spans="1:31" s="1" customFormat="1" ht="22.5" x14ac:dyDescent="0.2">
      <c r="A170" s="18">
        <v>118</v>
      </c>
      <c r="B170" s="18" t="s">
        <v>179</v>
      </c>
      <c r="C170" s="69" t="s">
        <v>27</v>
      </c>
      <c r="D170" s="69">
        <v>0.69499999999999995</v>
      </c>
      <c r="E170" s="69">
        <v>0.69399999999999995</v>
      </c>
      <c r="F170" s="106">
        <f t="shared" si="50"/>
        <v>0.9821715736061597</v>
      </c>
      <c r="G170" s="69">
        <v>2.5</v>
      </c>
      <c r="H170" s="69">
        <v>2.5</v>
      </c>
      <c r="I170" s="47">
        <v>0.98199999999999998</v>
      </c>
      <c r="J170" s="12">
        <v>0</v>
      </c>
      <c r="K170" s="12">
        <v>0</v>
      </c>
      <c r="L170" s="12">
        <f t="shared" si="51"/>
        <v>0.98199999999999998</v>
      </c>
      <c r="M170" s="12">
        <v>0</v>
      </c>
      <c r="N170" s="14">
        <f>1.05*2.5</f>
        <v>2.625</v>
      </c>
      <c r="O170" s="13">
        <f t="shared" si="47"/>
        <v>1.643</v>
      </c>
      <c r="P170" s="47">
        <f t="shared" si="48"/>
        <v>1.643</v>
      </c>
      <c r="Q170" s="17" t="s">
        <v>24</v>
      </c>
      <c r="R170" s="16"/>
      <c r="S170" s="18">
        <v>118</v>
      </c>
      <c r="T170" s="12" t="s">
        <v>179</v>
      </c>
      <c r="U170" s="15" t="s">
        <v>27</v>
      </c>
      <c r="V170" s="85">
        <f>0.006+0.002+0.0054-0.0032+0.0693+0.0077-0.0246+0.0062+0.2688+0.003+0.0011+0.0005-0.008-0.002-0.003+0.004-0.004</f>
        <v>0.32919999999999999</v>
      </c>
      <c r="W170" s="47">
        <f t="shared" si="45"/>
        <v>1.3111999999999999</v>
      </c>
      <c r="X170" s="12">
        <v>0</v>
      </c>
      <c r="Y170" s="12">
        <v>0</v>
      </c>
      <c r="Z170" s="12">
        <f t="shared" si="52"/>
        <v>1.3111999999999999</v>
      </c>
      <c r="AA170" s="12">
        <v>0</v>
      </c>
      <c r="AB170" s="14">
        <f>1.05*2.5</f>
        <v>2.625</v>
      </c>
      <c r="AC170" s="13">
        <f t="shared" si="49"/>
        <v>1.3138000000000001</v>
      </c>
      <c r="AD170" s="47">
        <f t="shared" si="42"/>
        <v>1.3138000000000001</v>
      </c>
      <c r="AE170" s="12" t="s">
        <v>24</v>
      </c>
    </row>
    <row r="171" spans="1:31" s="1" customFormat="1" ht="22.5" x14ac:dyDescent="0.2">
      <c r="A171" s="18">
        <v>119</v>
      </c>
      <c r="B171" s="18" t="s">
        <v>178</v>
      </c>
      <c r="C171" s="69" t="s">
        <v>28</v>
      </c>
      <c r="D171" s="69">
        <v>0.629</v>
      </c>
      <c r="E171" s="69">
        <v>0.64200000000000002</v>
      </c>
      <c r="F171" s="106">
        <f t="shared" si="50"/>
        <v>0.89877972829831898</v>
      </c>
      <c r="G171" s="69">
        <v>1.6</v>
      </c>
      <c r="H171" s="69">
        <v>1.6</v>
      </c>
      <c r="I171" s="47">
        <v>0.89900000000000002</v>
      </c>
      <c r="J171" s="12">
        <v>0</v>
      </c>
      <c r="K171" s="12">
        <v>0</v>
      </c>
      <c r="L171" s="12">
        <f t="shared" si="51"/>
        <v>0.89900000000000002</v>
      </c>
      <c r="M171" s="12">
        <v>0</v>
      </c>
      <c r="N171" s="14">
        <f>1.05*1.6</f>
        <v>1.6800000000000002</v>
      </c>
      <c r="O171" s="13">
        <f t="shared" si="47"/>
        <v>0.78100000000000014</v>
      </c>
      <c r="P171" s="47">
        <f t="shared" si="48"/>
        <v>0.78100000000000014</v>
      </c>
      <c r="Q171" s="17" t="s">
        <v>24</v>
      </c>
      <c r="R171" s="16"/>
      <c r="S171" s="18">
        <v>119</v>
      </c>
      <c r="T171" s="12" t="s">
        <v>178</v>
      </c>
      <c r="U171" s="15" t="s">
        <v>28</v>
      </c>
      <c r="V171" s="85">
        <f>0.037+0.004+0.002+0.003-0.0161+0.0062+0.004+0.0054-0.0043+0.0009+0.016+0.037+0.004-0.0043+0.003-0.0062+0.0018-0.0049</f>
        <v>8.8499999999999995E-2</v>
      </c>
      <c r="W171" s="47">
        <f t="shared" si="45"/>
        <v>0.98750000000000004</v>
      </c>
      <c r="X171" s="12">
        <v>0</v>
      </c>
      <c r="Y171" s="12">
        <v>0</v>
      </c>
      <c r="Z171" s="12">
        <f t="shared" si="52"/>
        <v>0.98750000000000004</v>
      </c>
      <c r="AA171" s="12">
        <v>0</v>
      </c>
      <c r="AB171" s="14">
        <f>1.05*1.6</f>
        <v>1.6800000000000002</v>
      </c>
      <c r="AC171" s="13">
        <f t="shared" si="49"/>
        <v>0.69250000000000012</v>
      </c>
      <c r="AD171" s="47">
        <f t="shared" si="42"/>
        <v>0.69250000000000012</v>
      </c>
      <c r="AE171" s="12" t="s">
        <v>24</v>
      </c>
    </row>
    <row r="172" spans="1:31" s="1" customFormat="1" ht="22.5" x14ac:dyDescent="0.2">
      <c r="A172" s="18">
        <v>120</v>
      </c>
      <c r="B172" s="18" t="s">
        <v>177</v>
      </c>
      <c r="C172" s="69" t="s">
        <v>33</v>
      </c>
      <c r="D172" s="69">
        <v>0.46400000000000002</v>
      </c>
      <c r="E172" s="69">
        <v>0.224</v>
      </c>
      <c r="F172" s="106">
        <f t="shared" si="50"/>
        <v>0.51523975001934785</v>
      </c>
      <c r="G172" s="69">
        <v>2.5</v>
      </c>
      <c r="H172" s="69">
        <v>1.6</v>
      </c>
      <c r="I172" s="47">
        <v>0.51500000000000001</v>
      </c>
      <c r="J172" s="12">
        <v>0</v>
      </c>
      <c r="K172" s="12">
        <v>0</v>
      </c>
      <c r="L172" s="12">
        <f t="shared" si="51"/>
        <v>0.51500000000000001</v>
      </c>
      <c r="M172" s="12">
        <v>0</v>
      </c>
      <c r="N172" s="14">
        <f>1.05*1.6</f>
        <v>1.6800000000000002</v>
      </c>
      <c r="O172" s="13">
        <f t="shared" si="47"/>
        <v>1.165</v>
      </c>
      <c r="P172" s="47">
        <f t="shared" si="48"/>
        <v>1.165</v>
      </c>
      <c r="Q172" s="17" t="s">
        <v>24</v>
      </c>
      <c r="R172" s="16"/>
      <c r="S172" s="18">
        <v>120</v>
      </c>
      <c r="T172" s="12" t="s">
        <v>177</v>
      </c>
      <c r="U172" s="15" t="s">
        <v>33</v>
      </c>
      <c r="V172" s="85">
        <f>0.022+0.026-0.0177+0.004-0.0242+0.0059+0.0068+0.0129-0.007-0.0043+0.0414</f>
        <v>6.5799999999999997E-2</v>
      </c>
      <c r="W172" s="47">
        <f t="shared" si="45"/>
        <v>0.58079999999999998</v>
      </c>
      <c r="X172" s="12">
        <v>0</v>
      </c>
      <c r="Y172" s="12">
        <v>0</v>
      </c>
      <c r="Z172" s="12">
        <f t="shared" si="52"/>
        <v>0.58079999999999998</v>
      </c>
      <c r="AA172" s="12">
        <v>0</v>
      </c>
      <c r="AB172" s="14">
        <f>1.05*1.6</f>
        <v>1.6800000000000002</v>
      </c>
      <c r="AC172" s="13">
        <f t="shared" si="49"/>
        <v>1.0992000000000002</v>
      </c>
      <c r="AD172" s="47">
        <f t="shared" ref="AD172:AD195" si="53">AC172</f>
        <v>1.0992000000000002</v>
      </c>
      <c r="AE172" s="12" t="s">
        <v>24</v>
      </c>
    </row>
    <row r="173" spans="1:31" s="1" customFormat="1" ht="22.5" x14ac:dyDescent="0.2">
      <c r="A173" s="18">
        <v>121</v>
      </c>
      <c r="B173" s="18" t="s">
        <v>180</v>
      </c>
      <c r="C173" s="69" t="s">
        <v>27</v>
      </c>
      <c r="D173" s="69">
        <v>0.21199999999999999</v>
      </c>
      <c r="E173" s="69">
        <v>0.155</v>
      </c>
      <c r="F173" s="106">
        <f t="shared" si="50"/>
        <v>0.26261949661059059</v>
      </c>
      <c r="G173" s="69">
        <v>2.5</v>
      </c>
      <c r="H173" s="69">
        <v>2.5</v>
      </c>
      <c r="I173" s="47">
        <v>0.26300000000000001</v>
      </c>
      <c r="J173" s="12">
        <v>0</v>
      </c>
      <c r="K173" s="12">
        <v>0</v>
      </c>
      <c r="L173" s="12">
        <f t="shared" si="51"/>
        <v>0.26300000000000001</v>
      </c>
      <c r="M173" s="12">
        <v>0</v>
      </c>
      <c r="N173" s="14">
        <f>1.05*2.5</f>
        <v>2.625</v>
      </c>
      <c r="O173" s="13">
        <f t="shared" si="47"/>
        <v>2.3620000000000001</v>
      </c>
      <c r="P173" s="47">
        <f t="shared" si="48"/>
        <v>2.3620000000000001</v>
      </c>
      <c r="Q173" s="17" t="s">
        <v>24</v>
      </c>
      <c r="R173" s="16"/>
      <c r="S173" s="18">
        <v>121</v>
      </c>
      <c r="T173" s="12" t="s">
        <v>180</v>
      </c>
      <c r="U173" s="15" t="s">
        <v>27</v>
      </c>
      <c r="V173" s="85">
        <f>0.015+0.008-0.023+0.014+0.195+0.023+0.071-0.0629+0.0392</f>
        <v>0.27929999999999999</v>
      </c>
      <c r="W173" s="47">
        <f t="shared" si="45"/>
        <v>0.5423</v>
      </c>
      <c r="X173" s="12">
        <v>0</v>
      </c>
      <c r="Y173" s="12">
        <v>0</v>
      </c>
      <c r="Z173" s="12">
        <f t="shared" si="52"/>
        <v>0.5423</v>
      </c>
      <c r="AA173" s="12">
        <v>0</v>
      </c>
      <c r="AB173" s="14">
        <f>1.05*2.5</f>
        <v>2.625</v>
      </c>
      <c r="AC173" s="13">
        <f t="shared" si="49"/>
        <v>2.0827</v>
      </c>
      <c r="AD173" s="47">
        <f t="shared" si="53"/>
        <v>2.0827</v>
      </c>
      <c r="AE173" s="12" t="s">
        <v>24</v>
      </c>
    </row>
    <row r="174" spans="1:31" s="1" customFormat="1" ht="22.5" x14ac:dyDescent="0.2">
      <c r="A174" s="18">
        <v>122</v>
      </c>
      <c r="B174" s="18" t="s">
        <v>181</v>
      </c>
      <c r="C174" s="69" t="s">
        <v>42</v>
      </c>
      <c r="D174" s="69">
        <v>1.37</v>
      </c>
      <c r="E174" s="69">
        <v>0.57799999999999996</v>
      </c>
      <c r="F174" s="106">
        <f t="shared" si="50"/>
        <v>1.4869377929153593</v>
      </c>
      <c r="G174" s="69">
        <v>2.5</v>
      </c>
      <c r="H174" s="69">
        <v>3.2</v>
      </c>
      <c r="I174" s="47">
        <v>1.4870000000000001</v>
      </c>
      <c r="J174" s="12">
        <v>0</v>
      </c>
      <c r="K174" s="12">
        <v>0</v>
      </c>
      <c r="L174" s="12">
        <f t="shared" si="51"/>
        <v>1.4870000000000001</v>
      </c>
      <c r="M174" s="12">
        <v>0</v>
      </c>
      <c r="N174" s="14">
        <f>1.05*2.5</f>
        <v>2.625</v>
      </c>
      <c r="O174" s="13">
        <f t="shared" si="47"/>
        <v>1.1379999999999999</v>
      </c>
      <c r="P174" s="47">
        <f t="shared" si="48"/>
        <v>1.1379999999999999</v>
      </c>
      <c r="Q174" s="17" t="s">
        <v>24</v>
      </c>
      <c r="R174" s="16"/>
      <c r="S174" s="18">
        <v>122</v>
      </c>
      <c r="T174" s="12" t="s">
        <v>181</v>
      </c>
      <c r="U174" s="15" t="s">
        <v>42</v>
      </c>
      <c r="V174" s="85">
        <f>0.023+0.01+0.003+0.008+0.0054-0.0089+0.0032-0.0097+0.0032+0.0161+0.0075+0.0075+0.1505-0.0378+0.1505+0.0032+0.0285+0.016-0+0.022-0.016-0.024+0.012-0.003+0.016</f>
        <v>0.38620000000000004</v>
      </c>
      <c r="W174" s="47">
        <f t="shared" si="45"/>
        <v>1.8732000000000002</v>
      </c>
      <c r="X174" s="12">
        <v>0</v>
      </c>
      <c r="Y174" s="12">
        <v>0</v>
      </c>
      <c r="Z174" s="12">
        <f t="shared" si="52"/>
        <v>1.8732000000000002</v>
      </c>
      <c r="AA174" s="12">
        <v>0</v>
      </c>
      <c r="AB174" s="14">
        <f>1.05*2.5</f>
        <v>2.625</v>
      </c>
      <c r="AC174" s="13">
        <f t="shared" si="49"/>
        <v>0.7517999999999998</v>
      </c>
      <c r="AD174" s="47">
        <f t="shared" si="53"/>
        <v>0.7517999999999998</v>
      </c>
      <c r="AE174" s="12" t="s">
        <v>24</v>
      </c>
    </row>
    <row r="175" spans="1:31" s="1" customFormat="1" ht="22.5" x14ac:dyDescent="0.2">
      <c r="A175" s="18">
        <v>123</v>
      </c>
      <c r="B175" s="18" t="s">
        <v>182</v>
      </c>
      <c r="C175" s="69" t="s">
        <v>34</v>
      </c>
      <c r="D175" s="69">
        <v>1.952</v>
      </c>
      <c r="E175" s="69">
        <v>0.74</v>
      </c>
      <c r="F175" s="106">
        <f t="shared" si="50"/>
        <v>2.0875593404739421</v>
      </c>
      <c r="G175" s="69">
        <v>4</v>
      </c>
      <c r="H175" s="69">
        <v>4</v>
      </c>
      <c r="I175" s="47">
        <v>2.0880000000000001</v>
      </c>
      <c r="J175" s="12">
        <v>0</v>
      </c>
      <c r="K175" s="12">
        <v>0</v>
      </c>
      <c r="L175" s="12">
        <f t="shared" si="51"/>
        <v>2.0880000000000001</v>
      </c>
      <c r="M175" s="12">
        <v>0</v>
      </c>
      <c r="N175" s="14">
        <f>1.05*4</f>
        <v>4.2</v>
      </c>
      <c r="O175" s="13">
        <f t="shared" si="47"/>
        <v>2.1120000000000001</v>
      </c>
      <c r="P175" s="47">
        <f t="shared" si="48"/>
        <v>2.1120000000000001</v>
      </c>
      <c r="Q175" s="17" t="s">
        <v>24</v>
      </c>
      <c r="R175" s="16"/>
      <c r="S175" s="18">
        <v>123</v>
      </c>
      <c r="T175" s="12" t="s">
        <v>182</v>
      </c>
      <c r="U175" s="15" t="s">
        <v>34</v>
      </c>
      <c r="V175" s="85">
        <f>0.042+0.013+0.011+0.002+0.021+0.016+0.0032-0.0323+0.028+0.0161+0.0032+0.0054+0.006+0.0065+0.005376-0.0699+0.0013+0.0075-0.0175+0.0024+0.0129+0.022+0.0109-0.01-0.012-0.011-0.0035+0.0129-0.003-0.0129</f>
        <v>7.6575999999999964E-2</v>
      </c>
      <c r="W175" s="47">
        <f t="shared" si="45"/>
        <v>2.1645759999999998</v>
      </c>
      <c r="X175" s="12">
        <v>0</v>
      </c>
      <c r="Y175" s="12">
        <v>0</v>
      </c>
      <c r="Z175" s="12">
        <f t="shared" si="52"/>
        <v>2.1645759999999998</v>
      </c>
      <c r="AA175" s="12">
        <v>0</v>
      </c>
      <c r="AB175" s="14">
        <f>1.05*4</f>
        <v>4.2</v>
      </c>
      <c r="AC175" s="13">
        <f t="shared" si="49"/>
        <v>2.0354240000000003</v>
      </c>
      <c r="AD175" s="47">
        <f t="shared" si="53"/>
        <v>2.0354240000000003</v>
      </c>
      <c r="AE175" s="12" t="s">
        <v>24</v>
      </c>
    </row>
    <row r="176" spans="1:31" s="1" customFormat="1" ht="22.5" x14ac:dyDescent="0.2">
      <c r="A176" s="18">
        <v>124</v>
      </c>
      <c r="B176" s="18" t="s">
        <v>183</v>
      </c>
      <c r="C176" s="69" t="s">
        <v>42</v>
      </c>
      <c r="D176" s="69">
        <v>1.5389999999999999</v>
      </c>
      <c r="E176" s="69">
        <v>0.78700000000000003</v>
      </c>
      <c r="F176" s="106">
        <f t="shared" si="50"/>
        <v>1.7285514166492126</v>
      </c>
      <c r="G176" s="69">
        <v>2.5</v>
      </c>
      <c r="H176" s="69">
        <v>3.2</v>
      </c>
      <c r="I176" s="47">
        <v>1.7290000000000001</v>
      </c>
      <c r="J176" s="12">
        <v>0</v>
      </c>
      <c r="K176" s="12">
        <v>0</v>
      </c>
      <c r="L176" s="12">
        <f t="shared" si="51"/>
        <v>1.7290000000000001</v>
      </c>
      <c r="M176" s="12">
        <v>0</v>
      </c>
      <c r="N176" s="14">
        <f>1.05*2.5</f>
        <v>2.625</v>
      </c>
      <c r="O176" s="13">
        <f t="shared" si="47"/>
        <v>0.89599999999999991</v>
      </c>
      <c r="P176" s="47">
        <f t="shared" si="48"/>
        <v>0.89599999999999991</v>
      </c>
      <c r="Q176" s="17" t="s">
        <v>24</v>
      </c>
      <c r="R176" s="16"/>
      <c r="S176" s="18">
        <v>124</v>
      </c>
      <c r="T176" s="18" t="s">
        <v>183</v>
      </c>
      <c r="U176" s="69" t="s">
        <v>42</v>
      </c>
      <c r="V176" s="106">
        <f>0.108+0.005+0.003+0.0032-0.0048+0.0032+0.0032+0.0054+0.008601-0.0129+0.0161+0.4301-0.0376+0.0188+0.0003+0.0016+-0.002+0.03+0.005-0.032+0.194</f>
        <v>0.74620100000000011</v>
      </c>
      <c r="W176" s="79">
        <f t="shared" si="45"/>
        <v>2.4752010000000002</v>
      </c>
      <c r="X176" s="18">
        <v>0</v>
      </c>
      <c r="Y176" s="18">
        <v>0</v>
      </c>
      <c r="Z176" s="18">
        <f t="shared" si="52"/>
        <v>2.4752010000000002</v>
      </c>
      <c r="AA176" s="18">
        <v>0</v>
      </c>
      <c r="AB176" s="70">
        <f>1.05*2.5</f>
        <v>2.625</v>
      </c>
      <c r="AC176" s="71">
        <f t="shared" si="49"/>
        <v>0.14979899999999979</v>
      </c>
      <c r="AD176" s="79">
        <f t="shared" si="53"/>
        <v>0.14979899999999979</v>
      </c>
      <c r="AE176" s="12" t="s">
        <v>24</v>
      </c>
    </row>
    <row r="177" spans="1:31" s="1" customFormat="1" ht="22.5" x14ac:dyDescent="0.2">
      <c r="A177" s="18">
        <v>125</v>
      </c>
      <c r="B177" s="18" t="s">
        <v>184</v>
      </c>
      <c r="C177" s="69" t="s">
        <v>36</v>
      </c>
      <c r="D177" s="69">
        <v>0.89500000000000002</v>
      </c>
      <c r="E177" s="69">
        <v>0.34799999999999998</v>
      </c>
      <c r="F177" s="106">
        <f t="shared" si="50"/>
        <v>0.96027548130731732</v>
      </c>
      <c r="G177" s="69">
        <v>4</v>
      </c>
      <c r="H177" s="69">
        <v>2.5</v>
      </c>
      <c r="I177" s="47">
        <v>0.96</v>
      </c>
      <c r="J177" s="12">
        <v>0</v>
      </c>
      <c r="K177" s="12">
        <v>0</v>
      </c>
      <c r="L177" s="12">
        <f t="shared" si="51"/>
        <v>0.96</v>
      </c>
      <c r="M177" s="12">
        <v>0</v>
      </c>
      <c r="N177" s="14">
        <f>1.05*2.5</f>
        <v>2.625</v>
      </c>
      <c r="O177" s="13">
        <f t="shared" si="47"/>
        <v>1.665</v>
      </c>
      <c r="P177" s="47">
        <f t="shared" si="48"/>
        <v>1.665</v>
      </c>
      <c r="Q177" s="17" t="s">
        <v>24</v>
      </c>
      <c r="R177" s="16"/>
      <c r="S177" s="18">
        <v>125</v>
      </c>
      <c r="T177" s="12" t="s">
        <v>184</v>
      </c>
      <c r="U177" s="15" t="s">
        <v>36</v>
      </c>
      <c r="V177" s="85">
        <f>0.005+0.003-0.0032+0.0292+0.204-0-0.0138</f>
        <v>0.22419999999999998</v>
      </c>
      <c r="W177" s="47">
        <f t="shared" si="45"/>
        <v>1.1841999999999999</v>
      </c>
      <c r="X177" s="12">
        <v>0</v>
      </c>
      <c r="Y177" s="12">
        <v>0</v>
      </c>
      <c r="Z177" s="12">
        <f t="shared" si="52"/>
        <v>1.1841999999999999</v>
      </c>
      <c r="AA177" s="12">
        <v>0</v>
      </c>
      <c r="AB177" s="14">
        <f>1.05*2.5</f>
        <v>2.625</v>
      </c>
      <c r="AC177" s="13">
        <f t="shared" si="49"/>
        <v>1.4408000000000001</v>
      </c>
      <c r="AD177" s="47">
        <f t="shared" si="53"/>
        <v>1.4408000000000001</v>
      </c>
      <c r="AE177" s="12" t="s">
        <v>24</v>
      </c>
    </row>
    <row r="178" spans="1:31" s="1" customFormat="1" ht="22.5" x14ac:dyDescent="0.2">
      <c r="A178" s="18">
        <v>126</v>
      </c>
      <c r="B178" s="18" t="s">
        <v>185</v>
      </c>
      <c r="C178" s="69" t="s">
        <v>28</v>
      </c>
      <c r="D178" s="69">
        <v>0.64</v>
      </c>
      <c r="E178" s="69">
        <v>0.624</v>
      </c>
      <c r="F178" s="106">
        <f t="shared" si="50"/>
        <v>0.89385457430165904</v>
      </c>
      <c r="G178" s="69">
        <v>1.6</v>
      </c>
      <c r="H178" s="69">
        <v>1.6</v>
      </c>
      <c r="I178" s="47">
        <v>0.89400000000000002</v>
      </c>
      <c r="J178" s="12">
        <v>0</v>
      </c>
      <c r="K178" s="12">
        <v>0</v>
      </c>
      <c r="L178" s="12">
        <f t="shared" si="51"/>
        <v>0.89400000000000002</v>
      </c>
      <c r="M178" s="12">
        <v>0</v>
      </c>
      <c r="N178" s="14">
        <f>1.05*1.6</f>
        <v>1.6800000000000002</v>
      </c>
      <c r="O178" s="13">
        <f t="shared" si="47"/>
        <v>0.78600000000000014</v>
      </c>
      <c r="P178" s="47">
        <f t="shared" si="48"/>
        <v>0.78600000000000014</v>
      </c>
      <c r="Q178" s="17" t="s">
        <v>24</v>
      </c>
      <c r="R178" s="16"/>
      <c r="S178" s="18">
        <v>126</v>
      </c>
      <c r="T178" s="12" t="s">
        <v>185</v>
      </c>
      <c r="U178" s="15" t="s">
        <v>28</v>
      </c>
      <c r="V178" s="85">
        <f>0.005+0.005+0.005+0.006-0.0161+0.0161+0.0054+0.0054+0.012902-0.0102-0.011+0.0108+0.0054+0.015+0.016+0.005-0.011-0.0323</f>
        <v>3.2402000000000021E-2</v>
      </c>
      <c r="W178" s="47">
        <f t="shared" si="45"/>
        <v>0.92640200000000006</v>
      </c>
      <c r="X178" s="12">
        <v>0</v>
      </c>
      <c r="Y178" s="12">
        <v>0</v>
      </c>
      <c r="Z178" s="12">
        <f t="shared" si="52"/>
        <v>0.92640200000000006</v>
      </c>
      <c r="AA178" s="12">
        <v>0</v>
      </c>
      <c r="AB178" s="14">
        <f>1.05*1.6</f>
        <v>1.6800000000000002</v>
      </c>
      <c r="AC178" s="13">
        <f t="shared" si="49"/>
        <v>0.7535980000000001</v>
      </c>
      <c r="AD178" s="47">
        <f t="shared" si="53"/>
        <v>0.7535980000000001</v>
      </c>
      <c r="AE178" s="12" t="s">
        <v>24</v>
      </c>
    </row>
    <row r="179" spans="1:31" s="1" customFormat="1" ht="22.5" x14ac:dyDescent="0.2">
      <c r="A179" s="18">
        <v>127</v>
      </c>
      <c r="B179" s="18" t="s">
        <v>186</v>
      </c>
      <c r="C179" s="69" t="s">
        <v>28</v>
      </c>
      <c r="D179" s="69">
        <v>0.32700000000000001</v>
      </c>
      <c r="E179" s="69">
        <v>0.192</v>
      </c>
      <c r="F179" s="106">
        <f t="shared" si="50"/>
        <v>0.37920047468324719</v>
      </c>
      <c r="G179" s="69">
        <v>1.6</v>
      </c>
      <c r="H179" s="69">
        <v>1.6</v>
      </c>
      <c r="I179" s="47">
        <v>0.379</v>
      </c>
      <c r="J179" s="12">
        <v>0</v>
      </c>
      <c r="K179" s="12">
        <v>0</v>
      </c>
      <c r="L179" s="12">
        <f t="shared" si="51"/>
        <v>0.379</v>
      </c>
      <c r="M179" s="12">
        <v>0</v>
      </c>
      <c r="N179" s="14">
        <f>1.05*1.6</f>
        <v>1.6800000000000002</v>
      </c>
      <c r="O179" s="13">
        <f t="shared" si="47"/>
        <v>1.3010000000000002</v>
      </c>
      <c r="P179" s="47">
        <f t="shared" si="48"/>
        <v>1.3010000000000002</v>
      </c>
      <c r="Q179" s="17" t="s">
        <v>24</v>
      </c>
      <c r="R179" s="16"/>
      <c r="S179" s="18">
        <v>127</v>
      </c>
      <c r="T179" s="12" t="s">
        <v>186</v>
      </c>
      <c r="U179" s="15" t="s">
        <v>28</v>
      </c>
      <c r="V179" s="85">
        <f>0.024+0.005-0.0083+0.0054-0.0102-0.0114+0.002+0.014</f>
        <v>2.0500000000000004E-2</v>
      </c>
      <c r="W179" s="47">
        <f t="shared" si="45"/>
        <v>0.39950000000000002</v>
      </c>
      <c r="X179" s="12">
        <v>0</v>
      </c>
      <c r="Y179" s="12">
        <v>0</v>
      </c>
      <c r="Z179" s="12">
        <f t="shared" si="52"/>
        <v>0.39950000000000002</v>
      </c>
      <c r="AA179" s="12">
        <v>0</v>
      </c>
      <c r="AB179" s="14">
        <f>1.05*1.6</f>
        <v>1.6800000000000002</v>
      </c>
      <c r="AC179" s="13">
        <f t="shared" si="49"/>
        <v>1.2805000000000002</v>
      </c>
      <c r="AD179" s="47">
        <f t="shared" si="53"/>
        <v>1.2805000000000002</v>
      </c>
      <c r="AE179" s="12" t="s">
        <v>24</v>
      </c>
    </row>
    <row r="180" spans="1:31" s="1" customFormat="1" ht="22.5" x14ac:dyDescent="0.2">
      <c r="A180" s="18">
        <v>128</v>
      </c>
      <c r="B180" s="18" t="s">
        <v>187</v>
      </c>
      <c r="C180" s="69" t="s">
        <v>27</v>
      </c>
      <c r="D180" s="69">
        <v>1.425</v>
      </c>
      <c r="E180" s="69">
        <v>0.53</v>
      </c>
      <c r="F180" s="106">
        <f t="shared" si="50"/>
        <v>1.5203700207515274</v>
      </c>
      <c r="G180" s="69">
        <v>2.5</v>
      </c>
      <c r="H180" s="69">
        <v>2.5</v>
      </c>
      <c r="I180" s="47">
        <v>1.52</v>
      </c>
      <c r="J180" s="12">
        <v>0</v>
      </c>
      <c r="K180" s="12">
        <v>0</v>
      </c>
      <c r="L180" s="12">
        <f t="shared" si="51"/>
        <v>1.52</v>
      </c>
      <c r="M180" s="12">
        <v>0</v>
      </c>
      <c r="N180" s="14">
        <f>1.05*2.5</f>
        <v>2.625</v>
      </c>
      <c r="O180" s="13">
        <f t="shared" si="47"/>
        <v>1.105</v>
      </c>
      <c r="P180" s="47">
        <f t="shared" si="48"/>
        <v>1.105</v>
      </c>
      <c r="Q180" s="17" t="s">
        <v>24</v>
      </c>
      <c r="R180" s="16"/>
      <c r="S180" s="18">
        <v>128</v>
      </c>
      <c r="T180" s="12" t="s">
        <v>187</v>
      </c>
      <c r="U180" s="15" t="s">
        <v>27</v>
      </c>
      <c r="V180" s="85">
        <f>0.015+0.01+0.005+0.008+0.012+0.009+0.005+0.003+0.022+0.0118-0.0374+0.0048+0.0019+0.0047+0.006451-0.0556+0.215+0.0129+0.0108-0.0187+0.0129+0.024-0.042+0.009-0.008+0.0161</f>
        <v>0.25765100000000002</v>
      </c>
      <c r="W180" s="47">
        <f t="shared" si="45"/>
        <v>1.7776510000000001</v>
      </c>
      <c r="X180" s="12">
        <v>0</v>
      </c>
      <c r="Y180" s="12">
        <v>0</v>
      </c>
      <c r="Z180" s="12">
        <f t="shared" si="52"/>
        <v>1.7776510000000001</v>
      </c>
      <c r="AA180" s="12">
        <v>0</v>
      </c>
      <c r="AB180" s="14">
        <f>1.05*2.5</f>
        <v>2.625</v>
      </c>
      <c r="AC180" s="13">
        <f t="shared" si="49"/>
        <v>0.84734899999999991</v>
      </c>
      <c r="AD180" s="47">
        <f t="shared" si="53"/>
        <v>0.84734899999999991</v>
      </c>
      <c r="AE180" s="12" t="s">
        <v>24</v>
      </c>
    </row>
    <row r="181" spans="1:31" s="1" customFormat="1" ht="22.5" x14ac:dyDescent="0.2">
      <c r="A181" s="18">
        <v>129</v>
      </c>
      <c r="B181" s="18" t="s">
        <v>188</v>
      </c>
      <c r="C181" s="69" t="s">
        <v>33</v>
      </c>
      <c r="D181" s="69">
        <v>0.73</v>
      </c>
      <c r="E181" s="69">
        <v>0.52100000000000002</v>
      </c>
      <c r="F181" s="106">
        <f t="shared" si="50"/>
        <v>0.8968506007134075</v>
      </c>
      <c r="G181" s="69">
        <v>2.5</v>
      </c>
      <c r="H181" s="69">
        <v>1.6</v>
      </c>
      <c r="I181" s="47">
        <v>0.89700000000000002</v>
      </c>
      <c r="J181" s="12">
        <v>0</v>
      </c>
      <c r="K181" s="12">
        <v>0</v>
      </c>
      <c r="L181" s="12">
        <f t="shared" si="51"/>
        <v>0.89700000000000002</v>
      </c>
      <c r="M181" s="12">
        <v>0</v>
      </c>
      <c r="N181" s="14">
        <f>1.05*1.6</f>
        <v>1.6800000000000002</v>
      </c>
      <c r="O181" s="13">
        <f t="shared" si="47"/>
        <v>0.78300000000000014</v>
      </c>
      <c r="P181" s="47">
        <f t="shared" si="48"/>
        <v>0.78300000000000014</v>
      </c>
      <c r="Q181" s="17" t="s">
        <v>24</v>
      </c>
      <c r="R181" s="16"/>
      <c r="S181" s="18">
        <v>129</v>
      </c>
      <c r="T181" s="12" t="s">
        <v>188</v>
      </c>
      <c r="U181" s="15" t="s">
        <v>33</v>
      </c>
      <c r="V181" s="85">
        <f>0+0.0108+0.003+0.015-0.011+0.005-0.003+0.0008-0.0003-0.0008+0.0161-0.0151</f>
        <v>2.0499999999999997E-2</v>
      </c>
      <c r="W181" s="47">
        <f t="shared" si="45"/>
        <v>0.91749999999999998</v>
      </c>
      <c r="X181" s="12">
        <v>0</v>
      </c>
      <c r="Y181" s="12">
        <v>0</v>
      </c>
      <c r="Z181" s="12">
        <f t="shared" si="52"/>
        <v>0.91749999999999998</v>
      </c>
      <c r="AA181" s="12">
        <v>0</v>
      </c>
      <c r="AB181" s="14">
        <f>1.05*1.6</f>
        <v>1.6800000000000002</v>
      </c>
      <c r="AC181" s="13">
        <f t="shared" si="49"/>
        <v>0.76250000000000018</v>
      </c>
      <c r="AD181" s="47">
        <f t="shared" si="53"/>
        <v>0.76250000000000018</v>
      </c>
      <c r="AE181" s="12" t="s">
        <v>24</v>
      </c>
    </row>
    <row r="182" spans="1:31" s="1" customFormat="1" ht="22.5" x14ac:dyDescent="0.2">
      <c r="A182" s="18">
        <v>130</v>
      </c>
      <c r="B182" s="18" t="s">
        <v>189</v>
      </c>
      <c r="C182" s="69" t="s">
        <v>33</v>
      </c>
      <c r="D182" s="69">
        <v>1.014</v>
      </c>
      <c r="E182" s="69">
        <v>0.47199999999999998</v>
      </c>
      <c r="F182" s="106">
        <f t="shared" si="50"/>
        <v>1.1184721722063542</v>
      </c>
      <c r="G182" s="69">
        <v>2.5</v>
      </c>
      <c r="H182" s="69">
        <v>1.6</v>
      </c>
      <c r="I182" s="47">
        <v>1.1180000000000001</v>
      </c>
      <c r="J182" s="12">
        <v>0</v>
      </c>
      <c r="K182" s="12">
        <v>0</v>
      </c>
      <c r="L182" s="12">
        <f t="shared" si="51"/>
        <v>1.1180000000000001</v>
      </c>
      <c r="M182" s="12">
        <v>0</v>
      </c>
      <c r="N182" s="14">
        <f>1.05*1.6</f>
        <v>1.6800000000000002</v>
      </c>
      <c r="O182" s="13">
        <f t="shared" si="47"/>
        <v>0.56200000000000006</v>
      </c>
      <c r="P182" s="47">
        <f t="shared" si="48"/>
        <v>0.56200000000000006</v>
      </c>
      <c r="Q182" s="17" t="s">
        <v>24</v>
      </c>
      <c r="R182" s="16"/>
      <c r="S182" s="18">
        <v>130</v>
      </c>
      <c r="T182" s="12" t="s">
        <v>189</v>
      </c>
      <c r="U182" s="15" t="s">
        <v>33</v>
      </c>
      <c r="V182" s="85">
        <f>0.016+0.002-0.0073+0.1462+0.0043+0.001344+0.014+0.0022+0.0075-0.0123+0.0005+0.0003+0.0003+0.161</f>
        <v>0.33604400000000001</v>
      </c>
      <c r="W182" s="47">
        <f t="shared" si="45"/>
        <v>1.4540440000000001</v>
      </c>
      <c r="X182" s="12">
        <v>0</v>
      </c>
      <c r="Y182" s="12">
        <v>0</v>
      </c>
      <c r="Z182" s="12">
        <f t="shared" si="52"/>
        <v>1.4540440000000001</v>
      </c>
      <c r="AA182" s="12">
        <v>0</v>
      </c>
      <c r="AB182" s="14">
        <f>1.05*1.6</f>
        <v>1.6800000000000002</v>
      </c>
      <c r="AC182" s="13">
        <f t="shared" si="49"/>
        <v>0.22595600000000005</v>
      </c>
      <c r="AD182" s="47">
        <f t="shared" si="53"/>
        <v>0.22595600000000005</v>
      </c>
      <c r="AE182" s="12" t="s">
        <v>24</v>
      </c>
    </row>
    <row r="183" spans="1:31" s="1" customFormat="1" ht="22.5" x14ac:dyDescent="0.2">
      <c r="A183" s="18">
        <v>131</v>
      </c>
      <c r="B183" s="18" t="s">
        <v>190</v>
      </c>
      <c r="C183" s="69" t="s">
        <v>27</v>
      </c>
      <c r="D183" s="69">
        <v>0.28399999999999997</v>
      </c>
      <c r="E183" s="69">
        <v>0.21299999999999999</v>
      </c>
      <c r="F183" s="106">
        <f t="shared" si="50"/>
        <v>0.35499999999999998</v>
      </c>
      <c r="G183" s="69">
        <v>2.5</v>
      </c>
      <c r="H183" s="69">
        <v>2.5</v>
      </c>
      <c r="I183" s="47">
        <v>0.35499999999999998</v>
      </c>
      <c r="J183" s="12">
        <v>0</v>
      </c>
      <c r="K183" s="12">
        <v>0</v>
      </c>
      <c r="L183" s="12">
        <f t="shared" si="51"/>
        <v>0.35499999999999998</v>
      </c>
      <c r="M183" s="12">
        <v>0</v>
      </c>
      <c r="N183" s="14">
        <f>1.05*2.5</f>
        <v>2.625</v>
      </c>
      <c r="O183" s="13">
        <f t="shared" si="47"/>
        <v>2.27</v>
      </c>
      <c r="P183" s="47">
        <f t="shared" si="48"/>
        <v>2.27</v>
      </c>
      <c r="Q183" s="17" t="s">
        <v>24</v>
      </c>
      <c r="R183" s="16"/>
      <c r="S183" s="18">
        <v>131</v>
      </c>
      <c r="T183" s="12" t="s">
        <v>190</v>
      </c>
      <c r="U183" s="15" t="s">
        <v>27</v>
      </c>
      <c r="V183" s="85">
        <f>0.013+0.005+0.007+0.0032+0.215-0.2183+0.0108+0.0005-0.0151+0.008-0.0075</f>
        <v>2.1600000000000008E-2</v>
      </c>
      <c r="W183" s="47">
        <f t="shared" si="45"/>
        <v>0.37659999999999999</v>
      </c>
      <c r="X183" s="12">
        <v>0</v>
      </c>
      <c r="Y183" s="12">
        <v>0</v>
      </c>
      <c r="Z183" s="12">
        <f t="shared" si="52"/>
        <v>0.37659999999999999</v>
      </c>
      <c r="AA183" s="12">
        <v>0</v>
      </c>
      <c r="AB183" s="14">
        <f>1.05*2.5</f>
        <v>2.625</v>
      </c>
      <c r="AC183" s="13">
        <f t="shared" si="49"/>
        <v>2.2484000000000002</v>
      </c>
      <c r="AD183" s="47">
        <f t="shared" si="53"/>
        <v>2.2484000000000002</v>
      </c>
      <c r="AE183" s="12" t="s">
        <v>24</v>
      </c>
    </row>
    <row r="184" spans="1:31" s="1" customFormat="1" ht="22.5" x14ac:dyDescent="0.2">
      <c r="A184" s="18">
        <v>132</v>
      </c>
      <c r="B184" s="18" t="s">
        <v>191</v>
      </c>
      <c r="C184" s="69" t="s">
        <v>34</v>
      </c>
      <c r="D184" s="69">
        <v>2.8319999999999999</v>
      </c>
      <c r="E184" s="69">
        <v>1.3979999999999999</v>
      </c>
      <c r="F184" s="106">
        <f t="shared" si="50"/>
        <v>3.1582634468960942</v>
      </c>
      <c r="G184" s="69">
        <v>4</v>
      </c>
      <c r="H184" s="69">
        <v>4</v>
      </c>
      <c r="I184" s="47">
        <v>3.1579999999999999</v>
      </c>
      <c r="J184" s="12">
        <v>0</v>
      </c>
      <c r="K184" s="12">
        <v>0</v>
      </c>
      <c r="L184" s="12">
        <f t="shared" si="51"/>
        <v>3.1579999999999999</v>
      </c>
      <c r="M184" s="12">
        <v>0</v>
      </c>
      <c r="N184" s="14">
        <f>1.05*4</f>
        <v>4.2</v>
      </c>
      <c r="O184" s="13">
        <f t="shared" si="47"/>
        <v>1.0420000000000003</v>
      </c>
      <c r="P184" s="47">
        <f t="shared" si="48"/>
        <v>1.0420000000000003</v>
      </c>
      <c r="Q184" s="17" t="s">
        <v>24</v>
      </c>
      <c r="R184" s="16"/>
      <c r="S184" s="18">
        <v>132</v>
      </c>
      <c r="T184" s="12" t="s">
        <v>191</v>
      </c>
      <c r="U184" s="15" t="s">
        <v>34</v>
      </c>
      <c r="V184" s="85">
        <f>0+0.0108+0.017+0.025-0.009-0.027-0.011+0.0048-0.0062+0.0215+0.0161-0.0048</f>
        <v>3.7199999999999997E-2</v>
      </c>
      <c r="W184" s="47">
        <f t="shared" si="45"/>
        <v>3.1951999999999998</v>
      </c>
      <c r="X184" s="12">
        <v>0</v>
      </c>
      <c r="Y184" s="12">
        <v>0</v>
      </c>
      <c r="Z184" s="12">
        <f t="shared" si="52"/>
        <v>3.1951999999999998</v>
      </c>
      <c r="AA184" s="12">
        <v>0</v>
      </c>
      <c r="AB184" s="14">
        <f>1.05*4</f>
        <v>4.2</v>
      </c>
      <c r="AC184" s="13">
        <f t="shared" si="49"/>
        <v>1.0048000000000004</v>
      </c>
      <c r="AD184" s="47">
        <f t="shared" si="53"/>
        <v>1.0048000000000004</v>
      </c>
      <c r="AE184" s="12" t="s">
        <v>24</v>
      </c>
    </row>
    <row r="185" spans="1:31" s="1" customFormat="1" ht="22.5" x14ac:dyDescent="0.2">
      <c r="A185" s="18">
        <v>133</v>
      </c>
      <c r="B185" s="18" t="s">
        <v>192</v>
      </c>
      <c r="C185" s="69" t="s">
        <v>28</v>
      </c>
      <c r="D185" s="69">
        <v>0.55700000000000005</v>
      </c>
      <c r="E185" s="69">
        <v>0.56899999999999995</v>
      </c>
      <c r="F185" s="106">
        <f t="shared" si="50"/>
        <v>0.79624744897550537</v>
      </c>
      <c r="G185" s="69">
        <v>1.6</v>
      </c>
      <c r="H185" s="69">
        <v>1.6</v>
      </c>
      <c r="I185" s="47">
        <v>0.79600000000000004</v>
      </c>
      <c r="J185" s="12">
        <v>0</v>
      </c>
      <c r="K185" s="12">
        <v>0</v>
      </c>
      <c r="L185" s="12">
        <f t="shared" si="51"/>
        <v>0.79600000000000004</v>
      </c>
      <c r="M185" s="12">
        <v>0</v>
      </c>
      <c r="N185" s="14">
        <f>1.05*1.6</f>
        <v>1.6800000000000002</v>
      </c>
      <c r="O185" s="13">
        <f t="shared" si="47"/>
        <v>0.88400000000000012</v>
      </c>
      <c r="P185" s="47">
        <f t="shared" si="48"/>
        <v>0.88400000000000012</v>
      </c>
      <c r="Q185" s="17" t="s">
        <v>24</v>
      </c>
      <c r="R185" s="16"/>
      <c r="S185" s="18">
        <v>133</v>
      </c>
      <c r="T185" s="12" t="s">
        <v>192</v>
      </c>
      <c r="U185" s="15" t="s">
        <v>28</v>
      </c>
      <c r="V185" s="85">
        <f>0.021+0.005-0.0013+0.0054-0.0183</f>
        <v>1.1800000000000001E-2</v>
      </c>
      <c r="W185" s="47">
        <f t="shared" si="45"/>
        <v>0.80780000000000007</v>
      </c>
      <c r="X185" s="12">
        <v>0</v>
      </c>
      <c r="Y185" s="12">
        <v>0</v>
      </c>
      <c r="Z185" s="12">
        <f t="shared" si="52"/>
        <v>0.80780000000000007</v>
      </c>
      <c r="AA185" s="12">
        <v>0</v>
      </c>
      <c r="AB185" s="14">
        <f>1.05*1.6</f>
        <v>1.6800000000000002</v>
      </c>
      <c r="AC185" s="13">
        <f t="shared" si="49"/>
        <v>0.87220000000000009</v>
      </c>
      <c r="AD185" s="47">
        <f t="shared" si="53"/>
        <v>0.87220000000000009</v>
      </c>
      <c r="AE185" s="12" t="s">
        <v>24</v>
      </c>
    </row>
    <row r="186" spans="1:31" s="1" customFormat="1" ht="22.5" x14ac:dyDescent="0.2">
      <c r="A186" s="18">
        <v>134</v>
      </c>
      <c r="B186" s="18" t="s">
        <v>194</v>
      </c>
      <c r="C186" s="69" t="s">
        <v>27</v>
      </c>
      <c r="D186" s="69">
        <v>0.435</v>
      </c>
      <c r="E186" s="69">
        <v>0.441</v>
      </c>
      <c r="F186" s="106">
        <f t="shared" si="50"/>
        <v>0.61944006974040677</v>
      </c>
      <c r="G186" s="69">
        <v>2.5</v>
      </c>
      <c r="H186" s="69">
        <v>2.5</v>
      </c>
      <c r="I186" s="47">
        <v>0.61899999999999999</v>
      </c>
      <c r="J186" s="12">
        <v>0</v>
      </c>
      <c r="K186" s="12">
        <v>0</v>
      </c>
      <c r="L186" s="12">
        <f t="shared" si="51"/>
        <v>0.61899999999999999</v>
      </c>
      <c r="M186" s="12">
        <v>0</v>
      </c>
      <c r="N186" s="14">
        <f>1.05*2.5</f>
        <v>2.625</v>
      </c>
      <c r="O186" s="13">
        <f t="shared" si="47"/>
        <v>2.0060000000000002</v>
      </c>
      <c r="P186" s="47">
        <f t="shared" si="48"/>
        <v>2.0060000000000002</v>
      </c>
      <c r="Q186" s="17" t="s">
        <v>24</v>
      </c>
      <c r="R186" s="16"/>
      <c r="S186" s="18">
        <v>134</v>
      </c>
      <c r="T186" s="12" t="s">
        <v>194</v>
      </c>
      <c r="U186" s="15" t="s">
        <v>27</v>
      </c>
      <c r="V186" s="85">
        <f>0.016+0.18+0.001-0.016-0.1+0.004-0.0008</f>
        <v>8.4199999999999997E-2</v>
      </c>
      <c r="W186" s="47">
        <f t="shared" si="45"/>
        <v>0.70320000000000005</v>
      </c>
      <c r="X186" s="12">
        <v>0</v>
      </c>
      <c r="Y186" s="12">
        <v>0</v>
      </c>
      <c r="Z186" s="12">
        <f t="shared" si="52"/>
        <v>0.70320000000000005</v>
      </c>
      <c r="AA186" s="12">
        <v>0</v>
      </c>
      <c r="AB186" s="14">
        <f>1.05*2.5</f>
        <v>2.625</v>
      </c>
      <c r="AC186" s="13">
        <f t="shared" si="49"/>
        <v>1.9218</v>
      </c>
      <c r="AD186" s="47">
        <f t="shared" si="53"/>
        <v>1.9218</v>
      </c>
      <c r="AE186" s="12" t="s">
        <v>24</v>
      </c>
    </row>
    <row r="187" spans="1:31" s="74" customFormat="1" ht="22.5" x14ac:dyDescent="0.2">
      <c r="A187" s="18">
        <v>135</v>
      </c>
      <c r="B187" s="18" t="s">
        <v>196</v>
      </c>
      <c r="C187" s="69" t="s">
        <v>29</v>
      </c>
      <c r="D187" s="69"/>
      <c r="E187" s="69"/>
      <c r="F187" s="106"/>
      <c r="G187" s="69">
        <v>6.3</v>
      </c>
      <c r="H187" s="69">
        <v>6.3</v>
      </c>
      <c r="I187" s="79">
        <v>6.452</v>
      </c>
      <c r="J187" s="18">
        <v>0</v>
      </c>
      <c r="K187" s="18">
        <v>0</v>
      </c>
      <c r="L187" s="18">
        <f t="shared" si="51"/>
        <v>6.452</v>
      </c>
      <c r="M187" s="18">
        <v>0</v>
      </c>
      <c r="N187" s="70">
        <f>1.05*6.3</f>
        <v>6.6150000000000002</v>
      </c>
      <c r="O187" s="71">
        <f t="shared" si="47"/>
        <v>0.16300000000000026</v>
      </c>
      <c r="P187" s="79">
        <f t="shared" si="48"/>
        <v>0.16300000000000026</v>
      </c>
      <c r="Q187" s="95" t="s">
        <v>24</v>
      </c>
      <c r="R187" s="123"/>
      <c r="S187" s="18">
        <v>135</v>
      </c>
      <c r="T187" s="18" t="s">
        <v>196</v>
      </c>
      <c r="U187" s="69" t="s">
        <v>29</v>
      </c>
      <c r="V187" s="106">
        <f>0+0.0013+0.008-0.008+0.003+0.016+0.043-0.016+0.027+0.0323-0.0543+0.0008-0.0484+0.0022-0.0008</f>
        <v>6.100000000000003E-3</v>
      </c>
      <c r="W187" s="79">
        <f t="shared" si="45"/>
        <v>6.4581</v>
      </c>
      <c r="X187" s="18">
        <v>0</v>
      </c>
      <c r="Y187" s="18">
        <v>0</v>
      </c>
      <c r="Z187" s="18">
        <f t="shared" si="52"/>
        <v>6.4581</v>
      </c>
      <c r="AA187" s="18">
        <v>0</v>
      </c>
      <c r="AB187" s="70">
        <f>1.05*6.3</f>
        <v>6.6150000000000002</v>
      </c>
      <c r="AC187" s="71">
        <f t="shared" si="49"/>
        <v>0.15690000000000026</v>
      </c>
      <c r="AD187" s="79">
        <f t="shared" si="53"/>
        <v>0.15690000000000026</v>
      </c>
      <c r="AE187" s="18" t="s">
        <v>24</v>
      </c>
    </row>
    <row r="188" spans="1:31" s="1" customFormat="1" ht="22.5" x14ac:dyDescent="0.2">
      <c r="A188" s="18">
        <v>136</v>
      </c>
      <c r="B188" s="18" t="s">
        <v>198</v>
      </c>
      <c r="C188" s="69" t="s">
        <v>27</v>
      </c>
      <c r="D188" s="69">
        <v>1.1759999999999999</v>
      </c>
      <c r="E188" s="69">
        <v>0.61599999999999999</v>
      </c>
      <c r="F188" s="106">
        <f t="shared" ref="F188:F193" si="54">SQRT(D188^2+E188^2)</f>
        <v>1.327566194206526</v>
      </c>
      <c r="G188" s="69">
        <v>2.5</v>
      </c>
      <c r="H188" s="69">
        <v>2.5</v>
      </c>
      <c r="I188" s="47">
        <v>1.3280000000000001</v>
      </c>
      <c r="J188" s="12">
        <v>0</v>
      </c>
      <c r="K188" s="12">
        <v>0</v>
      </c>
      <c r="L188" s="12">
        <f t="shared" si="51"/>
        <v>1.3280000000000001</v>
      </c>
      <c r="M188" s="12">
        <v>0</v>
      </c>
      <c r="N188" s="14">
        <f>1.05*2.5</f>
        <v>2.625</v>
      </c>
      <c r="O188" s="13">
        <f t="shared" si="47"/>
        <v>1.2969999999999999</v>
      </c>
      <c r="P188" s="47">
        <f t="shared" si="48"/>
        <v>1.2969999999999999</v>
      </c>
      <c r="Q188" s="17" t="s">
        <v>24</v>
      </c>
      <c r="R188" s="16"/>
      <c r="S188" s="18">
        <v>136</v>
      </c>
      <c r="T188" s="12" t="s">
        <v>198</v>
      </c>
      <c r="U188" s="15" t="s">
        <v>27</v>
      </c>
      <c r="V188" s="85">
        <f>0.007+0.003+0.06+0.03+0.016+0.005+0.003-0.0382+0.0161+0.0086-0.0215+0.172+0.0161+0.0035-0.1968+0.0015+0.002-0.002-0.018+0.011-0.0108+0.0344</f>
        <v>0.1019</v>
      </c>
      <c r="W188" s="47">
        <f t="shared" si="45"/>
        <v>1.4299000000000002</v>
      </c>
      <c r="X188" s="12">
        <v>0</v>
      </c>
      <c r="Y188" s="12">
        <v>0</v>
      </c>
      <c r="Z188" s="12">
        <f t="shared" si="52"/>
        <v>1.4299000000000002</v>
      </c>
      <c r="AA188" s="12">
        <v>0</v>
      </c>
      <c r="AB188" s="14">
        <f>1.05*2.5</f>
        <v>2.625</v>
      </c>
      <c r="AC188" s="13">
        <f t="shared" si="49"/>
        <v>1.1950999999999998</v>
      </c>
      <c r="AD188" s="47">
        <f t="shared" si="53"/>
        <v>1.1950999999999998</v>
      </c>
      <c r="AE188" s="12" t="s">
        <v>24</v>
      </c>
    </row>
    <row r="189" spans="1:31" s="1" customFormat="1" ht="22.5" x14ac:dyDescent="0.2">
      <c r="A189" s="18">
        <v>137</v>
      </c>
      <c r="B189" s="18" t="s">
        <v>199</v>
      </c>
      <c r="C189" s="69" t="s">
        <v>33</v>
      </c>
      <c r="D189" s="69">
        <v>1.0509999999999999</v>
      </c>
      <c r="E189" s="69">
        <v>0.47699999999999998</v>
      </c>
      <c r="F189" s="106">
        <f t="shared" si="54"/>
        <v>1.1541793621443766</v>
      </c>
      <c r="G189" s="69">
        <v>2.5</v>
      </c>
      <c r="H189" s="69">
        <v>1.6</v>
      </c>
      <c r="I189" s="47">
        <v>1.1539999999999999</v>
      </c>
      <c r="J189" s="12">
        <v>0</v>
      </c>
      <c r="K189" s="12">
        <v>0</v>
      </c>
      <c r="L189" s="12">
        <f t="shared" si="51"/>
        <v>1.1539999999999999</v>
      </c>
      <c r="M189" s="12">
        <v>0</v>
      </c>
      <c r="N189" s="14">
        <f>1.05*1.6</f>
        <v>1.6800000000000002</v>
      </c>
      <c r="O189" s="13">
        <f t="shared" si="47"/>
        <v>0.52600000000000025</v>
      </c>
      <c r="P189" s="47">
        <f t="shared" si="48"/>
        <v>0.52600000000000025</v>
      </c>
      <c r="Q189" s="17" t="s">
        <v>24</v>
      </c>
      <c r="R189" s="16"/>
      <c r="S189" s="18">
        <v>137</v>
      </c>
      <c r="T189" s="12" t="s">
        <v>199</v>
      </c>
      <c r="U189" s="15" t="s">
        <v>33</v>
      </c>
      <c r="V189" s="85">
        <f>0.019+0.004+0.011+0.029+0.029+0.014-0.0516+0.0108+0.0065+0.0151+0.02+0.0065+0.0194-0.0583+0.0183+0.0068-0.0419+0.1064+0.034-0.023+0.013-0.011+0.017-0.008+0.041-0.026+0.011-0.029+0.0172-0.0161+0.0177-0.0054+0.0237-0.0247</f>
        <v>0.19540000000000002</v>
      </c>
      <c r="W189" s="47">
        <f t="shared" si="45"/>
        <v>1.3493999999999999</v>
      </c>
      <c r="X189" s="12">
        <v>0</v>
      </c>
      <c r="Y189" s="12">
        <v>0</v>
      </c>
      <c r="Z189" s="12">
        <f t="shared" si="52"/>
        <v>1.3493999999999999</v>
      </c>
      <c r="AA189" s="12">
        <v>0</v>
      </c>
      <c r="AB189" s="14">
        <f>1.05*1.6</f>
        <v>1.6800000000000002</v>
      </c>
      <c r="AC189" s="13">
        <f t="shared" si="49"/>
        <v>0.33060000000000023</v>
      </c>
      <c r="AD189" s="47">
        <f t="shared" si="53"/>
        <v>0.33060000000000023</v>
      </c>
      <c r="AE189" s="12" t="s">
        <v>24</v>
      </c>
    </row>
    <row r="190" spans="1:31" s="1" customFormat="1" ht="22.5" x14ac:dyDescent="0.2">
      <c r="A190" s="18">
        <v>138</v>
      </c>
      <c r="B190" s="18" t="s">
        <v>200</v>
      </c>
      <c r="C190" s="69" t="s">
        <v>29</v>
      </c>
      <c r="D190" s="69">
        <v>4.1920000000000002</v>
      </c>
      <c r="E190" s="69">
        <v>2.3119999999999998</v>
      </c>
      <c r="F190" s="106">
        <f t="shared" si="54"/>
        <v>4.7872965230910856</v>
      </c>
      <c r="G190" s="69">
        <v>6.3</v>
      </c>
      <c r="H190" s="69">
        <v>6.3</v>
      </c>
      <c r="I190" s="47">
        <v>4.7869999999999999</v>
      </c>
      <c r="J190" s="12">
        <v>0</v>
      </c>
      <c r="K190" s="12">
        <v>0</v>
      </c>
      <c r="L190" s="12">
        <f t="shared" si="51"/>
        <v>4.7869999999999999</v>
      </c>
      <c r="M190" s="12">
        <v>0</v>
      </c>
      <c r="N190" s="14">
        <f>1.05*6.3</f>
        <v>6.6150000000000002</v>
      </c>
      <c r="O190" s="13">
        <f t="shared" si="47"/>
        <v>1.8280000000000003</v>
      </c>
      <c r="P190" s="47">
        <f t="shared" si="48"/>
        <v>1.8280000000000003</v>
      </c>
      <c r="Q190" s="17" t="s">
        <v>24</v>
      </c>
      <c r="R190" s="16"/>
      <c r="S190" s="18">
        <v>138</v>
      </c>
      <c r="T190" s="12" t="s">
        <v>200</v>
      </c>
      <c r="U190" s="15" t="s">
        <v>29</v>
      </c>
      <c r="V190" s="85">
        <f>0.08+0.005+0.001+0.017+0.011+0.023+0.143+0.0247+0.0054-0.078+0.0199+0.0237+0.0054+0.0032+0.0065+0.019353-0.0995+0.0065+0.0065+0.0129+0.0194+0.0151+0.0054-0.0747+0.0054+0.0129+0.0005+0.016-0.047+0.024-0.003+0.043-0.029+0.012-0.029+0.175+0.0134-0.0806+0.0161</f>
        <v>0.33145300000000005</v>
      </c>
      <c r="W190" s="47">
        <f t="shared" si="45"/>
        <v>5.1184529999999997</v>
      </c>
      <c r="X190" s="12">
        <v>0</v>
      </c>
      <c r="Y190" s="12">
        <v>0</v>
      </c>
      <c r="Z190" s="12">
        <f t="shared" si="52"/>
        <v>5.1184529999999997</v>
      </c>
      <c r="AA190" s="12">
        <v>0</v>
      </c>
      <c r="AB190" s="14">
        <f>1.05*6.3</f>
        <v>6.6150000000000002</v>
      </c>
      <c r="AC190" s="13">
        <f t="shared" si="49"/>
        <v>1.4965470000000005</v>
      </c>
      <c r="AD190" s="47">
        <f t="shared" si="53"/>
        <v>1.4965470000000005</v>
      </c>
      <c r="AE190" s="12" t="s">
        <v>24</v>
      </c>
    </row>
    <row r="191" spans="1:31" s="1" customFormat="1" ht="22.5" x14ac:dyDescent="0.2">
      <c r="A191" s="18">
        <v>139</v>
      </c>
      <c r="B191" s="18" t="s">
        <v>201</v>
      </c>
      <c r="C191" s="69" t="s">
        <v>28</v>
      </c>
      <c r="D191" s="69">
        <v>0.38500000000000001</v>
      </c>
      <c r="E191" s="69">
        <v>0.32600000000000001</v>
      </c>
      <c r="F191" s="106">
        <f t="shared" si="54"/>
        <v>0.50448092134390965</v>
      </c>
      <c r="G191" s="69">
        <v>1.6</v>
      </c>
      <c r="H191" s="69">
        <v>1.6</v>
      </c>
      <c r="I191" s="47">
        <v>0.504</v>
      </c>
      <c r="J191" s="12">
        <v>0</v>
      </c>
      <c r="K191" s="12">
        <v>0</v>
      </c>
      <c r="L191" s="12">
        <f t="shared" si="51"/>
        <v>0.504</v>
      </c>
      <c r="M191" s="12">
        <v>0</v>
      </c>
      <c r="N191" s="14">
        <f>1.05*1.6</f>
        <v>1.6800000000000002</v>
      </c>
      <c r="O191" s="13">
        <f t="shared" si="47"/>
        <v>1.1760000000000002</v>
      </c>
      <c r="P191" s="47">
        <f t="shared" si="48"/>
        <v>1.1760000000000002</v>
      </c>
      <c r="Q191" s="17" t="s">
        <v>24</v>
      </c>
      <c r="R191" s="16"/>
      <c r="S191" s="18">
        <v>139</v>
      </c>
      <c r="T191" s="12" t="s">
        <v>201</v>
      </c>
      <c r="U191" s="15" t="s">
        <v>28</v>
      </c>
      <c r="V191" s="85">
        <f>0+0.0054+0.006-0.002+0.151+0.1505+0.0032</f>
        <v>0.31409999999999993</v>
      </c>
      <c r="W191" s="47">
        <f t="shared" si="45"/>
        <v>0.81809999999999994</v>
      </c>
      <c r="X191" s="12">
        <v>0</v>
      </c>
      <c r="Y191" s="12">
        <v>0</v>
      </c>
      <c r="Z191" s="12">
        <f t="shared" si="52"/>
        <v>0.81809999999999994</v>
      </c>
      <c r="AA191" s="12">
        <v>0</v>
      </c>
      <c r="AB191" s="14">
        <f>1.05*1.6</f>
        <v>1.6800000000000002</v>
      </c>
      <c r="AC191" s="13">
        <f t="shared" si="49"/>
        <v>0.86190000000000022</v>
      </c>
      <c r="AD191" s="47">
        <f t="shared" si="53"/>
        <v>0.86190000000000022</v>
      </c>
      <c r="AE191" s="12" t="s">
        <v>24</v>
      </c>
    </row>
    <row r="192" spans="1:31" s="1" customFormat="1" ht="22.5" x14ac:dyDescent="0.2">
      <c r="A192" s="18">
        <v>140</v>
      </c>
      <c r="B192" s="18" t="s">
        <v>202</v>
      </c>
      <c r="C192" s="69" t="s">
        <v>27</v>
      </c>
      <c r="D192" s="69">
        <v>0.86799999999999999</v>
      </c>
      <c r="E192" s="69">
        <v>0.21199999999999999</v>
      </c>
      <c r="F192" s="106">
        <f t="shared" si="54"/>
        <v>0.89351440950887862</v>
      </c>
      <c r="G192" s="69">
        <v>2.5</v>
      </c>
      <c r="H192" s="69">
        <v>2.5</v>
      </c>
      <c r="I192" s="47">
        <v>0.89400000000000002</v>
      </c>
      <c r="J192" s="12">
        <v>0</v>
      </c>
      <c r="K192" s="12">
        <v>0</v>
      </c>
      <c r="L192" s="12">
        <f t="shared" si="51"/>
        <v>0.89400000000000002</v>
      </c>
      <c r="M192" s="12">
        <v>0</v>
      </c>
      <c r="N192" s="14">
        <f>1.05*2.5</f>
        <v>2.625</v>
      </c>
      <c r="O192" s="13">
        <f t="shared" si="47"/>
        <v>1.7309999999999999</v>
      </c>
      <c r="P192" s="47">
        <f t="shared" si="48"/>
        <v>1.7309999999999999</v>
      </c>
      <c r="Q192" s="17" t="s">
        <v>24</v>
      </c>
      <c r="R192" s="16"/>
      <c r="S192" s="18">
        <v>140</v>
      </c>
      <c r="T192" s="12" t="s">
        <v>202</v>
      </c>
      <c r="U192" s="15" t="s">
        <v>27</v>
      </c>
      <c r="V192" s="85">
        <f>0.015+0.008+0.376+0.0039-0.3892+0.016-0.0065+0.0019-0.0161+0.5849+0.0018-0.086+0.016-0.0181</f>
        <v>0.50760000000000005</v>
      </c>
      <c r="W192" s="47">
        <f t="shared" si="45"/>
        <v>1.4016000000000002</v>
      </c>
      <c r="X192" s="12">
        <v>0</v>
      </c>
      <c r="Y192" s="12">
        <v>0</v>
      </c>
      <c r="Z192" s="12">
        <f t="shared" si="52"/>
        <v>1.4016000000000002</v>
      </c>
      <c r="AA192" s="12">
        <v>0</v>
      </c>
      <c r="AB192" s="14">
        <f>1.05*2.5</f>
        <v>2.625</v>
      </c>
      <c r="AC192" s="13">
        <f t="shared" si="49"/>
        <v>1.2233999999999998</v>
      </c>
      <c r="AD192" s="47">
        <f t="shared" si="53"/>
        <v>1.2233999999999998</v>
      </c>
      <c r="AE192" s="12" t="s">
        <v>24</v>
      </c>
    </row>
    <row r="193" spans="1:31" s="1" customFormat="1" ht="22.5" x14ac:dyDescent="0.2">
      <c r="A193" s="18">
        <v>141</v>
      </c>
      <c r="B193" s="18" t="s">
        <v>203</v>
      </c>
      <c r="C193" s="69" t="s">
        <v>49</v>
      </c>
      <c r="D193" s="69">
        <v>4.968</v>
      </c>
      <c r="E193" s="69">
        <v>1.2090000000000001</v>
      </c>
      <c r="F193" s="106">
        <f t="shared" si="54"/>
        <v>5.1129937414395492</v>
      </c>
      <c r="G193" s="69">
        <v>8</v>
      </c>
      <c r="H193" s="69">
        <v>3.2</v>
      </c>
      <c r="I193" s="47">
        <v>5.1130000000000004</v>
      </c>
      <c r="J193" s="12">
        <v>0</v>
      </c>
      <c r="K193" s="12">
        <v>0</v>
      </c>
      <c r="L193" s="12">
        <f t="shared" si="51"/>
        <v>5.1130000000000004</v>
      </c>
      <c r="M193" s="12">
        <v>0</v>
      </c>
      <c r="N193" s="14">
        <f>1.05*7.2</f>
        <v>7.5600000000000005</v>
      </c>
      <c r="O193" s="13">
        <f t="shared" si="47"/>
        <v>2.4470000000000001</v>
      </c>
      <c r="P193" s="47">
        <f t="shared" si="48"/>
        <v>2.4470000000000001</v>
      </c>
      <c r="Q193" s="17" t="s">
        <v>24</v>
      </c>
      <c r="R193" s="16"/>
      <c r="S193" s="18">
        <v>141</v>
      </c>
      <c r="T193" s="12" t="s">
        <v>203</v>
      </c>
      <c r="U193" s="15" t="s">
        <v>49</v>
      </c>
      <c r="V193" s="85">
        <f>0.039+0.031+0.005+0.005+0.01+0.005+0.0048+0.0048+0.0048+0.007+0.0145+0.0161-0.0194+0.0048+0.0323+0.0032+0.0161+0.0181-0.0452+0.0256-0.01-0.0175+0.017-0.048+0.004+0.1505-0.0043+0.0097-0.1505-0.0068</f>
        <v>0.12659999999999999</v>
      </c>
      <c r="W193" s="47">
        <f t="shared" si="45"/>
        <v>5.2396000000000003</v>
      </c>
      <c r="X193" s="12">
        <v>0</v>
      </c>
      <c r="Y193" s="12">
        <v>0</v>
      </c>
      <c r="Z193" s="12">
        <f t="shared" si="52"/>
        <v>5.2396000000000003</v>
      </c>
      <c r="AA193" s="12">
        <v>0</v>
      </c>
      <c r="AB193" s="14">
        <f>1.05*7.2</f>
        <v>7.5600000000000005</v>
      </c>
      <c r="AC193" s="13">
        <f t="shared" si="49"/>
        <v>2.3204000000000002</v>
      </c>
      <c r="AD193" s="47">
        <f t="shared" si="53"/>
        <v>2.3204000000000002</v>
      </c>
      <c r="AE193" s="12" t="s">
        <v>24</v>
      </c>
    </row>
    <row r="194" spans="1:31" s="1" customFormat="1" ht="22.5" x14ac:dyDescent="0.2">
      <c r="A194" s="18">
        <v>142</v>
      </c>
      <c r="B194" s="18" t="s">
        <v>206</v>
      </c>
      <c r="C194" s="69" t="s">
        <v>27</v>
      </c>
      <c r="D194" s="69">
        <v>0.71599999999999997</v>
      </c>
      <c r="E194" s="69">
        <v>0.307</v>
      </c>
      <c r="F194" s="69"/>
      <c r="G194" s="69">
        <v>2.5</v>
      </c>
      <c r="H194" s="69">
        <v>2.5</v>
      </c>
      <c r="I194" s="47">
        <v>0.77900000000000003</v>
      </c>
      <c r="J194" s="12">
        <v>0</v>
      </c>
      <c r="K194" s="12">
        <v>0</v>
      </c>
      <c r="L194" s="12">
        <f t="shared" si="51"/>
        <v>0.77900000000000003</v>
      </c>
      <c r="M194" s="12">
        <v>0</v>
      </c>
      <c r="N194" s="14">
        <f>1.05*2.5</f>
        <v>2.625</v>
      </c>
      <c r="O194" s="13">
        <f t="shared" si="47"/>
        <v>1.8460000000000001</v>
      </c>
      <c r="P194" s="47">
        <f t="shared" si="48"/>
        <v>1.8460000000000001</v>
      </c>
      <c r="Q194" s="17" t="s">
        <v>24</v>
      </c>
      <c r="R194" s="16"/>
      <c r="S194" s="18">
        <v>142</v>
      </c>
      <c r="T194" s="12" t="s">
        <v>206</v>
      </c>
      <c r="U194" s="15" t="s">
        <v>39</v>
      </c>
      <c r="V194" s="85">
        <f>0.026+0.01+0.002+0.003+0.019+0.0161-0.0081+0.0065+0.0077+0.0065+0.038707-0.0286+0.0004-0.0651+0.0108+0.405-0.011+0.015-0.038-0.011+0.0108-0.0161-0.0108</f>
        <v>0.38880700000000007</v>
      </c>
      <c r="W194" s="47">
        <f t="shared" si="45"/>
        <v>1.167807</v>
      </c>
      <c r="X194" s="12">
        <v>0</v>
      </c>
      <c r="Y194" s="12">
        <v>0</v>
      </c>
      <c r="Z194" s="12">
        <f t="shared" si="52"/>
        <v>1.167807</v>
      </c>
      <c r="AA194" s="12">
        <v>0</v>
      </c>
      <c r="AB194" s="14">
        <f>1.05*2.5</f>
        <v>2.625</v>
      </c>
      <c r="AC194" s="13">
        <f t="shared" si="49"/>
        <v>1.457193</v>
      </c>
      <c r="AD194" s="47">
        <f t="shared" si="53"/>
        <v>1.457193</v>
      </c>
      <c r="AE194" s="12" t="s">
        <v>24</v>
      </c>
    </row>
    <row r="195" spans="1:31" s="1" customFormat="1" ht="22.5" x14ac:dyDescent="0.2">
      <c r="A195" s="18">
        <v>143</v>
      </c>
      <c r="B195" s="18" t="s">
        <v>207</v>
      </c>
      <c r="C195" s="69" t="s">
        <v>27</v>
      </c>
      <c r="D195" s="69">
        <v>0.89700000000000002</v>
      </c>
      <c r="E195" s="69">
        <v>0.48899999999999999</v>
      </c>
      <c r="F195" s="106">
        <f>SQRT(D195^2+E195^2)</f>
        <v>1.0216310488625528</v>
      </c>
      <c r="G195" s="69">
        <v>2.5</v>
      </c>
      <c r="H195" s="69">
        <v>2.5</v>
      </c>
      <c r="I195" s="47">
        <v>1.022</v>
      </c>
      <c r="J195" s="12">
        <v>0</v>
      </c>
      <c r="K195" s="12">
        <v>0</v>
      </c>
      <c r="L195" s="12">
        <f t="shared" si="51"/>
        <v>1.022</v>
      </c>
      <c r="M195" s="12">
        <v>0</v>
      </c>
      <c r="N195" s="14">
        <f>1.05*2.5</f>
        <v>2.625</v>
      </c>
      <c r="O195" s="13">
        <f t="shared" si="47"/>
        <v>1.603</v>
      </c>
      <c r="P195" s="47">
        <f t="shared" si="48"/>
        <v>1.603</v>
      </c>
      <c r="Q195" s="17" t="s">
        <v>24</v>
      </c>
      <c r="R195" s="16"/>
      <c r="S195" s="18">
        <v>143</v>
      </c>
      <c r="T195" s="12" t="s">
        <v>207</v>
      </c>
      <c r="U195" s="15" t="s">
        <v>27</v>
      </c>
      <c r="V195" s="85">
        <f>0.033+0.008+0.015+0.014+0.004+0.0054+0.0161-0.0296+0.0032+0.0054-0.0441+0.0161+0.0013+0.0022+0.0185-0.0312+0.0185+0.004+0.0645+0.002-0.004+0.012-0.066-0.029+0.032+0.004-0.0323-0.0054</f>
        <v>3.7600000000000029E-2</v>
      </c>
      <c r="W195" s="47">
        <f t="shared" si="45"/>
        <v>1.0596000000000001</v>
      </c>
      <c r="X195" s="12">
        <v>0</v>
      </c>
      <c r="Y195" s="12">
        <v>0</v>
      </c>
      <c r="Z195" s="12">
        <f t="shared" si="52"/>
        <v>1.0596000000000001</v>
      </c>
      <c r="AA195" s="12">
        <v>0</v>
      </c>
      <c r="AB195" s="14">
        <f>1.05*2.5</f>
        <v>2.625</v>
      </c>
      <c r="AC195" s="13">
        <f t="shared" si="49"/>
        <v>1.5653999999999999</v>
      </c>
      <c r="AD195" s="47">
        <f t="shared" si="53"/>
        <v>1.5653999999999999</v>
      </c>
      <c r="AE195" s="12" t="s">
        <v>24</v>
      </c>
    </row>
    <row r="196" spans="1:31" s="1" customFormat="1" ht="11.25" x14ac:dyDescent="0.2">
      <c r="A196" s="236"/>
      <c r="B196" s="8" t="s">
        <v>43</v>
      </c>
      <c r="C196" s="92">
        <v>2402.6</v>
      </c>
      <c r="D196" s="92"/>
      <c r="E196" s="92"/>
      <c r="F196" s="92"/>
      <c r="G196" s="92"/>
      <c r="H196" s="92"/>
      <c r="I196" s="44">
        <f>I7+I8+I11+I12+I13+I14+I15+I16+I17+I20+I23+I26+I27+I28+I29+I30+I31+I32+I33+I34+I35+I36+I37+I38+I39+I40+I41+I42+I43+I44+I45+I46+I47+I48+I49+I52+I54+I53+I56+I60+I63+I66+I69+I70+I73+I74+I75+I76+I79+I82+I83+I84+I87+I88+I89+I90+I91+I92+I93+I94+I97+I98+I99+I100+I101+I104+I105+I106+I107+I110+I113+I114+I117+I120+I121+I124+I125+I128+I129+I130+I133+I134+I135+I136+I137+I138+I139+I140+I141+I142+I143+I144+I145+I146+I147+I148+I149+I151+I150+I152+I153+I154+I155+I156+I157+I158+I159+I160+I161+I162+I163+I164+I165+I166+I167+I168+I169+I170+I171+I172+I173+I174+I175+I176+I177+I178+I179+I180+I181+I182+I183+I184+I185+I186+I187+I188+I189+I190+I191+I192+I193+I194+I195+I57+I55</f>
        <v>728.96100000000058</v>
      </c>
      <c r="J196" s="9"/>
      <c r="K196" s="9"/>
      <c r="L196" s="9"/>
      <c r="M196" s="9"/>
      <c r="N196" s="9"/>
      <c r="O196" s="9"/>
      <c r="P196" s="44"/>
      <c r="Q196" s="11"/>
      <c r="R196" s="10"/>
      <c r="S196" s="194"/>
      <c r="T196" s="8" t="s">
        <v>43</v>
      </c>
      <c r="U196" s="9">
        <f>C196</f>
        <v>2402.6</v>
      </c>
      <c r="V196" s="88">
        <f>V7+V8+V11+V12+V13+V14+V15+V16+V17+V20+V23+V26+V27+V28+V29+V30+V31+V32+V33+V34+V35+V36+V37+V38+V39+V40+V41+V42+V43+V44+V45+V46+V47+V48+V49+V52+V54+V53+V56+V60+V63+V66+V69+V70+V73+V74+V75+V76+V79+V82+V83+V84+V87+V88+V89+V90+V91+V92+V93+V94+V97+V98+V99+V100+V101+V104+V105+V106+V107+V110+V113+V114+V117+V120+V121+V124+V125+V128+V129+V130+V133+V134+V135+V136+V137+V138+V139+V140+V141+V142+V143+V144+V145+V146+V147+V148+V149+V151+V150+V152+V153+V154+V155+V156+V157+V158+V159+V160+V161+V162+V163+V164+V165+V166+V167+V168+V169+V170+V171+V172+V173+V174+V175+V176+V177+V178+V179+V180+V181+V182+V183+V184+V185+V186+V187+V188+V189+V190+V191+V192+V193+V194+V195+V57+V55</f>
        <v>173.54770490000004</v>
      </c>
      <c r="W196" s="44">
        <f>W7+W8+W11+W12+W13+W14+W15+W16+W17+W20+W23+W26+W27+W28+W29+W30+W31+W32+W33+W34+W35+W36+W37+W38+W39+W40+W41+W42+W43+W44+W45+W46+W47+W48+W49+W52+W54+W53+W56+W60+W63+W66+W69+W70+W73+W74+W75+W76+W79+W82+W83+W84+W87+W88+W89+W90+W91+W92+W93+W94+W97+W98+W99+W100+W101+W104+W105+W106+W107+W110+W113+W114+W117+W120+W121+W124+W125+W128+W129+W130+W133+W134+W135+W136+W137+W138+W139+W140+W141+W142+W143+W144+W145+W146+W147+W148+W149+W151+W150+W152+W153+W154+W155+W156+W157+W158+W159+W160+W161+W162+W163+W164+W165+W166+W167+W168+W169+W170+W171+W172+W173+W174+W175+W176+W177+W178+W179+W180+W181+W182+W183+W184+W185+W186+W187+W188+W189+W190+W191+W192+W193+W194+W195+W57+W55</f>
        <v>902.63070490000041</v>
      </c>
      <c r="X196" s="9"/>
      <c r="Y196" s="9"/>
      <c r="Z196" s="9"/>
      <c r="AA196" s="9"/>
      <c r="AB196" s="9"/>
      <c r="AC196" s="9"/>
      <c r="AD196" s="44"/>
      <c r="AE196" s="8"/>
    </row>
    <row r="197" spans="1:31" s="1" customFormat="1" ht="11.25" x14ac:dyDescent="0.2">
      <c r="A197" s="237"/>
      <c r="B197" s="8" t="s">
        <v>13</v>
      </c>
      <c r="C197" s="92"/>
      <c r="D197" s="92"/>
      <c r="E197" s="92"/>
      <c r="F197" s="92"/>
      <c r="G197" s="92"/>
      <c r="H197" s="92"/>
      <c r="I197" s="9"/>
      <c r="J197" s="9"/>
      <c r="K197" s="9"/>
      <c r="L197" s="9"/>
      <c r="M197" s="9"/>
      <c r="N197" s="9"/>
      <c r="O197" s="9"/>
      <c r="P197" s="88">
        <f>P53+P63+P106+P139+P141+P57+P13+P125</f>
        <v>10.368000000000013</v>
      </c>
      <c r="Q197" s="11"/>
      <c r="R197" s="10"/>
      <c r="S197" s="195"/>
      <c r="T197" s="8" t="s">
        <v>13</v>
      </c>
      <c r="U197" s="9"/>
      <c r="V197" s="9"/>
      <c r="W197" s="9"/>
      <c r="X197" s="9"/>
      <c r="Y197" s="9"/>
      <c r="Z197" s="9"/>
      <c r="AA197" s="9"/>
      <c r="AB197" s="9"/>
      <c r="AC197" s="9"/>
      <c r="AD197" s="88">
        <f>AD53+AD63+AD75+AD106+AD139+AD141+AD56+AD57+AD13+AD125</f>
        <v>-16.527481000000005</v>
      </c>
      <c r="AE197" s="8"/>
    </row>
    <row r="198" spans="1:31" s="1" customFormat="1" ht="11.25" x14ac:dyDescent="0.2">
      <c r="A198" s="238"/>
      <c r="B198" s="8" t="s">
        <v>14</v>
      </c>
      <c r="C198" s="92"/>
      <c r="D198" s="92"/>
      <c r="E198" s="92"/>
      <c r="F198" s="92"/>
      <c r="G198" s="92"/>
      <c r="H198" s="92"/>
      <c r="I198" s="9"/>
      <c r="J198" s="9"/>
      <c r="K198" s="9"/>
      <c r="L198" s="9"/>
      <c r="M198" s="9"/>
      <c r="N198" s="9"/>
      <c r="O198" s="9"/>
      <c r="P198" s="88">
        <f>P49+P52+P54+P60+P66+P69+P70+P74+P76+P79+P82+P84+P87+P88+P89+P91+P92+P93+P94+P98+P99+P100+P101+P104+P105+P107+P110+P113+P114+P117+P120+P121+P128+P129+P130+P133+P134+P135+P136+P137+P138+P140+P142+P143+P144+P145+P146+P147+P148+P149+P150+P151+P152+P153+P154+P155+P156+P157+P158+P159+P160+P161+P163+P164+P165+P167+P168+P169+P170+P171+P172+P173+P174+P175+P176+P177+P178+P179+P180+P181+P182+P183+P184+P185+P186+P187+P188+P189+P190+P191+P192+P193+P194+P195+P73+SUM(P7:P12)+SUM(P14:P48)+P83+P97+P124+P162+P56</f>
        <v>549.73700000000042</v>
      </c>
      <c r="Q198" s="11"/>
      <c r="R198" s="10"/>
      <c r="S198" s="196"/>
      <c r="T198" s="8" t="s">
        <v>14</v>
      </c>
      <c r="U198" s="9"/>
      <c r="V198" s="9"/>
      <c r="W198" s="9"/>
      <c r="X198" s="9"/>
      <c r="Y198" s="9"/>
      <c r="Z198" s="9"/>
      <c r="AA198" s="9"/>
      <c r="AB198" s="9"/>
      <c r="AC198" s="9"/>
      <c r="AD198" s="88">
        <f>AD49+AD52+AD54+AD60+AD66+AD69+AD70+AD74+AD76+AD79+AD82+AD84+AD87+AD88+AD89+AD91+AD92+AD93+AD94+AD98+AD99+AD100+AD101+AD104+AD105+AD107+AD110+AD113+AD114+AD117+AD120+AD121+AD128+AD129+AD130+AD133+AD134+AD135+AD136+AD137+AD138+AD140+AD142+AD143+AD144+AD145+AD146+AD147+AD148+AD149+AD150+AD151+AD152+AD153+AD154+AD155+AD156+AD157+AD158+AD159+AD160+AD161+AD163+AD164+AD165+AD167+AD168+AD169+AD170+AD171+AD172+AD173+AD174+AD175+AD176+AD177+AD178+AD179+AD180+AD181+AD182+AD183+AD184+AD185+AD186+AD187+AD188+AD189+AD190+AD191+AD192+AD193+AD194+AD195+AD73+SUM(AD7:AD12)+SUM(AD14:AD48)+AD83+AD97+AD124+AD162</f>
        <v>463.42397100000005</v>
      </c>
      <c r="AE198" s="8"/>
    </row>
    <row r="199" spans="1:31" s="1" customFormat="1" ht="11.25" x14ac:dyDescent="0.2">
      <c r="A199" s="74"/>
      <c r="C199" s="126"/>
      <c r="D199" s="74"/>
      <c r="E199" s="74"/>
      <c r="F199" s="74"/>
      <c r="G199" s="74"/>
      <c r="H199" s="74"/>
      <c r="V199" s="46"/>
    </row>
    <row r="200" spans="1:31" s="1" customFormat="1" ht="11.25" x14ac:dyDescent="0.2">
      <c r="A200" s="74"/>
      <c r="C200" s="74"/>
      <c r="D200" s="74"/>
      <c r="E200" s="74"/>
      <c r="F200" s="74"/>
      <c r="G200" s="74"/>
      <c r="H200" s="74"/>
      <c r="P200" s="101"/>
      <c r="V200" s="46"/>
      <c r="AD200" s="101"/>
    </row>
    <row r="201" spans="1:31" s="1" customFormat="1" hidden="1" x14ac:dyDescent="0.25">
      <c r="A201" s="74"/>
      <c r="B201" s="1" t="s">
        <v>4670</v>
      </c>
      <c r="C201" s="74">
        <f>C7+C8+C11+C12+C13+C14+C15+C16+C17+C20+C23+80+12.6+65+12.6+75+12.6+103+32+50+16+25+20+50+50+16+25+32+10+16+32+4+2.5+32+10+16+20+12.6+32+80+25+80+31.5+20+40+32+16+25+6.3+2.5+16+25+4+6.3+10+6.3+40+40+10+6.3+26+20+32+5+32+16+50+5+32+6.3+6.3+32+16+10+6.3+6.3+32</f>
        <v>1811.5999999999997</v>
      </c>
      <c r="D201" s="74"/>
      <c r="E201" s="74"/>
      <c r="F201" s="74"/>
      <c r="G201" s="74"/>
      <c r="H201" s="74"/>
      <c r="J201" s="101"/>
      <c r="K201" s="46"/>
      <c r="P201" s="101"/>
      <c r="V201" s="46"/>
      <c r="W201" s="46"/>
      <c r="AD201" s="7"/>
    </row>
    <row r="202" spans="1:31" s="1" customFormat="1" ht="11.25" hidden="1" x14ac:dyDescent="0.2">
      <c r="A202" s="74"/>
      <c r="B202" s="1" t="s">
        <v>4671</v>
      </c>
      <c r="C202" s="74">
        <f>SUM(C26:C48)+12.6+12.6+3.2+3.2+6.3+8+5+16.3+6.5+20+8+3.2+8+10.3+3.5+5+5+3.2+12.6+3.2+3.2+8+6.5+8+8+2.5+1.6+5+10.3+8+12.6+8+20+5+1.6+1.8+32+16+6.3+5.6+16+6.5+8+5+3.2+2.5+1.6+5+2.5+3.2+8+2.5+3.2+6.5+3.2+3.2+5+2.5+1.6+2.5+1.6+5+8+3.2+5+12.6+5+2.5+1.6+12.6+3.2+5+8+3.2+5+5</f>
        <v>562.00000000000023</v>
      </c>
      <c r="D202" s="74"/>
      <c r="E202" s="74"/>
      <c r="F202" s="74"/>
      <c r="G202" s="74"/>
      <c r="H202" s="74"/>
    </row>
    <row r="203" spans="1:31" s="1" customFormat="1" ht="11.25" hidden="1" x14ac:dyDescent="0.2">
      <c r="A203" s="74"/>
      <c r="C203" s="74">
        <f>C202+C201</f>
        <v>2373.6</v>
      </c>
      <c r="D203" s="74"/>
      <c r="E203" s="74"/>
      <c r="F203" s="74"/>
      <c r="G203" s="74"/>
      <c r="H203" s="74"/>
    </row>
    <row r="204" spans="1:31" s="1" customFormat="1" ht="11.25" hidden="1" x14ac:dyDescent="0.2">
      <c r="A204" s="74"/>
      <c r="C204" s="74"/>
      <c r="D204" s="74"/>
      <c r="E204" s="74"/>
      <c r="F204" s="74"/>
      <c r="G204" s="74"/>
      <c r="H204" s="74"/>
    </row>
    <row r="205" spans="1:31" s="1" customFormat="1" ht="11.25" x14ac:dyDescent="0.2">
      <c r="A205" s="74"/>
      <c r="C205" s="74"/>
      <c r="D205" s="74"/>
      <c r="E205" s="74"/>
      <c r="F205" s="74"/>
      <c r="G205" s="74"/>
      <c r="H205" s="74"/>
    </row>
    <row r="206" spans="1:31" s="1" customFormat="1" ht="11.25" x14ac:dyDescent="0.2">
      <c r="A206" s="74"/>
      <c r="C206" s="74"/>
      <c r="D206" s="74"/>
      <c r="E206" s="74"/>
      <c r="F206" s="74"/>
      <c r="G206" s="74"/>
      <c r="H206" s="74"/>
    </row>
    <row r="207" spans="1:31" s="1" customFormat="1" ht="11.25" x14ac:dyDescent="0.2">
      <c r="A207" s="74"/>
      <c r="C207" s="74"/>
      <c r="D207" s="74"/>
      <c r="E207" s="74"/>
      <c r="F207" s="74"/>
      <c r="G207" s="74"/>
      <c r="H207" s="74"/>
    </row>
    <row r="208" spans="1:31" s="1" customFormat="1" ht="11.25" x14ac:dyDescent="0.2">
      <c r="A208" s="74"/>
      <c r="C208" s="74"/>
      <c r="D208" s="74"/>
      <c r="E208" s="74"/>
      <c r="F208" s="74"/>
      <c r="G208" s="74"/>
      <c r="H208" s="74"/>
    </row>
    <row r="209" spans="1:8" s="1" customFormat="1" ht="11.25" x14ac:dyDescent="0.2">
      <c r="A209" s="74"/>
      <c r="C209" s="74"/>
      <c r="D209" s="74"/>
      <c r="E209" s="74"/>
      <c r="F209" s="74"/>
      <c r="G209" s="74"/>
      <c r="H209" s="74"/>
    </row>
    <row r="210" spans="1:8" s="1" customFormat="1" ht="11.25" x14ac:dyDescent="0.2">
      <c r="A210" s="74"/>
      <c r="C210" s="74"/>
      <c r="D210" s="74"/>
      <c r="E210" s="74"/>
      <c r="F210" s="74"/>
      <c r="G210" s="74"/>
      <c r="H210" s="74"/>
    </row>
    <row r="211" spans="1:8" s="1" customFormat="1" ht="11.25" x14ac:dyDescent="0.2">
      <c r="A211" s="74"/>
      <c r="C211" s="74"/>
      <c r="D211" s="74"/>
      <c r="E211" s="74"/>
      <c r="F211" s="74"/>
      <c r="G211" s="74"/>
      <c r="H211" s="74"/>
    </row>
    <row r="212" spans="1:8" s="1" customFormat="1" ht="11.25" x14ac:dyDescent="0.2">
      <c r="A212" s="74"/>
      <c r="C212" s="74"/>
      <c r="D212" s="74"/>
      <c r="E212" s="74"/>
      <c r="F212" s="74"/>
      <c r="G212" s="74"/>
      <c r="H212" s="74"/>
    </row>
    <row r="213" spans="1:8" s="1" customFormat="1" ht="11.25" x14ac:dyDescent="0.2">
      <c r="A213" s="74"/>
      <c r="C213" s="74"/>
      <c r="D213" s="74"/>
      <c r="E213" s="74"/>
      <c r="F213" s="74"/>
      <c r="G213" s="74"/>
      <c r="H213" s="74"/>
    </row>
    <row r="214" spans="1:8" s="1" customFormat="1" ht="11.25" x14ac:dyDescent="0.2">
      <c r="A214" s="74"/>
      <c r="C214" s="74"/>
      <c r="D214" s="74"/>
      <c r="E214" s="74"/>
      <c r="F214" s="74"/>
      <c r="G214" s="74"/>
      <c r="H214" s="74"/>
    </row>
    <row r="215" spans="1:8" s="1" customFormat="1" ht="11.25" x14ac:dyDescent="0.2">
      <c r="A215" s="74"/>
      <c r="C215" s="74"/>
      <c r="D215" s="74"/>
      <c r="E215" s="74"/>
      <c r="F215" s="74"/>
      <c r="G215" s="74"/>
      <c r="H215" s="74"/>
    </row>
    <row r="216" spans="1:8" s="1" customFormat="1" ht="11.25" x14ac:dyDescent="0.2">
      <c r="A216" s="74"/>
      <c r="C216" s="74"/>
      <c r="D216" s="74"/>
      <c r="E216" s="74"/>
      <c r="F216" s="74"/>
      <c r="G216" s="74"/>
      <c r="H216" s="74"/>
    </row>
    <row r="217" spans="1:8" s="1" customFormat="1" ht="11.25" x14ac:dyDescent="0.2">
      <c r="A217" s="74"/>
      <c r="C217" s="74"/>
      <c r="D217" s="74"/>
      <c r="E217" s="74"/>
      <c r="F217" s="74"/>
      <c r="G217" s="74"/>
      <c r="H217" s="74"/>
    </row>
    <row r="218" spans="1:8" s="1" customFormat="1" ht="11.25" x14ac:dyDescent="0.2">
      <c r="A218" s="74"/>
      <c r="C218" s="74"/>
      <c r="D218" s="74"/>
      <c r="E218" s="74"/>
      <c r="F218" s="74"/>
      <c r="G218" s="74"/>
      <c r="H218" s="74"/>
    </row>
    <row r="219" spans="1:8" s="1" customFormat="1" ht="11.25" x14ac:dyDescent="0.2">
      <c r="A219" s="74"/>
      <c r="C219" s="74"/>
      <c r="D219" s="74"/>
      <c r="E219" s="74"/>
      <c r="F219" s="74"/>
      <c r="G219" s="74"/>
      <c r="H219" s="74"/>
    </row>
    <row r="220" spans="1:8" s="1" customFormat="1" ht="11.25" x14ac:dyDescent="0.2">
      <c r="A220" s="74"/>
      <c r="C220" s="74"/>
      <c r="D220" s="74"/>
      <c r="E220" s="74"/>
      <c r="F220" s="74"/>
      <c r="G220" s="74"/>
      <c r="H220" s="74"/>
    </row>
    <row r="221" spans="1:8" s="1" customFormat="1" ht="11.25" x14ac:dyDescent="0.2">
      <c r="A221" s="74"/>
      <c r="C221" s="74"/>
      <c r="D221" s="74"/>
      <c r="E221" s="74"/>
      <c r="F221" s="74"/>
      <c r="G221" s="74"/>
      <c r="H221" s="74"/>
    </row>
    <row r="222" spans="1:8" s="1" customFormat="1" ht="11.25" x14ac:dyDescent="0.2">
      <c r="A222" s="74"/>
      <c r="C222" s="74"/>
      <c r="D222" s="74"/>
      <c r="E222" s="74"/>
      <c r="F222" s="74"/>
      <c r="G222" s="74"/>
      <c r="H222" s="74"/>
    </row>
    <row r="223" spans="1:8" s="1" customFormat="1" ht="11.25" x14ac:dyDescent="0.2">
      <c r="A223" s="74"/>
      <c r="C223" s="74"/>
      <c r="D223" s="74"/>
      <c r="E223" s="74"/>
      <c r="F223" s="74"/>
      <c r="G223" s="74"/>
      <c r="H223" s="74"/>
    </row>
    <row r="224" spans="1:8" s="1" customFormat="1" ht="11.25" x14ac:dyDescent="0.2">
      <c r="A224" s="74"/>
      <c r="C224" s="74"/>
      <c r="D224" s="74"/>
      <c r="E224" s="74"/>
      <c r="F224" s="74"/>
      <c r="G224" s="74"/>
      <c r="H224" s="74"/>
    </row>
    <row r="225" spans="1:8" s="1" customFormat="1" ht="11.25" x14ac:dyDescent="0.2">
      <c r="A225" s="74"/>
      <c r="C225" s="74"/>
      <c r="D225" s="74"/>
      <c r="E225" s="74"/>
      <c r="F225" s="74"/>
      <c r="G225" s="74"/>
      <c r="H225" s="74"/>
    </row>
    <row r="226" spans="1:8" s="1" customFormat="1" ht="11.25" x14ac:dyDescent="0.2">
      <c r="A226" s="74"/>
      <c r="C226" s="74"/>
      <c r="D226" s="74"/>
      <c r="E226" s="74"/>
      <c r="F226" s="74"/>
      <c r="G226" s="74"/>
      <c r="H226" s="74"/>
    </row>
    <row r="227" spans="1:8" s="1" customFormat="1" ht="11.25" x14ac:dyDescent="0.2">
      <c r="A227" s="74"/>
      <c r="C227" s="74"/>
      <c r="D227" s="74"/>
      <c r="E227" s="74"/>
      <c r="F227" s="74"/>
      <c r="G227" s="74"/>
      <c r="H227" s="74"/>
    </row>
    <row r="228" spans="1:8" s="1" customFormat="1" ht="11.25" x14ac:dyDescent="0.2">
      <c r="A228" s="74"/>
      <c r="C228" s="74"/>
      <c r="D228" s="74"/>
      <c r="E228" s="74"/>
      <c r="F228" s="74"/>
      <c r="G228" s="74"/>
      <c r="H228" s="74"/>
    </row>
    <row r="229" spans="1:8" s="1" customFormat="1" ht="11.25" x14ac:dyDescent="0.2">
      <c r="A229" s="74"/>
      <c r="C229" s="74"/>
      <c r="D229" s="74"/>
      <c r="E229" s="74"/>
      <c r="F229" s="74"/>
      <c r="G229" s="74"/>
      <c r="H229" s="74"/>
    </row>
    <row r="230" spans="1:8" s="1" customFormat="1" ht="11.25" x14ac:dyDescent="0.2">
      <c r="A230" s="74"/>
      <c r="C230" s="74"/>
      <c r="D230" s="74"/>
      <c r="E230" s="74"/>
      <c r="F230" s="74"/>
      <c r="G230" s="74"/>
      <c r="H230" s="74"/>
    </row>
    <row r="231" spans="1:8" s="1" customFormat="1" ht="11.25" x14ac:dyDescent="0.2">
      <c r="A231" s="74"/>
      <c r="C231" s="74"/>
      <c r="D231" s="74"/>
      <c r="E231" s="74"/>
      <c r="F231" s="74"/>
      <c r="G231" s="74"/>
      <c r="H231" s="74"/>
    </row>
    <row r="232" spans="1:8" s="1" customFormat="1" ht="11.25" x14ac:dyDescent="0.2">
      <c r="A232" s="74"/>
      <c r="C232" s="74"/>
      <c r="D232" s="74"/>
      <c r="E232" s="74"/>
      <c r="F232" s="74"/>
      <c r="G232" s="74"/>
      <c r="H232" s="74"/>
    </row>
    <row r="233" spans="1:8" s="1" customFormat="1" ht="11.25" x14ac:dyDescent="0.2">
      <c r="A233" s="74"/>
      <c r="C233" s="74"/>
      <c r="D233" s="74"/>
      <c r="E233" s="74"/>
      <c r="F233" s="74"/>
      <c r="G233" s="74"/>
      <c r="H233" s="74"/>
    </row>
    <row r="234" spans="1:8" s="1" customFormat="1" ht="11.25" x14ac:dyDescent="0.2">
      <c r="A234" s="74"/>
      <c r="C234" s="74"/>
      <c r="D234" s="74"/>
      <c r="E234" s="74"/>
      <c r="F234" s="74"/>
      <c r="G234" s="74"/>
      <c r="H234" s="74"/>
    </row>
    <row r="235" spans="1:8" s="1" customFormat="1" ht="11.25" x14ac:dyDescent="0.2">
      <c r="A235" s="74"/>
      <c r="C235" s="74"/>
      <c r="D235" s="74"/>
      <c r="E235" s="74"/>
      <c r="F235" s="74"/>
      <c r="G235" s="74"/>
      <c r="H235" s="74"/>
    </row>
    <row r="236" spans="1:8" x14ac:dyDescent="0.25">
      <c r="C236" s="74"/>
    </row>
  </sheetData>
  <autoFilter ref="A6:AE198"/>
  <mergeCells count="161">
    <mergeCell ref="A84:A86"/>
    <mergeCell ref="P130:P132"/>
    <mergeCell ref="P107:P109"/>
    <mergeCell ref="P70:P72"/>
    <mergeCell ref="A94:A96"/>
    <mergeCell ref="A101:A103"/>
    <mergeCell ref="A107:A109"/>
    <mergeCell ref="A110:A112"/>
    <mergeCell ref="A114:A116"/>
    <mergeCell ref="A125:A127"/>
    <mergeCell ref="A130:A132"/>
    <mergeCell ref="A60:A62"/>
    <mergeCell ref="A57:A59"/>
    <mergeCell ref="A63:A65"/>
    <mergeCell ref="A66:A68"/>
    <mergeCell ref="A70:A72"/>
    <mergeCell ref="A76:A78"/>
    <mergeCell ref="A79:A81"/>
    <mergeCell ref="Q125:Q127"/>
    <mergeCell ref="A117:A119"/>
    <mergeCell ref="A121:A123"/>
    <mergeCell ref="Q66:Q68"/>
    <mergeCell ref="P84:P86"/>
    <mergeCell ref="Q84:Q86"/>
    <mergeCell ref="P94:P96"/>
    <mergeCell ref="Q94:Q96"/>
    <mergeCell ref="Q70:Q72"/>
    <mergeCell ref="P76:P78"/>
    <mergeCell ref="Q76:Q78"/>
    <mergeCell ref="P79:P81"/>
    <mergeCell ref="Q79:Q81"/>
    <mergeCell ref="P60:P62"/>
    <mergeCell ref="Q60:Q62"/>
    <mergeCell ref="P63:P65"/>
    <mergeCell ref="Q63:Q65"/>
    <mergeCell ref="A196:A198"/>
    <mergeCell ref="P117:P119"/>
    <mergeCell ref="Q117:Q119"/>
    <mergeCell ref="P121:P123"/>
    <mergeCell ref="Q121:Q123"/>
    <mergeCell ref="P125:P127"/>
    <mergeCell ref="Q107:Q109"/>
    <mergeCell ref="P110:P112"/>
    <mergeCell ref="Q110:Q112"/>
    <mergeCell ref="P114:P116"/>
    <mergeCell ref="Q114:Q116"/>
    <mergeCell ref="Q57:Q59"/>
    <mergeCell ref="P8:P10"/>
    <mergeCell ref="P17:P19"/>
    <mergeCell ref="P20:P22"/>
    <mergeCell ref="P23:P25"/>
    <mergeCell ref="S130:S132"/>
    <mergeCell ref="S125:S127"/>
    <mergeCell ref="S121:S123"/>
    <mergeCell ref="S117:S119"/>
    <mergeCell ref="P101:P103"/>
    <mergeCell ref="Q101:Q103"/>
    <mergeCell ref="S94:S96"/>
    <mergeCell ref="S66:S68"/>
    <mergeCell ref="S70:S72"/>
    <mergeCell ref="S114:S116"/>
    <mergeCell ref="S23:S25"/>
    <mergeCell ref="S57:S59"/>
    <mergeCell ref="S60:S62"/>
    <mergeCell ref="S63:S65"/>
    <mergeCell ref="S101:S103"/>
    <mergeCell ref="S110:S112"/>
    <mergeCell ref="S107:S109"/>
    <mergeCell ref="Q130:Q132"/>
    <mergeCell ref="A49:A51"/>
    <mergeCell ref="A8:A10"/>
    <mergeCell ref="Q8:Q10"/>
    <mergeCell ref="A17:A19"/>
    <mergeCell ref="Q17:Q19"/>
    <mergeCell ref="Q20:Q22"/>
    <mergeCell ref="Q23:Q25"/>
    <mergeCell ref="A20:A22"/>
    <mergeCell ref="A23:A25"/>
    <mergeCell ref="P49:P51"/>
    <mergeCell ref="I4:I5"/>
    <mergeCell ref="J4:K4"/>
    <mergeCell ref="L4:L5"/>
    <mergeCell ref="M4:M5"/>
    <mergeCell ref="N4:N5"/>
    <mergeCell ref="Q49:Q51"/>
    <mergeCell ref="AE114:AE116"/>
    <mergeCell ref="AD79:AD81"/>
    <mergeCell ref="AE79:AE81"/>
    <mergeCell ref="AD84:AD86"/>
    <mergeCell ref="AE84:AE86"/>
    <mergeCell ref="AE20:AE22"/>
    <mergeCell ref="AE23:AE25"/>
    <mergeCell ref="AE49:AE51"/>
    <mergeCell ref="AD8:AD10"/>
    <mergeCell ref="S8:S10"/>
    <mergeCell ref="AD17:AD19"/>
    <mergeCell ref="S17:S19"/>
    <mergeCell ref="U4:U5"/>
    <mergeCell ref="V4:V5"/>
    <mergeCell ref="W4:W5"/>
    <mergeCell ref="X4:Y4"/>
    <mergeCell ref="Z4:Z5"/>
    <mergeCell ref="AA4:AA5"/>
    <mergeCell ref="A3:A5"/>
    <mergeCell ref="B3:B5"/>
    <mergeCell ref="C3:P3"/>
    <mergeCell ref="Q3:Q5"/>
    <mergeCell ref="C4:C5"/>
    <mergeCell ref="AE121:AE123"/>
    <mergeCell ref="AD101:AD103"/>
    <mergeCell ref="AE101:AE103"/>
    <mergeCell ref="AD125:AD127"/>
    <mergeCell ref="AE125:AE127"/>
    <mergeCell ref="AD107:AD109"/>
    <mergeCell ref="AE107:AE109"/>
    <mergeCell ref="AD110:AD112"/>
    <mergeCell ref="AE110:AE112"/>
    <mergeCell ref="AD114:AD116"/>
    <mergeCell ref="AE70:AE72"/>
    <mergeCell ref="AD76:AD78"/>
    <mergeCell ref="AE76:AE78"/>
    <mergeCell ref="S20:S22"/>
    <mergeCell ref="S49:S51"/>
    <mergeCell ref="AD70:AD72"/>
    <mergeCell ref="AD49:AD51"/>
    <mergeCell ref="AE8:AE10"/>
    <mergeCell ref="AE17:AE19"/>
    <mergeCell ref="S196:S198"/>
    <mergeCell ref="O1:P1"/>
    <mergeCell ref="O2:P2"/>
    <mergeCell ref="O4:P5"/>
    <mergeCell ref="AD117:AD119"/>
    <mergeCell ref="AE117:AE119"/>
    <mergeCell ref="AD121:AD123"/>
    <mergeCell ref="AD94:AD96"/>
    <mergeCell ref="AE94:AE96"/>
    <mergeCell ref="S79:S81"/>
    <mergeCell ref="S84:S86"/>
    <mergeCell ref="AD60:AD62"/>
    <mergeCell ref="AE60:AE62"/>
    <mergeCell ref="AD63:AD65"/>
    <mergeCell ref="AE63:AE65"/>
    <mergeCell ref="AD66:AD68"/>
    <mergeCell ref="AE66:AE68"/>
    <mergeCell ref="AD57:AD59"/>
    <mergeCell ref="AE57:AE59"/>
    <mergeCell ref="AD20:AD22"/>
    <mergeCell ref="AD23:AD25"/>
    <mergeCell ref="S76:S78"/>
    <mergeCell ref="P66:P68"/>
    <mergeCell ref="P57:P59"/>
    <mergeCell ref="AC1:AD1"/>
    <mergeCell ref="AC2:AD2"/>
    <mergeCell ref="AE3:AE5"/>
    <mergeCell ref="S3:S5"/>
    <mergeCell ref="T3:T5"/>
    <mergeCell ref="U3:AD3"/>
    <mergeCell ref="AB4:AB5"/>
    <mergeCell ref="AC4:AD5"/>
    <mergeCell ref="AD130:AD132"/>
    <mergeCell ref="AE130:AE1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M153"/>
  <sheetViews>
    <sheetView tabSelected="1" zoomScale="84" zoomScaleNormal="84" workbookViewId="0">
      <selection activeCell="I44" sqref="I44:I54"/>
    </sheetView>
  </sheetViews>
  <sheetFormatPr defaultRowHeight="15" x14ac:dyDescent="0.25"/>
  <cols>
    <col min="1" max="1" width="26.85546875" style="116" customWidth="1"/>
    <col min="2" max="2" width="16.7109375" style="116" customWidth="1"/>
    <col min="3" max="3" width="10.28515625" style="116" customWidth="1"/>
    <col min="4" max="4" width="18.140625" style="116" customWidth="1"/>
    <col min="5" max="9" width="13.5703125" style="116" customWidth="1"/>
    <col min="10" max="10" width="10.85546875" style="116" customWidth="1"/>
    <col min="11" max="11" width="14.42578125" style="116" customWidth="1"/>
    <col min="12" max="12" width="18.85546875" style="116" customWidth="1"/>
    <col min="13" max="13" width="19.85546875" style="116" customWidth="1"/>
  </cols>
  <sheetData>
    <row r="5" spans="1:13" ht="89.25" x14ac:dyDescent="0.25">
      <c r="A5" s="109" t="s">
        <v>2</v>
      </c>
      <c r="B5" s="127" t="s">
        <v>512</v>
      </c>
      <c r="C5" s="108" t="s">
        <v>220</v>
      </c>
      <c r="D5" s="110" t="s">
        <v>525</v>
      </c>
      <c r="E5" s="128" t="s">
        <v>526</v>
      </c>
      <c r="F5" s="127" t="s">
        <v>527</v>
      </c>
      <c r="G5" s="127" t="s">
        <v>528</v>
      </c>
      <c r="H5" s="128" t="s">
        <v>529</v>
      </c>
      <c r="I5" s="127" t="s">
        <v>530</v>
      </c>
      <c r="J5" s="111" t="s">
        <v>221</v>
      </c>
      <c r="K5" s="111" t="s">
        <v>222</v>
      </c>
      <c r="L5" s="112" t="s">
        <v>223</v>
      </c>
      <c r="M5" s="112" t="s">
        <v>224</v>
      </c>
    </row>
    <row r="6" spans="1:13" x14ac:dyDescent="0.25">
      <c r="A6" s="115" t="s">
        <v>65</v>
      </c>
      <c r="B6" s="117">
        <v>1992</v>
      </c>
      <c r="C6" s="115">
        <v>6.3</v>
      </c>
      <c r="D6" s="118">
        <v>1.093</v>
      </c>
      <c r="E6" s="115">
        <v>5.2069999999999999</v>
      </c>
      <c r="F6" s="118">
        <v>7.4999999999999997E-3</v>
      </c>
      <c r="G6" s="130">
        <v>4.0000000000000001E-3</v>
      </c>
      <c r="H6" s="134">
        <v>5.1994999999999996</v>
      </c>
      <c r="I6" s="115" t="s">
        <v>225</v>
      </c>
      <c r="J6" s="115" t="s">
        <v>24</v>
      </c>
      <c r="K6" s="115" t="s">
        <v>24</v>
      </c>
      <c r="L6" s="135" t="s">
        <v>494</v>
      </c>
      <c r="M6" s="135" t="s">
        <v>495</v>
      </c>
    </row>
    <row r="7" spans="1:13" x14ac:dyDescent="0.25">
      <c r="A7" s="115" t="s">
        <v>88</v>
      </c>
      <c r="B7" s="117">
        <v>1991</v>
      </c>
      <c r="C7" s="115">
        <v>16</v>
      </c>
      <c r="D7" s="118">
        <v>4.202</v>
      </c>
      <c r="E7" s="115">
        <v>11.798</v>
      </c>
      <c r="F7" s="118">
        <v>7.5999999999999998E-2</v>
      </c>
      <c r="G7" s="130">
        <v>0.19</v>
      </c>
      <c r="H7" s="134">
        <v>11.722000000000001</v>
      </c>
      <c r="I7" s="115" t="s">
        <v>225</v>
      </c>
      <c r="J7" s="115" t="s">
        <v>24</v>
      </c>
      <c r="K7" s="115" t="s">
        <v>24</v>
      </c>
      <c r="L7" s="135" t="s">
        <v>506</v>
      </c>
      <c r="M7" s="135" t="s">
        <v>507</v>
      </c>
    </row>
    <row r="8" spans="1:13" x14ac:dyDescent="0.25">
      <c r="A8" s="113" t="s">
        <v>90</v>
      </c>
      <c r="B8" s="115">
        <v>1988</v>
      </c>
      <c r="C8" s="115">
        <v>6.3</v>
      </c>
      <c r="D8" s="118">
        <v>1.88</v>
      </c>
      <c r="E8" s="115">
        <v>4.42</v>
      </c>
      <c r="F8" s="118">
        <v>0.63727600000000018</v>
      </c>
      <c r="G8" s="130">
        <v>0.1211</v>
      </c>
      <c r="H8" s="134">
        <v>3.782724</v>
      </c>
      <c r="I8" s="115" t="s">
        <v>225</v>
      </c>
      <c r="J8" s="115" t="s">
        <v>24</v>
      </c>
      <c r="K8" s="115" t="s">
        <v>24</v>
      </c>
      <c r="L8" s="135" t="s">
        <v>510</v>
      </c>
      <c r="M8" s="135" t="s">
        <v>511</v>
      </c>
    </row>
    <row r="9" spans="1:13" x14ac:dyDescent="0.25">
      <c r="A9" s="113" t="s">
        <v>95</v>
      </c>
      <c r="B9" s="115">
        <v>1990</v>
      </c>
      <c r="C9" s="115">
        <v>6.3</v>
      </c>
      <c r="D9" s="118">
        <v>0.54900000000000004</v>
      </c>
      <c r="E9" s="115">
        <v>5.7509999999999994</v>
      </c>
      <c r="F9" s="118">
        <v>0.19197600000000006</v>
      </c>
      <c r="G9" s="130">
        <v>7.5300000000000006E-2</v>
      </c>
      <c r="H9" s="134">
        <v>5.559024</v>
      </c>
      <c r="I9" s="115" t="s">
        <v>225</v>
      </c>
      <c r="J9" s="115" t="s">
        <v>24</v>
      </c>
      <c r="K9" s="115" t="s">
        <v>24</v>
      </c>
      <c r="L9" s="135" t="s">
        <v>422</v>
      </c>
      <c r="M9" s="135" t="s">
        <v>423</v>
      </c>
    </row>
    <row r="10" spans="1:13" x14ac:dyDescent="0.25">
      <c r="A10" s="138" t="s">
        <v>97</v>
      </c>
      <c r="B10" s="139">
        <v>1992</v>
      </c>
      <c r="C10" s="139">
        <v>10</v>
      </c>
      <c r="D10" s="140">
        <v>5.9550000000000001</v>
      </c>
      <c r="E10" s="139">
        <v>-1.6550000000000002</v>
      </c>
      <c r="F10" s="140">
        <v>0.76730000000000009</v>
      </c>
      <c r="G10" s="141">
        <v>0.16300000000000001</v>
      </c>
      <c r="H10" s="141">
        <v>0</v>
      </c>
      <c r="I10" s="139">
        <v>2017</v>
      </c>
      <c r="J10" s="139" t="s">
        <v>24</v>
      </c>
      <c r="K10" s="139" t="s">
        <v>25</v>
      </c>
      <c r="L10" s="142" t="s">
        <v>418</v>
      </c>
      <c r="M10" s="142" t="s">
        <v>419</v>
      </c>
    </row>
    <row r="11" spans="1:13" ht="30" x14ac:dyDescent="0.25">
      <c r="A11" s="113" t="s">
        <v>157</v>
      </c>
      <c r="B11" s="115">
        <v>1964</v>
      </c>
      <c r="C11" s="115">
        <v>10</v>
      </c>
      <c r="D11" s="118">
        <v>1.292</v>
      </c>
      <c r="E11" s="115">
        <v>8.7080000000000002</v>
      </c>
      <c r="F11" s="118">
        <v>0.72563299999999997</v>
      </c>
      <c r="G11" s="130">
        <v>5.7000000000000002E-2</v>
      </c>
      <c r="H11" s="134">
        <v>7.982367</v>
      </c>
      <c r="I11" s="115" t="s">
        <v>225</v>
      </c>
      <c r="J11" s="115" t="s">
        <v>24</v>
      </c>
      <c r="K11" s="115" t="s">
        <v>24</v>
      </c>
      <c r="L11" s="135" t="s">
        <v>442</v>
      </c>
      <c r="M11" s="135" t="s">
        <v>443</v>
      </c>
    </row>
    <row r="12" spans="1:13" x14ac:dyDescent="0.25">
      <c r="A12" s="113" t="s">
        <v>158</v>
      </c>
      <c r="B12" s="115">
        <v>1984</v>
      </c>
      <c r="C12" s="115">
        <v>2.5</v>
      </c>
      <c r="D12" s="118">
        <v>0.11</v>
      </c>
      <c r="E12" s="115">
        <v>2.39</v>
      </c>
      <c r="F12" s="118">
        <v>0.39350000000000007</v>
      </c>
      <c r="G12" s="130">
        <v>5.2699999999999997E-2</v>
      </c>
      <c r="H12" s="134">
        <v>1.9964999999999999</v>
      </c>
      <c r="I12" s="115" t="s">
        <v>225</v>
      </c>
      <c r="J12" s="115" t="s">
        <v>24</v>
      </c>
      <c r="K12" s="115" t="s">
        <v>24</v>
      </c>
      <c r="L12" s="135" t="s">
        <v>458</v>
      </c>
      <c r="M12" s="135" t="s">
        <v>459</v>
      </c>
    </row>
    <row r="13" spans="1:13" x14ac:dyDescent="0.25">
      <c r="A13" s="113" t="s">
        <v>159</v>
      </c>
      <c r="B13" s="115">
        <v>1994</v>
      </c>
      <c r="C13" s="115">
        <v>6.3</v>
      </c>
      <c r="D13" s="118">
        <v>1.278</v>
      </c>
      <c r="E13" s="115">
        <v>5.0220000000000002</v>
      </c>
      <c r="F13" s="118">
        <v>1.83E-2</v>
      </c>
      <c r="G13" s="130">
        <v>3.2000000000000002E-3</v>
      </c>
      <c r="H13" s="134">
        <v>5.0037000000000003</v>
      </c>
      <c r="I13" s="115" t="s">
        <v>225</v>
      </c>
      <c r="J13" s="115" t="s">
        <v>24</v>
      </c>
      <c r="K13" s="115" t="s">
        <v>24</v>
      </c>
      <c r="L13" s="135" t="s">
        <v>430</v>
      </c>
      <c r="M13" s="135" t="s">
        <v>431</v>
      </c>
    </row>
    <row r="14" spans="1:13" ht="30" x14ac:dyDescent="0.25">
      <c r="A14" s="113" t="s">
        <v>163</v>
      </c>
      <c r="B14" s="115">
        <v>1980</v>
      </c>
      <c r="C14" s="115">
        <v>6.3</v>
      </c>
      <c r="D14" s="118">
        <v>1.5489999999999999</v>
      </c>
      <c r="E14" s="115">
        <v>4.7509999999999994</v>
      </c>
      <c r="F14" s="118">
        <v>0.58533700000000011</v>
      </c>
      <c r="G14" s="130">
        <v>0.52470000000000006</v>
      </c>
      <c r="H14" s="134">
        <v>4.1656630000000003</v>
      </c>
      <c r="I14" s="115" t="s">
        <v>225</v>
      </c>
      <c r="J14" s="115" t="s">
        <v>24</v>
      </c>
      <c r="K14" s="115" t="s">
        <v>24</v>
      </c>
      <c r="L14" s="135" t="s">
        <v>440</v>
      </c>
      <c r="M14" s="135" t="s">
        <v>441</v>
      </c>
    </row>
    <row r="15" spans="1:13" x14ac:dyDescent="0.25">
      <c r="A15" s="113" t="s">
        <v>166</v>
      </c>
      <c r="B15" s="115">
        <v>1992</v>
      </c>
      <c r="C15" s="115">
        <v>16</v>
      </c>
      <c r="D15" s="118">
        <v>5.1749999999999998</v>
      </c>
      <c r="E15" s="115">
        <v>10.824999999999999</v>
      </c>
      <c r="F15" s="118">
        <v>6.0999999999999999E-2</v>
      </c>
      <c r="G15" s="130">
        <v>0</v>
      </c>
      <c r="H15" s="134">
        <v>10.763999999999999</v>
      </c>
      <c r="I15" s="115" t="s">
        <v>225</v>
      </c>
      <c r="J15" s="115" t="s">
        <v>24</v>
      </c>
      <c r="K15" s="115" t="s">
        <v>24</v>
      </c>
      <c r="L15" s="135" t="s">
        <v>434</v>
      </c>
      <c r="M15" s="135" t="s">
        <v>435</v>
      </c>
    </row>
    <row r="16" spans="1:13" x14ac:dyDescent="0.25">
      <c r="A16" s="113" t="s">
        <v>151</v>
      </c>
      <c r="B16" s="119">
        <v>2008</v>
      </c>
      <c r="C16" s="115">
        <v>6.3</v>
      </c>
      <c r="D16" s="118">
        <v>2.1190000000000002</v>
      </c>
      <c r="E16" s="115">
        <v>4.1809999999999992</v>
      </c>
      <c r="F16" s="118">
        <v>0.41314999999999963</v>
      </c>
      <c r="G16" s="130">
        <v>5.0000000000000001E-3</v>
      </c>
      <c r="H16" s="134">
        <v>3.7678500000000001</v>
      </c>
      <c r="I16" s="115" t="s">
        <v>225</v>
      </c>
      <c r="J16" s="115" t="s">
        <v>24</v>
      </c>
      <c r="K16" s="115" t="s">
        <v>24</v>
      </c>
      <c r="L16" s="135" t="s">
        <v>508</v>
      </c>
      <c r="M16" s="135" t="s">
        <v>509</v>
      </c>
    </row>
    <row r="17" spans="1:13" x14ac:dyDescent="0.25">
      <c r="A17" s="113" t="s">
        <v>99</v>
      </c>
      <c r="B17" s="115">
        <v>1967</v>
      </c>
      <c r="C17" s="115">
        <v>2.5</v>
      </c>
      <c r="D17" s="118">
        <v>0.33</v>
      </c>
      <c r="E17" s="115">
        <v>2.17</v>
      </c>
      <c r="F17" s="118">
        <v>0.28824999999999995</v>
      </c>
      <c r="G17" s="130">
        <v>0.28499999999999998</v>
      </c>
      <c r="H17" s="134">
        <v>1.88175</v>
      </c>
      <c r="I17" s="115" t="s">
        <v>225</v>
      </c>
      <c r="J17" s="115" t="s">
        <v>24</v>
      </c>
      <c r="K17" s="115" t="s">
        <v>24</v>
      </c>
      <c r="L17" s="135" t="s">
        <v>290</v>
      </c>
      <c r="M17" s="135" t="s">
        <v>291</v>
      </c>
    </row>
    <row r="18" spans="1:13" x14ac:dyDescent="0.25">
      <c r="A18" s="113" t="s">
        <v>100</v>
      </c>
      <c r="B18" s="115">
        <v>1969</v>
      </c>
      <c r="C18" s="115">
        <v>1.6</v>
      </c>
      <c r="D18" s="118">
        <v>0.49</v>
      </c>
      <c r="E18" s="115">
        <v>1.1100000000000001</v>
      </c>
      <c r="F18" s="118">
        <v>0</v>
      </c>
      <c r="G18" s="130">
        <v>0</v>
      </c>
      <c r="H18" s="134">
        <v>1.1100000000000001</v>
      </c>
      <c r="I18" s="115" t="s">
        <v>225</v>
      </c>
      <c r="J18" s="115" t="s">
        <v>24</v>
      </c>
      <c r="K18" s="115" t="s">
        <v>24</v>
      </c>
      <c r="L18" s="135" t="s">
        <v>380</v>
      </c>
      <c r="M18" s="135" t="s">
        <v>381</v>
      </c>
    </row>
    <row r="19" spans="1:13" x14ac:dyDescent="0.25">
      <c r="A19" s="113" t="s">
        <v>112</v>
      </c>
      <c r="B19" s="115">
        <v>2006</v>
      </c>
      <c r="C19" s="115">
        <v>2.5</v>
      </c>
      <c r="D19" s="118">
        <v>0.41799999999999998</v>
      </c>
      <c r="E19" s="115">
        <v>2.0819999999999999</v>
      </c>
      <c r="F19" s="118">
        <v>1.2331999999999996</v>
      </c>
      <c r="G19" s="130">
        <v>0.27100000000000002</v>
      </c>
      <c r="H19" s="134">
        <v>0.84880000000000044</v>
      </c>
      <c r="I19" s="115" t="s">
        <v>225</v>
      </c>
      <c r="J19" s="115" t="s">
        <v>24</v>
      </c>
      <c r="K19" s="115" t="s">
        <v>24</v>
      </c>
      <c r="L19" s="135" t="s">
        <v>228</v>
      </c>
      <c r="M19" s="135" t="s">
        <v>229</v>
      </c>
    </row>
    <row r="20" spans="1:13" x14ac:dyDescent="0.25">
      <c r="A20" s="113" t="s">
        <v>113</v>
      </c>
      <c r="B20" s="115">
        <v>1975</v>
      </c>
      <c r="C20" s="115">
        <v>2.5</v>
      </c>
      <c r="D20" s="118">
        <v>0.55100000000000005</v>
      </c>
      <c r="E20" s="115">
        <v>1.9489999999999998</v>
      </c>
      <c r="F20" s="118">
        <v>0.11430000000000001</v>
      </c>
      <c r="G20" s="130">
        <v>0.1056</v>
      </c>
      <c r="H20" s="134">
        <v>1.8347</v>
      </c>
      <c r="I20" s="115" t="s">
        <v>225</v>
      </c>
      <c r="J20" s="115" t="s">
        <v>24</v>
      </c>
      <c r="K20" s="115" t="s">
        <v>24</v>
      </c>
      <c r="L20" s="135" t="s">
        <v>388</v>
      </c>
      <c r="M20" s="135" t="s">
        <v>389</v>
      </c>
    </row>
    <row r="21" spans="1:13" x14ac:dyDescent="0.25">
      <c r="A21" s="113" t="s">
        <v>210</v>
      </c>
      <c r="B21" s="115">
        <v>1969</v>
      </c>
      <c r="C21" s="115">
        <v>4</v>
      </c>
      <c r="D21" s="118">
        <v>0.94699999999999995</v>
      </c>
      <c r="E21" s="115">
        <v>3.0529999999999999</v>
      </c>
      <c r="F21" s="118">
        <v>0</v>
      </c>
      <c r="G21" s="130">
        <v>0</v>
      </c>
      <c r="H21" s="134">
        <v>3.0529999999999999</v>
      </c>
      <c r="I21" s="115" t="s">
        <v>225</v>
      </c>
      <c r="J21" s="115" t="s">
        <v>24</v>
      </c>
      <c r="K21" s="115" t="s">
        <v>24</v>
      </c>
      <c r="L21" s="135" t="s">
        <v>360</v>
      </c>
      <c r="M21" s="135" t="s">
        <v>361</v>
      </c>
    </row>
    <row r="22" spans="1:13" ht="30" x14ac:dyDescent="0.25">
      <c r="A22" s="113" t="s">
        <v>123</v>
      </c>
      <c r="B22" s="115">
        <v>1991</v>
      </c>
      <c r="C22" s="115">
        <v>4</v>
      </c>
      <c r="D22" s="118">
        <v>0.65100000000000002</v>
      </c>
      <c r="E22" s="115">
        <v>3.3490000000000002</v>
      </c>
      <c r="F22" s="118">
        <v>0.2669760000000001</v>
      </c>
      <c r="G22" s="130">
        <v>0.54330000000000001</v>
      </c>
      <c r="H22" s="134">
        <v>3.0820239999999997</v>
      </c>
      <c r="I22" s="115" t="s">
        <v>225</v>
      </c>
      <c r="J22" s="115" t="s">
        <v>24</v>
      </c>
      <c r="K22" s="115" t="s">
        <v>24</v>
      </c>
      <c r="L22" s="135" t="s">
        <v>356</v>
      </c>
      <c r="M22" s="135" t="s">
        <v>357</v>
      </c>
    </row>
    <row r="23" spans="1:13" x14ac:dyDescent="0.25">
      <c r="A23" s="113" t="s">
        <v>124</v>
      </c>
      <c r="B23" s="115">
        <v>1986</v>
      </c>
      <c r="C23" s="115">
        <v>1.6</v>
      </c>
      <c r="D23" s="118">
        <v>0.44700000000000001</v>
      </c>
      <c r="E23" s="115">
        <v>1.153</v>
      </c>
      <c r="F23" s="118">
        <v>0.80410000000000004</v>
      </c>
      <c r="G23" s="130">
        <v>0.14779999999999999</v>
      </c>
      <c r="H23" s="134">
        <v>0.34889999999999999</v>
      </c>
      <c r="I23" s="115" t="s">
        <v>225</v>
      </c>
      <c r="J23" s="115" t="s">
        <v>24</v>
      </c>
      <c r="K23" s="115" t="s">
        <v>24</v>
      </c>
      <c r="L23" s="135" t="s">
        <v>234</v>
      </c>
      <c r="M23" s="135" t="s">
        <v>235</v>
      </c>
    </row>
    <row r="24" spans="1:13" x14ac:dyDescent="0.25">
      <c r="A24" s="113" t="s">
        <v>135</v>
      </c>
      <c r="B24" s="115">
        <v>1977</v>
      </c>
      <c r="C24" s="115">
        <v>2.5</v>
      </c>
      <c r="D24" s="118">
        <v>0.56200000000000006</v>
      </c>
      <c r="E24" s="115">
        <v>1.9379999999999999</v>
      </c>
      <c r="F24" s="118">
        <v>9.5850000000000019E-2</v>
      </c>
      <c r="G24" s="130">
        <v>5.4399999999999997E-2</v>
      </c>
      <c r="H24" s="134">
        <v>1.84215</v>
      </c>
      <c r="I24" s="115" t="s">
        <v>225</v>
      </c>
      <c r="J24" s="115" t="s">
        <v>24</v>
      </c>
      <c r="K24" s="115" t="s">
        <v>24</v>
      </c>
      <c r="L24" s="135" t="s">
        <v>390</v>
      </c>
      <c r="M24" s="135" t="s">
        <v>391</v>
      </c>
    </row>
    <row r="25" spans="1:13" x14ac:dyDescent="0.25">
      <c r="A25" s="113" t="s">
        <v>136</v>
      </c>
      <c r="B25" s="115">
        <v>1983</v>
      </c>
      <c r="C25" s="115">
        <v>2.5</v>
      </c>
      <c r="D25" s="118">
        <v>0.27600000000000002</v>
      </c>
      <c r="E25" s="115">
        <v>2.2240000000000002</v>
      </c>
      <c r="F25" s="118">
        <v>1.7150000000000002E-2</v>
      </c>
      <c r="G25" s="130">
        <v>8.0000000000000004E-4</v>
      </c>
      <c r="H25" s="134">
        <v>2.2068500000000002</v>
      </c>
      <c r="I25" s="115" t="s">
        <v>225</v>
      </c>
      <c r="J25" s="115" t="s">
        <v>24</v>
      </c>
      <c r="K25" s="115" t="s">
        <v>24</v>
      </c>
      <c r="L25" s="135" t="s">
        <v>372</v>
      </c>
      <c r="M25" s="135" t="s">
        <v>373</v>
      </c>
    </row>
    <row r="26" spans="1:13" x14ac:dyDescent="0.25">
      <c r="A26" s="113" t="s">
        <v>137</v>
      </c>
      <c r="B26" s="115">
        <v>1967</v>
      </c>
      <c r="C26" s="115">
        <v>2.5</v>
      </c>
      <c r="D26" s="118">
        <v>0.79700000000000004</v>
      </c>
      <c r="E26" s="115">
        <v>1.7029999999999998</v>
      </c>
      <c r="F26" s="118">
        <v>0.44770000000000004</v>
      </c>
      <c r="G26" s="130">
        <v>0</v>
      </c>
      <c r="H26" s="134">
        <v>1.2552999999999999</v>
      </c>
      <c r="I26" s="115" t="s">
        <v>225</v>
      </c>
      <c r="J26" s="115" t="s">
        <v>24</v>
      </c>
      <c r="K26" s="115" t="s">
        <v>24</v>
      </c>
      <c r="L26" s="135" t="s">
        <v>318</v>
      </c>
      <c r="M26" s="135" t="s">
        <v>319</v>
      </c>
    </row>
    <row r="27" spans="1:13" x14ac:dyDescent="0.25">
      <c r="A27" s="113" t="s">
        <v>138</v>
      </c>
      <c r="B27" s="115">
        <v>1979</v>
      </c>
      <c r="C27" s="115">
        <v>4</v>
      </c>
      <c r="D27" s="118">
        <v>0.32800000000000001</v>
      </c>
      <c r="E27" s="115">
        <v>3.6720000000000002</v>
      </c>
      <c r="F27" s="118">
        <v>0.71740000000000004</v>
      </c>
      <c r="G27" s="130">
        <v>4.3E-3</v>
      </c>
      <c r="H27" s="134">
        <v>2.9546000000000001</v>
      </c>
      <c r="I27" s="115" t="s">
        <v>225</v>
      </c>
      <c r="J27" s="115" t="s">
        <v>24</v>
      </c>
      <c r="K27" s="115" t="s">
        <v>24</v>
      </c>
      <c r="L27" s="135" t="s">
        <v>342</v>
      </c>
      <c r="M27" s="135" t="s">
        <v>343</v>
      </c>
    </row>
    <row r="28" spans="1:13" x14ac:dyDescent="0.25">
      <c r="A28" s="113" t="s">
        <v>139</v>
      </c>
      <c r="B28" s="115">
        <v>1978</v>
      </c>
      <c r="C28" s="115">
        <v>2.5</v>
      </c>
      <c r="D28" s="118">
        <v>0.372</v>
      </c>
      <c r="E28" s="115">
        <v>2.1280000000000001</v>
      </c>
      <c r="F28" s="118">
        <v>0.23910000000000009</v>
      </c>
      <c r="G28" s="130">
        <v>5.21E-2</v>
      </c>
      <c r="H28" s="134">
        <v>1.8889</v>
      </c>
      <c r="I28" s="115" t="s">
        <v>225</v>
      </c>
      <c r="J28" s="115" t="s">
        <v>24</v>
      </c>
      <c r="K28" s="115" t="s">
        <v>24</v>
      </c>
      <c r="L28" s="135" t="s">
        <v>366</v>
      </c>
      <c r="M28" s="135" t="s">
        <v>367</v>
      </c>
    </row>
    <row r="29" spans="1:13" x14ac:dyDescent="0.25">
      <c r="A29" s="113" t="s">
        <v>142</v>
      </c>
      <c r="B29" s="115">
        <v>1991</v>
      </c>
      <c r="C29" s="115">
        <v>4</v>
      </c>
      <c r="D29" s="118">
        <v>1.9950000000000001</v>
      </c>
      <c r="E29" s="115">
        <v>2.0049999999999999</v>
      </c>
      <c r="F29" s="118">
        <v>1.7141999999999999</v>
      </c>
      <c r="G29" s="130">
        <v>0.19889999999999999</v>
      </c>
      <c r="H29" s="134">
        <v>0.29079999999999995</v>
      </c>
      <c r="I29" s="115" t="s">
        <v>225</v>
      </c>
      <c r="J29" s="115" t="s">
        <v>24</v>
      </c>
      <c r="K29" s="115" t="s">
        <v>24</v>
      </c>
      <c r="L29" s="135" t="s">
        <v>240</v>
      </c>
      <c r="M29" s="135" t="s">
        <v>241</v>
      </c>
    </row>
    <row r="30" spans="1:13" x14ac:dyDescent="0.25">
      <c r="A30" s="113" t="s">
        <v>144</v>
      </c>
      <c r="B30" s="115">
        <v>1977</v>
      </c>
      <c r="C30" s="115">
        <v>2.5</v>
      </c>
      <c r="D30" s="118">
        <v>0.83699999999999997</v>
      </c>
      <c r="E30" s="115">
        <v>1.663</v>
      </c>
      <c r="F30" s="118">
        <v>5.4499999999999993E-2</v>
      </c>
      <c r="G30" s="130">
        <v>3.9E-2</v>
      </c>
      <c r="H30" s="134">
        <v>1.6085</v>
      </c>
      <c r="I30" s="115" t="s">
        <v>225</v>
      </c>
      <c r="J30" s="115" t="s">
        <v>24</v>
      </c>
      <c r="K30" s="115" t="s">
        <v>24</v>
      </c>
      <c r="L30" s="135" t="s">
        <v>350</v>
      </c>
      <c r="M30" s="135" t="s">
        <v>351</v>
      </c>
    </row>
    <row r="31" spans="1:13" x14ac:dyDescent="0.25">
      <c r="A31" s="113" t="s">
        <v>148</v>
      </c>
      <c r="B31" s="115">
        <v>1982</v>
      </c>
      <c r="C31" s="115">
        <v>1</v>
      </c>
      <c r="D31" s="118">
        <v>6.9000000000000006E-2</v>
      </c>
      <c r="E31" s="115">
        <v>0.93100000000000005</v>
      </c>
      <c r="F31" s="118">
        <v>-1.9999999999999879E-4</v>
      </c>
      <c r="G31" s="130">
        <v>0</v>
      </c>
      <c r="H31" s="134">
        <v>0.93120000000000003</v>
      </c>
      <c r="I31" s="115" t="s">
        <v>225</v>
      </c>
      <c r="J31" s="115" t="s">
        <v>24</v>
      </c>
      <c r="K31" s="115" t="s">
        <v>24</v>
      </c>
      <c r="L31" s="135" t="s">
        <v>248</v>
      </c>
      <c r="M31" s="135" t="s">
        <v>249</v>
      </c>
    </row>
    <row r="32" spans="1:13" ht="30" x14ac:dyDescent="0.25">
      <c r="A32" s="113" t="s">
        <v>149</v>
      </c>
      <c r="B32" s="115">
        <v>1983</v>
      </c>
      <c r="C32" s="115">
        <v>4</v>
      </c>
      <c r="D32" s="118">
        <v>0.61199999999999999</v>
      </c>
      <c r="E32" s="115">
        <v>3.3879999999999999</v>
      </c>
      <c r="F32" s="118">
        <v>0.19929999999999998</v>
      </c>
      <c r="G32" s="130">
        <v>2.8799999999999999E-2</v>
      </c>
      <c r="H32" s="134">
        <v>3.1886999999999999</v>
      </c>
      <c r="I32" s="115" t="s">
        <v>225</v>
      </c>
      <c r="J32" s="115" t="s">
        <v>24</v>
      </c>
      <c r="K32" s="115" t="s">
        <v>24</v>
      </c>
      <c r="L32" s="135" t="s">
        <v>252</v>
      </c>
      <c r="M32" s="135" t="s">
        <v>253</v>
      </c>
    </row>
    <row r="33" spans="1:13" x14ac:dyDescent="0.25">
      <c r="A33" s="113" t="s">
        <v>209</v>
      </c>
      <c r="B33" s="115">
        <v>1978</v>
      </c>
      <c r="C33" s="115">
        <v>2.5</v>
      </c>
      <c r="D33" s="118">
        <v>0.81</v>
      </c>
      <c r="E33" s="115">
        <v>1.69</v>
      </c>
      <c r="F33" s="118">
        <v>1.2999999999999987E-2</v>
      </c>
      <c r="G33" s="130">
        <v>0</v>
      </c>
      <c r="H33" s="134">
        <v>1.677</v>
      </c>
      <c r="I33" s="115" t="s">
        <v>225</v>
      </c>
      <c r="J33" s="115" t="s">
        <v>24</v>
      </c>
      <c r="K33" s="115" t="s">
        <v>24</v>
      </c>
      <c r="L33" s="135" t="s">
        <v>230</v>
      </c>
      <c r="M33" s="135" t="s">
        <v>231</v>
      </c>
    </row>
    <row r="34" spans="1:13" x14ac:dyDescent="0.25">
      <c r="A34" s="113" t="s">
        <v>193</v>
      </c>
      <c r="B34" s="115">
        <v>1983</v>
      </c>
      <c r="C34" s="115">
        <v>1.6</v>
      </c>
      <c r="D34" s="118">
        <v>0.20200000000000001</v>
      </c>
      <c r="E34" s="115">
        <v>1.3980000000000001</v>
      </c>
      <c r="F34" s="118">
        <v>-1.9999999999999966E-4</v>
      </c>
      <c r="G34" s="130">
        <v>0</v>
      </c>
      <c r="H34" s="134">
        <v>1.3982000000000001</v>
      </c>
      <c r="I34" s="115" t="s">
        <v>225</v>
      </c>
      <c r="J34" s="115" t="s">
        <v>24</v>
      </c>
      <c r="K34" s="115" t="s">
        <v>24</v>
      </c>
      <c r="L34" s="135" t="s">
        <v>264</v>
      </c>
      <c r="M34" s="135" t="s">
        <v>265</v>
      </c>
    </row>
    <row r="35" spans="1:13" x14ac:dyDescent="0.25">
      <c r="A35" s="113" t="s">
        <v>195</v>
      </c>
      <c r="B35" s="115">
        <v>1981</v>
      </c>
      <c r="C35" s="115">
        <v>2.5</v>
      </c>
      <c r="D35" s="118">
        <v>0.371</v>
      </c>
      <c r="E35" s="115">
        <v>2.129</v>
      </c>
      <c r="F35" s="118">
        <v>1.95E-2</v>
      </c>
      <c r="G35" s="130">
        <v>1.6E-2</v>
      </c>
      <c r="H35" s="134">
        <v>2.1095000000000002</v>
      </c>
      <c r="I35" s="115" t="s">
        <v>225</v>
      </c>
      <c r="J35" s="115" t="s">
        <v>24</v>
      </c>
      <c r="K35" s="115" t="s">
        <v>24</v>
      </c>
      <c r="L35" s="135" t="s">
        <v>338</v>
      </c>
      <c r="M35" s="135" t="s">
        <v>339</v>
      </c>
    </row>
    <row r="36" spans="1:13" x14ac:dyDescent="0.25">
      <c r="A36" s="113" t="s">
        <v>197</v>
      </c>
      <c r="B36" s="115">
        <v>1981</v>
      </c>
      <c r="C36" s="115">
        <v>1.6</v>
      </c>
      <c r="D36" s="118">
        <v>0.58199999999999996</v>
      </c>
      <c r="E36" s="115">
        <v>1.0180000000000002</v>
      </c>
      <c r="F36" s="118">
        <v>5.3100000000000008E-2</v>
      </c>
      <c r="G36" s="130">
        <v>3.2899999999999999E-2</v>
      </c>
      <c r="H36" s="134">
        <v>0.96490000000000009</v>
      </c>
      <c r="I36" s="115" t="s">
        <v>225</v>
      </c>
      <c r="J36" s="115" t="s">
        <v>24</v>
      </c>
      <c r="K36" s="115" t="s">
        <v>24</v>
      </c>
      <c r="L36" s="135" t="s">
        <v>316</v>
      </c>
      <c r="M36" s="135" t="s">
        <v>317</v>
      </c>
    </row>
    <row r="37" spans="1:13" x14ac:dyDescent="0.25">
      <c r="A37" s="113" t="s">
        <v>4668</v>
      </c>
      <c r="B37" s="119">
        <v>1979</v>
      </c>
      <c r="C37" s="115">
        <v>1.6</v>
      </c>
      <c r="D37" s="118">
        <v>0.31</v>
      </c>
      <c r="E37" s="115">
        <v>1.29</v>
      </c>
      <c r="F37" s="118">
        <v>1.1299999999999999E-2</v>
      </c>
      <c r="G37" s="130">
        <v>6.5600000000000006E-2</v>
      </c>
      <c r="H37" s="134">
        <v>1.2787000000000002</v>
      </c>
      <c r="I37" s="115" t="s">
        <v>225</v>
      </c>
      <c r="J37" s="115" t="s">
        <v>24</v>
      </c>
      <c r="K37" s="115" t="s">
        <v>24</v>
      </c>
      <c r="L37" s="135" t="s">
        <v>304</v>
      </c>
      <c r="M37" s="135" t="s">
        <v>305</v>
      </c>
    </row>
    <row r="38" spans="1:13" x14ac:dyDescent="0.25">
      <c r="A38" s="113" t="s">
        <v>4669</v>
      </c>
      <c r="B38" s="115">
        <v>1979</v>
      </c>
      <c r="C38" s="115">
        <v>1.6</v>
      </c>
      <c r="D38" s="118">
        <v>5.0999999999999997E-2</v>
      </c>
      <c r="E38" s="115">
        <v>1.5490000000000002</v>
      </c>
      <c r="F38" s="118">
        <v>0</v>
      </c>
      <c r="G38" s="130">
        <v>0</v>
      </c>
      <c r="H38" s="134">
        <v>1.5490000000000002</v>
      </c>
      <c r="I38" s="115" t="s">
        <v>225</v>
      </c>
      <c r="J38" s="115" t="s">
        <v>24</v>
      </c>
      <c r="K38" s="115" t="s">
        <v>24</v>
      </c>
      <c r="L38" s="135" t="s">
        <v>304</v>
      </c>
      <c r="M38" s="135" t="s">
        <v>305</v>
      </c>
    </row>
    <row r="39" spans="1:13" x14ac:dyDescent="0.25">
      <c r="A39" s="113" t="s">
        <v>208</v>
      </c>
      <c r="B39" s="115">
        <v>1982</v>
      </c>
      <c r="C39" s="115">
        <v>2.5</v>
      </c>
      <c r="D39" s="118">
        <v>0.372</v>
      </c>
      <c r="E39" s="115">
        <v>2.1280000000000001</v>
      </c>
      <c r="F39" s="118">
        <v>8.0539000000000041E-2</v>
      </c>
      <c r="G39" s="130">
        <v>3.2300000000000002E-2</v>
      </c>
      <c r="H39" s="134">
        <v>2.0474610000000002</v>
      </c>
      <c r="I39" s="115" t="s">
        <v>225</v>
      </c>
      <c r="J39" s="115" t="s">
        <v>24</v>
      </c>
      <c r="K39" s="115" t="s">
        <v>24</v>
      </c>
      <c r="L39" s="135" t="s">
        <v>312</v>
      </c>
      <c r="M39" s="135" t="s">
        <v>313</v>
      </c>
    </row>
    <row r="40" spans="1:13" x14ac:dyDescent="0.25">
      <c r="A40" s="114" t="s">
        <v>66</v>
      </c>
      <c r="B40" s="115">
        <v>1975</v>
      </c>
      <c r="C40" s="115" t="s">
        <v>37</v>
      </c>
      <c r="D40" s="118">
        <v>17.745999999999999</v>
      </c>
      <c r="E40" s="115">
        <v>24.254000000000001</v>
      </c>
      <c r="F40" s="118">
        <v>0.18799999999999997</v>
      </c>
      <c r="G40" s="130">
        <v>4.8399999999999999E-2</v>
      </c>
      <c r="H40" s="134">
        <v>23.946000000000002</v>
      </c>
      <c r="I40" s="115" t="s">
        <v>225</v>
      </c>
      <c r="J40" s="115" t="s">
        <v>24</v>
      </c>
      <c r="K40" s="115" t="s">
        <v>24</v>
      </c>
      <c r="L40" s="135" t="s">
        <v>500</v>
      </c>
      <c r="M40" s="135" t="s">
        <v>501</v>
      </c>
    </row>
    <row r="41" spans="1:13" x14ac:dyDescent="0.25">
      <c r="A41" s="114" t="s">
        <v>67</v>
      </c>
      <c r="B41" s="115">
        <v>1994</v>
      </c>
      <c r="C41" s="115" t="s">
        <v>29</v>
      </c>
      <c r="D41" s="118">
        <v>0.76900000000000002</v>
      </c>
      <c r="E41" s="120">
        <v>5.8460000000000001</v>
      </c>
      <c r="F41" s="118">
        <v>3.0691999999999999</v>
      </c>
      <c r="G41" s="130">
        <v>3.2223000000000002</v>
      </c>
      <c r="H41" s="134">
        <v>2.7768000000000002</v>
      </c>
      <c r="I41" s="115" t="s">
        <v>225</v>
      </c>
      <c r="J41" s="120" t="s">
        <v>24</v>
      </c>
      <c r="K41" s="120" t="s">
        <v>24</v>
      </c>
      <c r="L41" s="135" t="s">
        <v>412</v>
      </c>
      <c r="M41" s="135" t="s">
        <v>413</v>
      </c>
    </row>
    <row r="42" spans="1:13" x14ac:dyDescent="0.25">
      <c r="A42" s="143" t="s">
        <v>68</v>
      </c>
      <c r="B42" s="139" t="s">
        <v>513</v>
      </c>
      <c r="C42" s="139" t="s">
        <v>46</v>
      </c>
      <c r="D42" s="140">
        <v>30.545999999999999</v>
      </c>
      <c r="E42" s="144">
        <v>-4.2959999999999994</v>
      </c>
      <c r="F42" s="140">
        <v>7.0928999999999984</v>
      </c>
      <c r="G42" s="141">
        <v>2.718</v>
      </c>
      <c r="H42" s="141">
        <v>0</v>
      </c>
      <c r="I42" s="145">
        <v>2017</v>
      </c>
      <c r="J42" s="144" t="s">
        <v>25</v>
      </c>
      <c r="K42" s="144" t="s">
        <v>25</v>
      </c>
      <c r="L42" s="142" t="s">
        <v>448</v>
      </c>
      <c r="M42" s="142" t="s">
        <v>449</v>
      </c>
    </row>
    <row r="43" spans="1:13" x14ac:dyDescent="0.25">
      <c r="A43" s="114" t="s">
        <v>69</v>
      </c>
      <c r="B43" s="115">
        <v>1978</v>
      </c>
      <c r="C43" s="115" t="s">
        <v>29</v>
      </c>
      <c r="D43" s="118">
        <v>2.6680000000000001</v>
      </c>
      <c r="E43" s="120">
        <v>3.9470000000000001</v>
      </c>
      <c r="F43" s="118">
        <v>2.0960519999999998</v>
      </c>
      <c r="G43" s="130">
        <v>0</v>
      </c>
      <c r="H43" s="134">
        <v>1.8509480000000007</v>
      </c>
      <c r="I43" s="115" t="s">
        <v>225</v>
      </c>
      <c r="J43" s="120" t="s">
        <v>24</v>
      </c>
      <c r="K43" s="120" t="s">
        <v>24</v>
      </c>
      <c r="L43" s="135" t="s">
        <v>404</v>
      </c>
      <c r="M43" s="135" t="s">
        <v>405</v>
      </c>
    </row>
    <row r="44" spans="1:13" ht="30" x14ac:dyDescent="0.25">
      <c r="A44" s="114" t="s">
        <v>70</v>
      </c>
      <c r="B44" s="115" t="s">
        <v>4672</v>
      </c>
      <c r="C44" s="115" t="s">
        <v>4666</v>
      </c>
      <c r="D44" s="118">
        <v>23.18</v>
      </c>
      <c r="E44" s="120">
        <v>30.82</v>
      </c>
      <c r="F44" s="118">
        <v>29.726100000000006</v>
      </c>
      <c r="G44" s="152">
        <v>37.326000000000001</v>
      </c>
      <c r="H44" s="130">
        <v>1.0938999999999908</v>
      </c>
      <c r="I44" s="153"/>
      <c r="J44" s="120" t="s">
        <v>24</v>
      </c>
      <c r="K44" s="120" t="s">
        <v>24</v>
      </c>
      <c r="L44" s="135" t="s">
        <v>402</v>
      </c>
      <c r="M44" s="135" t="s">
        <v>403</v>
      </c>
    </row>
    <row r="45" spans="1:13" x14ac:dyDescent="0.25">
      <c r="A45" s="143" t="s">
        <v>71</v>
      </c>
      <c r="B45" s="139">
        <v>1971</v>
      </c>
      <c r="C45" s="139" t="s">
        <v>29</v>
      </c>
      <c r="D45" s="140">
        <v>5.2220000000000004</v>
      </c>
      <c r="E45" s="144">
        <v>1.3929999999999998</v>
      </c>
      <c r="F45" s="140">
        <v>3.9400829999999996</v>
      </c>
      <c r="G45" s="141">
        <v>2.0964</v>
      </c>
      <c r="H45" s="141">
        <v>0</v>
      </c>
      <c r="I45" s="139" t="s">
        <v>225</v>
      </c>
      <c r="J45" s="144" t="s">
        <v>24</v>
      </c>
      <c r="K45" s="144" t="s">
        <v>25</v>
      </c>
      <c r="L45" s="142" t="s">
        <v>410</v>
      </c>
      <c r="M45" s="142" t="s">
        <v>411</v>
      </c>
    </row>
    <row r="46" spans="1:13" s="60" customFormat="1" ht="30" x14ac:dyDescent="0.25">
      <c r="A46" s="114" t="s">
        <v>72</v>
      </c>
      <c r="B46" s="115" t="s">
        <v>4795</v>
      </c>
      <c r="C46" s="115" t="s">
        <v>4676</v>
      </c>
      <c r="D46" s="118">
        <v>45.007999999999996</v>
      </c>
      <c r="E46" s="115">
        <v>21.14200000000001</v>
      </c>
      <c r="F46" s="118">
        <v>9.5340210000000027</v>
      </c>
      <c r="G46" s="130">
        <v>10.8116</v>
      </c>
      <c r="H46" s="130">
        <v>11.607979</v>
      </c>
      <c r="I46" s="115"/>
      <c r="J46" s="115" t="s">
        <v>24</v>
      </c>
      <c r="K46" s="115" t="s">
        <v>24</v>
      </c>
      <c r="L46" s="135" t="s">
        <v>456</v>
      </c>
      <c r="M46" s="135" t="s">
        <v>457</v>
      </c>
    </row>
    <row r="47" spans="1:13" ht="30" x14ac:dyDescent="0.25">
      <c r="A47" s="114" t="s">
        <v>73</v>
      </c>
      <c r="B47" s="115">
        <v>1982</v>
      </c>
      <c r="C47" s="115" t="s">
        <v>30</v>
      </c>
      <c r="D47" s="118">
        <v>9.1850000000000005</v>
      </c>
      <c r="E47" s="115">
        <v>7.6150000000000002</v>
      </c>
      <c r="F47" s="118">
        <v>0.17570000000000002</v>
      </c>
      <c r="G47" s="130">
        <v>4.6199999999999998E-2</v>
      </c>
      <c r="H47" s="134">
        <v>7.4392999999999994</v>
      </c>
      <c r="I47" s="115" t="s">
        <v>225</v>
      </c>
      <c r="J47" s="115" t="s">
        <v>24</v>
      </c>
      <c r="K47" s="115" t="s">
        <v>24</v>
      </c>
      <c r="L47" s="135" t="s">
        <v>470</v>
      </c>
      <c r="M47" s="135" t="s">
        <v>471</v>
      </c>
    </row>
    <row r="48" spans="1:13" ht="30" x14ac:dyDescent="0.25">
      <c r="A48" s="143" t="s">
        <v>74</v>
      </c>
      <c r="B48" s="139">
        <v>1949</v>
      </c>
      <c r="C48" s="139" t="s">
        <v>31</v>
      </c>
      <c r="D48" s="140">
        <v>28.414999999999999</v>
      </c>
      <c r="E48" s="144">
        <v>-2.1649999999999991</v>
      </c>
      <c r="F48" s="140">
        <v>2.9878769999999992</v>
      </c>
      <c r="G48" s="141">
        <v>15.4064</v>
      </c>
      <c r="H48" s="141">
        <v>0</v>
      </c>
      <c r="I48" s="145">
        <v>2017</v>
      </c>
      <c r="J48" s="144" t="s">
        <v>25</v>
      </c>
      <c r="K48" s="144" t="s">
        <v>25</v>
      </c>
      <c r="L48" s="142" t="s">
        <v>488</v>
      </c>
      <c r="M48" s="142" t="s">
        <v>489</v>
      </c>
    </row>
    <row r="49" spans="1:13" x14ac:dyDescent="0.25">
      <c r="A49" s="114" t="s">
        <v>75</v>
      </c>
      <c r="B49" s="115">
        <v>1962</v>
      </c>
      <c r="C49" s="115" t="s">
        <v>47</v>
      </c>
      <c r="D49" s="118">
        <v>14.77</v>
      </c>
      <c r="E49" s="115">
        <v>7.23</v>
      </c>
      <c r="F49" s="118">
        <v>2.7868280000000016</v>
      </c>
      <c r="G49" s="130">
        <v>2.6640000000000001</v>
      </c>
      <c r="H49" s="134">
        <v>4.443171999999997</v>
      </c>
      <c r="I49" s="115" t="s">
        <v>225</v>
      </c>
      <c r="J49" s="115" t="s">
        <v>24</v>
      </c>
      <c r="K49" s="115" t="s">
        <v>24</v>
      </c>
      <c r="L49" s="135" t="s">
        <v>478</v>
      </c>
      <c r="M49" s="135" t="s">
        <v>479</v>
      </c>
    </row>
    <row r="50" spans="1:13" x14ac:dyDescent="0.25">
      <c r="A50" s="114" t="s">
        <v>76</v>
      </c>
      <c r="B50" s="115" t="s">
        <v>514</v>
      </c>
      <c r="C50" s="115" t="s">
        <v>26</v>
      </c>
      <c r="D50" s="118">
        <v>7.7930000000000001</v>
      </c>
      <c r="E50" s="120">
        <v>2.7069999999999999</v>
      </c>
      <c r="F50" s="118">
        <v>2.0436000000000001</v>
      </c>
      <c r="G50" s="130">
        <v>4.1929999999999996</v>
      </c>
      <c r="H50" s="134">
        <v>0.66339999999999932</v>
      </c>
      <c r="I50" s="115" t="s">
        <v>225</v>
      </c>
      <c r="J50" s="120" t="s">
        <v>24</v>
      </c>
      <c r="K50" s="120" t="s">
        <v>24</v>
      </c>
      <c r="L50" s="135" t="s">
        <v>414</v>
      </c>
      <c r="M50" s="135" t="s">
        <v>415</v>
      </c>
    </row>
    <row r="51" spans="1:13" x14ac:dyDescent="0.25">
      <c r="A51" s="114" t="s">
        <v>77</v>
      </c>
      <c r="B51" s="115">
        <v>1989</v>
      </c>
      <c r="C51" s="115" t="s">
        <v>31</v>
      </c>
      <c r="D51" s="118">
        <v>7.5470000000000006</v>
      </c>
      <c r="E51" s="115">
        <v>21.382999999999999</v>
      </c>
      <c r="F51" s="118">
        <v>0</v>
      </c>
      <c r="G51" s="130">
        <v>0</v>
      </c>
      <c r="H51" s="134">
        <v>21.103000000000002</v>
      </c>
      <c r="I51" s="115" t="s">
        <v>225</v>
      </c>
      <c r="J51" s="115" t="s">
        <v>24</v>
      </c>
      <c r="K51" s="115" t="s">
        <v>24</v>
      </c>
      <c r="L51" s="135" t="s">
        <v>492</v>
      </c>
      <c r="M51" s="135" t="s">
        <v>493</v>
      </c>
    </row>
    <row r="52" spans="1:13" x14ac:dyDescent="0.25">
      <c r="A52" s="114" t="s">
        <v>78</v>
      </c>
      <c r="B52" s="115" t="s">
        <v>515</v>
      </c>
      <c r="C52" s="115" t="s">
        <v>31</v>
      </c>
      <c r="D52" s="118">
        <v>17.609000000000002</v>
      </c>
      <c r="E52" s="120">
        <v>8.6409999999999982</v>
      </c>
      <c r="F52" s="118">
        <v>7.9420140000000004</v>
      </c>
      <c r="G52" s="130">
        <v>2.8138999999999998</v>
      </c>
      <c r="H52" s="134">
        <v>0.69898599999999789</v>
      </c>
      <c r="I52" s="115" t="s">
        <v>225</v>
      </c>
      <c r="J52" s="120" t="s">
        <v>24</v>
      </c>
      <c r="K52" s="120" t="s">
        <v>24</v>
      </c>
      <c r="L52" s="135" t="s">
        <v>408</v>
      </c>
      <c r="M52" s="135" t="s">
        <v>409</v>
      </c>
    </row>
    <row r="53" spans="1:13" x14ac:dyDescent="0.25">
      <c r="A53" s="114" t="s">
        <v>79</v>
      </c>
      <c r="B53" s="115">
        <v>1970</v>
      </c>
      <c r="C53" s="115" t="s">
        <v>47</v>
      </c>
      <c r="D53" s="118">
        <v>12.8</v>
      </c>
      <c r="E53" s="120">
        <v>4</v>
      </c>
      <c r="F53" s="118">
        <v>3.8506159999999996</v>
      </c>
      <c r="G53" s="130">
        <v>4.0810000000000004</v>
      </c>
      <c r="H53" s="134">
        <v>0.14938400000000129</v>
      </c>
      <c r="I53" s="115" t="s">
        <v>225</v>
      </c>
      <c r="J53" s="120" t="s">
        <v>24</v>
      </c>
      <c r="K53" s="120" t="s">
        <v>24</v>
      </c>
      <c r="L53" s="135" t="s">
        <v>502</v>
      </c>
      <c r="M53" s="135" t="s">
        <v>503</v>
      </c>
    </row>
    <row r="54" spans="1:13" x14ac:dyDescent="0.25">
      <c r="A54" s="143" t="s">
        <v>80</v>
      </c>
      <c r="B54" s="139" t="s">
        <v>4673</v>
      </c>
      <c r="C54" s="139" t="s">
        <v>30</v>
      </c>
      <c r="D54" s="140">
        <v>16.684000000000001</v>
      </c>
      <c r="E54" s="144">
        <v>0.11599999999999966</v>
      </c>
      <c r="F54" s="140">
        <v>2.892500000000001</v>
      </c>
      <c r="G54" s="141">
        <v>1.6778</v>
      </c>
      <c r="H54" s="141">
        <v>0</v>
      </c>
      <c r="I54" s="145"/>
      <c r="J54" s="144" t="s">
        <v>24</v>
      </c>
      <c r="K54" s="144" t="s">
        <v>25</v>
      </c>
      <c r="L54" s="142" t="s">
        <v>398</v>
      </c>
      <c r="M54" s="142" t="s">
        <v>399</v>
      </c>
    </row>
    <row r="55" spans="1:13" ht="30" x14ac:dyDescent="0.25">
      <c r="A55" s="114" t="s">
        <v>81</v>
      </c>
      <c r="B55" s="115" t="s">
        <v>516</v>
      </c>
      <c r="C55" s="115" t="s">
        <v>38</v>
      </c>
      <c r="D55" s="118">
        <v>6.5529999999999999</v>
      </c>
      <c r="E55" s="115">
        <v>5.3469999999999995</v>
      </c>
      <c r="F55" s="118">
        <v>1.6368760000000004</v>
      </c>
      <c r="G55" s="130">
        <v>1.0754999999999999</v>
      </c>
      <c r="H55" s="134">
        <v>3.7101239999999986</v>
      </c>
      <c r="I55" s="115" t="s">
        <v>225</v>
      </c>
      <c r="J55" s="115" t="s">
        <v>24</v>
      </c>
      <c r="K55" s="115" t="s">
        <v>24</v>
      </c>
      <c r="L55" s="135" t="s">
        <v>474</v>
      </c>
      <c r="M55" s="135" t="s">
        <v>475</v>
      </c>
    </row>
    <row r="56" spans="1:13" x14ac:dyDescent="0.25">
      <c r="A56" s="114" t="s">
        <v>82</v>
      </c>
      <c r="B56" s="115">
        <v>1977</v>
      </c>
      <c r="C56" s="115" t="s">
        <v>30</v>
      </c>
      <c r="D56" s="118">
        <v>9.0459999999999994</v>
      </c>
      <c r="E56" s="115">
        <v>11.454000000000001</v>
      </c>
      <c r="F56" s="118">
        <v>7.4700000000000016E-2</v>
      </c>
      <c r="G56" s="130">
        <v>9.1999999999999998E-3</v>
      </c>
      <c r="H56" s="134">
        <v>11.379300000000001</v>
      </c>
      <c r="I56" s="115" t="s">
        <v>225</v>
      </c>
      <c r="J56" s="115" t="s">
        <v>24</v>
      </c>
      <c r="K56" s="115" t="s">
        <v>24</v>
      </c>
      <c r="L56" s="135" t="s">
        <v>498</v>
      </c>
      <c r="M56" s="135" t="s">
        <v>499</v>
      </c>
    </row>
    <row r="57" spans="1:13" x14ac:dyDescent="0.25">
      <c r="A57" s="114" t="s">
        <v>83</v>
      </c>
      <c r="B57" s="115" t="s">
        <v>517</v>
      </c>
      <c r="C57" s="115" t="s">
        <v>36</v>
      </c>
      <c r="D57" s="118">
        <v>0.82</v>
      </c>
      <c r="E57" s="120">
        <v>1.8050000000000002</v>
      </c>
      <c r="F57" s="118">
        <v>0.45425000000000004</v>
      </c>
      <c r="G57" s="130">
        <v>9.0700000000000003E-2</v>
      </c>
      <c r="H57" s="134">
        <v>1.3507500000000001</v>
      </c>
      <c r="I57" s="115" t="s">
        <v>225</v>
      </c>
      <c r="J57" s="120" t="s">
        <v>24</v>
      </c>
      <c r="K57" s="120" t="s">
        <v>24</v>
      </c>
      <c r="L57" s="135" t="s">
        <v>466</v>
      </c>
      <c r="M57" s="135" t="s">
        <v>467</v>
      </c>
    </row>
    <row r="58" spans="1:13" x14ac:dyDescent="0.25">
      <c r="A58" s="114" t="s">
        <v>84</v>
      </c>
      <c r="B58" s="115" t="s">
        <v>518</v>
      </c>
      <c r="C58" s="115" t="s">
        <v>30</v>
      </c>
      <c r="D58" s="118">
        <v>14.723000000000001</v>
      </c>
      <c r="E58" s="120">
        <v>2.077</v>
      </c>
      <c r="F58" s="118">
        <v>0.31099999999999994</v>
      </c>
      <c r="G58" s="130">
        <v>0.30199999999999999</v>
      </c>
      <c r="H58" s="130">
        <v>1.766</v>
      </c>
      <c r="I58" s="115" t="s">
        <v>225</v>
      </c>
      <c r="J58" s="120" t="s">
        <v>24</v>
      </c>
      <c r="K58" s="120" t="s">
        <v>24</v>
      </c>
      <c r="L58" s="135" t="s">
        <v>396</v>
      </c>
      <c r="M58" s="135" t="s">
        <v>397</v>
      </c>
    </row>
    <row r="59" spans="1:13" x14ac:dyDescent="0.25">
      <c r="A59" s="114" t="s">
        <v>85</v>
      </c>
      <c r="B59" s="115">
        <v>1979</v>
      </c>
      <c r="C59" s="115" t="s">
        <v>38</v>
      </c>
      <c r="D59" s="118">
        <v>5.8</v>
      </c>
      <c r="E59" s="115">
        <v>5.569</v>
      </c>
      <c r="F59" s="118">
        <v>2.3195860000000001</v>
      </c>
      <c r="G59" s="130">
        <v>2.12E-2</v>
      </c>
      <c r="H59" s="130">
        <v>5.569</v>
      </c>
      <c r="I59" s="115" t="s">
        <v>225</v>
      </c>
      <c r="J59" s="115" t="s">
        <v>24</v>
      </c>
      <c r="K59" s="115" t="s">
        <v>24</v>
      </c>
      <c r="L59" s="135" t="s">
        <v>496</v>
      </c>
      <c r="M59" s="135" t="s">
        <v>497</v>
      </c>
    </row>
    <row r="60" spans="1:13" x14ac:dyDescent="0.25">
      <c r="A60" s="114" t="s">
        <v>86</v>
      </c>
      <c r="B60" s="115" t="s">
        <v>519</v>
      </c>
      <c r="C60" s="115" t="s">
        <v>26</v>
      </c>
      <c r="D60" s="118">
        <v>3.69</v>
      </c>
      <c r="E60" s="120">
        <v>6.8100000000000005</v>
      </c>
      <c r="F60" s="118">
        <v>5.6006450000000001</v>
      </c>
      <c r="G60" s="130">
        <v>4.673</v>
      </c>
      <c r="H60" s="130">
        <v>1.2093550000000004</v>
      </c>
      <c r="I60" s="115" t="s">
        <v>225</v>
      </c>
      <c r="J60" s="120" t="s">
        <v>24</v>
      </c>
      <c r="K60" s="120" t="s">
        <v>24</v>
      </c>
      <c r="L60" s="135" t="s">
        <v>400</v>
      </c>
      <c r="M60" s="135" t="s">
        <v>401</v>
      </c>
    </row>
    <row r="61" spans="1:13" ht="30" x14ac:dyDescent="0.25">
      <c r="A61" s="114" t="s">
        <v>87</v>
      </c>
      <c r="B61" s="115">
        <v>1975</v>
      </c>
      <c r="C61" s="115" t="s">
        <v>29</v>
      </c>
      <c r="D61" s="118">
        <v>3.032</v>
      </c>
      <c r="E61" s="120">
        <v>3.5830000000000002</v>
      </c>
      <c r="F61" s="118">
        <v>0.72727700000000006</v>
      </c>
      <c r="G61" s="130">
        <v>0.34139999999999998</v>
      </c>
      <c r="H61" s="130">
        <v>2.8557230000000002</v>
      </c>
      <c r="I61" s="115" t="s">
        <v>225</v>
      </c>
      <c r="J61" s="120" t="s">
        <v>24</v>
      </c>
      <c r="K61" s="120" t="s">
        <v>24</v>
      </c>
      <c r="L61" s="135" t="s">
        <v>426</v>
      </c>
      <c r="M61" s="135" t="s">
        <v>427</v>
      </c>
    </row>
    <row r="62" spans="1:13" x14ac:dyDescent="0.25">
      <c r="A62" s="114" t="s">
        <v>89</v>
      </c>
      <c r="B62" s="115">
        <v>1978</v>
      </c>
      <c r="C62" s="115" t="s">
        <v>30</v>
      </c>
      <c r="D62" s="118">
        <v>6.117</v>
      </c>
      <c r="E62" s="120">
        <v>10.683</v>
      </c>
      <c r="F62" s="118">
        <v>1.2751999999999999</v>
      </c>
      <c r="G62" s="130">
        <v>0.3881</v>
      </c>
      <c r="H62" s="130">
        <v>9.4078000000000017</v>
      </c>
      <c r="I62" s="115" t="s">
        <v>225</v>
      </c>
      <c r="J62" s="120" t="s">
        <v>24</v>
      </c>
      <c r="K62" s="120" t="s">
        <v>24</v>
      </c>
      <c r="L62" s="135" t="s">
        <v>394</v>
      </c>
      <c r="M62" s="135" t="s">
        <v>395</v>
      </c>
    </row>
    <row r="63" spans="1:13" x14ac:dyDescent="0.25">
      <c r="A63" s="114" t="s">
        <v>91</v>
      </c>
      <c r="B63" s="115" t="s">
        <v>520</v>
      </c>
      <c r="C63" s="115" t="s">
        <v>219</v>
      </c>
      <c r="D63" s="118">
        <v>40.159999999999997</v>
      </c>
      <c r="E63" s="120">
        <v>28.090000000000003</v>
      </c>
      <c r="F63" s="118">
        <v>26.999776000000001</v>
      </c>
      <c r="G63" s="130">
        <v>26.872</v>
      </c>
      <c r="H63" s="130">
        <v>1.0902240000000063</v>
      </c>
      <c r="I63" s="115" t="s">
        <v>225</v>
      </c>
      <c r="J63" s="120" t="s">
        <v>24</v>
      </c>
      <c r="K63" s="120" t="s">
        <v>24</v>
      </c>
      <c r="L63" s="135" t="s">
        <v>416</v>
      </c>
      <c r="M63" s="135" t="s">
        <v>417</v>
      </c>
    </row>
    <row r="64" spans="1:13" ht="30" x14ac:dyDescent="0.25">
      <c r="A64" s="114" t="s">
        <v>92</v>
      </c>
      <c r="B64" s="115">
        <v>1958</v>
      </c>
      <c r="C64" s="115" t="s">
        <v>57</v>
      </c>
      <c r="D64" s="118">
        <v>37.069000000000003</v>
      </c>
      <c r="E64" s="120">
        <v>38.006</v>
      </c>
      <c r="F64" s="118">
        <v>3.7270999999999996</v>
      </c>
      <c r="G64" s="130">
        <v>3.1979000000000002</v>
      </c>
      <c r="H64" s="130">
        <v>34.2789</v>
      </c>
      <c r="I64" s="115" t="s">
        <v>225</v>
      </c>
      <c r="J64" s="120" t="s">
        <v>24</v>
      </c>
      <c r="K64" s="120" t="s">
        <v>24</v>
      </c>
      <c r="L64" s="135" t="s">
        <v>452</v>
      </c>
      <c r="M64" s="135" t="s">
        <v>453</v>
      </c>
    </row>
    <row r="65" spans="1:13" x14ac:dyDescent="0.25">
      <c r="A65" s="114" t="s">
        <v>93</v>
      </c>
      <c r="B65" s="115">
        <v>1983</v>
      </c>
      <c r="C65" s="115" t="s">
        <v>26</v>
      </c>
      <c r="D65" s="118">
        <v>4.9539999999999997</v>
      </c>
      <c r="E65" s="120">
        <v>5.5460000000000003</v>
      </c>
      <c r="F65" s="118">
        <v>5.2200039999999994</v>
      </c>
      <c r="G65" s="130">
        <v>3.5800999999999998</v>
      </c>
      <c r="H65" s="130">
        <v>0.32599599999999995</v>
      </c>
      <c r="I65" s="115" t="s">
        <v>225</v>
      </c>
      <c r="J65" s="120" t="s">
        <v>24</v>
      </c>
      <c r="K65" s="120" t="s">
        <v>24</v>
      </c>
      <c r="L65" s="135" t="s">
        <v>406</v>
      </c>
      <c r="M65" s="135" t="s">
        <v>407</v>
      </c>
    </row>
    <row r="66" spans="1:13" x14ac:dyDescent="0.25">
      <c r="A66" s="114" t="s">
        <v>94</v>
      </c>
      <c r="B66" s="115">
        <v>1964</v>
      </c>
      <c r="C66" s="115" t="s">
        <v>35</v>
      </c>
      <c r="D66" s="118">
        <v>16.117999999999999</v>
      </c>
      <c r="E66" s="120">
        <v>4.8820000000000014</v>
      </c>
      <c r="F66" s="118">
        <v>1.7161999999999999</v>
      </c>
      <c r="G66" s="130">
        <v>1.6578999999999999</v>
      </c>
      <c r="H66" s="130">
        <v>3.1658000000000008</v>
      </c>
      <c r="I66" s="115" t="s">
        <v>225</v>
      </c>
      <c r="J66" s="120" t="s">
        <v>24</v>
      </c>
      <c r="K66" s="120" t="s">
        <v>24</v>
      </c>
      <c r="L66" s="135" t="s">
        <v>438</v>
      </c>
      <c r="M66" s="135" t="s">
        <v>439</v>
      </c>
    </row>
    <row r="67" spans="1:13" ht="30" x14ac:dyDescent="0.25">
      <c r="A67" s="114" t="s">
        <v>96</v>
      </c>
      <c r="B67" s="115">
        <v>1990</v>
      </c>
      <c r="C67" s="115" t="s">
        <v>30</v>
      </c>
      <c r="D67" s="118">
        <v>11.785</v>
      </c>
      <c r="E67" s="115">
        <v>9.8150000000000013</v>
      </c>
      <c r="F67" s="118">
        <v>1.2285000000000001</v>
      </c>
      <c r="G67" s="130">
        <v>0.75649999999999995</v>
      </c>
      <c r="H67" s="130">
        <v>8.5865000000000009</v>
      </c>
      <c r="I67" s="115" t="s">
        <v>225</v>
      </c>
      <c r="J67" s="115" t="s">
        <v>24</v>
      </c>
      <c r="K67" s="115" t="s">
        <v>24</v>
      </c>
      <c r="L67" s="135" t="s">
        <v>504</v>
      </c>
      <c r="M67" s="135" t="s">
        <v>505</v>
      </c>
    </row>
    <row r="68" spans="1:13" x14ac:dyDescent="0.25">
      <c r="A68" s="114" t="s">
        <v>98</v>
      </c>
      <c r="B68" s="115" t="s">
        <v>521</v>
      </c>
      <c r="C68" s="115" t="s">
        <v>47</v>
      </c>
      <c r="D68" s="118">
        <v>15.728</v>
      </c>
      <c r="E68" s="120">
        <v>1.072000000000001</v>
      </c>
      <c r="F68" s="118">
        <v>0.5999000000000001</v>
      </c>
      <c r="G68" s="130">
        <v>0.43</v>
      </c>
      <c r="H68" s="130">
        <v>0.47210000000000107</v>
      </c>
      <c r="I68" s="115" t="s">
        <v>225</v>
      </c>
      <c r="J68" s="120" t="s">
        <v>24</v>
      </c>
      <c r="K68" s="120" t="s">
        <v>24</v>
      </c>
      <c r="L68" s="135" t="s">
        <v>420</v>
      </c>
      <c r="M68" s="135" t="s">
        <v>421</v>
      </c>
    </row>
    <row r="69" spans="1:13" x14ac:dyDescent="0.25">
      <c r="A69" s="113" t="s">
        <v>152</v>
      </c>
      <c r="B69" s="115">
        <v>1981</v>
      </c>
      <c r="C69" s="115" t="s">
        <v>48</v>
      </c>
      <c r="D69" s="118">
        <v>1.196</v>
      </c>
      <c r="E69" s="120">
        <v>1.429</v>
      </c>
      <c r="F69" s="118">
        <v>1.6800000000000006E-2</v>
      </c>
      <c r="G69" s="130">
        <v>3.1199999999999999E-2</v>
      </c>
      <c r="H69" s="130">
        <v>1.4122000000000001</v>
      </c>
      <c r="I69" s="115" t="s">
        <v>225</v>
      </c>
      <c r="J69" s="120" t="s">
        <v>24</v>
      </c>
      <c r="K69" s="120" t="s">
        <v>24</v>
      </c>
      <c r="L69" s="135" t="s">
        <v>446</v>
      </c>
      <c r="M69" s="135" t="s">
        <v>447</v>
      </c>
    </row>
    <row r="70" spans="1:13" x14ac:dyDescent="0.25">
      <c r="A70" s="113" t="s">
        <v>153</v>
      </c>
      <c r="B70" s="115">
        <v>1969</v>
      </c>
      <c r="C70" s="115" t="s">
        <v>47</v>
      </c>
      <c r="D70" s="118">
        <v>4.165</v>
      </c>
      <c r="E70" s="120">
        <v>12.635000000000002</v>
      </c>
      <c r="F70" s="118">
        <v>0</v>
      </c>
      <c r="G70" s="130">
        <v>0</v>
      </c>
      <c r="H70" s="130">
        <v>12.635000000000002</v>
      </c>
      <c r="I70" s="115" t="s">
        <v>225</v>
      </c>
      <c r="J70" s="120" t="s">
        <v>24</v>
      </c>
      <c r="K70" s="120" t="s">
        <v>24</v>
      </c>
      <c r="L70" s="135" t="s">
        <v>460</v>
      </c>
      <c r="M70" s="135" t="s">
        <v>461</v>
      </c>
    </row>
    <row r="71" spans="1:13" x14ac:dyDescent="0.25">
      <c r="A71" s="113" t="s">
        <v>154</v>
      </c>
      <c r="B71" s="115">
        <v>1972</v>
      </c>
      <c r="C71" s="115" t="s">
        <v>41</v>
      </c>
      <c r="D71" s="118">
        <v>1.452</v>
      </c>
      <c r="E71" s="120">
        <v>2.7480000000000002</v>
      </c>
      <c r="F71" s="118">
        <v>0.34409999999999996</v>
      </c>
      <c r="G71" s="130">
        <v>6.9900000000000004E-2</v>
      </c>
      <c r="H71" s="130">
        <v>2.4039000000000001</v>
      </c>
      <c r="I71" s="115" t="s">
        <v>225</v>
      </c>
      <c r="J71" s="120" t="s">
        <v>24</v>
      </c>
      <c r="K71" s="120" t="s">
        <v>24</v>
      </c>
      <c r="L71" s="135" t="s">
        <v>482</v>
      </c>
      <c r="M71" s="135" t="s">
        <v>483</v>
      </c>
    </row>
    <row r="72" spans="1:13" ht="30" x14ac:dyDescent="0.25">
      <c r="A72" s="113" t="s">
        <v>155</v>
      </c>
      <c r="B72" s="115">
        <v>1989</v>
      </c>
      <c r="C72" s="115" t="s">
        <v>45</v>
      </c>
      <c r="D72" s="118">
        <v>2.2000000000000002</v>
      </c>
      <c r="E72" s="115">
        <v>4.7469999999999999</v>
      </c>
      <c r="F72" s="118">
        <v>2.9036000000000004</v>
      </c>
      <c r="G72" s="130">
        <v>0.75290000000000001</v>
      </c>
      <c r="H72" s="130">
        <v>1.8433999999999999</v>
      </c>
      <c r="I72" s="115" t="s">
        <v>225</v>
      </c>
      <c r="J72" s="115" t="s">
        <v>24</v>
      </c>
      <c r="K72" s="115" t="s">
        <v>24</v>
      </c>
      <c r="L72" s="135" t="s">
        <v>468</v>
      </c>
      <c r="M72" s="135" t="s">
        <v>469</v>
      </c>
    </row>
    <row r="73" spans="1:13" x14ac:dyDescent="0.25">
      <c r="A73" s="113" t="s">
        <v>156</v>
      </c>
      <c r="B73" s="115">
        <v>1978</v>
      </c>
      <c r="C73" s="115" t="s">
        <v>37</v>
      </c>
      <c r="D73" s="118">
        <v>25.614000000000001</v>
      </c>
      <c r="E73" s="120">
        <v>16.385999999999999</v>
      </c>
      <c r="F73" s="118">
        <v>0.10829999999999998</v>
      </c>
      <c r="G73" s="130">
        <v>7.6899999999999996E-2</v>
      </c>
      <c r="H73" s="130">
        <v>16.277699999999999</v>
      </c>
      <c r="I73" s="115" t="s">
        <v>225</v>
      </c>
      <c r="J73" s="120" t="s">
        <v>24</v>
      </c>
      <c r="K73" s="120" t="s">
        <v>24</v>
      </c>
      <c r="L73" s="135" t="s">
        <v>450</v>
      </c>
      <c r="M73" s="135" t="s">
        <v>451</v>
      </c>
    </row>
    <row r="74" spans="1:13" x14ac:dyDescent="0.25">
      <c r="A74" s="113" t="s">
        <v>160</v>
      </c>
      <c r="B74" s="115">
        <v>1983</v>
      </c>
      <c r="C74" s="115" t="s">
        <v>45</v>
      </c>
      <c r="D74" s="118">
        <v>4.0170000000000003</v>
      </c>
      <c r="E74" s="120">
        <v>2.5979999999999999</v>
      </c>
      <c r="F74" s="118">
        <v>0.67365400000000042</v>
      </c>
      <c r="G74" s="130">
        <v>0.31559999999999999</v>
      </c>
      <c r="H74" s="130">
        <v>1.9243459999999999</v>
      </c>
      <c r="I74" s="115" t="s">
        <v>225</v>
      </c>
      <c r="J74" s="120" t="s">
        <v>24</v>
      </c>
      <c r="K74" s="120" t="s">
        <v>24</v>
      </c>
      <c r="L74" s="135" t="s">
        <v>476</v>
      </c>
      <c r="M74" s="135" t="s">
        <v>477</v>
      </c>
    </row>
    <row r="75" spans="1:13" s="60" customFormat="1" x14ac:dyDescent="0.25">
      <c r="A75" s="114" t="s">
        <v>161</v>
      </c>
      <c r="B75" s="115" t="s">
        <v>4674</v>
      </c>
      <c r="C75" s="115" t="s">
        <v>30</v>
      </c>
      <c r="D75" s="118">
        <v>10.879</v>
      </c>
      <c r="E75" s="120">
        <v>5.9210000000000012</v>
      </c>
      <c r="F75" s="118">
        <v>1.1898</v>
      </c>
      <c r="G75" s="130">
        <v>1.1929000000000001</v>
      </c>
      <c r="H75" s="130">
        <v>4.7312000000000012</v>
      </c>
      <c r="I75" s="153">
        <v>2017</v>
      </c>
      <c r="J75" s="120" t="s">
        <v>24</v>
      </c>
      <c r="K75" s="120" t="s">
        <v>24</v>
      </c>
      <c r="L75" s="135" t="s">
        <v>472</v>
      </c>
      <c r="M75" s="135" t="s">
        <v>473</v>
      </c>
    </row>
    <row r="76" spans="1:13" x14ac:dyDescent="0.25">
      <c r="A76" s="113" t="s">
        <v>162</v>
      </c>
      <c r="B76" s="115">
        <v>1977</v>
      </c>
      <c r="C76" s="115" t="s">
        <v>30</v>
      </c>
      <c r="D76" s="118">
        <v>12.585000000000001</v>
      </c>
      <c r="E76" s="115">
        <v>5.8550000000000004</v>
      </c>
      <c r="F76" s="118">
        <v>0.40850000000000014</v>
      </c>
      <c r="G76" s="130">
        <v>0.44319999999999998</v>
      </c>
      <c r="H76" s="130">
        <v>5.4465000000000003</v>
      </c>
      <c r="I76" s="115" t="s">
        <v>225</v>
      </c>
      <c r="J76" s="115" t="s">
        <v>24</v>
      </c>
      <c r="K76" s="115" t="s">
        <v>24</v>
      </c>
      <c r="L76" s="135" t="s">
        <v>490</v>
      </c>
      <c r="M76" s="135" t="s">
        <v>491</v>
      </c>
    </row>
    <row r="77" spans="1:13" x14ac:dyDescent="0.25">
      <c r="A77" s="113" t="s">
        <v>164</v>
      </c>
      <c r="B77" s="115">
        <v>1960</v>
      </c>
      <c r="C77" s="115" t="s">
        <v>26</v>
      </c>
      <c r="D77" s="118">
        <v>3.0730000000000004</v>
      </c>
      <c r="E77" s="115">
        <v>8.0579999999999998</v>
      </c>
      <c r="F77" s="118">
        <v>1.0599999999999998E-2</v>
      </c>
      <c r="G77" s="130">
        <v>3.0000000000000001E-3</v>
      </c>
      <c r="H77" s="130">
        <v>8.0579999999999998</v>
      </c>
      <c r="I77" s="115" t="s">
        <v>225</v>
      </c>
      <c r="J77" s="115" t="s">
        <v>24</v>
      </c>
      <c r="K77" s="115" t="s">
        <v>24</v>
      </c>
      <c r="L77" s="135" t="s">
        <v>462</v>
      </c>
      <c r="M77" s="135" t="s">
        <v>463</v>
      </c>
    </row>
    <row r="78" spans="1:13" x14ac:dyDescent="0.25">
      <c r="A78" s="113" t="s">
        <v>165</v>
      </c>
      <c r="B78" s="115">
        <v>1977</v>
      </c>
      <c r="C78" s="115" t="s">
        <v>27</v>
      </c>
      <c r="D78" s="118">
        <v>1.0629999999999999</v>
      </c>
      <c r="E78" s="120">
        <v>1.5620000000000001</v>
      </c>
      <c r="F78" s="118">
        <v>0.61099999999999999</v>
      </c>
      <c r="G78" s="130">
        <v>0.48709999999999998</v>
      </c>
      <c r="H78" s="130">
        <v>0.95100000000000007</v>
      </c>
      <c r="I78" s="115" t="s">
        <v>225</v>
      </c>
      <c r="J78" s="120" t="s">
        <v>24</v>
      </c>
      <c r="K78" s="120" t="s">
        <v>24</v>
      </c>
      <c r="L78" s="135" t="s">
        <v>424</v>
      </c>
      <c r="M78" s="135" t="s">
        <v>425</v>
      </c>
    </row>
    <row r="79" spans="1:13" x14ac:dyDescent="0.25">
      <c r="A79" s="113" t="s">
        <v>167</v>
      </c>
      <c r="B79" s="115">
        <v>1969</v>
      </c>
      <c r="C79" s="115" t="s">
        <v>51</v>
      </c>
      <c r="D79" s="118">
        <v>13.156000000000001</v>
      </c>
      <c r="E79" s="115">
        <v>22.244</v>
      </c>
      <c r="F79" s="118">
        <v>2.5996780000000008</v>
      </c>
      <c r="G79" s="130">
        <v>0.63539999999999996</v>
      </c>
      <c r="H79" s="130">
        <v>19.644322000000003</v>
      </c>
      <c r="I79" s="115" t="s">
        <v>225</v>
      </c>
      <c r="J79" s="115" t="s">
        <v>24</v>
      </c>
      <c r="K79" s="115" t="s">
        <v>24</v>
      </c>
      <c r="L79" s="135" t="s">
        <v>464</v>
      </c>
      <c r="M79" s="135" t="s">
        <v>465</v>
      </c>
    </row>
    <row r="80" spans="1:13" x14ac:dyDescent="0.25">
      <c r="A80" s="113" t="s">
        <v>168</v>
      </c>
      <c r="B80" s="115" t="s">
        <v>522</v>
      </c>
      <c r="C80" s="115" t="s">
        <v>31</v>
      </c>
      <c r="D80" s="118">
        <v>12.728999999999999</v>
      </c>
      <c r="E80" s="115">
        <v>15.731000000000002</v>
      </c>
      <c r="F80" s="118">
        <v>0.82813999999999988</v>
      </c>
      <c r="G80" s="130">
        <v>0.75270000000000004</v>
      </c>
      <c r="H80" s="130">
        <v>14.900860000000002</v>
      </c>
      <c r="I80" s="115" t="s">
        <v>225</v>
      </c>
      <c r="J80" s="115" t="s">
        <v>24</v>
      </c>
      <c r="K80" s="115" t="s">
        <v>24</v>
      </c>
      <c r="L80" s="135" t="s">
        <v>486</v>
      </c>
      <c r="M80" s="135" t="s">
        <v>487</v>
      </c>
    </row>
    <row r="81" spans="1:13" x14ac:dyDescent="0.25">
      <c r="A81" s="113" t="s">
        <v>169</v>
      </c>
      <c r="B81" s="115">
        <v>1984</v>
      </c>
      <c r="C81" s="115" t="s">
        <v>27</v>
      </c>
      <c r="D81" s="118">
        <v>0.55500000000000005</v>
      </c>
      <c r="E81" s="120">
        <v>2.0699999999999998</v>
      </c>
      <c r="F81" s="118">
        <v>2.0511999999999997</v>
      </c>
      <c r="G81" s="130">
        <v>1.7070000000000001</v>
      </c>
      <c r="H81" s="130">
        <v>1.880000000000015E-2</v>
      </c>
      <c r="I81" s="115" t="s">
        <v>225</v>
      </c>
      <c r="J81" s="120" t="s">
        <v>24</v>
      </c>
      <c r="K81" s="120" t="s">
        <v>24</v>
      </c>
      <c r="L81" s="135" t="s">
        <v>454</v>
      </c>
      <c r="M81" s="135" t="s">
        <v>455</v>
      </c>
    </row>
    <row r="82" spans="1:13" x14ac:dyDescent="0.25">
      <c r="A82" s="113" t="s">
        <v>170</v>
      </c>
      <c r="B82" s="115">
        <v>1974</v>
      </c>
      <c r="C82" s="115" t="s">
        <v>30</v>
      </c>
      <c r="D82" s="118">
        <v>7.4480000000000004</v>
      </c>
      <c r="E82" s="115">
        <v>12.709</v>
      </c>
      <c r="F82" s="118">
        <v>0.10480000000000002</v>
      </c>
      <c r="G82" s="130">
        <v>0.105</v>
      </c>
      <c r="H82" s="134">
        <v>12.604200000000001</v>
      </c>
      <c r="I82" s="115" t="s">
        <v>225</v>
      </c>
      <c r="J82" s="115" t="s">
        <v>24</v>
      </c>
      <c r="K82" s="115" t="s">
        <v>24</v>
      </c>
      <c r="L82" s="135" t="s">
        <v>432</v>
      </c>
      <c r="M82" s="135" t="s">
        <v>433</v>
      </c>
    </row>
    <row r="83" spans="1:13" x14ac:dyDescent="0.25">
      <c r="A83" s="113" t="s">
        <v>171</v>
      </c>
      <c r="B83" s="115">
        <v>1982</v>
      </c>
      <c r="C83" s="115" t="s">
        <v>29</v>
      </c>
      <c r="D83" s="118">
        <v>1.054</v>
      </c>
      <c r="E83" s="120">
        <v>5.5609999999999999</v>
      </c>
      <c r="F83" s="118">
        <v>0.339314</v>
      </c>
      <c r="G83" s="130">
        <v>0.20399999999999999</v>
      </c>
      <c r="H83" s="134">
        <v>5.221686</v>
      </c>
      <c r="I83" s="115" t="s">
        <v>225</v>
      </c>
      <c r="J83" s="120" t="s">
        <v>24</v>
      </c>
      <c r="K83" s="120" t="s">
        <v>24</v>
      </c>
      <c r="L83" s="135" t="s">
        <v>484</v>
      </c>
      <c r="M83" s="135" t="s">
        <v>485</v>
      </c>
    </row>
    <row r="84" spans="1:13" x14ac:dyDescent="0.25">
      <c r="A84" s="138" t="s">
        <v>172</v>
      </c>
      <c r="B84" s="139">
        <v>1976</v>
      </c>
      <c r="C84" s="139" t="s">
        <v>30</v>
      </c>
      <c r="D84" s="140">
        <v>18.228999999999999</v>
      </c>
      <c r="E84" s="139">
        <v>-1.4289999999999985</v>
      </c>
      <c r="F84" s="140">
        <v>0</v>
      </c>
      <c r="G84" s="141">
        <v>0</v>
      </c>
      <c r="H84" s="141">
        <v>0</v>
      </c>
      <c r="I84" s="139">
        <v>2018</v>
      </c>
      <c r="J84" s="139" t="s">
        <v>25</v>
      </c>
      <c r="K84" s="139" t="s">
        <v>25</v>
      </c>
      <c r="L84" s="142" t="s">
        <v>436</v>
      </c>
      <c r="M84" s="142" t="s">
        <v>437</v>
      </c>
    </row>
    <row r="85" spans="1:13" x14ac:dyDescent="0.25">
      <c r="A85" s="113" t="s">
        <v>173</v>
      </c>
      <c r="B85" s="115">
        <v>1972</v>
      </c>
      <c r="C85" s="115" t="s">
        <v>40</v>
      </c>
      <c r="D85" s="118">
        <v>8.8989999999999991</v>
      </c>
      <c r="E85" s="120">
        <v>1.6010000000000009</v>
      </c>
      <c r="F85" s="118">
        <v>1.0525000000000007</v>
      </c>
      <c r="G85" s="130">
        <v>0.41720000000000002</v>
      </c>
      <c r="H85" s="134">
        <v>0.54850000000000065</v>
      </c>
      <c r="I85" s="115" t="s">
        <v>225</v>
      </c>
      <c r="J85" s="120" t="s">
        <v>24</v>
      </c>
      <c r="K85" s="120" t="s">
        <v>24</v>
      </c>
      <c r="L85" s="135" t="s">
        <v>480</v>
      </c>
      <c r="M85" s="135" t="s">
        <v>481</v>
      </c>
    </row>
    <row r="86" spans="1:13" x14ac:dyDescent="0.25">
      <c r="A86" s="113" t="s">
        <v>175</v>
      </c>
      <c r="B86" s="115">
        <v>1981</v>
      </c>
      <c r="C86" s="115" t="s">
        <v>29</v>
      </c>
      <c r="D86" s="118">
        <v>0.91800000000000004</v>
      </c>
      <c r="E86" s="120">
        <v>5.6970000000000001</v>
      </c>
      <c r="F86" s="118">
        <v>1.8599999999999992E-2</v>
      </c>
      <c r="G86" s="130">
        <v>3.0000000000000001E-3</v>
      </c>
      <c r="H86" s="134">
        <v>5.6783999999999999</v>
      </c>
      <c r="I86" s="115" t="s">
        <v>225</v>
      </c>
      <c r="J86" s="120" t="s">
        <v>24</v>
      </c>
      <c r="K86" s="120" t="s">
        <v>24</v>
      </c>
      <c r="L86" s="135" t="s">
        <v>428</v>
      </c>
      <c r="M86" s="135" t="s">
        <v>429</v>
      </c>
    </row>
    <row r="87" spans="1:13" x14ac:dyDescent="0.25">
      <c r="A87" s="113" t="s">
        <v>174</v>
      </c>
      <c r="B87" s="115">
        <v>2006</v>
      </c>
      <c r="C87" s="115" t="s">
        <v>30</v>
      </c>
      <c r="D87" s="118">
        <v>14.661999999999999</v>
      </c>
      <c r="E87" s="115">
        <v>8.588000000000001</v>
      </c>
      <c r="F87" s="118">
        <v>1.9198999999999993</v>
      </c>
      <c r="G87" s="130">
        <v>0.11559999999999999</v>
      </c>
      <c r="H87" s="134">
        <v>6.6681000000000026</v>
      </c>
      <c r="I87" s="115" t="s">
        <v>225</v>
      </c>
      <c r="J87" s="115" t="s">
        <v>24</v>
      </c>
      <c r="K87" s="115" t="s">
        <v>24</v>
      </c>
      <c r="L87" s="135" t="s">
        <v>444</v>
      </c>
      <c r="M87" s="135" t="s">
        <v>445</v>
      </c>
    </row>
    <row r="88" spans="1:13" x14ac:dyDescent="0.25">
      <c r="A88" s="113" t="s">
        <v>101</v>
      </c>
      <c r="B88" s="115">
        <v>1978</v>
      </c>
      <c r="C88" s="115" t="s">
        <v>29</v>
      </c>
      <c r="D88" s="118">
        <v>2.9279999999999999</v>
      </c>
      <c r="E88" s="115">
        <v>3.6870000000000003</v>
      </c>
      <c r="F88" s="118">
        <v>4.2999999999999997E-2</v>
      </c>
      <c r="G88" s="130">
        <v>0</v>
      </c>
      <c r="H88" s="134">
        <v>3.6440000000000001</v>
      </c>
      <c r="I88" s="115" t="s">
        <v>225</v>
      </c>
      <c r="J88" s="115" t="s">
        <v>24</v>
      </c>
      <c r="K88" s="115" t="s">
        <v>24</v>
      </c>
      <c r="L88" s="135" t="s">
        <v>226</v>
      </c>
      <c r="M88" s="135" t="s">
        <v>227</v>
      </c>
    </row>
    <row r="89" spans="1:13" x14ac:dyDescent="0.25">
      <c r="A89" s="113" t="s">
        <v>102</v>
      </c>
      <c r="B89" s="115">
        <v>1972</v>
      </c>
      <c r="C89" s="115" t="s">
        <v>29</v>
      </c>
      <c r="D89" s="118">
        <v>3.4119999999999999</v>
      </c>
      <c r="E89" s="115">
        <v>3.2030000000000003</v>
      </c>
      <c r="F89" s="118">
        <v>5.439999999999999E-2</v>
      </c>
      <c r="G89" s="130">
        <v>3.8199999999999998E-2</v>
      </c>
      <c r="H89" s="134">
        <v>3.1486000000000005</v>
      </c>
      <c r="I89" s="115" t="s">
        <v>225</v>
      </c>
      <c r="J89" s="115" t="s">
        <v>24</v>
      </c>
      <c r="K89" s="115" t="s">
        <v>24</v>
      </c>
      <c r="L89" s="135" t="s">
        <v>330</v>
      </c>
      <c r="M89" s="135" t="s">
        <v>331</v>
      </c>
    </row>
    <row r="90" spans="1:13" x14ac:dyDescent="0.25">
      <c r="A90" s="113" t="s">
        <v>103</v>
      </c>
      <c r="B90" s="115">
        <v>1980</v>
      </c>
      <c r="C90" s="115" t="s">
        <v>28</v>
      </c>
      <c r="D90" s="118">
        <v>0.501</v>
      </c>
      <c r="E90" s="115">
        <v>1.1790000000000003</v>
      </c>
      <c r="F90" s="118">
        <v>7.8600000000000003E-2</v>
      </c>
      <c r="G90" s="130">
        <v>0</v>
      </c>
      <c r="H90" s="134">
        <v>1.1004</v>
      </c>
      <c r="I90" s="115" t="s">
        <v>225</v>
      </c>
      <c r="J90" s="115" t="s">
        <v>24</v>
      </c>
      <c r="K90" s="115" t="s">
        <v>24</v>
      </c>
      <c r="L90" s="135" t="s">
        <v>250</v>
      </c>
      <c r="M90" s="135" t="s">
        <v>251</v>
      </c>
    </row>
    <row r="91" spans="1:13" x14ac:dyDescent="0.25">
      <c r="A91" s="113" t="s">
        <v>104</v>
      </c>
      <c r="B91" s="115">
        <v>1964</v>
      </c>
      <c r="C91" s="115" t="s">
        <v>53</v>
      </c>
      <c r="D91" s="118">
        <v>1.9239999999999999</v>
      </c>
      <c r="E91" s="120">
        <v>1.4360000000000004</v>
      </c>
      <c r="F91" s="118">
        <v>0.23410000000000003</v>
      </c>
      <c r="G91" s="130">
        <v>0.48709999999999998</v>
      </c>
      <c r="H91" s="134">
        <v>1.2019000000000002</v>
      </c>
      <c r="I91" s="115" t="s">
        <v>225</v>
      </c>
      <c r="J91" s="115" t="s">
        <v>24</v>
      </c>
      <c r="K91" s="120" t="s">
        <v>24</v>
      </c>
      <c r="L91" s="135" t="s">
        <v>362</v>
      </c>
      <c r="M91" s="135" t="s">
        <v>363</v>
      </c>
    </row>
    <row r="92" spans="1:13" x14ac:dyDescent="0.25">
      <c r="A92" s="113" t="s">
        <v>105</v>
      </c>
      <c r="B92" s="115">
        <v>1969</v>
      </c>
      <c r="C92" s="115" t="s">
        <v>34</v>
      </c>
      <c r="D92" s="118">
        <v>1.335</v>
      </c>
      <c r="E92" s="115">
        <v>2.8650000000000002</v>
      </c>
      <c r="F92" s="118">
        <v>0.30859999999999993</v>
      </c>
      <c r="G92" s="130">
        <v>0.2903</v>
      </c>
      <c r="H92" s="134">
        <v>2.5564</v>
      </c>
      <c r="I92" s="115" t="s">
        <v>225</v>
      </c>
      <c r="J92" s="115" t="s">
        <v>24</v>
      </c>
      <c r="K92" s="120" t="s">
        <v>24</v>
      </c>
      <c r="L92" s="135" t="s">
        <v>386</v>
      </c>
      <c r="M92" s="135" t="s">
        <v>387</v>
      </c>
    </row>
    <row r="93" spans="1:13" x14ac:dyDescent="0.25">
      <c r="A93" s="113" t="s">
        <v>106</v>
      </c>
      <c r="B93" s="115">
        <v>1988</v>
      </c>
      <c r="C93" s="115" t="s">
        <v>27</v>
      </c>
      <c r="D93" s="118">
        <v>0.53</v>
      </c>
      <c r="E93" s="120">
        <v>2.0949999999999998</v>
      </c>
      <c r="F93" s="118">
        <v>8.6228000000000013E-2</v>
      </c>
      <c r="G93" s="130">
        <v>4.8000000000000001E-2</v>
      </c>
      <c r="H93" s="134">
        <v>2.008772</v>
      </c>
      <c r="I93" s="115" t="s">
        <v>225</v>
      </c>
      <c r="J93" s="115" t="s">
        <v>24</v>
      </c>
      <c r="K93" s="120" t="s">
        <v>24</v>
      </c>
      <c r="L93" s="135" t="s">
        <v>352</v>
      </c>
      <c r="M93" s="135" t="s">
        <v>353</v>
      </c>
    </row>
    <row r="94" spans="1:13" x14ac:dyDescent="0.25">
      <c r="A94" s="143" t="s">
        <v>107</v>
      </c>
      <c r="B94" s="139">
        <v>1947</v>
      </c>
      <c r="C94" s="139" t="s">
        <v>45</v>
      </c>
      <c r="D94" s="140">
        <v>10.856</v>
      </c>
      <c r="E94" s="139">
        <v>-4.2409999999999997</v>
      </c>
      <c r="F94" s="140">
        <v>0</v>
      </c>
      <c r="G94" s="141">
        <v>0</v>
      </c>
      <c r="H94" s="141">
        <v>0</v>
      </c>
      <c r="I94" s="139">
        <v>2017</v>
      </c>
      <c r="J94" s="139" t="s">
        <v>25</v>
      </c>
      <c r="K94" s="144" t="s">
        <v>25</v>
      </c>
      <c r="L94" s="142" t="s">
        <v>270</v>
      </c>
      <c r="M94" s="142" t="s">
        <v>271</v>
      </c>
    </row>
    <row r="95" spans="1:13" x14ac:dyDescent="0.25">
      <c r="A95" s="113" t="s">
        <v>108</v>
      </c>
      <c r="B95" s="115">
        <v>1969</v>
      </c>
      <c r="C95" s="115" t="s">
        <v>36</v>
      </c>
      <c r="D95" s="118">
        <v>1.044</v>
      </c>
      <c r="E95" s="115">
        <v>1.581</v>
      </c>
      <c r="F95" s="118">
        <v>0.10570000000000002</v>
      </c>
      <c r="G95" s="130">
        <v>6.8400000000000002E-2</v>
      </c>
      <c r="H95" s="134">
        <v>1.4752999999999998</v>
      </c>
      <c r="I95" s="115" t="s">
        <v>225</v>
      </c>
      <c r="J95" s="115" t="s">
        <v>24</v>
      </c>
      <c r="K95" s="120" t="s">
        <v>24</v>
      </c>
      <c r="L95" s="135" t="s">
        <v>340</v>
      </c>
      <c r="M95" s="135" t="s">
        <v>341</v>
      </c>
    </row>
    <row r="96" spans="1:13" x14ac:dyDescent="0.25">
      <c r="A96" s="138" t="s">
        <v>109</v>
      </c>
      <c r="B96" s="139">
        <v>1946</v>
      </c>
      <c r="C96" s="139" t="s">
        <v>26</v>
      </c>
      <c r="D96" s="140">
        <v>13.409000000000001</v>
      </c>
      <c r="E96" s="139">
        <v>-2.9090000000000007</v>
      </c>
      <c r="F96" s="140">
        <v>0</v>
      </c>
      <c r="G96" s="141">
        <v>0.43</v>
      </c>
      <c r="H96" s="141">
        <v>0</v>
      </c>
      <c r="I96" s="139" t="s">
        <v>225</v>
      </c>
      <c r="J96" s="139" t="s">
        <v>25</v>
      </c>
      <c r="K96" s="144" t="s">
        <v>25</v>
      </c>
      <c r="L96" s="142" t="s">
        <v>306</v>
      </c>
      <c r="M96" s="142" t="s">
        <v>307</v>
      </c>
    </row>
    <row r="97" spans="1:13" ht="30" x14ac:dyDescent="0.25">
      <c r="A97" s="113" t="s">
        <v>110</v>
      </c>
      <c r="B97" s="115">
        <v>1993</v>
      </c>
      <c r="C97" s="115" t="s">
        <v>34</v>
      </c>
      <c r="D97" s="118">
        <v>0.68200000000000005</v>
      </c>
      <c r="E97" s="115">
        <v>3.5180000000000002</v>
      </c>
      <c r="F97" s="118">
        <v>0.51039999999999985</v>
      </c>
      <c r="G97" s="130">
        <v>0.48110000000000003</v>
      </c>
      <c r="H97" s="134">
        <v>3.0076000000000001</v>
      </c>
      <c r="I97" s="115" t="s">
        <v>225</v>
      </c>
      <c r="J97" s="115" t="s">
        <v>24</v>
      </c>
      <c r="K97" s="120" t="s">
        <v>24</v>
      </c>
      <c r="L97" s="135" t="s">
        <v>328</v>
      </c>
      <c r="M97" s="135" t="s">
        <v>329</v>
      </c>
    </row>
    <row r="98" spans="1:13" x14ac:dyDescent="0.25">
      <c r="A98" s="113" t="s">
        <v>111</v>
      </c>
      <c r="B98" s="115">
        <v>1987</v>
      </c>
      <c r="C98" s="115" t="s">
        <v>28</v>
      </c>
      <c r="D98" s="118">
        <v>0.253</v>
      </c>
      <c r="E98" s="115">
        <v>1.427</v>
      </c>
      <c r="F98" s="118">
        <v>2.9000000000000007E-3</v>
      </c>
      <c r="G98" s="130">
        <v>0</v>
      </c>
      <c r="H98" s="134">
        <v>1.4241000000000001</v>
      </c>
      <c r="I98" s="115" t="s">
        <v>225</v>
      </c>
      <c r="J98" s="115" t="s">
        <v>24</v>
      </c>
      <c r="K98" s="120" t="s">
        <v>24</v>
      </c>
      <c r="L98" s="135" t="s">
        <v>368</v>
      </c>
      <c r="M98" s="135" t="s">
        <v>369</v>
      </c>
    </row>
    <row r="99" spans="1:13" x14ac:dyDescent="0.25">
      <c r="A99" s="113" t="s">
        <v>114</v>
      </c>
      <c r="B99" s="115">
        <v>1984</v>
      </c>
      <c r="C99" s="115" t="s">
        <v>34</v>
      </c>
      <c r="D99" s="118">
        <v>1.831</v>
      </c>
      <c r="E99" s="115">
        <v>2.3690000000000002</v>
      </c>
      <c r="F99" s="118">
        <v>1.551946</v>
      </c>
      <c r="G99" s="130">
        <v>0.43169999999999997</v>
      </c>
      <c r="H99" s="134">
        <v>0.81705400000000017</v>
      </c>
      <c r="I99" s="115" t="s">
        <v>225</v>
      </c>
      <c r="J99" s="115" t="s">
        <v>24</v>
      </c>
      <c r="K99" s="120" t="s">
        <v>24</v>
      </c>
      <c r="L99" s="135" t="s">
        <v>236</v>
      </c>
      <c r="M99" s="135" t="s">
        <v>237</v>
      </c>
    </row>
    <row r="100" spans="1:13" x14ac:dyDescent="0.25">
      <c r="A100" s="113" t="s">
        <v>115</v>
      </c>
      <c r="B100" s="115">
        <v>1970</v>
      </c>
      <c r="C100" s="115" t="s">
        <v>41</v>
      </c>
      <c r="D100" s="118">
        <v>1.7090000000000001</v>
      </c>
      <c r="E100" s="115">
        <v>2.4910000000000001</v>
      </c>
      <c r="F100" s="118">
        <v>3.7644000000000011E-2</v>
      </c>
      <c r="G100" s="130">
        <v>5.7000000000000002E-2</v>
      </c>
      <c r="H100" s="134">
        <v>2.4533560000000003</v>
      </c>
      <c r="I100" s="115" t="s">
        <v>225</v>
      </c>
      <c r="J100" s="115" t="s">
        <v>24</v>
      </c>
      <c r="K100" s="120" t="s">
        <v>24</v>
      </c>
      <c r="L100" s="135" t="s">
        <v>348</v>
      </c>
      <c r="M100" s="135" t="s">
        <v>349</v>
      </c>
    </row>
    <row r="101" spans="1:13" x14ac:dyDescent="0.25">
      <c r="A101" s="113" t="s">
        <v>211</v>
      </c>
      <c r="B101" s="115">
        <v>1976</v>
      </c>
      <c r="C101" s="115" t="s">
        <v>52</v>
      </c>
      <c r="D101" s="118">
        <v>0.158</v>
      </c>
      <c r="E101" s="115">
        <v>0.89200000000000002</v>
      </c>
      <c r="F101" s="118">
        <v>1.7999999999999995E-3</v>
      </c>
      <c r="G101" s="130">
        <v>8.0000000000000002E-3</v>
      </c>
      <c r="H101" s="134">
        <v>0.8902000000000001</v>
      </c>
      <c r="I101" s="115" t="s">
        <v>225</v>
      </c>
      <c r="J101" s="115" t="s">
        <v>24</v>
      </c>
      <c r="K101" s="120" t="s">
        <v>24</v>
      </c>
      <c r="L101" s="135" t="s">
        <v>254</v>
      </c>
      <c r="M101" s="135" t="s">
        <v>255</v>
      </c>
    </row>
    <row r="102" spans="1:13" x14ac:dyDescent="0.25">
      <c r="A102" s="113" t="s">
        <v>118</v>
      </c>
      <c r="B102" s="115">
        <v>1976</v>
      </c>
      <c r="C102" s="115" t="s">
        <v>27</v>
      </c>
      <c r="D102" s="118">
        <v>0.215</v>
      </c>
      <c r="E102" s="115">
        <v>2.41</v>
      </c>
      <c r="F102" s="118">
        <v>2.4000000000000002E-3</v>
      </c>
      <c r="G102" s="130">
        <v>0</v>
      </c>
      <c r="H102" s="134">
        <v>2.4076</v>
      </c>
      <c r="I102" s="115" t="s">
        <v>225</v>
      </c>
      <c r="J102" s="115" t="s">
        <v>24</v>
      </c>
      <c r="K102" s="120" t="s">
        <v>24</v>
      </c>
      <c r="L102" s="135" t="s">
        <v>376</v>
      </c>
      <c r="M102" s="135" t="s">
        <v>377</v>
      </c>
    </row>
    <row r="103" spans="1:13" x14ac:dyDescent="0.25">
      <c r="A103" s="113" t="s">
        <v>119</v>
      </c>
      <c r="B103" s="115">
        <v>1983</v>
      </c>
      <c r="C103" s="115" t="s">
        <v>27</v>
      </c>
      <c r="D103" s="118">
        <v>0.64900000000000002</v>
      </c>
      <c r="E103" s="115">
        <v>1.976</v>
      </c>
      <c r="F103" s="118">
        <v>1.2230000000000001</v>
      </c>
      <c r="G103" s="130">
        <v>7.1999999999999995E-2</v>
      </c>
      <c r="H103" s="134">
        <v>0.75299999999999989</v>
      </c>
      <c r="I103" s="115" t="s">
        <v>225</v>
      </c>
      <c r="J103" s="115" t="s">
        <v>24</v>
      </c>
      <c r="K103" s="120" t="s">
        <v>24</v>
      </c>
      <c r="L103" s="135" t="s">
        <v>344</v>
      </c>
      <c r="M103" s="135" t="s">
        <v>345</v>
      </c>
    </row>
    <row r="104" spans="1:13" x14ac:dyDescent="0.25">
      <c r="A104" s="113" t="s">
        <v>120</v>
      </c>
      <c r="B104" s="115">
        <v>1961</v>
      </c>
      <c r="C104" s="115" t="s">
        <v>28</v>
      </c>
      <c r="D104" s="118">
        <v>1.21</v>
      </c>
      <c r="E104" s="115">
        <v>0.4700000000000002</v>
      </c>
      <c r="F104" s="118">
        <v>0</v>
      </c>
      <c r="G104" s="130">
        <v>0</v>
      </c>
      <c r="H104" s="134">
        <v>0.4700000000000002</v>
      </c>
      <c r="I104" s="115" t="s">
        <v>225</v>
      </c>
      <c r="J104" s="115" t="s">
        <v>24</v>
      </c>
      <c r="K104" s="120" t="s">
        <v>24</v>
      </c>
      <c r="L104" s="135" t="s">
        <v>308</v>
      </c>
      <c r="M104" s="135" t="s">
        <v>309</v>
      </c>
    </row>
    <row r="105" spans="1:13" x14ac:dyDescent="0.25">
      <c r="A105" s="113" t="s">
        <v>121</v>
      </c>
      <c r="B105" s="115">
        <v>1980</v>
      </c>
      <c r="C105" s="115" t="s">
        <v>29</v>
      </c>
      <c r="D105" s="118">
        <v>2.0419999999999998</v>
      </c>
      <c r="E105" s="115">
        <v>4.5730000000000004</v>
      </c>
      <c r="F105" s="118">
        <v>0.50229999999999997</v>
      </c>
      <c r="G105" s="130">
        <v>0.46700000000000003</v>
      </c>
      <c r="H105" s="134">
        <v>4.0707000000000004</v>
      </c>
      <c r="I105" s="115" t="s">
        <v>225</v>
      </c>
      <c r="J105" s="115" t="s">
        <v>24</v>
      </c>
      <c r="K105" s="120" t="s">
        <v>24</v>
      </c>
      <c r="L105" s="135" t="s">
        <v>358</v>
      </c>
      <c r="M105" s="135" t="s">
        <v>359</v>
      </c>
    </row>
    <row r="106" spans="1:13" x14ac:dyDescent="0.25">
      <c r="A106" s="113" t="s">
        <v>122</v>
      </c>
      <c r="B106" s="115">
        <v>1976</v>
      </c>
      <c r="C106" s="115" t="s">
        <v>28</v>
      </c>
      <c r="D106" s="118">
        <v>0.80300000000000005</v>
      </c>
      <c r="E106" s="115">
        <v>0.87700000000000011</v>
      </c>
      <c r="F106" s="118">
        <v>0.18149999999999997</v>
      </c>
      <c r="G106" s="130">
        <v>7.6899999999999996E-2</v>
      </c>
      <c r="H106" s="134">
        <v>0.69550000000000012</v>
      </c>
      <c r="I106" s="115" t="s">
        <v>225</v>
      </c>
      <c r="J106" s="115" t="s">
        <v>24</v>
      </c>
      <c r="K106" s="120" t="s">
        <v>24</v>
      </c>
      <c r="L106" s="135" t="s">
        <v>326</v>
      </c>
      <c r="M106" s="135" t="s">
        <v>327</v>
      </c>
    </row>
    <row r="107" spans="1:13" x14ac:dyDescent="0.25">
      <c r="A107" s="113" t="s">
        <v>125</v>
      </c>
      <c r="B107" s="115">
        <v>1986</v>
      </c>
      <c r="C107" s="115" t="s">
        <v>28</v>
      </c>
      <c r="D107" s="118">
        <v>0.218</v>
      </c>
      <c r="E107" s="115">
        <v>1.4620000000000002</v>
      </c>
      <c r="F107" s="118">
        <v>1.1999999999999997E-2</v>
      </c>
      <c r="G107" s="130">
        <v>3.8699999999999998E-2</v>
      </c>
      <c r="H107" s="134">
        <v>1.4500000000000002</v>
      </c>
      <c r="I107" s="115" t="s">
        <v>225</v>
      </c>
      <c r="J107" s="115" t="s">
        <v>24</v>
      </c>
      <c r="K107" s="120" t="s">
        <v>24</v>
      </c>
      <c r="L107" s="135" t="s">
        <v>370</v>
      </c>
      <c r="M107" s="135" t="s">
        <v>371</v>
      </c>
    </row>
    <row r="108" spans="1:13" x14ac:dyDescent="0.25">
      <c r="A108" s="113" t="s">
        <v>126</v>
      </c>
      <c r="B108" s="115">
        <v>1974</v>
      </c>
      <c r="C108" s="115" t="s">
        <v>34</v>
      </c>
      <c r="D108" s="118">
        <v>0.61699999999999999</v>
      </c>
      <c r="E108" s="115">
        <v>3.5830000000000002</v>
      </c>
      <c r="F108" s="118">
        <v>0.32274999999999998</v>
      </c>
      <c r="G108" s="130">
        <v>1.83E-2</v>
      </c>
      <c r="H108" s="134">
        <v>3.2602500000000001</v>
      </c>
      <c r="I108" s="115" t="s">
        <v>225</v>
      </c>
      <c r="J108" s="115" t="s">
        <v>24</v>
      </c>
      <c r="K108" s="120" t="s">
        <v>24</v>
      </c>
      <c r="L108" s="135" t="s">
        <v>232</v>
      </c>
      <c r="M108" s="135" t="s">
        <v>233</v>
      </c>
    </row>
    <row r="109" spans="1:13" x14ac:dyDescent="0.25">
      <c r="A109" s="113" t="s">
        <v>127</v>
      </c>
      <c r="B109" s="115">
        <v>1982</v>
      </c>
      <c r="C109" s="115" t="s">
        <v>36</v>
      </c>
      <c r="D109" s="118">
        <v>0.38300000000000001</v>
      </c>
      <c r="E109" s="115">
        <v>2.242</v>
      </c>
      <c r="F109" s="118">
        <v>0.12169999999999996</v>
      </c>
      <c r="G109" s="130">
        <v>5.8599999999999999E-2</v>
      </c>
      <c r="H109" s="134">
        <v>2.1203000000000003</v>
      </c>
      <c r="I109" s="115" t="s">
        <v>225</v>
      </c>
      <c r="J109" s="115" t="s">
        <v>24</v>
      </c>
      <c r="K109" s="120" t="s">
        <v>24</v>
      </c>
      <c r="L109" s="135" t="s">
        <v>378</v>
      </c>
      <c r="M109" s="135" t="s">
        <v>379</v>
      </c>
    </row>
    <row r="110" spans="1:13" x14ac:dyDescent="0.25">
      <c r="A110" s="113" t="s">
        <v>128</v>
      </c>
      <c r="B110" s="115">
        <v>1976</v>
      </c>
      <c r="C110" s="115" t="s">
        <v>34</v>
      </c>
      <c r="D110" s="118">
        <v>2.7669999999999999</v>
      </c>
      <c r="E110" s="115">
        <v>1.4330000000000003</v>
      </c>
      <c r="F110" s="118">
        <v>0.2712</v>
      </c>
      <c r="G110" s="130">
        <v>0.14000000000000001</v>
      </c>
      <c r="H110" s="134">
        <v>1.1618000000000004</v>
      </c>
      <c r="I110" s="115" t="s">
        <v>225</v>
      </c>
      <c r="J110" s="115" t="s">
        <v>24</v>
      </c>
      <c r="K110" s="120" t="s">
        <v>24</v>
      </c>
      <c r="L110" s="135" t="s">
        <v>354</v>
      </c>
      <c r="M110" s="135" t="s">
        <v>355</v>
      </c>
    </row>
    <row r="111" spans="1:13" x14ac:dyDescent="0.25">
      <c r="A111" s="113" t="s">
        <v>129</v>
      </c>
      <c r="B111" s="115">
        <v>1976</v>
      </c>
      <c r="C111" s="115" t="s">
        <v>34</v>
      </c>
      <c r="D111" s="118">
        <v>1.6890000000000001</v>
      </c>
      <c r="E111" s="115">
        <v>2.5110000000000001</v>
      </c>
      <c r="F111" s="118">
        <v>0.16199999999999992</v>
      </c>
      <c r="G111" s="130">
        <v>0.107</v>
      </c>
      <c r="H111" s="134">
        <v>2.3490000000000002</v>
      </c>
      <c r="I111" s="115" t="s">
        <v>225</v>
      </c>
      <c r="J111" s="115" t="s">
        <v>24</v>
      </c>
      <c r="K111" s="120" t="s">
        <v>24</v>
      </c>
      <c r="L111" s="135" t="s">
        <v>334</v>
      </c>
      <c r="M111" s="135" t="s">
        <v>335</v>
      </c>
    </row>
    <row r="112" spans="1:13" x14ac:dyDescent="0.25">
      <c r="A112" s="113" t="s">
        <v>130</v>
      </c>
      <c r="B112" s="115">
        <v>1975</v>
      </c>
      <c r="C112" s="115" t="s">
        <v>33</v>
      </c>
      <c r="D112" s="118">
        <v>1.2629999999999999</v>
      </c>
      <c r="E112" s="115">
        <v>0.41700000000000026</v>
      </c>
      <c r="F112" s="118">
        <v>0.14639999999999992</v>
      </c>
      <c r="G112" s="130">
        <v>1.1719999999999999</v>
      </c>
      <c r="H112" s="134">
        <v>0.2706000000000004</v>
      </c>
      <c r="I112" s="115" t="s">
        <v>225</v>
      </c>
      <c r="J112" s="115" t="s">
        <v>24</v>
      </c>
      <c r="K112" s="120" t="s">
        <v>24</v>
      </c>
      <c r="L112" s="135" t="s">
        <v>392</v>
      </c>
      <c r="M112" s="135" t="s">
        <v>393</v>
      </c>
    </row>
    <row r="113" spans="1:13" x14ac:dyDescent="0.25">
      <c r="A113" s="113" t="s">
        <v>131</v>
      </c>
      <c r="B113" s="115">
        <v>1981</v>
      </c>
      <c r="C113" s="115" t="s">
        <v>27</v>
      </c>
      <c r="D113" s="118">
        <v>1.264</v>
      </c>
      <c r="E113" s="115">
        <v>1.361</v>
      </c>
      <c r="F113" s="118">
        <v>0</v>
      </c>
      <c r="G113" s="130">
        <v>0</v>
      </c>
      <c r="H113" s="134">
        <v>1.361</v>
      </c>
      <c r="I113" s="115" t="s">
        <v>225</v>
      </c>
      <c r="J113" s="115" t="s">
        <v>24</v>
      </c>
      <c r="K113" s="120" t="s">
        <v>24</v>
      </c>
      <c r="L113" s="135" t="s">
        <v>336</v>
      </c>
      <c r="M113" s="135" t="s">
        <v>337</v>
      </c>
    </row>
    <row r="114" spans="1:13" x14ac:dyDescent="0.25">
      <c r="A114" s="113" t="s">
        <v>132</v>
      </c>
      <c r="B114" s="115">
        <v>1977</v>
      </c>
      <c r="C114" s="115" t="s">
        <v>41</v>
      </c>
      <c r="D114" s="118">
        <v>1.4590000000000001</v>
      </c>
      <c r="E114" s="115">
        <v>2.7410000000000001</v>
      </c>
      <c r="F114" s="118">
        <v>7.8506999999999993E-2</v>
      </c>
      <c r="G114" s="130">
        <v>7.0000000000000001E-3</v>
      </c>
      <c r="H114" s="134">
        <v>2.662493</v>
      </c>
      <c r="I114" s="115" t="s">
        <v>225</v>
      </c>
      <c r="J114" s="115" t="s">
        <v>24</v>
      </c>
      <c r="K114" s="120" t="s">
        <v>24</v>
      </c>
      <c r="L114" s="135" t="s">
        <v>244</v>
      </c>
      <c r="M114" s="135" t="s">
        <v>245</v>
      </c>
    </row>
    <row r="115" spans="1:13" x14ac:dyDescent="0.25">
      <c r="A115" s="113" t="s">
        <v>218</v>
      </c>
      <c r="B115" s="115">
        <v>1976</v>
      </c>
      <c r="C115" s="115" t="s">
        <v>34</v>
      </c>
      <c r="D115" s="118">
        <v>0.59699999999999998</v>
      </c>
      <c r="E115" s="115">
        <v>3.6030000000000002</v>
      </c>
      <c r="F115" s="118">
        <v>2.0300000000000012E-2</v>
      </c>
      <c r="G115" s="130">
        <v>1.5699999999999999E-2</v>
      </c>
      <c r="H115" s="134">
        <v>3.5827</v>
      </c>
      <c r="I115" s="115" t="s">
        <v>225</v>
      </c>
      <c r="J115" s="115" t="s">
        <v>24</v>
      </c>
      <c r="K115" s="120" t="s">
        <v>24</v>
      </c>
      <c r="L115" s="135" t="s">
        <v>382</v>
      </c>
      <c r="M115" s="135" t="s">
        <v>383</v>
      </c>
    </row>
    <row r="116" spans="1:13" x14ac:dyDescent="0.25">
      <c r="A116" s="113" t="s">
        <v>134</v>
      </c>
      <c r="B116" s="115">
        <v>1971</v>
      </c>
      <c r="C116" s="115" t="s">
        <v>29</v>
      </c>
      <c r="D116" s="118">
        <v>3.5680000000000001</v>
      </c>
      <c r="E116" s="115">
        <v>3.0470000000000002</v>
      </c>
      <c r="F116" s="118">
        <v>0.34407700000000008</v>
      </c>
      <c r="G116" s="130">
        <v>6.8400000000000002E-2</v>
      </c>
      <c r="H116" s="134">
        <v>2.7029230000000002</v>
      </c>
      <c r="I116" s="115" t="s">
        <v>225</v>
      </c>
      <c r="J116" s="115" t="s">
        <v>24</v>
      </c>
      <c r="K116" s="120" t="s">
        <v>24</v>
      </c>
      <c r="L116" s="135" t="s">
        <v>374</v>
      </c>
      <c r="M116" s="135" t="s">
        <v>375</v>
      </c>
    </row>
    <row r="117" spans="1:13" x14ac:dyDescent="0.25">
      <c r="A117" s="113" t="s">
        <v>141</v>
      </c>
      <c r="B117" s="119">
        <v>1967</v>
      </c>
      <c r="C117" s="115" t="s">
        <v>34</v>
      </c>
      <c r="D117" s="118">
        <v>2.0670000000000002</v>
      </c>
      <c r="E117" s="115">
        <v>2.133</v>
      </c>
      <c r="F117" s="118">
        <v>0.5848000000000001</v>
      </c>
      <c r="G117" s="130">
        <v>8.6599999999999996E-2</v>
      </c>
      <c r="H117" s="134">
        <v>1.5482</v>
      </c>
      <c r="I117" s="115" t="s">
        <v>225</v>
      </c>
      <c r="J117" s="115" t="s">
        <v>24</v>
      </c>
      <c r="K117" s="120" t="s">
        <v>24</v>
      </c>
      <c r="L117" s="135" t="s">
        <v>318</v>
      </c>
      <c r="M117" s="135" t="s">
        <v>319</v>
      </c>
    </row>
    <row r="118" spans="1:13" x14ac:dyDescent="0.25">
      <c r="A118" s="113" t="s">
        <v>140</v>
      </c>
      <c r="B118" s="115">
        <v>1974</v>
      </c>
      <c r="C118" s="115" t="s">
        <v>26</v>
      </c>
      <c r="D118" s="118">
        <v>1.9910000000000001</v>
      </c>
      <c r="E118" s="115">
        <v>8.5090000000000003</v>
      </c>
      <c r="F118" s="118">
        <v>1.1000000000000001</v>
      </c>
      <c r="G118" s="130">
        <v>1.1830000000000001</v>
      </c>
      <c r="H118" s="134">
        <v>7.4089999999999998</v>
      </c>
      <c r="I118" s="115" t="s">
        <v>225</v>
      </c>
      <c r="J118" s="115" t="s">
        <v>24</v>
      </c>
      <c r="K118" s="120" t="s">
        <v>24</v>
      </c>
      <c r="L118" s="135" t="s">
        <v>346</v>
      </c>
      <c r="M118" s="135" t="s">
        <v>347</v>
      </c>
    </row>
    <row r="119" spans="1:13" x14ac:dyDescent="0.25">
      <c r="A119" s="113" t="s">
        <v>143</v>
      </c>
      <c r="B119" s="115">
        <v>1969</v>
      </c>
      <c r="C119" s="115" t="s">
        <v>27</v>
      </c>
      <c r="D119" s="118">
        <v>0.52200000000000002</v>
      </c>
      <c r="E119" s="115">
        <v>2.1029999999999998</v>
      </c>
      <c r="F119" s="118">
        <v>0.65139999999999998</v>
      </c>
      <c r="G119" s="130">
        <v>0.49569999999999997</v>
      </c>
      <c r="H119" s="134">
        <v>1.4516</v>
      </c>
      <c r="I119" s="115" t="s">
        <v>225</v>
      </c>
      <c r="J119" s="115" t="s">
        <v>24</v>
      </c>
      <c r="K119" s="120" t="s">
        <v>24</v>
      </c>
      <c r="L119" s="135" t="s">
        <v>384</v>
      </c>
      <c r="M119" s="135" t="s">
        <v>385</v>
      </c>
    </row>
    <row r="120" spans="1:13" x14ac:dyDescent="0.25">
      <c r="A120" s="113" t="s">
        <v>145</v>
      </c>
      <c r="B120" s="115">
        <v>1981</v>
      </c>
      <c r="C120" s="115" t="s">
        <v>32</v>
      </c>
      <c r="D120" s="118">
        <v>0.66300000000000003</v>
      </c>
      <c r="E120" s="115">
        <v>1.0170000000000001</v>
      </c>
      <c r="F120" s="118">
        <v>0.33229999999999993</v>
      </c>
      <c r="G120" s="130">
        <v>2.3699999999999999E-2</v>
      </c>
      <c r="H120" s="134">
        <v>0.6847000000000002</v>
      </c>
      <c r="I120" s="115" t="s">
        <v>225</v>
      </c>
      <c r="J120" s="115" t="s">
        <v>24</v>
      </c>
      <c r="K120" s="120" t="s">
        <v>24</v>
      </c>
      <c r="L120" s="135" t="s">
        <v>242</v>
      </c>
      <c r="M120" s="135" t="s">
        <v>243</v>
      </c>
    </row>
    <row r="121" spans="1:13" x14ac:dyDescent="0.25">
      <c r="A121" s="113" t="s">
        <v>146</v>
      </c>
      <c r="B121" s="115" t="s">
        <v>523</v>
      </c>
      <c r="C121" s="115" t="s">
        <v>51</v>
      </c>
      <c r="D121" s="118">
        <v>16.128</v>
      </c>
      <c r="E121" s="115">
        <v>17.472000000000001</v>
      </c>
      <c r="F121" s="118">
        <v>1.5691329000000001</v>
      </c>
      <c r="G121" s="130">
        <v>0.98919999999999997</v>
      </c>
      <c r="H121" s="134">
        <v>15.902867100000002</v>
      </c>
      <c r="I121" s="115" t="s">
        <v>225</v>
      </c>
      <c r="J121" s="115" t="s">
        <v>24</v>
      </c>
      <c r="K121" s="120" t="s">
        <v>24</v>
      </c>
      <c r="L121" s="135" t="s">
        <v>286</v>
      </c>
      <c r="M121" s="135" t="s">
        <v>287</v>
      </c>
    </row>
    <row r="122" spans="1:13" x14ac:dyDescent="0.25">
      <c r="A122" s="113" t="s">
        <v>147</v>
      </c>
      <c r="B122" s="115" t="s">
        <v>524</v>
      </c>
      <c r="C122" s="115" t="s">
        <v>50</v>
      </c>
      <c r="D122" s="118">
        <v>8.8369999999999997</v>
      </c>
      <c r="E122" s="115">
        <v>3.6580000000000013</v>
      </c>
      <c r="F122" s="118">
        <v>1.5846000000000002</v>
      </c>
      <c r="G122" s="130">
        <v>1.6071</v>
      </c>
      <c r="H122" s="134">
        <v>2.0734000000000012</v>
      </c>
      <c r="I122" s="115" t="s">
        <v>225</v>
      </c>
      <c r="J122" s="115" t="s">
        <v>24</v>
      </c>
      <c r="K122" s="120" t="s">
        <v>24</v>
      </c>
      <c r="L122" s="135" t="s">
        <v>276</v>
      </c>
      <c r="M122" s="135" t="s">
        <v>277</v>
      </c>
    </row>
    <row r="123" spans="1:13" x14ac:dyDescent="0.25">
      <c r="A123" s="113" t="s">
        <v>150</v>
      </c>
      <c r="B123" s="115">
        <v>1980</v>
      </c>
      <c r="C123" s="115" t="s">
        <v>39</v>
      </c>
      <c r="D123" s="118">
        <v>0.89700000000000002</v>
      </c>
      <c r="E123" s="115">
        <v>1.728</v>
      </c>
      <c r="F123" s="118">
        <v>0.5586580000000001</v>
      </c>
      <c r="G123" s="130">
        <v>0.4486</v>
      </c>
      <c r="H123" s="134">
        <v>1.1693419999999999</v>
      </c>
      <c r="I123" s="115" t="s">
        <v>225</v>
      </c>
      <c r="J123" s="115" t="s">
        <v>24</v>
      </c>
      <c r="K123" s="120" t="s">
        <v>24</v>
      </c>
      <c r="L123" s="135" t="s">
        <v>364</v>
      </c>
      <c r="M123" s="135" t="s">
        <v>365</v>
      </c>
    </row>
    <row r="124" spans="1:13" x14ac:dyDescent="0.25">
      <c r="A124" s="113" t="s">
        <v>176</v>
      </c>
      <c r="B124" s="115">
        <v>1988</v>
      </c>
      <c r="C124" s="115" t="s">
        <v>34</v>
      </c>
      <c r="D124" s="118">
        <v>0.83499999999999996</v>
      </c>
      <c r="E124" s="115">
        <v>3.3650000000000002</v>
      </c>
      <c r="F124" s="118">
        <v>9.2900000000000024E-2</v>
      </c>
      <c r="G124" s="130">
        <v>0</v>
      </c>
      <c r="H124" s="134">
        <v>3.2721</v>
      </c>
      <c r="I124" s="115" t="s">
        <v>225</v>
      </c>
      <c r="J124" s="115" t="s">
        <v>24</v>
      </c>
      <c r="K124" s="120" t="s">
        <v>24</v>
      </c>
      <c r="L124" s="135" t="s">
        <v>310</v>
      </c>
      <c r="M124" s="135" t="s">
        <v>311</v>
      </c>
    </row>
    <row r="125" spans="1:13" x14ac:dyDescent="0.25">
      <c r="A125" s="113" t="s">
        <v>179</v>
      </c>
      <c r="B125" s="115">
        <v>1963</v>
      </c>
      <c r="C125" s="115" t="s">
        <v>27</v>
      </c>
      <c r="D125" s="118">
        <v>0.98199999999999998</v>
      </c>
      <c r="E125" s="115">
        <v>1.643</v>
      </c>
      <c r="F125" s="118">
        <v>0.32919999999999999</v>
      </c>
      <c r="G125" s="130">
        <v>4.7999999999999996E-3</v>
      </c>
      <c r="H125" s="134">
        <v>1.3138000000000001</v>
      </c>
      <c r="I125" s="115" t="s">
        <v>225</v>
      </c>
      <c r="J125" s="115" t="s">
        <v>24</v>
      </c>
      <c r="K125" s="120" t="s">
        <v>24</v>
      </c>
      <c r="L125" s="135" t="s">
        <v>320</v>
      </c>
      <c r="M125" s="135" t="s">
        <v>321</v>
      </c>
    </row>
    <row r="126" spans="1:13" x14ac:dyDescent="0.25">
      <c r="A126" s="113" t="s">
        <v>178</v>
      </c>
      <c r="B126" s="115">
        <v>1984</v>
      </c>
      <c r="C126" s="115" t="s">
        <v>28</v>
      </c>
      <c r="D126" s="118">
        <v>0.89900000000000002</v>
      </c>
      <c r="E126" s="115">
        <v>0.78100000000000014</v>
      </c>
      <c r="F126" s="118">
        <v>8.8499999999999995E-2</v>
      </c>
      <c r="G126" s="130">
        <v>5.91E-2</v>
      </c>
      <c r="H126" s="134">
        <v>0.69250000000000012</v>
      </c>
      <c r="I126" s="115" t="s">
        <v>225</v>
      </c>
      <c r="J126" s="115" t="s">
        <v>24</v>
      </c>
      <c r="K126" s="120" t="s">
        <v>24</v>
      </c>
      <c r="L126" s="135" t="s">
        <v>314</v>
      </c>
      <c r="M126" s="135" t="s">
        <v>315</v>
      </c>
    </row>
    <row r="127" spans="1:13" x14ac:dyDescent="0.25">
      <c r="A127" s="113" t="s">
        <v>177</v>
      </c>
      <c r="B127" s="115">
        <v>1984</v>
      </c>
      <c r="C127" s="115" t="s">
        <v>33</v>
      </c>
      <c r="D127" s="118">
        <v>0.51500000000000001</v>
      </c>
      <c r="E127" s="115">
        <v>1.165</v>
      </c>
      <c r="F127" s="118">
        <v>6.5799999999999997E-2</v>
      </c>
      <c r="G127" s="130">
        <v>5.8599999999999999E-2</v>
      </c>
      <c r="H127" s="134">
        <v>1.0992000000000002</v>
      </c>
      <c r="I127" s="115" t="s">
        <v>225</v>
      </c>
      <c r="J127" s="115" t="s">
        <v>24</v>
      </c>
      <c r="K127" s="120" t="s">
        <v>24</v>
      </c>
      <c r="L127" s="135" t="s">
        <v>266</v>
      </c>
      <c r="M127" s="135" t="s">
        <v>267</v>
      </c>
    </row>
    <row r="128" spans="1:13" x14ac:dyDescent="0.25">
      <c r="A128" s="113" t="s">
        <v>180</v>
      </c>
      <c r="B128" s="115">
        <v>1989</v>
      </c>
      <c r="C128" s="115" t="s">
        <v>27</v>
      </c>
      <c r="D128" s="118">
        <v>0.26300000000000001</v>
      </c>
      <c r="E128" s="115">
        <v>2.3620000000000001</v>
      </c>
      <c r="F128" s="118">
        <v>0.27929999999999999</v>
      </c>
      <c r="G128" s="130">
        <v>0</v>
      </c>
      <c r="H128" s="134">
        <v>2.0827</v>
      </c>
      <c r="I128" s="115" t="s">
        <v>225</v>
      </c>
      <c r="J128" s="115" t="s">
        <v>24</v>
      </c>
      <c r="K128" s="120" t="s">
        <v>24</v>
      </c>
      <c r="L128" s="135" t="s">
        <v>300</v>
      </c>
      <c r="M128" s="135" t="s">
        <v>301</v>
      </c>
    </row>
    <row r="129" spans="1:13" x14ac:dyDescent="0.25">
      <c r="A129" s="113" t="s">
        <v>181</v>
      </c>
      <c r="B129" s="115">
        <v>1964</v>
      </c>
      <c r="C129" s="115" t="s">
        <v>42</v>
      </c>
      <c r="D129" s="118">
        <v>1.4870000000000001</v>
      </c>
      <c r="E129" s="115">
        <v>1.1379999999999999</v>
      </c>
      <c r="F129" s="118">
        <v>0.38620000000000004</v>
      </c>
      <c r="G129" s="130">
        <v>0.35099999999999998</v>
      </c>
      <c r="H129" s="134">
        <v>0.7517999999999998</v>
      </c>
      <c r="I129" s="115" t="s">
        <v>225</v>
      </c>
      <c r="J129" s="115" t="s">
        <v>24</v>
      </c>
      <c r="K129" s="120" t="s">
        <v>24</v>
      </c>
      <c r="L129" s="135" t="s">
        <v>268</v>
      </c>
      <c r="M129" s="135" t="s">
        <v>269</v>
      </c>
    </row>
    <row r="130" spans="1:13" s="60" customFormat="1" x14ac:dyDescent="0.25">
      <c r="A130" s="113" t="s">
        <v>182</v>
      </c>
      <c r="B130" s="115">
        <v>1963</v>
      </c>
      <c r="C130" s="115" t="s">
        <v>34</v>
      </c>
      <c r="D130" s="118">
        <v>2.0880000000000001</v>
      </c>
      <c r="E130" s="115">
        <v>2.1120000000000001</v>
      </c>
      <c r="F130" s="118">
        <v>7.6575999999999964E-2</v>
      </c>
      <c r="G130" s="130">
        <v>7.6999999999999999E-2</v>
      </c>
      <c r="H130" s="130">
        <v>2.0354240000000003</v>
      </c>
      <c r="I130" s="115" t="s">
        <v>225</v>
      </c>
      <c r="J130" s="115" t="s">
        <v>24</v>
      </c>
      <c r="K130" s="120" t="s">
        <v>24</v>
      </c>
      <c r="L130" s="135" t="s">
        <v>294</v>
      </c>
      <c r="M130" s="135" t="s">
        <v>295</v>
      </c>
    </row>
    <row r="131" spans="1:13" s="60" customFormat="1" x14ac:dyDescent="0.25">
      <c r="A131" s="113" t="s">
        <v>183</v>
      </c>
      <c r="B131" s="115">
        <v>1977</v>
      </c>
      <c r="C131" s="115" t="s">
        <v>42</v>
      </c>
      <c r="D131" s="118">
        <v>1.7290000000000001</v>
      </c>
      <c r="E131" s="115">
        <v>0.89599999999999991</v>
      </c>
      <c r="F131" s="118">
        <v>0.74620100000000011</v>
      </c>
      <c r="G131" s="130">
        <v>0.746</v>
      </c>
      <c r="H131" s="130">
        <v>0.14979899999999979</v>
      </c>
      <c r="I131" s="115" t="s">
        <v>225</v>
      </c>
      <c r="J131" s="115" t="s">
        <v>24</v>
      </c>
      <c r="K131" s="120" t="s">
        <v>24</v>
      </c>
      <c r="L131" s="135" t="s">
        <v>278</v>
      </c>
      <c r="M131" s="135" t="s">
        <v>279</v>
      </c>
    </row>
    <row r="132" spans="1:13" x14ac:dyDescent="0.25">
      <c r="A132" s="113" t="s">
        <v>184</v>
      </c>
      <c r="B132" s="115">
        <v>1985</v>
      </c>
      <c r="C132" s="115" t="s">
        <v>36</v>
      </c>
      <c r="D132" s="118">
        <v>0.96</v>
      </c>
      <c r="E132" s="115">
        <v>1.665</v>
      </c>
      <c r="F132" s="118">
        <v>0.22419999999999998</v>
      </c>
      <c r="G132" s="130">
        <v>0.20899999999999999</v>
      </c>
      <c r="H132" s="134">
        <v>1.4408000000000001</v>
      </c>
      <c r="I132" s="115" t="s">
        <v>225</v>
      </c>
      <c r="J132" s="115" t="s">
        <v>24</v>
      </c>
      <c r="K132" s="120" t="s">
        <v>24</v>
      </c>
      <c r="L132" s="135" t="s">
        <v>298</v>
      </c>
      <c r="M132" s="135" t="s">
        <v>299</v>
      </c>
    </row>
    <row r="133" spans="1:13" x14ac:dyDescent="0.25">
      <c r="A133" s="113" t="s">
        <v>185</v>
      </c>
      <c r="B133" s="115">
        <v>1975</v>
      </c>
      <c r="C133" s="115" t="s">
        <v>28</v>
      </c>
      <c r="D133" s="118">
        <v>0.89400000000000002</v>
      </c>
      <c r="E133" s="115">
        <v>0.78600000000000014</v>
      </c>
      <c r="F133" s="118">
        <v>3.2402000000000021E-2</v>
      </c>
      <c r="G133" s="130">
        <v>6.0000000000000001E-3</v>
      </c>
      <c r="H133" s="134">
        <v>0.7535980000000001</v>
      </c>
      <c r="I133" s="115" t="s">
        <v>225</v>
      </c>
      <c r="J133" s="115" t="s">
        <v>24</v>
      </c>
      <c r="K133" s="120" t="s">
        <v>24</v>
      </c>
      <c r="L133" s="135" t="s">
        <v>280</v>
      </c>
      <c r="M133" s="135" t="s">
        <v>281</v>
      </c>
    </row>
    <row r="134" spans="1:13" x14ac:dyDescent="0.25">
      <c r="A134" s="113" t="s">
        <v>186</v>
      </c>
      <c r="B134" s="115">
        <v>1987</v>
      </c>
      <c r="C134" s="115" t="s">
        <v>28</v>
      </c>
      <c r="D134" s="118">
        <v>0.379</v>
      </c>
      <c r="E134" s="115">
        <v>1.3010000000000002</v>
      </c>
      <c r="F134" s="118">
        <v>2.0500000000000004E-2</v>
      </c>
      <c r="G134" s="130">
        <v>1.8700000000000001E-2</v>
      </c>
      <c r="H134" s="134">
        <v>1.2805000000000002</v>
      </c>
      <c r="I134" s="115" t="s">
        <v>225</v>
      </c>
      <c r="J134" s="115" t="s">
        <v>24</v>
      </c>
      <c r="K134" s="120" t="s">
        <v>24</v>
      </c>
      <c r="L134" s="135" t="s">
        <v>260</v>
      </c>
      <c r="M134" s="135" t="s">
        <v>261</v>
      </c>
    </row>
    <row r="135" spans="1:13" x14ac:dyDescent="0.25">
      <c r="A135" s="113" t="s">
        <v>187</v>
      </c>
      <c r="B135" s="115">
        <v>1964</v>
      </c>
      <c r="C135" s="115" t="s">
        <v>27</v>
      </c>
      <c r="D135" s="118">
        <v>1.52</v>
      </c>
      <c r="E135" s="115">
        <v>1.105</v>
      </c>
      <c r="F135" s="118">
        <v>0.25765100000000002</v>
      </c>
      <c r="G135" s="130">
        <v>0.23100000000000001</v>
      </c>
      <c r="H135" s="134">
        <v>0.84734899999999991</v>
      </c>
      <c r="I135" s="115" t="s">
        <v>225</v>
      </c>
      <c r="J135" s="115" t="s">
        <v>24</v>
      </c>
      <c r="K135" s="120" t="s">
        <v>24</v>
      </c>
      <c r="L135" s="135" t="s">
        <v>302</v>
      </c>
      <c r="M135" s="135" t="s">
        <v>303</v>
      </c>
    </row>
    <row r="136" spans="1:13" x14ac:dyDescent="0.25">
      <c r="A136" s="113" t="s">
        <v>188</v>
      </c>
      <c r="B136" s="115">
        <v>1970</v>
      </c>
      <c r="C136" s="115" t="s">
        <v>33</v>
      </c>
      <c r="D136" s="118">
        <v>0.89700000000000002</v>
      </c>
      <c r="E136" s="115">
        <v>0.78300000000000014</v>
      </c>
      <c r="F136" s="118">
        <v>2.0499999999999997E-2</v>
      </c>
      <c r="G136" s="130">
        <v>2.1000000000000001E-2</v>
      </c>
      <c r="H136" s="134">
        <v>0.76250000000000018</v>
      </c>
      <c r="I136" s="115" t="s">
        <v>225</v>
      </c>
      <c r="J136" s="115" t="s">
        <v>24</v>
      </c>
      <c r="K136" s="120" t="s">
        <v>24</v>
      </c>
      <c r="L136" s="135" t="s">
        <v>262</v>
      </c>
      <c r="M136" s="135" t="s">
        <v>263</v>
      </c>
    </row>
    <row r="137" spans="1:13" x14ac:dyDescent="0.25">
      <c r="A137" s="113" t="s">
        <v>189</v>
      </c>
      <c r="B137" s="115">
        <v>1980</v>
      </c>
      <c r="C137" s="115" t="s">
        <v>33</v>
      </c>
      <c r="D137" s="118">
        <v>1.1180000000000001</v>
      </c>
      <c r="E137" s="115">
        <v>0.56200000000000006</v>
      </c>
      <c r="F137" s="118">
        <v>0.33604400000000001</v>
      </c>
      <c r="G137" s="130">
        <v>0.161</v>
      </c>
      <c r="H137" s="134">
        <v>0.22595600000000005</v>
      </c>
      <c r="I137" s="115" t="s">
        <v>225</v>
      </c>
      <c r="J137" s="115" t="s">
        <v>24</v>
      </c>
      <c r="K137" s="120" t="s">
        <v>24</v>
      </c>
      <c r="L137" s="135" t="s">
        <v>284</v>
      </c>
      <c r="M137" s="135" t="s">
        <v>285</v>
      </c>
    </row>
    <row r="138" spans="1:13" x14ac:dyDescent="0.25">
      <c r="A138" s="113" t="s">
        <v>190</v>
      </c>
      <c r="B138" s="115">
        <v>1981</v>
      </c>
      <c r="C138" s="115" t="s">
        <v>27</v>
      </c>
      <c r="D138" s="118">
        <v>0.35499999999999998</v>
      </c>
      <c r="E138" s="115">
        <v>2.27</v>
      </c>
      <c r="F138" s="118">
        <v>2.1600000000000008E-2</v>
      </c>
      <c r="G138" s="130">
        <v>0</v>
      </c>
      <c r="H138" s="134">
        <v>2.2484000000000002</v>
      </c>
      <c r="I138" s="115" t="s">
        <v>225</v>
      </c>
      <c r="J138" s="115" t="s">
        <v>24</v>
      </c>
      <c r="K138" s="120" t="s">
        <v>24</v>
      </c>
      <c r="L138" s="135" t="s">
        <v>256</v>
      </c>
      <c r="M138" s="135" t="s">
        <v>257</v>
      </c>
    </row>
    <row r="139" spans="1:13" x14ac:dyDescent="0.25">
      <c r="A139" s="113" t="s">
        <v>191</v>
      </c>
      <c r="B139" s="115">
        <v>1973</v>
      </c>
      <c r="C139" s="115" t="s">
        <v>34</v>
      </c>
      <c r="D139" s="118">
        <v>3.1579999999999999</v>
      </c>
      <c r="E139" s="115">
        <v>1.0420000000000003</v>
      </c>
      <c r="F139" s="118">
        <v>3.7199999999999997E-2</v>
      </c>
      <c r="G139" s="130">
        <v>1.8499999999999999E-2</v>
      </c>
      <c r="H139" s="134">
        <v>1.0048000000000004</v>
      </c>
      <c r="I139" s="115" t="s">
        <v>225</v>
      </c>
      <c r="J139" s="115" t="s">
        <v>24</v>
      </c>
      <c r="K139" s="120" t="s">
        <v>24</v>
      </c>
      <c r="L139" s="135" t="s">
        <v>246</v>
      </c>
      <c r="M139" s="135" t="s">
        <v>247</v>
      </c>
    </row>
    <row r="140" spans="1:13" x14ac:dyDescent="0.25">
      <c r="A140" s="113" t="s">
        <v>192</v>
      </c>
      <c r="B140" s="115">
        <v>1981</v>
      </c>
      <c r="C140" s="115" t="s">
        <v>28</v>
      </c>
      <c r="D140" s="118">
        <v>0.79600000000000004</v>
      </c>
      <c r="E140" s="115">
        <v>0.88400000000000012</v>
      </c>
      <c r="F140" s="118">
        <v>1.1800000000000001E-2</v>
      </c>
      <c r="G140" s="130">
        <v>2E-3</v>
      </c>
      <c r="H140" s="134">
        <v>0.87220000000000009</v>
      </c>
      <c r="I140" s="115" t="s">
        <v>225</v>
      </c>
      <c r="J140" s="115" t="s">
        <v>24</v>
      </c>
      <c r="K140" s="120" t="s">
        <v>24</v>
      </c>
      <c r="L140" s="135" t="s">
        <v>272</v>
      </c>
      <c r="M140" s="135" t="s">
        <v>273</v>
      </c>
    </row>
    <row r="141" spans="1:13" x14ac:dyDescent="0.25">
      <c r="A141" s="113" t="s">
        <v>194</v>
      </c>
      <c r="B141" s="115">
        <v>1980</v>
      </c>
      <c r="C141" s="115" t="s">
        <v>27</v>
      </c>
      <c r="D141" s="118">
        <v>0.61899999999999999</v>
      </c>
      <c r="E141" s="115">
        <v>2.0060000000000002</v>
      </c>
      <c r="F141" s="118">
        <v>8.4199999999999997E-2</v>
      </c>
      <c r="G141" s="130">
        <v>3.0000000000000001E-3</v>
      </c>
      <c r="H141" s="134">
        <v>1.9218</v>
      </c>
      <c r="I141" s="115" t="s">
        <v>225</v>
      </c>
      <c r="J141" s="115" t="s">
        <v>24</v>
      </c>
      <c r="K141" s="120" t="s">
        <v>24</v>
      </c>
      <c r="L141" s="135" t="s">
        <v>258</v>
      </c>
      <c r="M141" s="135" t="s">
        <v>259</v>
      </c>
    </row>
    <row r="142" spans="1:13" x14ac:dyDescent="0.25">
      <c r="A142" s="113" t="s">
        <v>196</v>
      </c>
      <c r="B142" s="115">
        <v>1960</v>
      </c>
      <c r="C142" s="115" t="s">
        <v>29</v>
      </c>
      <c r="D142" s="118">
        <v>6.452</v>
      </c>
      <c r="E142" s="115">
        <v>0.16300000000000026</v>
      </c>
      <c r="F142" s="118">
        <v>6.100000000000003E-3</v>
      </c>
      <c r="G142" s="130">
        <v>2.4E-2</v>
      </c>
      <c r="H142" s="134">
        <v>0.15690000000000026</v>
      </c>
      <c r="I142" s="115" t="s">
        <v>225</v>
      </c>
      <c r="J142" s="115" t="s">
        <v>24</v>
      </c>
      <c r="K142" s="120" t="s">
        <v>24</v>
      </c>
      <c r="L142" s="135" t="s">
        <v>282</v>
      </c>
      <c r="M142" s="135" t="s">
        <v>283</v>
      </c>
    </row>
    <row r="143" spans="1:13" x14ac:dyDescent="0.25">
      <c r="A143" s="113" t="s">
        <v>198</v>
      </c>
      <c r="B143" s="115">
        <v>1977</v>
      </c>
      <c r="C143" s="115" t="s">
        <v>27</v>
      </c>
      <c r="D143" s="118">
        <v>1.3280000000000001</v>
      </c>
      <c r="E143" s="115">
        <v>1.2969999999999999</v>
      </c>
      <c r="F143" s="118">
        <v>0.1019</v>
      </c>
      <c r="G143" s="130">
        <v>3.44E-2</v>
      </c>
      <c r="H143" s="134">
        <v>1.1950999999999998</v>
      </c>
      <c r="I143" s="115" t="s">
        <v>225</v>
      </c>
      <c r="J143" s="115" t="s">
        <v>24</v>
      </c>
      <c r="K143" s="120" t="s">
        <v>24</v>
      </c>
      <c r="L143" s="135" t="s">
        <v>332</v>
      </c>
      <c r="M143" s="135" t="s">
        <v>333</v>
      </c>
    </row>
    <row r="144" spans="1:13" x14ac:dyDescent="0.25">
      <c r="A144" s="113" t="s">
        <v>199</v>
      </c>
      <c r="B144" s="115">
        <v>1963</v>
      </c>
      <c r="C144" s="115" t="s">
        <v>33</v>
      </c>
      <c r="D144" s="118">
        <v>1.1539999999999999</v>
      </c>
      <c r="E144" s="115">
        <v>0.52600000000000025</v>
      </c>
      <c r="F144" s="118">
        <v>0.19540000000000002</v>
      </c>
      <c r="G144" s="130">
        <v>0.16500000000000001</v>
      </c>
      <c r="H144" s="134">
        <v>0.33060000000000023</v>
      </c>
      <c r="I144" s="115" t="s">
        <v>225</v>
      </c>
      <c r="J144" s="115" t="s">
        <v>24</v>
      </c>
      <c r="K144" s="120" t="s">
        <v>24</v>
      </c>
      <c r="L144" s="135" t="s">
        <v>238</v>
      </c>
      <c r="M144" s="135" t="s">
        <v>239</v>
      </c>
    </row>
    <row r="145" spans="1:13" x14ac:dyDescent="0.25">
      <c r="A145" s="113" t="s">
        <v>200</v>
      </c>
      <c r="B145" s="115">
        <v>1972</v>
      </c>
      <c r="C145" s="115" t="s">
        <v>29</v>
      </c>
      <c r="D145" s="118">
        <v>4.7869999999999999</v>
      </c>
      <c r="E145" s="115">
        <v>1.8280000000000003</v>
      </c>
      <c r="F145" s="118">
        <v>0.33145300000000005</v>
      </c>
      <c r="G145" s="130">
        <v>1.9970000000000001</v>
      </c>
      <c r="H145" s="134">
        <v>1.4965470000000005</v>
      </c>
      <c r="I145" s="115" t="s">
        <v>225</v>
      </c>
      <c r="J145" s="115" t="s">
        <v>24</v>
      </c>
      <c r="K145" s="120" t="s">
        <v>24</v>
      </c>
      <c r="L145" s="135" t="s">
        <v>288</v>
      </c>
      <c r="M145" s="135" t="s">
        <v>289</v>
      </c>
    </row>
    <row r="146" spans="1:13" x14ac:dyDescent="0.25">
      <c r="A146" s="113" t="s">
        <v>201</v>
      </c>
      <c r="B146" s="115">
        <v>1990</v>
      </c>
      <c r="C146" s="115" t="s">
        <v>28</v>
      </c>
      <c r="D146" s="118">
        <v>0.504</v>
      </c>
      <c r="E146" s="115">
        <v>1.1760000000000002</v>
      </c>
      <c r="F146" s="118">
        <v>0.31409999999999993</v>
      </c>
      <c r="G146" s="130">
        <v>7.4999999999999997E-3</v>
      </c>
      <c r="H146" s="134">
        <v>0.86190000000000022</v>
      </c>
      <c r="I146" s="115" t="s">
        <v>225</v>
      </c>
      <c r="J146" s="115" t="s">
        <v>24</v>
      </c>
      <c r="K146" s="120" t="s">
        <v>24</v>
      </c>
      <c r="L146" s="135" t="s">
        <v>324</v>
      </c>
      <c r="M146" s="135" t="s">
        <v>325</v>
      </c>
    </row>
    <row r="147" spans="1:13" x14ac:dyDescent="0.25">
      <c r="A147" s="113" t="s">
        <v>202</v>
      </c>
      <c r="B147" s="115">
        <v>1985</v>
      </c>
      <c r="C147" s="115" t="s">
        <v>27</v>
      </c>
      <c r="D147" s="118">
        <v>0.89400000000000002</v>
      </c>
      <c r="E147" s="115">
        <v>1.7309999999999999</v>
      </c>
      <c r="F147" s="118">
        <v>0.50760000000000005</v>
      </c>
      <c r="G147" s="130">
        <v>0.02</v>
      </c>
      <c r="H147" s="134">
        <v>1.2233999999999998</v>
      </c>
      <c r="I147" s="115" t="s">
        <v>225</v>
      </c>
      <c r="J147" s="115" t="s">
        <v>24</v>
      </c>
      <c r="K147" s="120" t="s">
        <v>24</v>
      </c>
      <c r="L147" s="135" t="s">
        <v>274</v>
      </c>
      <c r="M147" s="135" t="s">
        <v>275</v>
      </c>
    </row>
    <row r="148" spans="1:13" x14ac:dyDescent="0.25">
      <c r="A148" s="113" t="s">
        <v>203</v>
      </c>
      <c r="B148" s="115">
        <v>1968</v>
      </c>
      <c r="C148" s="115" t="s">
        <v>49</v>
      </c>
      <c r="D148" s="118">
        <v>5.1130000000000004</v>
      </c>
      <c r="E148" s="115">
        <v>2.4470000000000001</v>
      </c>
      <c r="F148" s="118">
        <v>0.12659999999999999</v>
      </c>
      <c r="G148" s="130">
        <v>3.7999999999999999E-2</v>
      </c>
      <c r="H148" s="134">
        <v>2.3204000000000002</v>
      </c>
      <c r="I148" s="115" t="s">
        <v>225</v>
      </c>
      <c r="J148" s="115" t="s">
        <v>24</v>
      </c>
      <c r="K148" s="120" t="s">
        <v>24</v>
      </c>
      <c r="L148" s="135" t="s">
        <v>296</v>
      </c>
      <c r="M148" s="135" t="s">
        <v>297</v>
      </c>
    </row>
    <row r="149" spans="1:13" x14ac:dyDescent="0.25">
      <c r="A149" s="113" t="s">
        <v>206</v>
      </c>
      <c r="B149" s="115">
        <v>1974</v>
      </c>
      <c r="C149" s="115" t="s">
        <v>27</v>
      </c>
      <c r="D149" s="118">
        <v>0.77900000000000003</v>
      </c>
      <c r="E149" s="115">
        <v>1.8460000000000001</v>
      </c>
      <c r="F149" s="118">
        <v>0.38880700000000007</v>
      </c>
      <c r="G149" s="130">
        <v>0</v>
      </c>
      <c r="H149" s="134">
        <v>1.457193</v>
      </c>
      <c r="I149" s="115" t="s">
        <v>225</v>
      </c>
      <c r="J149" s="115" t="s">
        <v>24</v>
      </c>
      <c r="K149" s="120" t="s">
        <v>24</v>
      </c>
      <c r="L149" s="135" t="s">
        <v>292</v>
      </c>
      <c r="M149" s="135" t="s">
        <v>293</v>
      </c>
    </row>
    <row r="150" spans="1:13" x14ac:dyDescent="0.25">
      <c r="A150" s="113" t="s">
        <v>207</v>
      </c>
      <c r="B150" s="115">
        <v>1978</v>
      </c>
      <c r="C150" s="115" t="s">
        <v>27</v>
      </c>
      <c r="D150" s="118">
        <v>1.022</v>
      </c>
      <c r="E150" s="115">
        <v>1.603</v>
      </c>
      <c r="F150" s="118">
        <v>3.7600000000000029E-2</v>
      </c>
      <c r="G150" s="130">
        <v>5.0000000000000001E-3</v>
      </c>
      <c r="H150" s="134">
        <v>1.5653999999999999</v>
      </c>
      <c r="I150" s="115" t="s">
        <v>225</v>
      </c>
      <c r="J150" s="115" t="s">
        <v>24</v>
      </c>
      <c r="K150" s="120" t="s">
        <v>24</v>
      </c>
      <c r="L150" s="135" t="s">
        <v>322</v>
      </c>
      <c r="M150" s="135" t="s">
        <v>323</v>
      </c>
    </row>
    <row r="152" spans="1:13" ht="225" x14ac:dyDescent="0.25">
      <c r="A152" s="165" t="s">
        <v>4791</v>
      </c>
    </row>
    <row r="153" spans="1:13" x14ac:dyDescent="0.25">
      <c r="F153" s="129"/>
    </row>
  </sheetData>
  <autoFilter ref="A5:K150"/>
  <pageMargins left="0.70866141732283472" right="0.70866141732283472" top="0.74803149606299213" bottom="0.74803149606299213" header="0.31496062992125984" footer="0.31496062992125984"/>
  <pageSetup paperSize="9" scale="44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524"/>
  <sheetViews>
    <sheetView topLeftCell="B1" zoomScale="82" zoomScaleNormal="82" workbookViewId="0">
      <selection activeCell="G7" sqref="G7"/>
    </sheetView>
  </sheetViews>
  <sheetFormatPr defaultRowHeight="15" x14ac:dyDescent="0.25"/>
  <cols>
    <col min="1" max="1" width="5.7109375" style="60" customWidth="1"/>
    <col min="2" max="3" width="17.42578125" style="60" customWidth="1"/>
    <col min="4" max="4" width="16.140625" style="60" customWidth="1"/>
    <col min="5" max="5" width="20.7109375" style="60" customWidth="1"/>
    <col min="6" max="6" width="13.42578125" style="60" customWidth="1"/>
    <col min="7" max="7" width="33.85546875" style="60" customWidth="1"/>
    <col min="8" max="16384" width="9.140625" style="60"/>
  </cols>
  <sheetData>
    <row r="2" spans="2:7" ht="38.25" x14ac:dyDescent="0.25">
      <c r="G2" s="137" t="s">
        <v>531</v>
      </c>
    </row>
    <row r="3" spans="2:7" ht="48" customHeight="1" x14ac:dyDescent="0.25">
      <c r="B3" s="241" t="s">
        <v>4675</v>
      </c>
      <c r="C3" s="241"/>
      <c r="D3" s="242"/>
      <c r="E3" s="242"/>
      <c r="F3" s="242"/>
      <c r="G3" s="242"/>
    </row>
    <row r="4" spans="2:7" ht="69" customHeight="1" x14ac:dyDescent="0.25">
      <c r="B4" s="127" t="s">
        <v>532</v>
      </c>
      <c r="C4" s="127" t="s">
        <v>533</v>
      </c>
      <c r="D4" s="127" t="s">
        <v>534</v>
      </c>
      <c r="E4" s="127" t="s">
        <v>535</v>
      </c>
      <c r="F4" s="127" t="s">
        <v>536</v>
      </c>
      <c r="G4" s="127" t="s">
        <v>537</v>
      </c>
    </row>
    <row r="5" spans="2:7" ht="25.5" x14ac:dyDescent="0.25">
      <c r="B5" s="131" t="s">
        <v>538</v>
      </c>
      <c r="C5" s="131" t="s">
        <v>539</v>
      </c>
      <c r="D5" s="131" t="s">
        <v>540</v>
      </c>
      <c r="E5" s="132" t="s">
        <v>541</v>
      </c>
      <c r="F5" s="136" t="s">
        <v>542</v>
      </c>
      <c r="G5" s="133">
        <v>28.86051887554963</v>
      </c>
    </row>
    <row r="6" spans="2:7" ht="25.5" x14ac:dyDescent="0.25">
      <c r="B6" s="131" t="s">
        <v>538</v>
      </c>
      <c r="C6" s="131" t="s">
        <v>539</v>
      </c>
      <c r="D6" s="131" t="s">
        <v>540</v>
      </c>
      <c r="E6" s="132" t="s">
        <v>543</v>
      </c>
      <c r="F6" s="136" t="s">
        <v>544</v>
      </c>
      <c r="G6" s="133">
        <v>116.25641037664172</v>
      </c>
    </row>
    <row r="7" spans="2:7" ht="25.5" x14ac:dyDescent="0.25">
      <c r="B7" s="131" t="s">
        <v>538</v>
      </c>
      <c r="C7" s="131" t="s">
        <v>539</v>
      </c>
      <c r="D7" s="131" t="s">
        <v>540</v>
      </c>
      <c r="E7" s="132" t="s">
        <v>545</v>
      </c>
      <c r="F7" s="136" t="s">
        <v>544</v>
      </c>
      <c r="G7" s="133">
        <v>116.26116249961514</v>
      </c>
    </row>
    <row r="8" spans="2:7" ht="25.5" x14ac:dyDescent="0.25">
      <c r="B8" s="131" t="s">
        <v>538</v>
      </c>
      <c r="C8" s="131" t="s">
        <v>539</v>
      </c>
      <c r="D8" s="131" t="s">
        <v>540</v>
      </c>
      <c r="E8" s="132" t="s">
        <v>546</v>
      </c>
      <c r="F8" s="136" t="s">
        <v>547</v>
      </c>
      <c r="G8" s="133">
        <v>291.57372166639897</v>
      </c>
    </row>
    <row r="9" spans="2:7" ht="25.5" x14ac:dyDescent="0.25">
      <c r="B9" s="131" t="s">
        <v>538</v>
      </c>
      <c r="C9" s="131" t="s">
        <v>539</v>
      </c>
      <c r="D9" s="131" t="s">
        <v>540</v>
      </c>
      <c r="E9" s="132" t="s">
        <v>548</v>
      </c>
      <c r="F9" s="136" t="s">
        <v>544</v>
      </c>
      <c r="G9" s="133">
        <v>116.2547300345289</v>
      </c>
    </row>
    <row r="10" spans="2:7" ht="25.5" x14ac:dyDescent="0.25">
      <c r="B10" s="131" t="s">
        <v>538</v>
      </c>
      <c r="C10" s="131" t="s">
        <v>539</v>
      </c>
      <c r="D10" s="131" t="s">
        <v>540</v>
      </c>
      <c r="E10" s="132" t="s">
        <v>549</v>
      </c>
      <c r="F10" s="136" t="s">
        <v>550</v>
      </c>
      <c r="G10" s="133">
        <v>85.422510350991388</v>
      </c>
    </row>
    <row r="11" spans="2:7" ht="25.5" x14ac:dyDescent="0.25">
      <c r="B11" s="131" t="s">
        <v>551</v>
      </c>
      <c r="C11" s="131" t="s">
        <v>539</v>
      </c>
      <c r="D11" s="131" t="s">
        <v>540</v>
      </c>
      <c r="E11" s="132" t="s">
        <v>552</v>
      </c>
      <c r="F11" s="136" t="s">
        <v>553</v>
      </c>
      <c r="G11" s="133">
        <v>186.93017667327663</v>
      </c>
    </row>
    <row r="12" spans="2:7" ht="25.5" x14ac:dyDescent="0.25">
      <c r="B12" s="131" t="s">
        <v>551</v>
      </c>
      <c r="C12" s="131" t="s">
        <v>539</v>
      </c>
      <c r="D12" s="131" t="s">
        <v>540</v>
      </c>
      <c r="E12" s="132" t="s">
        <v>554</v>
      </c>
      <c r="F12" s="136" t="s">
        <v>553</v>
      </c>
      <c r="G12" s="133">
        <v>186.93629915092157</v>
      </c>
    </row>
    <row r="13" spans="2:7" ht="25.5" x14ac:dyDescent="0.25">
      <c r="B13" s="131" t="s">
        <v>551</v>
      </c>
      <c r="C13" s="131" t="s">
        <v>539</v>
      </c>
      <c r="D13" s="131" t="s">
        <v>540</v>
      </c>
      <c r="E13" s="132" t="s">
        <v>555</v>
      </c>
      <c r="F13" s="136" t="s">
        <v>553</v>
      </c>
      <c r="G13" s="133">
        <v>123.87606253815767</v>
      </c>
    </row>
    <row r="14" spans="2:7" ht="25.5" x14ac:dyDescent="0.25">
      <c r="B14" s="131" t="s">
        <v>551</v>
      </c>
      <c r="C14" s="131" t="s">
        <v>539</v>
      </c>
      <c r="D14" s="131" t="s">
        <v>540</v>
      </c>
      <c r="E14" s="132" t="s">
        <v>556</v>
      </c>
      <c r="F14" s="136" t="s">
        <v>553</v>
      </c>
      <c r="G14" s="133">
        <v>186.93759840696308</v>
      </c>
    </row>
    <row r="15" spans="2:7" ht="25.5" x14ac:dyDescent="0.25">
      <c r="B15" s="131" t="s">
        <v>538</v>
      </c>
      <c r="C15" s="131" t="s">
        <v>539</v>
      </c>
      <c r="D15" s="131" t="s">
        <v>540</v>
      </c>
      <c r="E15" s="132" t="s">
        <v>557</v>
      </c>
      <c r="F15" s="136" t="s">
        <v>553</v>
      </c>
      <c r="G15" s="133">
        <v>186.31091821490324</v>
      </c>
    </row>
    <row r="16" spans="2:7" ht="25.5" x14ac:dyDescent="0.25">
      <c r="B16" s="131" t="s">
        <v>538</v>
      </c>
      <c r="C16" s="131" t="s">
        <v>539</v>
      </c>
      <c r="D16" s="131" t="s">
        <v>540</v>
      </c>
      <c r="E16" s="132" t="s">
        <v>558</v>
      </c>
      <c r="F16" s="136" t="s">
        <v>559</v>
      </c>
      <c r="G16" s="133">
        <v>46.967942963694448</v>
      </c>
    </row>
    <row r="17" spans="2:7" ht="25.5" x14ac:dyDescent="0.25">
      <c r="B17" s="131" t="s">
        <v>538</v>
      </c>
      <c r="C17" s="131" t="s">
        <v>539</v>
      </c>
      <c r="D17" s="131" t="s">
        <v>540</v>
      </c>
      <c r="E17" s="132" t="s">
        <v>560</v>
      </c>
      <c r="F17" s="136" t="s">
        <v>544</v>
      </c>
      <c r="G17" s="133">
        <v>119.54406022509333</v>
      </c>
    </row>
    <row r="18" spans="2:7" ht="25.5" x14ac:dyDescent="0.25">
      <c r="B18" s="131" t="s">
        <v>561</v>
      </c>
      <c r="C18" s="131" t="s">
        <v>539</v>
      </c>
      <c r="D18" s="131" t="s">
        <v>540</v>
      </c>
      <c r="E18" s="132" t="s">
        <v>562</v>
      </c>
      <c r="F18" s="136" t="s">
        <v>563</v>
      </c>
      <c r="G18" s="133">
        <v>72.108459441187165</v>
      </c>
    </row>
    <row r="19" spans="2:7" ht="25.5" x14ac:dyDescent="0.25">
      <c r="B19" s="131" t="s">
        <v>561</v>
      </c>
      <c r="C19" s="131" t="s">
        <v>539</v>
      </c>
      <c r="D19" s="131" t="s">
        <v>540</v>
      </c>
      <c r="E19" s="132" t="s">
        <v>565</v>
      </c>
      <c r="F19" s="136" t="s">
        <v>559</v>
      </c>
      <c r="G19" s="133">
        <v>47.479824101318854</v>
      </c>
    </row>
    <row r="20" spans="2:7" ht="25.5" x14ac:dyDescent="0.25">
      <c r="B20" s="131" t="s">
        <v>566</v>
      </c>
      <c r="C20" s="131" t="s">
        <v>539</v>
      </c>
      <c r="D20" s="131" t="s">
        <v>540</v>
      </c>
      <c r="E20" s="132" t="s">
        <v>567</v>
      </c>
      <c r="F20" s="136" t="s">
        <v>553</v>
      </c>
      <c r="G20" s="133">
        <v>128.04246645950172</v>
      </c>
    </row>
    <row r="21" spans="2:7" ht="25.5" x14ac:dyDescent="0.25">
      <c r="B21" s="131" t="s">
        <v>564</v>
      </c>
      <c r="C21" s="131" t="s">
        <v>539</v>
      </c>
      <c r="D21" s="131" t="s">
        <v>540</v>
      </c>
      <c r="E21" s="132" t="s">
        <v>568</v>
      </c>
      <c r="F21" s="136" t="s">
        <v>544</v>
      </c>
      <c r="G21" s="133">
        <v>120.86450999504306</v>
      </c>
    </row>
    <row r="22" spans="2:7" ht="25.5" x14ac:dyDescent="0.25">
      <c r="B22" s="131" t="s">
        <v>564</v>
      </c>
      <c r="C22" s="131" t="s">
        <v>539</v>
      </c>
      <c r="D22" s="131" t="s">
        <v>540</v>
      </c>
      <c r="E22" s="132" t="s">
        <v>569</v>
      </c>
      <c r="F22" s="136" t="s">
        <v>544</v>
      </c>
      <c r="G22" s="133">
        <v>120.86495878327452</v>
      </c>
    </row>
    <row r="23" spans="2:7" ht="25.5" x14ac:dyDescent="0.25">
      <c r="B23" s="131" t="s">
        <v>564</v>
      </c>
      <c r="C23" s="131" t="s">
        <v>539</v>
      </c>
      <c r="D23" s="131" t="s">
        <v>540</v>
      </c>
      <c r="E23" s="132" t="s">
        <v>570</v>
      </c>
      <c r="F23" s="136" t="s">
        <v>544</v>
      </c>
      <c r="G23" s="133">
        <v>120.87119332668513</v>
      </c>
    </row>
    <row r="24" spans="2:7" ht="25.5" x14ac:dyDescent="0.25">
      <c r="B24" s="131" t="s">
        <v>4646</v>
      </c>
      <c r="C24" s="131" t="s">
        <v>539</v>
      </c>
      <c r="D24" s="131" t="s">
        <v>540</v>
      </c>
      <c r="E24" s="132" t="s">
        <v>571</v>
      </c>
      <c r="F24" s="136" t="s">
        <v>544</v>
      </c>
      <c r="G24" s="133">
        <v>120.87741685758134</v>
      </c>
    </row>
    <row r="25" spans="2:7" ht="25.5" x14ac:dyDescent="0.25">
      <c r="B25" s="131" t="s">
        <v>572</v>
      </c>
      <c r="C25" s="131" t="s">
        <v>539</v>
      </c>
      <c r="D25" s="131" t="s">
        <v>540</v>
      </c>
      <c r="E25" s="132" t="s">
        <v>573</v>
      </c>
      <c r="F25" s="136" t="s">
        <v>563</v>
      </c>
      <c r="G25" s="133">
        <v>72.21454960571748</v>
      </c>
    </row>
    <row r="26" spans="2:7" ht="25.5" x14ac:dyDescent="0.25">
      <c r="B26" s="131" t="s">
        <v>4646</v>
      </c>
      <c r="C26" s="131" t="s">
        <v>539</v>
      </c>
      <c r="D26" s="131" t="s">
        <v>540</v>
      </c>
      <c r="E26" s="132" t="s">
        <v>574</v>
      </c>
      <c r="F26" s="136" t="s">
        <v>563</v>
      </c>
      <c r="G26" s="133">
        <v>76.489338136933497</v>
      </c>
    </row>
    <row r="27" spans="2:7" ht="25.5" x14ac:dyDescent="0.25">
      <c r="B27" s="131" t="s">
        <v>575</v>
      </c>
      <c r="C27" s="131" t="s">
        <v>539</v>
      </c>
      <c r="D27" s="131" t="s">
        <v>540</v>
      </c>
      <c r="E27" s="132" t="s">
        <v>576</v>
      </c>
      <c r="F27" s="136" t="s">
        <v>547</v>
      </c>
      <c r="G27" s="133">
        <v>127.99893772725761</v>
      </c>
    </row>
    <row r="28" spans="2:7" ht="25.5" x14ac:dyDescent="0.25">
      <c r="B28" s="131" t="s">
        <v>575</v>
      </c>
      <c r="C28" s="131" t="s">
        <v>539</v>
      </c>
      <c r="D28" s="131" t="s">
        <v>540</v>
      </c>
      <c r="E28" s="132" t="s">
        <v>577</v>
      </c>
      <c r="F28" s="136" t="s">
        <v>544</v>
      </c>
      <c r="G28" s="133">
        <v>50.811835369350234</v>
      </c>
    </row>
    <row r="29" spans="2:7" ht="25.5" x14ac:dyDescent="0.25">
      <c r="B29" s="131" t="s">
        <v>575</v>
      </c>
      <c r="C29" s="131" t="s">
        <v>539</v>
      </c>
      <c r="D29" s="131" t="s">
        <v>540</v>
      </c>
      <c r="E29" s="132" t="s">
        <v>578</v>
      </c>
      <c r="F29" s="136" t="s">
        <v>544</v>
      </c>
      <c r="G29" s="133">
        <v>50.814516393765942</v>
      </c>
    </row>
    <row r="30" spans="2:7" ht="25.5" x14ac:dyDescent="0.25">
      <c r="B30" s="131" t="s">
        <v>579</v>
      </c>
      <c r="C30" s="131" t="s">
        <v>539</v>
      </c>
      <c r="D30" s="131" t="s">
        <v>540</v>
      </c>
      <c r="E30" s="132" t="s">
        <v>580</v>
      </c>
      <c r="F30" s="136" t="s">
        <v>553</v>
      </c>
      <c r="G30" s="133">
        <v>79.647345772860149</v>
      </c>
    </row>
    <row r="31" spans="2:7" ht="25.5" x14ac:dyDescent="0.25">
      <c r="B31" s="131" t="s">
        <v>581</v>
      </c>
      <c r="C31" s="131" t="s">
        <v>539</v>
      </c>
      <c r="D31" s="131" t="s">
        <v>540</v>
      </c>
      <c r="E31" s="132" t="s">
        <v>582</v>
      </c>
      <c r="F31" s="136" t="s">
        <v>563</v>
      </c>
      <c r="G31" s="133">
        <v>81.489737638404222</v>
      </c>
    </row>
    <row r="32" spans="2:7" ht="25.5" x14ac:dyDescent="0.25">
      <c r="B32" s="131" t="s">
        <v>538</v>
      </c>
      <c r="C32" s="131" t="s">
        <v>539</v>
      </c>
      <c r="D32" s="131" t="s">
        <v>540</v>
      </c>
      <c r="E32" s="132" t="s">
        <v>583</v>
      </c>
      <c r="F32" s="136" t="s">
        <v>553</v>
      </c>
      <c r="G32" s="133">
        <v>217.43495684794149</v>
      </c>
    </row>
    <row r="33" spans="2:7" ht="25.5" x14ac:dyDescent="0.25">
      <c r="B33" s="131" t="s">
        <v>584</v>
      </c>
      <c r="C33" s="131" t="s">
        <v>539</v>
      </c>
      <c r="D33" s="131" t="s">
        <v>540</v>
      </c>
      <c r="E33" s="132" t="s">
        <v>585</v>
      </c>
      <c r="F33" s="136" t="s">
        <v>586</v>
      </c>
      <c r="G33" s="133">
        <v>31.562831692263707</v>
      </c>
    </row>
    <row r="34" spans="2:7" ht="25.5" x14ac:dyDescent="0.25">
      <c r="B34" s="131" t="s">
        <v>587</v>
      </c>
      <c r="C34" s="131" t="s">
        <v>539</v>
      </c>
      <c r="D34" s="131" t="s">
        <v>540</v>
      </c>
      <c r="E34" s="132" t="s">
        <v>588</v>
      </c>
      <c r="F34" s="136" t="s">
        <v>559</v>
      </c>
      <c r="G34" s="133">
        <v>54.566803269961945</v>
      </c>
    </row>
    <row r="35" spans="2:7" ht="25.5" x14ac:dyDescent="0.25">
      <c r="B35" s="131" t="s">
        <v>589</v>
      </c>
      <c r="C35" s="131" t="s">
        <v>539</v>
      </c>
      <c r="D35" s="131" t="s">
        <v>540</v>
      </c>
      <c r="E35" s="132" t="s">
        <v>590</v>
      </c>
      <c r="F35" s="136" t="s">
        <v>563</v>
      </c>
      <c r="G35" s="133">
        <v>81.678825808687634</v>
      </c>
    </row>
    <row r="36" spans="2:7" ht="25.5" x14ac:dyDescent="0.25">
      <c r="B36" s="131" t="s">
        <v>589</v>
      </c>
      <c r="C36" s="131" t="s">
        <v>539</v>
      </c>
      <c r="D36" s="131" t="s">
        <v>540</v>
      </c>
      <c r="E36" s="132" t="s">
        <v>591</v>
      </c>
      <c r="F36" s="136" t="s">
        <v>563</v>
      </c>
      <c r="G36" s="133">
        <v>81.675064200533399</v>
      </c>
    </row>
    <row r="37" spans="2:7" ht="25.5" x14ac:dyDescent="0.25">
      <c r="B37" s="131" t="s">
        <v>538</v>
      </c>
      <c r="C37" s="131" t="s">
        <v>539</v>
      </c>
      <c r="D37" s="131" t="s">
        <v>540</v>
      </c>
      <c r="E37" s="132" t="s">
        <v>592</v>
      </c>
      <c r="F37" s="136" t="s">
        <v>550</v>
      </c>
      <c r="G37" s="133">
        <v>154.14583173236053</v>
      </c>
    </row>
    <row r="38" spans="2:7" ht="15.75" customHeight="1" x14ac:dyDescent="0.25">
      <c r="B38" s="131" t="s">
        <v>538</v>
      </c>
      <c r="C38" s="131" t="s">
        <v>539</v>
      </c>
      <c r="D38" s="131" t="s">
        <v>540</v>
      </c>
      <c r="E38" s="132" t="s">
        <v>593</v>
      </c>
      <c r="F38" s="136" t="s">
        <v>559</v>
      </c>
      <c r="G38" s="133">
        <v>43.429789047551871</v>
      </c>
    </row>
    <row r="39" spans="2:7" ht="25.5" x14ac:dyDescent="0.25">
      <c r="B39" s="131" t="s">
        <v>538</v>
      </c>
      <c r="C39" s="131" t="s">
        <v>539</v>
      </c>
      <c r="D39" s="131" t="s">
        <v>540</v>
      </c>
      <c r="E39" s="132" t="s">
        <v>594</v>
      </c>
      <c r="F39" s="136" t="s">
        <v>553</v>
      </c>
      <c r="G39" s="133">
        <v>172.85629380962644</v>
      </c>
    </row>
    <row r="40" spans="2:7" ht="25.5" x14ac:dyDescent="0.25">
      <c r="B40" s="131" t="s">
        <v>538</v>
      </c>
      <c r="C40" s="131" t="s">
        <v>539</v>
      </c>
      <c r="D40" s="131" t="s">
        <v>540</v>
      </c>
      <c r="E40" s="132" t="s">
        <v>595</v>
      </c>
      <c r="F40" s="136" t="s">
        <v>553</v>
      </c>
      <c r="G40" s="133">
        <v>172.87004391084369</v>
      </c>
    </row>
    <row r="41" spans="2:7" ht="25.5" x14ac:dyDescent="0.25">
      <c r="B41" s="131" t="s">
        <v>538</v>
      </c>
      <c r="C41" s="131" t="s">
        <v>539</v>
      </c>
      <c r="D41" s="131" t="s">
        <v>540</v>
      </c>
      <c r="E41" s="132" t="s">
        <v>596</v>
      </c>
      <c r="F41" s="136" t="s">
        <v>553</v>
      </c>
      <c r="G41" s="133">
        <v>172.87004391084369</v>
      </c>
    </row>
    <row r="42" spans="2:7" ht="25.5" x14ac:dyDescent="0.25">
      <c r="B42" s="131" t="s">
        <v>538</v>
      </c>
      <c r="C42" s="131" t="s">
        <v>539</v>
      </c>
      <c r="D42" s="131" t="s">
        <v>540</v>
      </c>
      <c r="E42" s="132" t="s">
        <v>597</v>
      </c>
      <c r="F42" s="136" t="s">
        <v>553</v>
      </c>
      <c r="G42" s="133">
        <v>172.8737171898216</v>
      </c>
    </row>
    <row r="43" spans="2:7" ht="25.5" x14ac:dyDescent="0.25">
      <c r="B43" s="131" t="s">
        <v>538</v>
      </c>
      <c r="C43" s="131" t="s">
        <v>539</v>
      </c>
      <c r="D43" s="131" t="s">
        <v>540</v>
      </c>
      <c r="E43" s="132" t="s">
        <v>598</v>
      </c>
      <c r="F43" s="136" t="s">
        <v>559</v>
      </c>
      <c r="G43" s="133">
        <v>43.437744274810882</v>
      </c>
    </row>
    <row r="44" spans="2:7" ht="25.5" x14ac:dyDescent="0.25">
      <c r="B44" s="131" t="s">
        <v>538</v>
      </c>
      <c r="C44" s="131" t="s">
        <v>539</v>
      </c>
      <c r="D44" s="131" t="s">
        <v>540</v>
      </c>
      <c r="E44" s="132" t="s">
        <v>599</v>
      </c>
      <c r="F44" s="136" t="s">
        <v>553</v>
      </c>
      <c r="G44" s="133">
        <v>172.87071473075832</v>
      </c>
    </row>
    <row r="45" spans="2:7" ht="25.5" x14ac:dyDescent="0.25">
      <c r="B45" s="131" t="s">
        <v>538</v>
      </c>
      <c r="C45" s="131" t="s">
        <v>539</v>
      </c>
      <c r="D45" s="131" t="s">
        <v>540</v>
      </c>
      <c r="E45" s="132" t="s">
        <v>600</v>
      </c>
      <c r="F45" s="136" t="s">
        <v>559</v>
      </c>
      <c r="G45" s="133">
        <v>43.437744274810882</v>
      </c>
    </row>
    <row r="46" spans="2:7" ht="25.5" x14ac:dyDescent="0.25">
      <c r="B46" s="131" t="s">
        <v>538</v>
      </c>
      <c r="C46" s="131" t="s">
        <v>539</v>
      </c>
      <c r="D46" s="131" t="s">
        <v>540</v>
      </c>
      <c r="E46" s="132" t="s">
        <v>601</v>
      </c>
      <c r="F46" s="136" t="s">
        <v>544</v>
      </c>
      <c r="G46" s="133">
        <v>110.5289105256451</v>
      </c>
    </row>
    <row r="47" spans="2:7" ht="25.5" x14ac:dyDescent="0.25">
      <c r="B47" s="131" t="s">
        <v>538</v>
      </c>
      <c r="C47" s="131" t="s">
        <v>539</v>
      </c>
      <c r="D47" s="131" t="s">
        <v>540</v>
      </c>
      <c r="E47" s="132" t="s">
        <v>602</v>
      </c>
      <c r="F47" s="136" t="s">
        <v>553</v>
      </c>
      <c r="G47" s="133">
        <v>172.82226431041261</v>
      </c>
    </row>
    <row r="48" spans="2:7" ht="25.5" x14ac:dyDescent="0.25">
      <c r="B48" s="131" t="s">
        <v>538</v>
      </c>
      <c r="C48" s="131" t="s">
        <v>539</v>
      </c>
      <c r="D48" s="131" t="s">
        <v>540</v>
      </c>
      <c r="E48" s="132" t="s">
        <v>603</v>
      </c>
      <c r="F48" s="136" t="s">
        <v>563</v>
      </c>
      <c r="G48" s="133">
        <v>66.362057771628884</v>
      </c>
    </row>
    <row r="49" spans="2:7" ht="25.5" x14ac:dyDescent="0.25">
      <c r="B49" s="131" t="s">
        <v>604</v>
      </c>
      <c r="C49" s="131" t="s">
        <v>539</v>
      </c>
      <c r="D49" s="131" t="s">
        <v>540</v>
      </c>
      <c r="E49" s="132" t="s">
        <v>605</v>
      </c>
      <c r="F49" s="136" t="s">
        <v>559</v>
      </c>
      <c r="G49" s="133">
        <v>51.036516302102946</v>
      </c>
    </row>
    <row r="50" spans="2:7" ht="25.5" x14ac:dyDescent="0.25">
      <c r="B50" s="131" t="s">
        <v>604</v>
      </c>
      <c r="C50" s="131" t="s">
        <v>539</v>
      </c>
      <c r="D50" s="131" t="s">
        <v>540</v>
      </c>
      <c r="E50" s="132" t="s">
        <v>606</v>
      </c>
      <c r="F50" s="136" t="s">
        <v>563</v>
      </c>
      <c r="G50" s="133">
        <v>77.179007458017395</v>
      </c>
    </row>
    <row r="51" spans="2:7" ht="25.5" x14ac:dyDescent="0.25">
      <c r="B51" s="131" t="s">
        <v>604</v>
      </c>
      <c r="C51" s="131" t="s">
        <v>539</v>
      </c>
      <c r="D51" s="131" t="s">
        <v>540</v>
      </c>
      <c r="E51" s="132" t="s">
        <v>607</v>
      </c>
      <c r="F51" s="136" t="s">
        <v>608</v>
      </c>
      <c r="G51" s="133">
        <v>0</v>
      </c>
    </row>
    <row r="52" spans="2:7" ht="25.5" x14ac:dyDescent="0.25">
      <c r="B52" s="131" t="s">
        <v>604</v>
      </c>
      <c r="C52" s="131" t="s">
        <v>539</v>
      </c>
      <c r="D52" s="131" t="s">
        <v>540</v>
      </c>
      <c r="E52" s="132" t="s">
        <v>609</v>
      </c>
      <c r="F52" s="136" t="s">
        <v>563</v>
      </c>
      <c r="G52" s="133">
        <v>77.237797072227366</v>
      </c>
    </row>
    <row r="53" spans="2:7" ht="25.5" x14ac:dyDescent="0.25">
      <c r="B53" s="131" t="s">
        <v>604</v>
      </c>
      <c r="C53" s="131" t="s">
        <v>539</v>
      </c>
      <c r="D53" s="131" t="s">
        <v>540</v>
      </c>
      <c r="E53" s="132" t="s">
        <v>610</v>
      </c>
      <c r="F53" s="136" t="s">
        <v>553</v>
      </c>
      <c r="G53" s="133">
        <v>203.29414892699532</v>
      </c>
    </row>
    <row r="54" spans="2:7" ht="25.5" x14ac:dyDescent="0.25">
      <c r="B54" s="131" t="s">
        <v>611</v>
      </c>
      <c r="C54" s="131" t="s">
        <v>539</v>
      </c>
      <c r="D54" s="131" t="s">
        <v>540</v>
      </c>
      <c r="E54" s="132" t="s">
        <v>612</v>
      </c>
      <c r="F54" s="136" t="s">
        <v>547</v>
      </c>
      <c r="G54" s="133">
        <v>296.45654775657789</v>
      </c>
    </row>
    <row r="55" spans="2:7" ht="25.5" x14ac:dyDescent="0.25">
      <c r="B55" s="131" t="s">
        <v>611</v>
      </c>
      <c r="C55" s="131" t="s">
        <v>539</v>
      </c>
      <c r="D55" s="131" t="s">
        <v>540</v>
      </c>
      <c r="E55" s="132" t="s">
        <v>613</v>
      </c>
      <c r="F55" s="136" t="s">
        <v>544</v>
      </c>
      <c r="G55" s="133">
        <v>118.26239086573534</v>
      </c>
    </row>
    <row r="56" spans="2:7" ht="25.5" x14ac:dyDescent="0.25">
      <c r="B56" s="131" t="s">
        <v>611</v>
      </c>
      <c r="C56" s="131" t="s">
        <v>539</v>
      </c>
      <c r="D56" s="131" t="s">
        <v>540</v>
      </c>
      <c r="E56" s="132" t="s">
        <v>614</v>
      </c>
      <c r="F56" s="136" t="s">
        <v>563</v>
      </c>
      <c r="G56" s="133">
        <v>70.620026318781768</v>
      </c>
    </row>
    <row r="57" spans="2:7" ht="25.5" x14ac:dyDescent="0.25">
      <c r="B57" s="131" t="s">
        <v>615</v>
      </c>
      <c r="C57" s="131" t="s">
        <v>539</v>
      </c>
      <c r="D57" s="131" t="s">
        <v>540</v>
      </c>
      <c r="E57" s="132" t="s">
        <v>616</v>
      </c>
      <c r="F57" s="136" t="s">
        <v>563</v>
      </c>
      <c r="G57" s="133">
        <v>70.620026318781768</v>
      </c>
    </row>
    <row r="58" spans="2:7" ht="25.5" x14ac:dyDescent="0.25">
      <c r="B58" s="131" t="s">
        <v>617</v>
      </c>
      <c r="C58" s="131" t="s">
        <v>539</v>
      </c>
      <c r="D58" s="131" t="s">
        <v>540</v>
      </c>
      <c r="E58" s="132" t="s">
        <v>618</v>
      </c>
      <c r="F58" s="136" t="s">
        <v>559</v>
      </c>
      <c r="G58" s="133">
        <v>46.493803871361884</v>
      </c>
    </row>
    <row r="59" spans="2:7" ht="25.5" x14ac:dyDescent="0.25">
      <c r="B59" s="131" t="s">
        <v>4647</v>
      </c>
      <c r="C59" s="131" t="s">
        <v>539</v>
      </c>
      <c r="D59" s="131" t="s">
        <v>540</v>
      </c>
      <c r="E59" s="132" t="s">
        <v>619</v>
      </c>
      <c r="F59" s="136" t="s">
        <v>620</v>
      </c>
      <c r="G59" s="133">
        <v>184.9963771276536</v>
      </c>
    </row>
    <row r="60" spans="2:7" ht="25.5" x14ac:dyDescent="0.25">
      <c r="B60" s="131" t="s">
        <v>4647</v>
      </c>
      <c r="C60" s="131" t="s">
        <v>539</v>
      </c>
      <c r="D60" s="131" t="s">
        <v>540</v>
      </c>
      <c r="E60" s="132" t="s">
        <v>621</v>
      </c>
      <c r="F60" s="136" t="s">
        <v>550</v>
      </c>
      <c r="G60" s="133">
        <v>296.4882781544581</v>
      </c>
    </row>
    <row r="61" spans="2:7" ht="25.5" x14ac:dyDescent="0.25">
      <c r="B61" s="131" t="s">
        <v>611</v>
      </c>
      <c r="C61" s="131" t="s">
        <v>539</v>
      </c>
      <c r="D61" s="131" t="s">
        <v>540</v>
      </c>
      <c r="E61" s="132" t="s">
        <v>622</v>
      </c>
      <c r="F61" s="136" t="s">
        <v>553</v>
      </c>
      <c r="G61" s="133">
        <v>184.97632099482689</v>
      </c>
    </row>
    <row r="62" spans="2:7" ht="25.5" x14ac:dyDescent="0.25">
      <c r="B62" s="131" t="s">
        <v>611</v>
      </c>
      <c r="C62" s="131" t="s">
        <v>539</v>
      </c>
      <c r="D62" s="131" t="s">
        <v>540</v>
      </c>
      <c r="E62" s="132" t="s">
        <v>623</v>
      </c>
      <c r="F62" s="136" t="s">
        <v>553</v>
      </c>
      <c r="G62" s="133">
        <v>196.24142187313524</v>
      </c>
    </row>
    <row r="63" spans="2:7" ht="25.5" x14ac:dyDescent="0.25">
      <c r="B63" s="131" t="s">
        <v>624</v>
      </c>
      <c r="C63" s="131" t="s">
        <v>539</v>
      </c>
      <c r="D63" s="131" t="s">
        <v>540</v>
      </c>
      <c r="E63" s="132" t="s">
        <v>625</v>
      </c>
      <c r="F63" s="136" t="s">
        <v>626</v>
      </c>
      <c r="G63" s="133">
        <v>18.499642031611433</v>
      </c>
    </row>
    <row r="64" spans="2:7" ht="25.5" x14ac:dyDescent="0.25">
      <c r="B64" s="131" t="s">
        <v>624</v>
      </c>
      <c r="C64" s="131" t="s">
        <v>539</v>
      </c>
      <c r="D64" s="131" t="s">
        <v>540</v>
      </c>
      <c r="E64" s="132" t="s">
        <v>627</v>
      </c>
      <c r="F64" s="136" t="s">
        <v>553</v>
      </c>
      <c r="G64" s="133">
        <v>186.15452740611516</v>
      </c>
    </row>
    <row r="65" spans="2:7" ht="25.5" x14ac:dyDescent="0.25">
      <c r="B65" s="131" t="s">
        <v>4648</v>
      </c>
      <c r="C65" s="131" t="s">
        <v>539</v>
      </c>
      <c r="D65" s="131" t="s">
        <v>540</v>
      </c>
      <c r="E65" s="132" t="s">
        <v>628</v>
      </c>
      <c r="F65" s="136" t="s">
        <v>559</v>
      </c>
      <c r="G65" s="133">
        <v>18.500217347568668</v>
      </c>
    </row>
    <row r="66" spans="2:7" ht="25.5" x14ac:dyDescent="0.25">
      <c r="B66" s="131" t="s">
        <v>629</v>
      </c>
      <c r="C66" s="131" t="s">
        <v>539</v>
      </c>
      <c r="D66" s="131" t="s">
        <v>540</v>
      </c>
      <c r="E66" s="132" t="s">
        <v>630</v>
      </c>
      <c r="F66" s="136" t="s">
        <v>559</v>
      </c>
      <c r="G66" s="133">
        <v>38.004076526140935</v>
      </c>
    </row>
    <row r="67" spans="2:7" ht="25.5" x14ac:dyDescent="0.25">
      <c r="B67" s="131" t="s">
        <v>631</v>
      </c>
      <c r="C67" s="131" t="s">
        <v>539</v>
      </c>
      <c r="D67" s="131" t="s">
        <v>540</v>
      </c>
      <c r="E67" s="132" t="s">
        <v>632</v>
      </c>
      <c r="F67" s="136" t="s">
        <v>633</v>
      </c>
      <c r="G67" s="133">
        <v>216.4622836186264</v>
      </c>
    </row>
    <row r="68" spans="2:7" ht="25.5" x14ac:dyDescent="0.25">
      <c r="B68" s="131" t="s">
        <v>631</v>
      </c>
      <c r="C68" s="131" t="s">
        <v>539</v>
      </c>
      <c r="D68" s="131" t="s">
        <v>540</v>
      </c>
      <c r="E68" s="132" t="s">
        <v>634</v>
      </c>
      <c r="F68" s="136" t="s">
        <v>547</v>
      </c>
      <c r="G68" s="133">
        <v>308.27379089856714</v>
      </c>
    </row>
    <row r="69" spans="2:7" ht="25.5" x14ac:dyDescent="0.25">
      <c r="B69" s="131" t="s">
        <v>631</v>
      </c>
      <c r="C69" s="131" t="s">
        <v>539</v>
      </c>
      <c r="D69" s="131" t="s">
        <v>540</v>
      </c>
      <c r="E69" s="132" t="s">
        <v>635</v>
      </c>
      <c r="F69" s="136" t="s">
        <v>553</v>
      </c>
      <c r="G69" s="133">
        <v>158.28287383517554</v>
      </c>
    </row>
    <row r="70" spans="2:7" ht="25.5" x14ac:dyDescent="0.25">
      <c r="B70" s="131" t="s">
        <v>631</v>
      </c>
      <c r="C70" s="131" t="s">
        <v>539</v>
      </c>
      <c r="D70" s="131" t="s">
        <v>540</v>
      </c>
      <c r="E70" s="132" t="s">
        <v>636</v>
      </c>
      <c r="F70" s="136" t="s">
        <v>637</v>
      </c>
      <c r="G70" s="133">
        <v>55.159162276608214</v>
      </c>
    </row>
    <row r="71" spans="2:7" ht="25.5" x14ac:dyDescent="0.25">
      <c r="B71" s="131" t="s">
        <v>631</v>
      </c>
      <c r="C71" s="131" t="s">
        <v>539</v>
      </c>
      <c r="D71" s="131" t="s">
        <v>540</v>
      </c>
      <c r="E71" s="132" t="s">
        <v>638</v>
      </c>
      <c r="F71" s="136" t="s">
        <v>553</v>
      </c>
      <c r="G71" s="133">
        <v>158.23082356502175</v>
      </c>
    </row>
    <row r="72" spans="2:7" ht="25.5" x14ac:dyDescent="0.25">
      <c r="B72" s="131" t="s">
        <v>631</v>
      </c>
      <c r="C72" s="131" t="s">
        <v>539</v>
      </c>
      <c r="D72" s="131" t="s">
        <v>540</v>
      </c>
      <c r="E72" s="132" t="s">
        <v>639</v>
      </c>
      <c r="F72" s="136" t="s">
        <v>640</v>
      </c>
      <c r="G72" s="133">
        <v>441.36875232266357</v>
      </c>
    </row>
    <row r="73" spans="2:7" ht="25.5" x14ac:dyDescent="0.25">
      <c r="B73" s="131" t="s">
        <v>631</v>
      </c>
      <c r="C73" s="131" t="s">
        <v>539</v>
      </c>
      <c r="D73" s="131" t="s">
        <v>540</v>
      </c>
      <c r="E73" s="132" t="s">
        <v>641</v>
      </c>
      <c r="F73" s="136" t="s">
        <v>553</v>
      </c>
      <c r="G73" s="133">
        <v>174.8861512251051</v>
      </c>
    </row>
    <row r="74" spans="2:7" ht="25.5" x14ac:dyDescent="0.25">
      <c r="B74" s="131" t="s">
        <v>631</v>
      </c>
      <c r="C74" s="131" t="s">
        <v>539</v>
      </c>
      <c r="D74" s="131" t="s">
        <v>540</v>
      </c>
      <c r="E74" s="132" t="s">
        <v>642</v>
      </c>
      <c r="F74" s="136" t="s">
        <v>547</v>
      </c>
      <c r="G74" s="133">
        <v>253.81736186917024</v>
      </c>
    </row>
    <row r="75" spans="2:7" ht="25.5" x14ac:dyDescent="0.25">
      <c r="B75" s="131" t="s">
        <v>643</v>
      </c>
      <c r="C75" s="131" t="s">
        <v>539</v>
      </c>
      <c r="D75" s="131" t="s">
        <v>540</v>
      </c>
      <c r="E75" s="132" t="s">
        <v>644</v>
      </c>
      <c r="F75" s="136" t="s">
        <v>559</v>
      </c>
      <c r="G75" s="133">
        <v>43.819740327328432</v>
      </c>
    </row>
    <row r="76" spans="2:7" ht="25.5" x14ac:dyDescent="0.25">
      <c r="B76" s="131" t="s">
        <v>643</v>
      </c>
      <c r="C76" s="131" t="s">
        <v>539</v>
      </c>
      <c r="D76" s="131" t="s">
        <v>540</v>
      </c>
      <c r="E76" s="132" t="s">
        <v>645</v>
      </c>
      <c r="F76" s="136" t="s">
        <v>553</v>
      </c>
      <c r="G76" s="133">
        <v>174.53638145592652</v>
      </c>
    </row>
    <row r="77" spans="2:7" ht="25.5" x14ac:dyDescent="0.25">
      <c r="B77" s="131" t="s">
        <v>643</v>
      </c>
      <c r="C77" s="131" t="s">
        <v>539</v>
      </c>
      <c r="D77" s="131" t="s">
        <v>540</v>
      </c>
      <c r="E77" s="132" t="s">
        <v>646</v>
      </c>
      <c r="F77" s="136" t="s">
        <v>647</v>
      </c>
      <c r="G77" s="133">
        <v>136.22990966057455</v>
      </c>
    </row>
    <row r="78" spans="2:7" ht="25.5" x14ac:dyDescent="0.25">
      <c r="B78" s="131" t="s">
        <v>648</v>
      </c>
      <c r="C78" s="131" t="s">
        <v>539</v>
      </c>
      <c r="D78" s="131" t="s">
        <v>540</v>
      </c>
      <c r="E78" s="132" t="s">
        <v>649</v>
      </c>
      <c r="F78" s="136" t="s">
        <v>544</v>
      </c>
      <c r="G78" s="133">
        <v>129.10227858507162</v>
      </c>
    </row>
    <row r="79" spans="2:7" ht="25.5" x14ac:dyDescent="0.25">
      <c r="B79" s="131" t="s">
        <v>648</v>
      </c>
      <c r="C79" s="131" t="s">
        <v>539</v>
      </c>
      <c r="D79" s="131" t="s">
        <v>540</v>
      </c>
      <c r="E79" s="132" t="s">
        <v>650</v>
      </c>
      <c r="F79" s="136" t="s">
        <v>563</v>
      </c>
      <c r="G79" s="133">
        <v>69.106762801892003</v>
      </c>
    </row>
    <row r="80" spans="2:7" ht="25.5" x14ac:dyDescent="0.25">
      <c r="B80" s="131" t="s">
        <v>648</v>
      </c>
      <c r="C80" s="131" t="s">
        <v>539</v>
      </c>
      <c r="D80" s="131" t="s">
        <v>540</v>
      </c>
      <c r="E80" s="132" t="s">
        <v>651</v>
      </c>
      <c r="F80" s="136" t="s">
        <v>547</v>
      </c>
      <c r="G80" s="133">
        <v>289.73875889098343</v>
      </c>
    </row>
    <row r="81" spans="2:7" ht="25.5" x14ac:dyDescent="0.25">
      <c r="B81" s="131" t="s">
        <v>652</v>
      </c>
      <c r="C81" s="131" t="s">
        <v>539</v>
      </c>
      <c r="D81" s="131" t="s">
        <v>540</v>
      </c>
      <c r="E81" s="132" t="s">
        <v>653</v>
      </c>
      <c r="F81" s="136" t="s">
        <v>544</v>
      </c>
      <c r="G81" s="133">
        <v>115.58335611032193</v>
      </c>
    </row>
    <row r="82" spans="2:7" ht="25.5" x14ac:dyDescent="0.25">
      <c r="B82" s="131" t="s">
        <v>652</v>
      </c>
      <c r="C82" s="131" t="s">
        <v>539</v>
      </c>
      <c r="D82" s="131" t="s">
        <v>540</v>
      </c>
      <c r="E82" s="132" t="s">
        <v>654</v>
      </c>
      <c r="F82" s="136" t="s">
        <v>544</v>
      </c>
      <c r="G82" s="133">
        <v>115.58335611032193</v>
      </c>
    </row>
    <row r="83" spans="2:7" ht="25.5" x14ac:dyDescent="0.25">
      <c r="B83" s="131" t="s">
        <v>652</v>
      </c>
      <c r="C83" s="131" t="s">
        <v>539</v>
      </c>
      <c r="D83" s="131" t="s">
        <v>540</v>
      </c>
      <c r="E83" s="132" t="s">
        <v>655</v>
      </c>
      <c r="F83" s="136" t="s">
        <v>656</v>
      </c>
      <c r="G83" s="133">
        <v>418.97378424543558</v>
      </c>
    </row>
    <row r="84" spans="2:7" ht="25.5" x14ac:dyDescent="0.25">
      <c r="B84" s="131" t="s">
        <v>652</v>
      </c>
      <c r="C84" s="131" t="s">
        <v>539</v>
      </c>
      <c r="D84" s="131" t="s">
        <v>540</v>
      </c>
      <c r="E84" s="132" t="s">
        <v>657</v>
      </c>
      <c r="F84" s="136" t="s">
        <v>563</v>
      </c>
      <c r="G84" s="133">
        <v>78.857434598838353</v>
      </c>
    </row>
    <row r="85" spans="2:7" ht="25.5" x14ac:dyDescent="0.25">
      <c r="B85" s="131" t="s">
        <v>664</v>
      </c>
      <c r="C85" s="131" t="s">
        <v>539</v>
      </c>
      <c r="D85" s="131" t="s">
        <v>540</v>
      </c>
      <c r="E85" s="132" t="s">
        <v>658</v>
      </c>
      <c r="F85" s="136" t="s">
        <v>659</v>
      </c>
      <c r="G85" s="133">
        <v>39.117489018367657</v>
      </c>
    </row>
    <row r="86" spans="2:7" ht="25.5" x14ac:dyDescent="0.25">
      <c r="B86" s="131" t="s">
        <v>664</v>
      </c>
      <c r="C86" s="131" t="s">
        <v>539</v>
      </c>
      <c r="D86" s="131" t="s">
        <v>540</v>
      </c>
      <c r="E86" s="132" t="s">
        <v>660</v>
      </c>
      <c r="F86" s="136" t="s">
        <v>544</v>
      </c>
      <c r="G86" s="133">
        <v>132.76070122218135</v>
      </c>
    </row>
    <row r="87" spans="2:7" ht="25.5" x14ac:dyDescent="0.25">
      <c r="B87" s="131" t="s">
        <v>661</v>
      </c>
      <c r="C87" s="131" t="s">
        <v>539</v>
      </c>
      <c r="D87" s="131" t="s">
        <v>540</v>
      </c>
      <c r="E87" s="132" t="s">
        <v>662</v>
      </c>
      <c r="F87" s="136" t="s">
        <v>563</v>
      </c>
      <c r="G87" s="133">
        <v>78.85900602621625</v>
      </c>
    </row>
    <row r="88" spans="2:7" ht="25.5" x14ac:dyDescent="0.25">
      <c r="B88" s="131" t="s">
        <v>652</v>
      </c>
      <c r="C88" s="131" t="s">
        <v>539</v>
      </c>
      <c r="D88" s="131" t="s">
        <v>540</v>
      </c>
      <c r="E88" s="132" t="s">
        <v>663</v>
      </c>
      <c r="F88" s="136" t="s">
        <v>656</v>
      </c>
      <c r="G88" s="133">
        <v>418.97378424543558</v>
      </c>
    </row>
    <row r="89" spans="2:7" ht="25.5" x14ac:dyDescent="0.25">
      <c r="B89" s="131" t="s">
        <v>664</v>
      </c>
      <c r="C89" s="131" t="s">
        <v>539</v>
      </c>
      <c r="D89" s="131" t="s">
        <v>540</v>
      </c>
      <c r="E89" s="132" t="s">
        <v>665</v>
      </c>
      <c r="F89" s="136" t="s">
        <v>563</v>
      </c>
      <c r="G89" s="133">
        <v>78.85900602621625</v>
      </c>
    </row>
    <row r="90" spans="2:7" ht="25.5" x14ac:dyDescent="0.25">
      <c r="B90" s="131" t="s">
        <v>664</v>
      </c>
      <c r="C90" s="131" t="s">
        <v>539</v>
      </c>
      <c r="D90" s="131" t="s">
        <v>540</v>
      </c>
      <c r="E90" s="132" t="s">
        <v>666</v>
      </c>
      <c r="F90" s="136" t="s">
        <v>553</v>
      </c>
      <c r="G90" s="133">
        <v>169.09098745278447</v>
      </c>
    </row>
    <row r="91" spans="2:7" ht="25.5" x14ac:dyDescent="0.25">
      <c r="B91" s="131" t="s">
        <v>667</v>
      </c>
      <c r="C91" s="131" t="s">
        <v>539</v>
      </c>
      <c r="D91" s="131" t="s">
        <v>540</v>
      </c>
      <c r="E91" s="132" t="s">
        <v>668</v>
      </c>
      <c r="F91" s="136" t="s">
        <v>544</v>
      </c>
      <c r="G91" s="133">
        <v>131.32648503482949</v>
      </c>
    </row>
    <row r="92" spans="2:7" ht="25.5" x14ac:dyDescent="0.25">
      <c r="B92" s="131" t="s">
        <v>667</v>
      </c>
      <c r="C92" s="131" t="s">
        <v>539</v>
      </c>
      <c r="D92" s="131" t="s">
        <v>540</v>
      </c>
      <c r="E92" s="132" t="s">
        <v>669</v>
      </c>
      <c r="F92" s="136" t="s">
        <v>563</v>
      </c>
      <c r="G92" s="133">
        <v>77.825752426225165</v>
      </c>
    </row>
    <row r="93" spans="2:7" ht="25.5" x14ac:dyDescent="0.25">
      <c r="B93" s="131" t="s">
        <v>667</v>
      </c>
      <c r="C93" s="131" t="s">
        <v>539</v>
      </c>
      <c r="D93" s="131" t="s">
        <v>540</v>
      </c>
      <c r="E93" s="132" t="s">
        <v>670</v>
      </c>
      <c r="F93" s="136" t="s">
        <v>563</v>
      </c>
      <c r="G93" s="133">
        <v>77.825752426225165</v>
      </c>
    </row>
    <row r="94" spans="2:7" ht="25.5" x14ac:dyDescent="0.25">
      <c r="B94" s="131" t="s">
        <v>667</v>
      </c>
      <c r="C94" s="131" t="s">
        <v>539</v>
      </c>
      <c r="D94" s="131" t="s">
        <v>540</v>
      </c>
      <c r="E94" s="132" t="s">
        <v>671</v>
      </c>
      <c r="F94" s="136" t="s">
        <v>547</v>
      </c>
      <c r="G94" s="133">
        <v>329.25602783324649</v>
      </c>
    </row>
    <row r="95" spans="2:7" ht="25.5" x14ac:dyDescent="0.25">
      <c r="B95" s="131" t="s">
        <v>667</v>
      </c>
      <c r="C95" s="131" t="s">
        <v>539</v>
      </c>
      <c r="D95" s="131" t="s">
        <v>540</v>
      </c>
      <c r="E95" s="132" t="s">
        <v>672</v>
      </c>
      <c r="F95" s="136" t="s">
        <v>656</v>
      </c>
      <c r="G95" s="133">
        <v>426.08953236143202</v>
      </c>
    </row>
    <row r="96" spans="2:7" ht="25.5" x14ac:dyDescent="0.25">
      <c r="B96" s="131" t="s">
        <v>4649</v>
      </c>
      <c r="C96" s="131" t="s">
        <v>539</v>
      </c>
      <c r="D96" s="131" t="s">
        <v>540</v>
      </c>
      <c r="E96" s="132" t="s">
        <v>673</v>
      </c>
      <c r="F96" s="136" t="s">
        <v>559</v>
      </c>
      <c r="G96" s="133">
        <v>50.048724936002344</v>
      </c>
    </row>
    <row r="97" spans="2:7" ht="25.5" x14ac:dyDescent="0.25">
      <c r="B97" s="131" t="s">
        <v>674</v>
      </c>
      <c r="C97" s="131" t="s">
        <v>539</v>
      </c>
      <c r="D97" s="131" t="s">
        <v>540</v>
      </c>
      <c r="E97" s="132" t="s">
        <v>675</v>
      </c>
      <c r="F97" s="136" t="s">
        <v>656</v>
      </c>
      <c r="G97" s="133">
        <v>488.64208340160519</v>
      </c>
    </row>
    <row r="98" spans="2:7" ht="25.5" x14ac:dyDescent="0.25">
      <c r="B98" s="131" t="s">
        <v>674</v>
      </c>
      <c r="C98" s="131" t="s">
        <v>539</v>
      </c>
      <c r="D98" s="131" t="s">
        <v>540</v>
      </c>
      <c r="E98" s="132" t="s">
        <v>676</v>
      </c>
      <c r="F98" s="136" t="s">
        <v>547</v>
      </c>
      <c r="G98" s="133">
        <v>354.6972615629353</v>
      </c>
    </row>
    <row r="99" spans="2:7" ht="25.5" x14ac:dyDescent="0.25">
      <c r="B99" s="131" t="s">
        <v>677</v>
      </c>
      <c r="C99" s="131" t="s">
        <v>539</v>
      </c>
      <c r="D99" s="131" t="s">
        <v>540</v>
      </c>
      <c r="E99" s="132" t="s">
        <v>678</v>
      </c>
      <c r="F99" s="136" t="s">
        <v>563</v>
      </c>
      <c r="G99" s="133">
        <v>92.376339820587503</v>
      </c>
    </row>
    <row r="100" spans="2:7" ht="25.5" x14ac:dyDescent="0.25">
      <c r="B100" s="131" t="s">
        <v>4650</v>
      </c>
      <c r="C100" s="131" t="s">
        <v>539</v>
      </c>
      <c r="D100" s="131" t="s">
        <v>540</v>
      </c>
      <c r="E100" s="132" t="s">
        <v>679</v>
      </c>
      <c r="F100" s="136" t="s">
        <v>563</v>
      </c>
      <c r="G100" s="133">
        <v>92.376339820587503</v>
      </c>
    </row>
    <row r="101" spans="2:7" ht="25.5" x14ac:dyDescent="0.25">
      <c r="B101" s="131" t="s">
        <v>674</v>
      </c>
      <c r="C101" s="131" t="s">
        <v>539</v>
      </c>
      <c r="D101" s="131" t="s">
        <v>540</v>
      </c>
      <c r="E101" s="132" t="s">
        <v>680</v>
      </c>
      <c r="F101" s="136" t="s">
        <v>544</v>
      </c>
      <c r="G101" s="133">
        <v>131.32648503482949</v>
      </c>
    </row>
    <row r="102" spans="2:7" ht="25.5" x14ac:dyDescent="0.25">
      <c r="B102" s="131" t="s">
        <v>674</v>
      </c>
      <c r="C102" s="131" t="s">
        <v>539</v>
      </c>
      <c r="D102" s="131" t="s">
        <v>540</v>
      </c>
      <c r="E102" s="132" t="s">
        <v>681</v>
      </c>
      <c r="F102" s="136" t="s">
        <v>553</v>
      </c>
      <c r="G102" s="133">
        <v>169.09098745278447</v>
      </c>
    </row>
    <row r="103" spans="2:7" ht="25.5" x14ac:dyDescent="0.25">
      <c r="B103" s="131" t="s">
        <v>674</v>
      </c>
      <c r="C103" s="131" t="s">
        <v>539</v>
      </c>
      <c r="D103" s="131" t="s">
        <v>540</v>
      </c>
      <c r="E103" s="132" t="s">
        <v>682</v>
      </c>
      <c r="F103" s="136" t="s">
        <v>553</v>
      </c>
      <c r="G103" s="133">
        <v>169.09132278110053</v>
      </c>
    </row>
    <row r="104" spans="2:7" ht="25.5" x14ac:dyDescent="0.25">
      <c r="B104" s="131" t="s">
        <v>674</v>
      </c>
      <c r="C104" s="131" t="s">
        <v>539</v>
      </c>
      <c r="D104" s="131" t="s">
        <v>540</v>
      </c>
      <c r="E104" s="132" t="s">
        <v>683</v>
      </c>
      <c r="F104" s="136" t="s">
        <v>547</v>
      </c>
      <c r="G104" s="133">
        <v>319.09700405866602</v>
      </c>
    </row>
    <row r="105" spans="2:7" ht="25.5" x14ac:dyDescent="0.25">
      <c r="B105" s="131" t="s">
        <v>674</v>
      </c>
      <c r="C105" s="131" t="s">
        <v>539</v>
      </c>
      <c r="D105" s="131" t="s">
        <v>540</v>
      </c>
      <c r="E105" s="132" t="s">
        <v>684</v>
      </c>
      <c r="F105" s="136" t="s">
        <v>553</v>
      </c>
      <c r="G105" s="133">
        <v>47.135985940408887</v>
      </c>
    </row>
    <row r="106" spans="2:7" ht="25.5" x14ac:dyDescent="0.25">
      <c r="B106" s="131" t="s">
        <v>674</v>
      </c>
      <c r="C106" s="131" t="s">
        <v>539</v>
      </c>
      <c r="D106" s="131" t="s">
        <v>540</v>
      </c>
      <c r="E106" s="132" t="s">
        <v>685</v>
      </c>
      <c r="F106" s="136" t="s">
        <v>553</v>
      </c>
      <c r="G106" s="133">
        <v>169.09299810379176</v>
      </c>
    </row>
    <row r="107" spans="2:7" ht="25.5" x14ac:dyDescent="0.25">
      <c r="B107" s="131" t="s">
        <v>686</v>
      </c>
      <c r="C107" s="131" t="s">
        <v>539</v>
      </c>
      <c r="D107" s="131" t="s">
        <v>540</v>
      </c>
      <c r="E107" s="132" t="s">
        <v>687</v>
      </c>
      <c r="F107" s="136" t="s">
        <v>688</v>
      </c>
      <c r="G107" s="133">
        <v>40.221259264135568</v>
      </c>
    </row>
    <row r="108" spans="2:7" ht="25.5" x14ac:dyDescent="0.25">
      <c r="B108" s="131" t="s">
        <v>686</v>
      </c>
      <c r="C108" s="131" t="s">
        <v>539</v>
      </c>
      <c r="D108" s="131" t="s">
        <v>540</v>
      </c>
      <c r="E108" s="132" t="s">
        <v>689</v>
      </c>
      <c r="F108" s="136" t="s">
        <v>586</v>
      </c>
      <c r="G108" s="133">
        <v>26.852172797102803</v>
      </c>
    </row>
    <row r="109" spans="2:7" ht="25.5" x14ac:dyDescent="0.25">
      <c r="B109" s="131" t="s">
        <v>690</v>
      </c>
      <c r="C109" s="131" t="s">
        <v>539</v>
      </c>
      <c r="D109" s="131" t="s">
        <v>540</v>
      </c>
      <c r="E109" s="132" t="s">
        <v>691</v>
      </c>
      <c r="F109" s="136" t="s">
        <v>640</v>
      </c>
      <c r="G109" s="133">
        <v>457.77627801881204</v>
      </c>
    </row>
    <row r="110" spans="2:7" ht="25.5" x14ac:dyDescent="0.25">
      <c r="B110" s="131" t="s">
        <v>690</v>
      </c>
      <c r="C110" s="131" t="s">
        <v>539</v>
      </c>
      <c r="D110" s="131" t="s">
        <v>540</v>
      </c>
      <c r="E110" s="132" t="s">
        <v>692</v>
      </c>
      <c r="F110" s="136" t="s">
        <v>563</v>
      </c>
      <c r="G110" s="133">
        <v>77.825752426225165</v>
      </c>
    </row>
    <row r="111" spans="2:7" ht="25.5" x14ac:dyDescent="0.25">
      <c r="B111" s="131" t="s">
        <v>690</v>
      </c>
      <c r="C111" s="131" t="s">
        <v>539</v>
      </c>
      <c r="D111" s="131" t="s">
        <v>540</v>
      </c>
      <c r="E111" s="132" t="s">
        <v>693</v>
      </c>
      <c r="F111" s="136" t="s">
        <v>640</v>
      </c>
      <c r="G111" s="133">
        <v>457.77627801881204</v>
      </c>
    </row>
    <row r="112" spans="2:7" ht="25.5" x14ac:dyDescent="0.25">
      <c r="B112" s="131" t="s">
        <v>690</v>
      </c>
      <c r="C112" s="131" t="s">
        <v>539</v>
      </c>
      <c r="D112" s="131" t="s">
        <v>540</v>
      </c>
      <c r="E112" s="132" t="s">
        <v>694</v>
      </c>
      <c r="F112" s="136" t="s">
        <v>553</v>
      </c>
      <c r="G112" s="133">
        <v>173.03024848686346</v>
      </c>
    </row>
    <row r="113" spans="2:7" ht="25.5" x14ac:dyDescent="0.25">
      <c r="B113" s="131" t="s">
        <v>690</v>
      </c>
      <c r="C113" s="131" t="s">
        <v>539</v>
      </c>
      <c r="D113" s="131" t="s">
        <v>540</v>
      </c>
      <c r="E113" s="132" t="s">
        <v>695</v>
      </c>
      <c r="F113" s="136" t="s">
        <v>640</v>
      </c>
      <c r="G113" s="133">
        <v>437.11291714358038</v>
      </c>
    </row>
    <row r="114" spans="2:7" ht="25.5" x14ac:dyDescent="0.25">
      <c r="B114" s="131" t="s">
        <v>690</v>
      </c>
      <c r="C114" s="131" t="s">
        <v>539</v>
      </c>
      <c r="D114" s="131" t="s">
        <v>540</v>
      </c>
      <c r="E114" s="132" t="s">
        <v>696</v>
      </c>
      <c r="F114" s="136" t="s">
        <v>586</v>
      </c>
      <c r="G114" s="133">
        <v>6.1466998630069014</v>
      </c>
    </row>
    <row r="115" spans="2:7" ht="25.5" x14ac:dyDescent="0.25">
      <c r="B115" s="131" t="s">
        <v>690</v>
      </c>
      <c r="C115" s="131" t="s">
        <v>539</v>
      </c>
      <c r="D115" s="131" t="s">
        <v>540</v>
      </c>
      <c r="E115" s="132" t="s">
        <v>697</v>
      </c>
      <c r="F115" s="136" t="s">
        <v>553</v>
      </c>
      <c r="G115" s="133">
        <v>128.64427136953844</v>
      </c>
    </row>
    <row r="116" spans="2:7" ht="25.5" x14ac:dyDescent="0.25">
      <c r="B116" s="131" t="s">
        <v>698</v>
      </c>
      <c r="C116" s="131" t="s">
        <v>539</v>
      </c>
      <c r="D116" s="131" t="s">
        <v>540</v>
      </c>
      <c r="E116" s="132" t="s">
        <v>4652</v>
      </c>
      <c r="F116" s="136" t="s">
        <v>547</v>
      </c>
      <c r="G116" s="133">
        <v>164.02349889902592</v>
      </c>
    </row>
    <row r="117" spans="2:7" ht="25.5" x14ac:dyDescent="0.25">
      <c r="B117" s="131" t="s">
        <v>698</v>
      </c>
      <c r="C117" s="131" t="s">
        <v>539</v>
      </c>
      <c r="D117" s="131" t="s">
        <v>540</v>
      </c>
      <c r="E117" s="132" t="s">
        <v>4651</v>
      </c>
      <c r="F117" s="136" t="s">
        <v>550</v>
      </c>
      <c r="G117" s="133">
        <v>0</v>
      </c>
    </row>
    <row r="118" spans="2:7" ht="25.5" x14ac:dyDescent="0.25">
      <c r="B118" s="131" t="s">
        <v>698</v>
      </c>
      <c r="C118" s="131" t="s">
        <v>539</v>
      </c>
      <c r="D118" s="131" t="s">
        <v>540</v>
      </c>
      <c r="E118" s="132" t="s">
        <v>4653</v>
      </c>
      <c r="F118" s="136" t="s">
        <v>547</v>
      </c>
      <c r="G118" s="133">
        <v>164.02718120090648</v>
      </c>
    </row>
    <row r="119" spans="2:7" ht="25.5" x14ac:dyDescent="0.25">
      <c r="B119" s="131" t="s">
        <v>698</v>
      </c>
      <c r="C119" s="131" t="s">
        <v>539</v>
      </c>
      <c r="D119" s="131" t="s">
        <v>540</v>
      </c>
      <c r="E119" s="132" t="s">
        <v>4654</v>
      </c>
      <c r="F119" s="136" t="s">
        <v>640</v>
      </c>
      <c r="G119" s="133">
        <v>394.02718120090651</v>
      </c>
    </row>
    <row r="120" spans="2:7" ht="25.5" x14ac:dyDescent="0.25">
      <c r="B120" s="131" t="s">
        <v>698</v>
      </c>
      <c r="C120" s="131" t="s">
        <v>539</v>
      </c>
      <c r="D120" s="131" t="s">
        <v>540</v>
      </c>
      <c r="E120" s="132" t="s">
        <v>703</v>
      </c>
      <c r="F120" s="136" t="s">
        <v>544</v>
      </c>
      <c r="G120" s="133">
        <v>108.98619933934702</v>
      </c>
    </row>
    <row r="121" spans="2:7" ht="25.5" x14ac:dyDescent="0.25">
      <c r="B121" s="131" t="s">
        <v>698</v>
      </c>
      <c r="C121" s="131" t="s">
        <v>539</v>
      </c>
      <c r="D121" s="131" t="s">
        <v>540</v>
      </c>
      <c r="E121" s="132" t="s">
        <v>704</v>
      </c>
      <c r="F121" s="136" t="s">
        <v>547</v>
      </c>
      <c r="G121" s="133">
        <v>278.64427136953844</v>
      </c>
    </row>
    <row r="122" spans="2:7" ht="25.5" x14ac:dyDescent="0.25">
      <c r="B122" s="131" t="s">
        <v>698</v>
      </c>
      <c r="C122" s="131" t="s">
        <v>539</v>
      </c>
      <c r="D122" s="131" t="s">
        <v>540</v>
      </c>
      <c r="E122" s="132" t="s">
        <v>705</v>
      </c>
      <c r="F122" s="136" t="s">
        <v>553</v>
      </c>
      <c r="G122" s="133">
        <v>169.09299810379176</v>
      </c>
    </row>
    <row r="123" spans="2:7" ht="25.5" x14ac:dyDescent="0.25">
      <c r="B123" s="131" t="s">
        <v>698</v>
      </c>
      <c r="C123" s="131" t="s">
        <v>539</v>
      </c>
      <c r="D123" s="131" t="s">
        <v>540</v>
      </c>
      <c r="E123" s="132" t="s">
        <v>706</v>
      </c>
      <c r="F123" s="136" t="s">
        <v>553</v>
      </c>
      <c r="G123" s="133">
        <v>169.09299810379176</v>
      </c>
    </row>
    <row r="124" spans="2:7" ht="25.5" x14ac:dyDescent="0.25">
      <c r="B124" s="131" t="s">
        <v>698</v>
      </c>
      <c r="C124" s="131" t="s">
        <v>539</v>
      </c>
      <c r="D124" s="131" t="s">
        <v>540</v>
      </c>
      <c r="E124" s="132" t="s">
        <v>707</v>
      </c>
      <c r="F124" s="136" t="s">
        <v>553</v>
      </c>
      <c r="G124" s="133">
        <v>169.09299810379176</v>
      </c>
    </row>
    <row r="125" spans="2:7" ht="25.5" x14ac:dyDescent="0.25">
      <c r="B125" s="131" t="s">
        <v>698</v>
      </c>
      <c r="C125" s="131" t="s">
        <v>539</v>
      </c>
      <c r="D125" s="131" t="s">
        <v>540</v>
      </c>
      <c r="E125" s="132" t="s">
        <v>708</v>
      </c>
      <c r="F125" s="136" t="s">
        <v>544</v>
      </c>
      <c r="G125" s="133">
        <v>108.98619933934702</v>
      </c>
    </row>
    <row r="126" spans="2:7" ht="25.5" x14ac:dyDescent="0.25">
      <c r="B126" s="131" t="s">
        <v>698</v>
      </c>
      <c r="C126" s="131" t="s">
        <v>539</v>
      </c>
      <c r="D126" s="131" t="s">
        <v>540</v>
      </c>
      <c r="E126" s="132" t="s">
        <v>709</v>
      </c>
      <c r="F126" s="136" t="s">
        <v>620</v>
      </c>
      <c r="G126" s="133">
        <v>147.97239867869405</v>
      </c>
    </row>
    <row r="127" spans="2:7" ht="25.5" x14ac:dyDescent="0.25">
      <c r="B127" s="131" t="s">
        <v>698</v>
      </c>
      <c r="C127" s="131" t="s">
        <v>539</v>
      </c>
      <c r="D127" s="131" t="s">
        <v>540</v>
      </c>
      <c r="E127" s="132" t="s">
        <v>710</v>
      </c>
      <c r="F127" s="136" t="s">
        <v>620</v>
      </c>
      <c r="G127" s="133">
        <v>147.97239867869405</v>
      </c>
    </row>
    <row r="128" spans="2:7" ht="25.5" x14ac:dyDescent="0.25">
      <c r="B128" s="131" t="s">
        <v>711</v>
      </c>
      <c r="C128" s="131" t="s">
        <v>539</v>
      </c>
      <c r="D128" s="131" t="s">
        <v>540</v>
      </c>
      <c r="E128" s="132" t="s">
        <v>712</v>
      </c>
      <c r="F128" s="136" t="s">
        <v>553</v>
      </c>
      <c r="G128" s="133">
        <v>197.19667722248533</v>
      </c>
    </row>
    <row r="129" spans="2:7" ht="25.5" x14ac:dyDescent="0.25">
      <c r="B129" s="131" t="s">
        <v>711</v>
      </c>
      <c r="C129" s="131" t="s">
        <v>539</v>
      </c>
      <c r="D129" s="131" t="s">
        <v>540</v>
      </c>
      <c r="E129" s="132" t="s">
        <v>713</v>
      </c>
      <c r="F129" s="136" t="s">
        <v>553</v>
      </c>
      <c r="G129" s="133">
        <v>167.68501819812008</v>
      </c>
    </row>
    <row r="130" spans="2:7" ht="25.5" x14ac:dyDescent="0.25">
      <c r="B130" s="131" t="s">
        <v>711</v>
      </c>
      <c r="C130" s="131" t="s">
        <v>539</v>
      </c>
      <c r="D130" s="131" t="s">
        <v>540</v>
      </c>
      <c r="E130" s="132" t="s">
        <v>714</v>
      </c>
      <c r="F130" s="136" t="s">
        <v>553</v>
      </c>
      <c r="G130" s="133">
        <v>167.68167112859194</v>
      </c>
    </row>
    <row r="131" spans="2:7" ht="25.5" x14ac:dyDescent="0.25">
      <c r="B131" s="131" t="s">
        <v>711</v>
      </c>
      <c r="C131" s="131" t="s">
        <v>539</v>
      </c>
      <c r="D131" s="131" t="s">
        <v>540</v>
      </c>
      <c r="E131" s="132" t="s">
        <v>715</v>
      </c>
      <c r="F131" s="136" t="s">
        <v>553</v>
      </c>
      <c r="G131" s="133">
        <v>197.19773790876312</v>
      </c>
    </row>
    <row r="132" spans="2:7" ht="25.5" x14ac:dyDescent="0.25">
      <c r="B132" s="131" t="s">
        <v>716</v>
      </c>
      <c r="C132" s="131" t="s">
        <v>539</v>
      </c>
      <c r="D132" s="131" t="s">
        <v>540</v>
      </c>
      <c r="E132" s="132" t="s">
        <v>717</v>
      </c>
      <c r="F132" s="136" t="s">
        <v>553</v>
      </c>
      <c r="G132" s="133">
        <v>200.9526632256902</v>
      </c>
    </row>
    <row r="133" spans="2:7" ht="25.5" x14ac:dyDescent="0.25">
      <c r="B133" s="131" t="s">
        <v>716</v>
      </c>
      <c r="C133" s="131" t="s">
        <v>539</v>
      </c>
      <c r="D133" s="131" t="s">
        <v>540</v>
      </c>
      <c r="E133" s="132" t="s">
        <v>718</v>
      </c>
      <c r="F133" s="136" t="s">
        <v>544</v>
      </c>
      <c r="G133" s="133">
        <v>107.19844436050006</v>
      </c>
    </row>
    <row r="134" spans="2:7" ht="25.5" x14ac:dyDescent="0.25">
      <c r="B134" s="131" t="s">
        <v>711</v>
      </c>
      <c r="C134" s="131" t="s">
        <v>539</v>
      </c>
      <c r="D134" s="131" t="s">
        <v>540</v>
      </c>
      <c r="E134" s="132" t="s">
        <v>719</v>
      </c>
      <c r="F134" s="136" t="s">
        <v>547</v>
      </c>
      <c r="G134" s="133">
        <v>322.09254326663813</v>
      </c>
    </row>
    <row r="135" spans="2:7" ht="25.5" x14ac:dyDescent="0.25">
      <c r="B135" s="131" t="s">
        <v>716</v>
      </c>
      <c r="C135" s="131" t="s">
        <v>539</v>
      </c>
      <c r="D135" s="131" t="s">
        <v>540</v>
      </c>
      <c r="E135" s="132" t="s">
        <v>720</v>
      </c>
      <c r="F135" s="136" t="s">
        <v>553</v>
      </c>
      <c r="G135" s="133">
        <v>167.68569838247768</v>
      </c>
    </row>
    <row r="136" spans="2:7" ht="25.5" x14ac:dyDescent="0.25">
      <c r="B136" s="131" t="s">
        <v>711</v>
      </c>
      <c r="C136" s="131" t="s">
        <v>539</v>
      </c>
      <c r="D136" s="131" t="s">
        <v>540</v>
      </c>
      <c r="E136" s="132" t="s">
        <v>721</v>
      </c>
      <c r="F136" s="136" t="s">
        <v>547</v>
      </c>
      <c r="G136" s="133">
        <v>268.75492661851348</v>
      </c>
    </row>
    <row r="137" spans="2:7" ht="25.5" x14ac:dyDescent="0.25">
      <c r="B137" s="131" t="s">
        <v>812</v>
      </c>
      <c r="C137" s="131" t="s">
        <v>539</v>
      </c>
      <c r="D137" s="131" t="s">
        <v>540</v>
      </c>
      <c r="E137" s="132" t="s">
        <v>722</v>
      </c>
      <c r="F137" s="136" t="s">
        <v>563</v>
      </c>
      <c r="G137" s="133">
        <v>76.151502844657287</v>
      </c>
    </row>
    <row r="138" spans="2:7" ht="25.5" x14ac:dyDescent="0.25">
      <c r="B138" s="131" t="s">
        <v>711</v>
      </c>
      <c r="C138" s="131" t="s">
        <v>539</v>
      </c>
      <c r="D138" s="131" t="s">
        <v>540</v>
      </c>
      <c r="E138" s="132" t="s">
        <v>723</v>
      </c>
      <c r="F138" s="136" t="s">
        <v>550</v>
      </c>
      <c r="G138" s="133">
        <v>137.50796608445842</v>
      </c>
    </row>
    <row r="139" spans="2:7" ht="25.5" x14ac:dyDescent="0.25">
      <c r="B139" s="131" t="s">
        <v>724</v>
      </c>
      <c r="C139" s="131" t="s">
        <v>539</v>
      </c>
      <c r="D139" s="131" t="s">
        <v>540</v>
      </c>
      <c r="E139" s="132" t="s">
        <v>725</v>
      </c>
      <c r="F139" s="136" t="s">
        <v>563</v>
      </c>
      <c r="G139" s="133">
        <v>77.568190039503563</v>
      </c>
    </row>
    <row r="140" spans="2:7" ht="25.5" x14ac:dyDescent="0.25">
      <c r="B140" s="131" t="s">
        <v>726</v>
      </c>
      <c r="C140" s="131" t="s">
        <v>539</v>
      </c>
      <c r="D140" s="131" t="s">
        <v>540</v>
      </c>
      <c r="E140" s="132" t="s">
        <v>727</v>
      </c>
      <c r="F140" s="136" t="s">
        <v>544</v>
      </c>
      <c r="G140" s="133">
        <v>148.56672172970445</v>
      </c>
    </row>
    <row r="141" spans="2:7" ht="25.5" x14ac:dyDescent="0.25">
      <c r="B141" s="131" t="s">
        <v>726</v>
      </c>
      <c r="C141" s="131" t="s">
        <v>539</v>
      </c>
      <c r="D141" s="131" t="s">
        <v>540</v>
      </c>
      <c r="E141" s="132" t="s">
        <v>728</v>
      </c>
      <c r="F141" s="136" t="s">
        <v>563</v>
      </c>
      <c r="G141" s="133">
        <v>48.258138059527646</v>
      </c>
    </row>
    <row r="142" spans="2:7" ht="25.5" x14ac:dyDescent="0.25">
      <c r="B142" s="131" t="s">
        <v>726</v>
      </c>
      <c r="C142" s="131" t="s">
        <v>539</v>
      </c>
      <c r="D142" s="131" t="s">
        <v>540</v>
      </c>
      <c r="E142" s="132" t="s">
        <v>729</v>
      </c>
      <c r="F142" s="136" t="s">
        <v>563</v>
      </c>
      <c r="G142" s="133">
        <v>77.592785674154513</v>
      </c>
    </row>
    <row r="143" spans="2:7" ht="25.5" x14ac:dyDescent="0.25">
      <c r="B143" s="131" t="s">
        <v>726</v>
      </c>
      <c r="C143" s="131" t="s">
        <v>539</v>
      </c>
      <c r="D143" s="131" t="s">
        <v>540</v>
      </c>
      <c r="E143" s="132" t="s">
        <v>730</v>
      </c>
      <c r="F143" s="136" t="s">
        <v>563</v>
      </c>
      <c r="G143" s="133">
        <v>77.595023756811159</v>
      </c>
    </row>
    <row r="144" spans="2:7" ht="25.5" x14ac:dyDescent="0.25">
      <c r="B144" s="131" t="s">
        <v>724</v>
      </c>
      <c r="C144" s="131" t="s">
        <v>539</v>
      </c>
      <c r="D144" s="131" t="s">
        <v>540</v>
      </c>
      <c r="E144" s="132" t="s">
        <v>731</v>
      </c>
      <c r="F144" s="136" t="s">
        <v>563</v>
      </c>
      <c r="G144" s="133">
        <v>77.595023756811159</v>
      </c>
    </row>
    <row r="145" spans="2:7" ht="25.5" x14ac:dyDescent="0.25">
      <c r="B145" s="131" t="s">
        <v>4655</v>
      </c>
      <c r="C145" s="131" t="s">
        <v>539</v>
      </c>
      <c r="D145" s="131" t="s">
        <v>540</v>
      </c>
      <c r="E145" s="132" t="s">
        <v>732</v>
      </c>
      <c r="F145" s="136" t="s">
        <v>559</v>
      </c>
      <c r="G145" s="133">
        <v>51.258138059527646</v>
      </c>
    </row>
    <row r="146" spans="2:7" ht="25.5" x14ac:dyDescent="0.25">
      <c r="B146" s="131" t="s">
        <v>4655</v>
      </c>
      <c r="C146" s="131" t="s">
        <v>539</v>
      </c>
      <c r="D146" s="131" t="s">
        <v>540</v>
      </c>
      <c r="E146" s="132" t="s">
        <v>733</v>
      </c>
      <c r="F146" s="136" t="s">
        <v>547</v>
      </c>
      <c r="G146" s="133">
        <v>322.09254326663813</v>
      </c>
    </row>
    <row r="147" spans="2:7" ht="25.5" x14ac:dyDescent="0.25">
      <c r="B147" s="131" t="s">
        <v>4655</v>
      </c>
      <c r="C147" s="131" t="s">
        <v>539</v>
      </c>
      <c r="D147" s="131" t="s">
        <v>540</v>
      </c>
      <c r="E147" s="132" t="s">
        <v>734</v>
      </c>
      <c r="F147" s="136" t="s">
        <v>563</v>
      </c>
      <c r="G147" s="133">
        <v>77.595023756811159</v>
      </c>
    </row>
    <row r="148" spans="2:7" ht="25.5" x14ac:dyDescent="0.25">
      <c r="B148" s="131" t="s">
        <v>4655</v>
      </c>
      <c r="C148" s="131" t="s">
        <v>539</v>
      </c>
      <c r="D148" s="131" t="s">
        <v>540</v>
      </c>
      <c r="E148" s="132" t="s">
        <v>735</v>
      </c>
      <c r="F148" s="136" t="s">
        <v>559</v>
      </c>
      <c r="G148" s="133">
        <v>51.258138059527646</v>
      </c>
    </row>
    <row r="149" spans="2:7" ht="25.5" x14ac:dyDescent="0.25">
      <c r="B149" s="131" t="s">
        <v>4655</v>
      </c>
      <c r="C149" s="131" t="s">
        <v>539</v>
      </c>
      <c r="D149" s="131" t="s">
        <v>540</v>
      </c>
      <c r="E149" s="132" t="s">
        <v>736</v>
      </c>
      <c r="F149" s="136" t="s">
        <v>563</v>
      </c>
      <c r="G149" s="133">
        <v>77.595023756811159</v>
      </c>
    </row>
    <row r="150" spans="2:7" ht="25.5" x14ac:dyDescent="0.25">
      <c r="B150" s="131" t="s">
        <v>4655</v>
      </c>
      <c r="C150" s="131" t="s">
        <v>539</v>
      </c>
      <c r="D150" s="131" t="s">
        <v>540</v>
      </c>
      <c r="E150" s="132" t="s">
        <v>737</v>
      </c>
      <c r="F150" s="136" t="s">
        <v>553</v>
      </c>
      <c r="G150" s="133">
        <v>200.9526632256902</v>
      </c>
    </row>
    <row r="151" spans="2:7" ht="25.5" x14ac:dyDescent="0.25">
      <c r="B151" s="131" t="s">
        <v>4655</v>
      </c>
      <c r="C151" s="131" t="s">
        <v>539</v>
      </c>
      <c r="D151" s="131" t="s">
        <v>540</v>
      </c>
      <c r="E151" s="132" t="s">
        <v>738</v>
      </c>
      <c r="F151" s="136" t="s">
        <v>559</v>
      </c>
      <c r="G151" s="133">
        <v>51.258138059527646</v>
      </c>
    </row>
    <row r="152" spans="2:7" ht="25.5" x14ac:dyDescent="0.25">
      <c r="B152" s="131" t="s">
        <v>4655</v>
      </c>
      <c r="C152" s="131" t="s">
        <v>539</v>
      </c>
      <c r="D152" s="131" t="s">
        <v>540</v>
      </c>
      <c r="E152" s="132" t="s">
        <v>739</v>
      </c>
      <c r="F152" s="136" t="s">
        <v>563</v>
      </c>
      <c r="G152" s="133">
        <v>77.595023756811159</v>
      </c>
    </row>
    <row r="153" spans="2:7" ht="25.5" x14ac:dyDescent="0.25">
      <c r="B153" s="131" t="s">
        <v>4655</v>
      </c>
      <c r="C153" s="131" t="s">
        <v>539</v>
      </c>
      <c r="D153" s="131" t="s">
        <v>540</v>
      </c>
      <c r="E153" s="132" t="s">
        <v>740</v>
      </c>
      <c r="F153" s="136" t="s">
        <v>559</v>
      </c>
      <c r="G153" s="133">
        <v>51.258138059527646</v>
      </c>
    </row>
    <row r="154" spans="2:7" ht="25.5" x14ac:dyDescent="0.25">
      <c r="B154" s="131" t="s">
        <v>4655</v>
      </c>
      <c r="C154" s="131" t="s">
        <v>539</v>
      </c>
      <c r="D154" s="131" t="s">
        <v>540</v>
      </c>
      <c r="E154" s="132" t="s">
        <v>741</v>
      </c>
      <c r="F154" s="136" t="s">
        <v>553</v>
      </c>
      <c r="G154" s="133">
        <v>200.9526632256902</v>
      </c>
    </row>
    <row r="155" spans="2:7" ht="25.5" x14ac:dyDescent="0.25">
      <c r="B155" s="131" t="s">
        <v>742</v>
      </c>
      <c r="C155" s="131" t="s">
        <v>539</v>
      </c>
      <c r="D155" s="131" t="s">
        <v>540</v>
      </c>
      <c r="E155" s="132" t="s">
        <v>743</v>
      </c>
      <c r="F155" s="136" t="s">
        <v>563</v>
      </c>
      <c r="G155" s="133">
        <v>59.084673467589354</v>
      </c>
    </row>
    <row r="156" spans="2:7" ht="25.5" x14ac:dyDescent="0.25">
      <c r="B156" s="131" t="s">
        <v>744</v>
      </c>
      <c r="C156" s="131" t="s">
        <v>539</v>
      </c>
      <c r="D156" s="131" t="s">
        <v>540</v>
      </c>
      <c r="E156" s="132" t="s">
        <v>745</v>
      </c>
      <c r="F156" s="136" t="s">
        <v>559</v>
      </c>
      <c r="G156" s="133">
        <v>38.939647264311496</v>
      </c>
    </row>
    <row r="157" spans="2:7" ht="25.5" x14ac:dyDescent="0.25">
      <c r="B157" s="131" t="s">
        <v>742</v>
      </c>
      <c r="C157" s="131" t="s">
        <v>539</v>
      </c>
      <c r="D157" s="131" t="s">
        <v>540</v>
      </c>
      <c r="E157" s="132" t="s">
        <v>746</v>
      </c>
      <c r="F157" s="136" t="s">
        <v>553</v>
      </c>
      <c r="G157" s="133">
        <v>154.94555383735425</v>
      </c>
    </row>
    <row r="158" spans="2:7" ht="25.5" x14ac:dyDescent="0.25">
      <c r="B158" s="131" t="s">
        <v>744</v>
      </c>
      <c r="C158" s="131" t="s">
        <v>539</v>
      </c>
      <c r="D158" s="131" t="s">
        <v>540</v>
      </c>
      <c r="E158" s="132" t="s">
        <v>747</v>
      </c>
      <c r="F158" s="136" t="s">
        <v>553</v>
      </c>
      <c r="G158" s="133"/>
    </row>
    <row r="159" spans="2:7" ht="25.5" x14ac:dyDescent="0.25">
      <c r="B159" s="131" t="s">
        <v>748</v>
      </c>
      <c r="C159" s="131" t="s">
        <v>539</v>
      </c>
      <c r="D159" s="131" t="s">
        <v>540</v>
      </c>
      <c r="E159" s="132" t="s">
        <v>749</v>
      </c>
      <c r="F159" s="136" t="s">
        <v>544</v>
      </c>
      <c r="G159" s="133">
        <v>99.047009652389704</v>
      </c>
    </row>
    <row r="160" spans="2:7" ht="25.5" x14ac:dyDescent="0.25">
      <c r="B160" s="131" t="s">
        <v>748</v>
      </c>
      <c r="C160" s="131" t="s">
        <v>539</v>
      </c>
      <c r="D160" s="131" t="s">
        <v>540</v>
      </c>
      <c r="E160" s="132" t="s">
        <v>750</v>
      </c>
      <c r="F160" s="136" t="s">
        <v>553</v>
      </c>
      <c r="G160" s="133">
        <v>154.95935959895172</v>
      </c>
    </row>
    <row r="161" spans="2:7" ht="25.5" x14ac:dyDescent="0.25">
      <c r="B161" s="131" t="s">
        <v>748</v>
      </c>
      <c r="C161" s="131" t="s">
        <v>539</v>
      </c>
      <c r="D161" s="131" t="s">
        <v>540</v>
      </c>
      <c r="E161" s="132" t="s">
        <v>751</v>
      </c>
      <c r="F161" s="136" t="s">
        <v>563</v>
      </c>
      <c r="G161" s="133">
        <v>209.19449111760906</v>
      </c>
    </row>
    <row r="162" spans="2:7" ht="25.5" x14ac:dyDescent="0.25">
      <c r="B162" s="131" t="s">
        <v>748</v>
      </c>
      <c r="C162" s="131" t="s">
        <v>539</v>
      </c>
      <c r="D162" s="131" t="s">
        <v>540</v>
      </c>
      <c r="E162" s="132" t="s">
        <v>752</v>
      </c>
      <c r="F162" s="136" t="s">
        <v>563</v>
      </c>
      <c r="G162" s="133">
        <v>209.20146553845672</v>
      </c>
    </row>
    <row r="163" spans="2:7" ht="25.5" x14ac:dyDescent="0.25">
      <c r="B163" s="131" t="s">
        <v>748</v>
      </c>
      <c r="C163" s="131" t="s">
        <v>539</v>
      </c>
      <c r="D163" s="131" t="s">
        <v>540</v>
      </c>
      <c r="E163" s="132" t="s">
        <v>753</v>
      </c>
      <c r="F163" s="136" t="s">
        <v>640</v>
      </c>
      <c r="G163" s="133">
        <v>391.54859326157305</v>
      </c>
    </row>
    <row r="164" spans="2:7" ht="25.5" x14ac:dyDescent="0.25">
      <c r="B164" s="131" t="s">
        <v>742</v>
      </c>
      <c r="C164" s="131" t="s">
        <v>539</v>
      </c>
      <c r="D164" s="131" t="s">
        <v>540</v>
      </c>
      <c r="E164" s="132" t="s">
        <v>754</v>
      </c>
      <c r="F164" s="136" t="s">
        <v>547</v>
      </c>
      <c r="G164" s="133">
        <v>322.09254326663813</v>
      </c>
    </row>
    <row r="165" spans="2:7" ht="25.5" x14ac:dyDescent="0.25">
      <c r="B165" s="131" t="s">
        <v>744</v>
      </c>
      <c r="C165" s="131" t="s">
        <v>539</v>
      </c>
      <c r="D165" s="131" t="s">
        <v>540</v>
      </c>
      <c r="E165" s="132" t="s">
        <v>755</v>
      </c>
      <c r="F165" s="136" t="s">
        <v>544</v>
      </c>
      <c r="G165" s="133">
        <v>99.047009652389704</v>
      </c>
    </row>
    <row r="166" spans="2:7" ht="25.5" x14ac:dyDescent="0.25">
      <c r="B166" s="131" t="s">
        <v>744</v>
      </c>
      <c r="C166" s="131" t="s">
        <v>539</v>
      </c>
      <c r="D166" s="131" t="s">
        <v>540</v>
      </c>
      <c r="E166" s="132" t="s">
        <v>756</v>
      </c>
      <c r="F166" s="136" t="s">
        <v>559</v>
      </c>
      <c r="G166" s="133">
        <v>38.939647264311496</v>
      </c>
    </row>
    <row r="167" spans="2:7" ht="25.5" x14ac:dyDescent="0.25">
      <c r="B167" s="131" t="s">
        <v>744</v>
      </c>
      <c r="C167" s="131" t="s">
        <v>539</v>
      </c>
      <c r="D167" s="131" t="s">
        <v>540</v>
      </c>
      <c r="E167" s="132" t="s">
        <v>757</v>
      </c>
      <c r="F167" s="136" t="s">
        <v>559</v>
      </c>
      <c r="G167" s="133">
        <v>38.939647264311496</v>
      </c>
    </row>
    <row r="168" spans="2:7" ht="25.5" x14ac:dyDescent="0.25">
      <c r="B168" s="131" t="s">
        <v>744</v>
      </c>
      <c r="C168" s="131" t="s">
        <v>539</v>
      </c>
      <c r="D168" s="131" t="s">
        <v>540</v>
      </c>
      <c r="E168" s="132" t="s">
        <v>758</v>
      </c>
      <c r="F168" s="136" t="s">
        <v>559</v>
      </c>
      <c r="G168" s="133">
        <v>38.939647264311496</v>
      </c>
    </row>
    <row r="169" spans="2:7" ht="25.5" x14ac:dyDescent="0.25">
      <c r="B169" s="131" t="s">
        <v>744</v>
      </c>
      <c r="C169" s="131" t="s">
        <v>539</v>
      </c>
      <c r="D169" s="131" t="s">
        <v>540</v>
      </c>
      <c r="E169" s="132" t="s">
        <v>759</v>
      </c>
      <c r="F169" s="136" t="s">
        <v>559</v>
      </c>
      <c r="G169" s="133">
        <v>38.939647264311496</v>
      </c>
    </row>
    <row r="170" spans="2:7" ht="25.5" x14ac:dyDescent="0.25">
      <c r="B170" s="131" t="s">
        <v>744</v>
      </c>
      <c r="C170" s="131" t="s">
        <v>539</v>
      </c>
      <c r="D170" s="131" t="s">
        <v>540</v>
      </c>
      <c r="E170" s="132" t="s">
        <v>760</v>
      </c>
      <c r="F170" s="136" t="s">
        <v>559</v>
      </c>
      <c r="G170" s="133">
        <v>38.939647264311496</v>
      </c>
    </row>
    <row r="171" spans="2:7" ht="25.5" x14ac:dyDescent="0.25">
      <c r="B171" s="131" t="s">
        <v>744</v>
      </c>
      <c r="C171" s="131" t="s">
        <v>539</v>
      </c>
      <c r="D171" s="131" t="s">
        <v>540</v>
      </c>
      <c r="E171" s="132" t="s">
        <v>761</v>
      </c>
      <c r="F171" s="136" t="s">
        <v>563</v>
      </c>
      <c r="G171" s="133">
        <v>59.194491117609076</v>
      </c>
    </row>
    <row r="172" spans="2:7" ht="25.5" x14ac:dyDescent="0.25">
      <c r="B172" s="131" t="s">
        <v>744</v>
      </c>
      <c r="C172" s="131" t="s">
        <v>539</v>
      </c>
      <c r="D172" s="131" t="s">
        <v>540</v>
      </c>
      <c r="E172" s="132" t="s">
        <v>762</v>
      </c>
      <c r="F172" s="136" t="s">
        <v>553</v>
      </c>
      <c r="G172" s="133">
        <v>154.94371882591705</v>
      </c>
    </row>
    <row r="173" spans="2:7" ht="25.5" x14ac:dyDescent="0.25">
      <c r="B173" s="131" t="s">
        <v>742</v>
      </c>
      <c r="C173" s="131" t="s">
        <v>539</v>
      </c>
      <c r="D173" s="131" t="s">
        <v>540</v>
      </c>
      <c r="E173" s="132" t="s">
        <v>763</v>
      </c>
      <c r="F173" s="136" t="s">
        <v>544</v>
      </c>
      <c r="G173" s="133">
        <v>99.047009652389704</v>
      </c>
    </row>
    <row r="174" spans="2:7" ht="25.5" x14ac:dyDescent="0.25">
      <c r="B174" s="131" t="s">
        <v>742</v>
      </c>
      <c r="C174" s="131" t="s">
        <v>539</v>
      </c>
      <c r="D174" s="131" t="s">
        <v>540</v>
      </c>
      <c r="E174" s="132" t="s">
        <v>764</v>
      </c>
      <c r="F174" s="136" t="s">
        <v>559</v>
      </c>
      <c r="G174" s="133">
        <v>38.939647264311496</v>
      </c>
    </row>
    <row r="175" spans="2:7" ht="25.5" x14ac:dyDescent="0.25">
      <c r="B175" s="131" t="s">
        <v>579</v>
      </c>
      <c r="C175" s="131" t="s">
        <v>539</v>
      </c>
      <c r="D175" s="131" t="s">
        <v>540</v>
      </c>
      <c r="E175" s="132" t="s">
        <v>765</v>
      </c>
      <c r="F175" s="136" t="s">
        <v>553</v>
      </c>
      <c r="G175" s="133">
        <v>163.04634477153664</v>
      </c>
    </row>
    <row r="176" spans="2:7" ht="25.5" x14ac:dyDescent="0.25">
      <c r="B176" s="131" t="s">
        <v>579</v>
      </c>
      <c r="C176" s="131" t="s">
        <v>539</v>
      </c>
      <c r="D176" s="131" t="s">
        <v>540</v>
      </c>
      <c r="E176" s="132" t="s">
        <v>766</v>
      </c>
      <c r="F176" s="136" t="s">
        <v>553</v>
      </c>
      <c r="G176" s="133">
        <v>163.05249682437702</v>
      </c>
    </row>
    <row r="177" spans="2:7" ht="25.5" x14ac:dyDescent="0.25">
      <c r="B177" s="131" t="s">
        <v>579</v>
      </c>
      <c r="C177" s="131" t="s">
        <v>539</v>
      </c>
      <c r="D177" s="131" t="s">
        <v>540</v>
      </c>
      <c r="E177" s="132" t="s">
        <v>767</v>
      </c>
      <c r="F177" s="136" t="s">
        <v>553</v>
      </c>
      <c r="G177" s="133">
        <v>163.05312896675372</v>
      </c>
    </row>
    <row r="178" spans="2:7" ht="25.5" x14ac:dyDescent="0.25">
      <c r="B178" s="131" t="s">
        <v>579</v>
      </c>
      <c r="C178" s="131" t="s">
        <v>539</v>
      </c>
      <c r="D178" s="131" t="s">
        <v>540</v>
      </c>
      <c r="E178" s="132" t="s">
        <v>768</v>
      </c>
      <c r="F178" s="136" t="s">
        <v>547</v>
      </c>
      <c r="G178" s="133">
        <v>261.37456270390493</v>
      </c>
    </row>
    <row r="179" spans="2:7" ht="25.5" x14ac:dyDescent="0.25">
      <c r="B179" s="131" t="s">
        <v>579</v>
      </c>
      <c r="C179" s="131" t="s">
        <v>539</v>
      </c>
      <c r="D179" s="131" t="s">
        <v>540</v>
      </c>
      <c r="E179" s="132" t="s">
        <v>769</v>
      </c>
      <c r="F179" s="136" t="s">
        <v>620</v>
      </c>
      <c r="G179" s="133">
        <v>76.061409121136961</v>
      </c>
    </row>
    <row r="180" spans="2:7" ht="25.5" x14ac:dyDescent="0.25">
      <c r="B180" s="131" t="s">
        <v>579</v>
      </c>
      <c r="C180" s="131" t="s">
        <v>539</v>
      </c>
      <c r="D180" s="131" t="s">
        <v>540</v>
      </c>
      <c r="E180" s="132" t="s">
        <v>770</v>
      </c>
      <c r="F180" s="136" t="s">
        <v>553</v>
      </c>
      <c r="G180" s="133">
        <v>163.05800848596573</v>
      </c>
    </row>
    <row r="181" spans="2:7" ht="25.5" x14ac:dyDescent="0.25">
      <c r="B181" s="131" t="s">
        <v>579</v>
      </c>
      <c r="C181" s="131" t="s">
        <v>539</v>
      </c>
      <c r="D181" s="131" t="s">
        <v>540</v>
      </c>
      <c r="E181" s="132" t="s">
        <v>771</v>
      </c>
      <c r="F181" s="136" t="s">
        <v>553</v>
      </c>
      <c r="G181" s="133">
        <v>163.05863917231866</v>
      </c>
    </row>
    <row r="182" spans="2:7" ht="25.5" x14ac:dyDescent="0.25">
      <c r="B182" s="131" t="s">
        <v>579</v>
      </c>
      <c r="C182" s="131" t="s">
        <v>539</v>
      </c>
      <c r="D182" s="131" t="s">
        <v>540</v>
      </c>
      <c r="E182" s="132" t="s">
        <v>772</v>
      </c>
      <c r="F182" s="136" t="s">
        <v>773</v>
      </c>
      <c r="G182" s="133">
        <v>10.923190562721505</v>
      </c>
    </row>
    <row r="183" spans="2:7" ht="25.5" x14ac:dyDescent="0.25">
      <c r="B183" s="131" t="s">
        <v>774</v>
      </c>
      <c r="C183" s="131" t="s">
        <v>539</v>
      </c>
      <c r="D183" s="131" t="s">
        <v>540</v>
      </c>
      <c r="E183" s="132" t="s">
        <v>775</v>
      </c>
      <c r="F183" s="136" t="s">
        <v>563</v>
      </c>
      <c r="G183" s="133">
        <v>71.762496791204086</v>
      </c>
    </row>
    <row r="184" spans="2:7" ht="25.5" x14ac:dyDescent="0.25">
      <c r="B184" s="131" t="s">
        <v>774</v>
      </c>
      <c r="C184" s="131" t="s">
        <v>539</v>
      </c>
      <c r="D184" s="131" t="s">
        <v>540</v>
      </c>
      <c r="E184" s="132" t="s">
        <v>776</v>
      </c>
      <c r="F184" s="136" t="s">
        <v>637</v>
      </c>
      <c r="G184" s="133">
        <v>70.219892337259012</v>
      </c>
    </row>
    <row r="185" spans="2:7" ht="25.5" x14ac:dyDescent="0.25">
      <c r="B185" s="131" t="s">
        <v>777</v>
      </c>
      <c r="C185" s="131" t="s">
        <v>539</v>
      </c>
      <c r="D185" s="131" t="s">
        <v>540</v>
      </c>
      <c r="E185" s="132" t="s">
        <v>778</v>
      </c>
      <c r="F185" s="136" t="s">
        <v>626</v>
      </c>
      <c r="G185" s="133">
        <v>17.758210201751155</v>
      </c>
    </row>
    <row r="186" spans="2:7" ht="25.5" x14ac:dyDescent="0.25">
      <c r="B186" s="131" t="s">
        <v>777</v>
      </c>
      <c r="C186" s="131" t="s">
        <v>539</v>
      </c>
      <c r="D186" s="131" t="s">
        <v>540</v>
      </c>
      <c r="E186" s="132" t="s">
        <v>779</v>
      </c>
      <c r="F186" s="136" t="s">
        <v>563</v>
      </c>
      <c r="G186" s="133">
        <v>65.247440227500846</v>
      </c>
    </row>
    <row r="187" spans="2:7" ht="25.5" x14ac:dyDescent="0.25">
      <c r="B187" s="131" t="s">
        <v>774</v>
      </c>
      <c r="C187" s="131" t="s">
        <v>539</v>
      </c>
      <c r="D187" s="131" t="s">
        <v>540</v>
      </c>
      <c r="E187" s="132" t="s">
        <v>780</v>
      </c>
      <c r="F187" s="136" t="s">
        <v>544</v>
      </c>
      <c r="G187" s="133">
        <v>89.901703546079631</v>
      </c>
    </row>
    <row r="188" spans="2:7" ht="25.5" x14ac:dyDescent="0.25">
      <c r="B188" s="131" t="s">
        <v>774</v>
      </c>
      <c r="C188" s="131" t="s">
        <v>539</v>
      </c>
      <c r="D188" s="131" t="s">
        <v>540</v>
      </c>
      <c r="E188" s="132" t="s">
        <v>781</v>
      </c>
      <c r="F188" s="136" t="s">
        <v>544</v>
      </c>
      <c r="G188" s="133">
        <v>89.901703546079631</v>
      </c>
    </row>
    <row r="189" spans="2:7" ht="25.5" x14ac:dyDescent="0.25">
      <c r="B189" s="131" t="s">
        <v>774</v>
      </c>
      <c r="C189" s="131" t="s">
        <v>539</v>
      </c>
      <c r="D189" s="131" t="s">
        <v>540</v>
      </c>
      <c r="E189" s="132" t="s">
        <v>782</v>
      </c>
      <c r="F189" s="136" t="s">
        <v>553</v>
      </c>
      <c r="G189" s="133">
        <v>140.6784110970485</v>
      </c>
    </row>
    <row r="190" spans="2:7" ht="25.5" x14ac:dyDescent="0.25">
      <c r="B190" s="131" t="s">
        <v>774</v>
      </c>
      <c r="C190" s="131" t="s">
        <v>539</v>
      </c>
      <c r="D190" s="131" t="s">
        <v>540</v>
      </c>
      <c r="E190" s="132" t="s">
        <v>783</v>
      </c>
      <c r="F190" s="136" t="s">
        <v>559</v>
      </c>
      <c r="G190" s="133">
        <v>35.340803343704323</v>
      </c>
    </row>
    <row r="191" spans="2:7" ht="25.5" x14ac:dyDescent="0.25">
      <c r="B191" s="131" t="s">
        <v>774</v>
      </c>
      <c r="C191" s="131" t="s">
        <v>539</v>
      </c>
      <c r="D191" s="131" t="s">
        <v>540</v>
      </c>
      <c r="E191" s="132" t="s">
        <v>784</v>
      </c>
      <c r="F191" s="136" t="s">
        <v>553</v>
      </c>
      <c r="G191" s="133">
        <v>140.67925537563315</v>
      </c>
    </row>
    <row r="192" spans="2:7" ht="25.5" x14ac:dyDescent="0.25">
      <c r="B192" s="131" t="s">
        <v>774</v>
      </c>
      <c r="C192" s="131" t="s">
        <v>539</v>
      </c>
      <c r="D192" s="131" t="s">
        <v>540</v>
      </c>
      <c r="E192" s="132" t="s">
        <v>785</v>
      </c>
      <c r="F192" s="136" t="s">
        <v>553</v>
      </c>
      <c r="G192" s="133">
        <v>140.6827724965373</v>
      </c>
    </row>
    <row r="193" spans="2:7" ht="25.5" x14ac:dyDescent="0.25">
      <c r="B193" s="131" t="s">
        <v>774</v>
      </c>
      <c r="C193" s="131" t="s">
        <v>539</v>
      </c>
      <c r="D193" s="131" t="s">
        <v>540</v>
      </c>
      <c r="E193" s="132" t="s">
        <v>786</v>
      </c>
      <c r="F193" s="136" t="s">
        <v>559</v>
      </c>
      <c r="G193" s="133">
        <v>35.340803343704323</v>
      </c>
    </row>
    <row r="194" spans="2:7" ht="25.5" x14ac:dyDescent="0.25">
      <c r="B194" s="131" t="s">
        <v>774</v>
      </c>
      <c r="C194" s="131" t="s">
        <v>539</v>
      </c>
      <c r="D194" s="131" t="s">
        <v>540</v>
      </c>
      <c r="E194" s="132" t="s">
        <v>787</v>
      </c>
      <c r="F194" s="136" t="s">
        <v>547</v>
      </c>
      <c r="G194" s="133">
        <v>346.24672643180668</v>
      </c>
    </row>
    <row r="195" spans="2:7" ht="25.5" x14ac:dyDescent="0.25">
      <c r="B195" s="131" t="s">
        <v>788</v>
      </c>
      <c r="C195" s="131" t="s">
        <v>539</v>
      </c>
      <c r="D195" s="131" t="s">
        <v>540</v>
      </c>
      <c r="E195" s="132" t="s">
        <v>789</v>
      </c>
      <c r="F195" s="136" t="s">
        <v>559</v>
      </c>
      <c r="G195" s="133">
        <v>0</v>
      </c>
    </row>
    <row r="196" spans="2:7" ht="25.5" x14ac:dyDescent="0.25">
      <c r="B196" s="131" t="s">
        <v>790</v>
      </c>
      <c r="C196" s="131" t="s">
        <v>539</v>
      </c>
      <c r="D196" s="131" t="s">
        <v>540</v>
      </c>
      <c r="E196" s="132" t="s">
        <v>791</v>
      </c>
      <c r="F196" s="136" t="s">
        <v>559</v>
      </c>
      <c r="G196" s="133">
        <v>29.67545879913542</v>
      </c>
    </row>
    <row r="197" spans="2:7" ht="25.5" x14ac:dyDescent="0.25">
      <c r="B197" s="131" t="s">
        <v>790</v>
      </c>
      <c r="C197" s="131" t="s">
        <v>539</v>
      </c>
      <c r="D197" s="131" t="s">
        <v>540</v>
      </c>
      <c r="E197" s="132" t="s">
        <v>792</v>
      </c>
      <c r="F197" s="136" t="s">
        <v>563</v>
      </c>
      <c r="G197" s="133">
        <v>44.86305728707363</v>
      </c>
    </row>
    <row r="198" spans="2:7" ht="25.5" x14ac:dyDescent="0.25">
      <c r="B198" s="131" t="s">
        <v>790</v>
      </c>
      <c r="C198" s="131" t="s">
        <v>539</v>
      </c>
      <c r="D198" s="131" t="s">
        <v>540</v>
      </c>
      <c r="E198" s="132" t="s">
        <v>793</v>
      </c>
      <c r="F198" s="136" t="s">
        <v>559</v>
      </c>
      <c r="G198" s="133">
        <v>29.675743409759725</v>
      </c>
    </row>
    <row r="199" spans="2:7" ht="25.5" x14ac:dyDescent="0.25">
      <c r="B199" s="131" t="s">
        <v>4656</v>
      </c>
      <c r="C199" s="131" t="s">
        <v>539</v>
      </c>
      <c r="D199" s="131" t="s">
        <v>540</v>
      </c>
      <c r="E199" s="132" t="s">
        <v>794</v>
      </c>
      <c r="F199" s="136" t="s">
        <v>559</v>
      </c>
      <c r="G199" s="133">
        <v>46.06593110536496</v>
      </c>
    </row>
    <row r="200" spans="2:7" ht="25.5" x14ac:dyDescent="0.25">
      <c r="B200" s="131" t="s">
        <v>4657</v>
      </c>
      <c r="C200" s="131" t="s">
        <v>539</v>
      </c>
      <c r="D200" s="131" t="s">
        <v>540</v>
      </c>
      <c r="E200" s="132" t="s">
        <v>795</v>
      </c>
      <c r="F200" s="136" t="s">
        <v>563</v>
      </c>
      <c r="G200" s="133">
        <v>3.0675194675348827</v>
      </c>
    </row>
    <row r="201" spans="2:7" ht="25.5" x14ac:dyDescent="0.25">
      <c r="B201" s="131" t="s">
        <v>4657</v>
      </c>
      <c r="C201" s="131" t="s">
        <v>539</v>
      </c>
      <c r="D201" s="131" t="s">
        <v>540</v>
      </c>
      <c r="E201" s="132" t="s">
        <v>797</v>
      </c>
      <c r="F201" s="136" t="s">
        <v>798</v>
      </c>
      <c r="G201" s="133">
        <v>13.067519467534883</v>
      </c>
    </row>
    <row r="202" spans="2:7" ht="25.5" x14ac:dyDescent="0.25">
      <c r="B202" s="131" t="s">
        <v>799</v>
      </c>
      <c r="C202" s="131" t="s">
        <v>539</v>
      </c>
      <c r="D202" s="131" t="s">
        <v>540</v>
      </c>
      <c r="E202" s="132" t="s">
        <v>800</v>
      </c>
      <c r="F202" s="136" t="s">
        <v>640</v>
      </c>
      <c r="G202" s="133">
        <v>391.54859326157305</v>
      </c>
    </row>
    <row r="203" spans="2:7" ht="25.5" x14ac:dyDescent="0.25">
      <c r="B203" s="131" t="s">
        <v>799</v>
      </c>
      <c r="C203" s="131" t="s">
        <v>539</v>
      </c>
      <c r="D203" s="131" t="s">
        <v>540</v>
      </c>
      <c r="E203" s="132" t="s">
        <v>801</v>
      </c>
      <c r="F203" s="136" t="s">
        <v>559</v>
      </c>
      <c r="G203" s="133">
        <v>29.67545879913542</v>
      </c>
    </row>
    <row r="204" spans="2:7" ht="25.5" x14ac:dyDescent="0.25">
      <c r="B204" s="131" t="s">
        <v>799</v>
      </c>
      <c r="C204" s="131" t="s">
        <v>539</v>
      </c>
      <c r="D204" s="131" t="s">
        <v>540</v>
      </c>
      <c r="E204" s="132" t="s">
        <v>802</v>
      </c>
      <c r="F204" s="136" t="s">
        <v>559</v>
      </c>
      <c r="G204" s="133">
        <v>29.67545879913542</v>
      </c>
    </row>
    <row r="205" spans="2:7" ht="25.5" x14ac:dyDescent="0.25">
      <c r="B205" s="131" t="s">
        <v>799</v>
      </c>
      <c r="C205" s="131" t="s">
        <v>539</v>
      </c>
      <c r="D205" s="131" t="s">
        <v>540</v>
      </c>
      <c r="E205" s="132" t="s">
        <v>803</v>
      </c>
      <c r="F205" s="136" t="s">
        <v>553</v>
      </c>
      <c r="G205" s="133">
        <v>120.96126332348538</v>
      </c>
    </row>
    <row r="206" spans="2:7" ht="25.5" x14ac:dyDescent="0.25">
      <c r="B206" s="131" t="s">
        <v>799</v>
      </c>
      <c r="C206" s="131" t="s">
        <v>539</v>
      </c>
      <c r="D206" s="131" t="s">
        <v>540</v>
      </c>
      <c r="E206" s="132" t="s">
        <v>4658</v>
      </c>
      <c r="F206" s="136" t="s">
        <v>559</v>
      </c>
      <c r="G206" s="133">
        <v>29.67545879913542</v>
      </c>
    </row>
    <row r="207" spans="2:7" ht="25.5" x14ac:dyDescent="0.25">
      <c r="B207" s="131" t="s">
        <v>799</v>
      </c>
      <c r="C207" s="131" t="s">
        <v>539</v>
      </c>
      <c r="D207" s="131" t="s">
        <v>540</v>
      </c>
      <c r="E207" s="132" t="s">
        <v>4659</v>
      </c>
      <c r="F207" s="136" t="s">
        <v>559</v>
      </c>
      <c r="G207" s="133">
        <v>29.67545879913542</v>
      </c>
    </row>
    <row r="208" spans="2:7" ht="25.5" x14ac:dyDescent="0.25">
      <c r="B208" s="131" t="s">
        <v>799</v>
      </c>
      <c r="C208" s="131" t="s">
        <v>539</v>
      </c>
      <c r="D208" s="131" t="s">
        <v>540</v>
      </c>
      <c r="E208" s="132" t="s">
        <v>805</v>
      </c>
      <c r="F208" s="136" t="s">
        <v>553</v>
      </c>
      <c r="G208" s="133">
        <v>120.96688788365083</v>
      </c>
    </row>
    <row r="209" spans="2:7" ht="25.5" x14ac:dyDescent="0.25">
      <c r="B209" s="131" t="s">
        <v>799</v>
      </c>
      <c r="C209" s="131" t="s">
        <v>539</v>
      </c>
      <c r="D209" s="131" t="s">
        <v>540</v>
      </c>
      <c r="E209" s="132" t="s">
        <v>806</v>
      </c>
      <c r="F209" s="136" t="s">
        <v>553</v>
      </c>
      <c r="G209" s="133">
        <v>120.97765943131154</v>
      </c>
    </row>
    <row r="210" spans="2:7" ht="25.5" x14ac:dyDescent="0.25">
      <c r="B210" s="131" t="s">
        <v>799</v>
      </c>
      <c r="C210" s="131" t="s">
        <v>539</v>
      </c>
      <c r="D210" s="131" t="s">
        <v>540</v>
      </c>
      <c r="E210" s="132" t="s">
        <v>807</v>
      </c>
      <c r="F210" s="136" t="s">
        <v>547</v>
      </c>
      <c r="G210" s="133">
        <v>194.0969038888708</v>
      </c>
    </row>
    <row r="211" spans="2:7" ht="25.5" x14ac:dyDescent="0.25">
      <c r="B211" s="131" t="s">
        <v>799</v>
      </c>
      <c r="C211" s="131" t="s">
        <v>539</v>
      </c>
      <c r="D211" s="131" t="s">
        <v>540</v>
      </c>
      <c r="E211" s="132" t="s">
        <v>808</v>
      </c>
      <c r="F211" s="136" t="s">
        <v>553</v>
      </c>
      <c r="G211" s="133">
        <v>120.98258471906175</v>
      </c>
    </row>
    <row r="212" spans="2:7" ht="25.5" x14ac:dyDescent="0.25">
      <c r="B212" s="131" t="s">
        <v>799</v>
      </c>
      <c r="C212" s="131" t="s">
        <v>539</v>
      </c>
      <c r="D212" s="131" t="s">
        <v>540</v>
      </c>
      <c r="E212" s="132" t="s">
        <v>809</v>
      </c>
      <c r="F212" s="136" t="s">
        <v>544</v>
      </c>
      <c r="G212" s="133">
        <v>77.306256742069323</v>
      </c>
    </row>
    <row r="213" spans="2:7" ht="25.5" x14ac:dyDescent="0.25">
      <c r="B213" s="131" t="s">
        <v>799</v>
      </c>
      <c r="C213" s="131" t="s">
        <v>539</v>
      </c>
      <c r="D213" s="131" t="s">
        <v>540</v>
      </c>
      <c r="E213" s="132" t="s">
        <v>810</v>
      </c>
      <c r="F213" s="136" t="s">
        <v>553</v>
      </c>
      <c r="G213" s="133">
        <v>120.98817576111742</v>
      </c>
    </row>
    <row r="214" spans="2:7" ht="25.5" x14ac:dyDescent="0.25">
      <c r="B214" s="131" t="s">
        <v>799</v>
      </c>
      <c r="C214" s="131" t="s">
        <v>539</v>
      </c>
      <c r="D214" s="131" t="s">
        <v>540</v>
      </c>
      <c r="E214" s="132" t="s">
        <v>811</v>
      </c>
      <c r="F214" s="136" t="s">
        <v>553</v>
      </c>
      <c r="G214" s="133">
        <v>120.98817576111742</v>
      </c>
    </row>
    <row r="215" spans="2:7" ht="25.5" x14ac:dyDescent="0.25">
      <c r="B215" s="131" t="s">
        <v>812</v>
      </c>
      <c r="C215" s="131" t="s">
        <v>539</v>
      </c>
      <c r="D215" s="131" t="s">
        <v>540</v>
      </c>
      <c r="E215" s="132" t="s">
        <v>813</v>
      </c>
      <c r="F215" s="136" t="s">
        <v>553</v>
      </c>
      <c r="G215" s="133">
        <v>200.9346946723021</v>
      </c>
    </row>
    <row r="216" spans="2:7" ht="25.5" x14ac:dyDescent="0.25">
      <c r="B216" s="131" t="s">
        <v>812</v>
      </c>
      <c r="C216" s="131" t="s">
        <v>539</v>
      </c>
      <c r="D216" s="131" t="s">
        <v>540</v>
      </c>
      <c r="E216" s="132" t="s">
        <v>814</v>
      </c>
      <c r="F216" s="136" t="s">
        <v>544</v>
      </c>
      <c r="G216" s="133">
        <v>77.306256742069323</v>
      </c>
    </row>
    <row r="217" spans="2:7" ht="25.5" x14ac:dyDescent="0.25">
      <c r="B217" s="131" t="s">
        <v>711</v>
      </c>
      <c r="C217" s="131" t="s">
        <v>539</v>
      </c>
      <c r="D217" s="131" t="s">
        <v>540</v>
      </c>
      <c r="E217" s="132" t="s">
        <v>815</v>
      </c>
      <c r="F217" s="136" t="s">
        <v>563</v>
      </c>
      <c r="G217" s="133">
        <v>76.151502844657287</v>
      </c>
    </row>
    <row r="218" spans="2:7" ht="25.5" x14ac:dyDescent="0.25">
      <c r="B218" s="131" t="s">
        <v>812</v>
      </c>
      <c r="C218" s="131" t="s">
        <v>539</v>
      </c>
      <c r="D218" s="131" t="s">
        <v>540</v>
      </c>
      <c r="E218" s="132" t="s">
        <v>816</v>
      </c>
      <c r="F218" s="136" t="s">
        <v>553</v>
      </c>
      <c r="G218" s="133">
        <v>200.9526632256902</v>
      </c>
    </row>
    <row r="219" spans="2:7" ht="25.5" x14ac:dyDescent="0.25">
      <c r="B219" s="131" t="s">
        <v>812</v>
      </c>
      <c r="C219" s="131" t="s">
        <v>539</v>
      </c>
      <c r="D219" s="131" t="s">
        <v>540</v>
      </c>
      <c r="E219" s="132" t="s">
        <v>817</v>
      </c>
      <c r="F219" s="136" t="s">
        <v>553</v>
      </c>
      <c r="G219" s="133">
        <v>200.95378060843643</v>
      </c>
    </row>
    <row r="220" spans="2:7" ht="25.5" x14ac:dyDescent="0.25">
      <c r="B220" s="131" t="s">
        <v>812</v>
      </c>
      <c r="C220" s="131" t="s">
        <v>539</v>
      </c>
      <c r="D220" s="131" t="s">
        <v>540</v>
      </c>
      <c r="E220" s="132" t="s">
        <v>818</v>
      </c>
      <c r="F220" s="136" t="s">
        <v>547</v>
      </c>
      <c r="G220" s="133">
        <v>322.09254326663813</v>
      </c>
    </row>
    <row r="221" spans="2:7" ht="25.5" x14ac:dyDescent="0.25">
      <c r="B221" s="131" t="s">
        <v>812</v>
      </c>
      <c r="C221" s="131" t="s">
        <v>539</v>
      </c>
      <c r="D221" s="131" t="s">
        <v>540</v>
      </c>
      <c r="E221" s="132" t="s">
        <v>819</v>
      </c>
      <c r="F221" s="136" t="s">
        <v>553</v>
      </c>
      <c r="G221" s="133">
        <v>218.47537412811081</v>
      </c>
    </row>
    <row r="222" spans="2:7" ht="25.5" x14ac:dyDescent="0.25">
      <c r="B222" s="131" t="s">
        <v>812</v>
      </c>
      <c r="C222" s="131" t="s">
        <v>539</v>
      </c>
      <c r="D222" s="131" t="s">
        <v>540</v>
      </c>
      <c r="E222" s="132" t="s">
        <v>820</v>
      </c>
      <c r="F222" s="136" t="s">
        <v>553</v>
      </c>
      <c r="G222" s="133">
        <v>218.47537412811081</v>
      </c>
    </row>
    <row r="223" spans="2:7" ht="25.5" x14ac:dyDescent="0.25">
      <c r="B223" s="131" t="s">
        <v>812</v>
      </c>
      <c r="C223" s="131" t="s">
        <v>539</v>
      </c>
      <c r="D223" s="131" t="s">
        <v>540</v>
      </c>
      <c r="E223" s="132" t="s">
        <v>821</v>
      </c>
      <c r="F223" s="136" t="s">
        <v>547</v>
      </c>
      <c r="G223" s="133">
        <v>322.09724054363113</v>
      </c>
    </row>
    <row r="224" spans="2:7" ht="25.5" x14ac:dyDescent="0.25">
      <c r="B224" s="131" t="s">
        <v>812</v>
      </c>
      <c r="C224" s="131" t="s">
        <v>539</v>
      </c>
      <c r="D224" s="131" t="s">
        <v>540</v>
      </c>
      <c r="E224" s="132" t="s">
        <v>822</v>
      </c>
      <c r="F224" s="136" t="s">
        <v>553</v>
      </c>
      <c r="G224" s="133">
        <v>200.95545562523125</v>
      </c>
    </row>
    <row r="225" spans="2:7" ht="25.5" x14ac:dyDescent="0.25">
      <c r="B225" s="131" t="s">
        <v>812</v>
      </c>
      <c r="C225" s="131" t="s">
        <v>539</v>
      </c>
      <c r="D225" s="131" t="s">
        <v>540</v>
      </c>
      <c r="E225" s="132" t="s">
        <v>823</v>
      </c>
      <c r="F225" s="136" t="s">
        <v>553</v>
      </c>
      <c r="G225" s="133">
        <v>200.95657159815531</v>
      </c>
    </row>
    <row r="226" spans="2:7" ht="25.5" x14ac:dyDescent="0.25">
      <c r="B226" s="131" t="s">
        <v>861</v>
      </c>
      <c r="C226" s="131" t="s">
        <v>539</v>
      </c>
      <c r="D226" s="131" t="s">
        <v>1271</v>
      </c>
      <c r="E226" s="132" t="s">
        <v>1434</v>
      </c>
      <c r="F226" s="136" t="s">
        <v>559</v>
      </c>
      <c r="G226" s="133">
        <v>51.566277946355356</v>
      </c>
    </row>
    <row r="227" spans="2:7" ht="25.5" x14ac:dyDescent="0.25">
      <c r="B227" s="131" t="s">
        <v>1503</v>
      </c>
      <c r="C227" s="131" t="s">
        <v>539</v>
      </c>
      <c r="D227" s="131" t="s">
        <v>1437</v>
      </c>
      <c r="E227" s="132" t="s">
        <v>823</v>
      </c>
      <c r="F227" s="136" t="s">
        <v>563</v>
      </c>
      <c r="G227" s="133">
        <v>54.074734622432501</v>
      </c>
    </row>
    <row r="228" spans="2:7" ht="25.5" x14ac:dyDescent="0.25">
      <c r="B228" s="131" t="s">
        <v>824</v>
      </c>
      <c r="C228" s="131" t="s">
        <v>825</v>
      </c>
      <c r="D228" s="131" t="s">
        <v>826</v>
      </c>
      <c r="E228" s="132" t="s">
        <v>827</v>
      </c>
      <c r="F228" s="136" t="s">
        <v>559</v>
      </c>
      <c r="G228" s="133">
        <v>36.110410936572492</v>
      </c>
    </row>
    <row r="229" spans="2:7" ht="25.5" x14ac:dyDescent="0.25">
      <c r="B229" s="131" t="s">
        <v>824</v>
      </c>
      <c r="C229" s="131" t="s">
        <v>825</v>
      </c>
      <c r="D229" s="131" t="s">
        <v>826</v>
      </c>
      <c r="E229" s="132" t="s">
        <v>649</v>
      </c>
      <c r="F229" s="136" t="s">
        <v>559</v>
      </c>
      <c r="G229" s="133">
        <v>36.110410936572492</v>
      </c>
    </row>
    <row r="230" spans="2:7" ht="25.5" x14ac:dyDescent="0.25">
      <c r="B230" s="131" t="s">
        <v>828</v>
      </c>
      <c r="C230" s="131" t="s">
        <v>825</v>
      </c>
      <c r="D230" s="131" t="s">
        <v>826</v>
      </c>
      <c r="E230" s="132" t="s">
        <v>613</v>
      </c>
      <c r="F230" s="136" t="s">
        <v>798</v>
      </c>
      <c r="G230" s="133">
        <v>16.59179355767521</v>
      </c>
    </row>
    <row r="231" spans="2:7" ht="25.5" x14ac:dyDescent="0.25">
      <c r="B231" s="131" t="s">
        <v>829</v>
      </c>
      <c r="C231" s="131" t="s">
        <v>825</v>
      </c>
      <c r="D231" s="131" t="s">
        <v>826</v>
      </c>
      <c r="E231" s="132" t="s">
        <v>830</v>
      </c>
      <c r="F231" s="136" t="s">
        <v>544</v>
      </c>
      <c r="G231" s="133">
        <v>91.986913024036312</v>
      </c>
    </row>
    <row r="232" spans="2:7" ht="25.5" x14ac:dyDescent="0.25">
      <c r="B232" s="131" t="s">
        <v>831</v>
      </c>
      <c r="C232" s="131" t="s">
        <v>825</v>
      </c>
      <c r="D232" s="131" t="s">
        <v>826</v>
      </c>
      <c r="E232" s="132" t="s">
        <v>832</v>
      </c>
      <c r="F232" s="136" t="s">
        <v>544</v>
      </c>
      <c r="G232" s="133">
        <v>91.986913024036312</v>
      </c>
    </row>
    <row r="233" spans="2:7" ht="25.5" x14ac:dyDescent="0.25">
      <c r="B233" s="131" t="s">
        <v>831</v>
      </c>
      <c r="C233" s="131" t="s">
        <v>825</v>
      </c>
      <c r="D233" s="131" t="s">
        <v>826</v>
      </c>
      <c r="E233" s="132" t="s">
        <v>833</v>
      </c>
      <c r="F233" s="136" t="s">
        <v>559</v>
      </c>
      <c r="G233" s="133">
        <v>36.131058822499163</v>
      </c>
    </row>
    <row r="234" spans="2:7" ht="25.5" x14ac:dyDescent="0.25">
      <c r="B234" s="131" t="s">
        <v>831</v>
      </c>
      <c r="C234" s="131" t="s">
        <v>825</v>
      </c>
      <c r="D234" s="131" t="s">
        <v>826</v>
      </c>
      <c r="E234" s="132" t="s">
        <v>834</v>
      </c>
      <c r="F234" s="136" t="s">
        <v>620</v>
      </c>
      <c r="G234" s="133">
        <v>143.88134000092163</v>
      </c>
    </row>
    <row r="235" spans="2:7" ht="25.5" x14ac:dyDescent="0.25">
      <c r="B235" s="131" t="s">
        <v>831</v>
      </c>
      <c r="C235" s="131" t="s">
        <v>825</v>
      </c>
      <c r="D235" s="131" t="s">
        <v>826</v>
      </c>
      <c r="E235" s="132" t="s">
        <v>835</v>
      </c>
      <c r="F235" s="136" t="s">
        <v>563</v>
      </c>
      <c r="G235" s="133">
        <v>57.344519695588943</v>
      </c>
    </row>
    <row r="236" spans="2:7" ht="25.5" x14ac:dyDescent="0.25">
      <c r="B236" s="131" t="s">
        <v>831</v>
      </c>
      <c r="C236" s="131" t="s">
        <v>825</v>
      </c>
      <c r="D236" s="131" t="s">
        <v>826</v>
      </c>
      <c r="E236" s="132" t="s">
        <v>692</v>
      </c>
      <c r="F236" s="136" t="s">
        <v>559</v>
      </c>
      <c r="G236" s="133">
        <v>36.131058822499163</v>
      </c>
    </row>
    <row r="237" spans="2:7" ht="25.5" x14ac:dyDescent="0.25">
      <c r="B237" s="131" t="s">
        <v>831</v>
      </c>
      <c r="C237" s="131" t="s">
        <v>825</v>
      </c>
      <c r="D237" s="131" t="s">
        <v>826</v>
      </c>
      <c r="E237" s="132" t="s">
        <v>836</v>
      </c>
      <c r="F237" s="136" t="s">
        <v>563</v>
      </c>
      <c r="G237" s="133">
        <v>57.344519695588943</v>
      </c>
    </row>
    <row r="238" spans="2:7" ht="25.5" x14ac:dyDescent="0.25">
      <c r="B238" s="131" t="s">
        <v>831</v>
      </c>
      <c r="C238" s="131" t="s">
        <v>825</v>
      </c>
      <c r="D238" s="131" t="s">
        <v>826</v>
      </c>
      <c r="E238" s="132" t="s">
        <v>837</v>
      </c>
      <c r="F238" s="136" t="s">
        <v>559</v>
      </c>
      <c r="G238" s="133">
        <v>36.131058822499163</v>
      </c>
    </row>
    <row r="239" spans="2:7" ht="25.5" x14ac:dyDescent="0.25">
      <c r="B239" s="131" t="s">
        <v>838</v>
      </c>
      <c r="C239" s="131" t="s">
        <v>825</v>
      </c>
      <c r="D239" s="131" t="s">
        <v>826</v>
      </c>
      <c r="E239" s="132" t="s">
        <v>839</v>
      </c>
      <c r="F239" s="136" t="s">
        <v>553</v>
      </c>
      <c r="G239" s="133">
        <v>143.90070688265638</v>
      </c>
    </row>
    <row r="240" spans="2:7" ht="25.5" x14ac:dyDescent="0.25">
      <c r="B240" s="131" t="s">
        <v>840</v>
      </c>
      <c r="C240" s="131" t="s">
        <v>825</v>
      </c>
      <c r="D240" s="131" t="s">
        <v>826</v>
      </c>
      <c r="E240" s="132" t="s">
        <v>841</v>
      </c>
      <c r="F240" s="136" t="s">
        <v>559</v>
      </c>
      <c r="G240" s="133">
        <v>36.131058822499163</v>
      </c>
    </row>
    <row r="241" spans="2:7" ht="25.5" x14ac:dyDescent="0.25">
      <c r="B241" s="131" t="s">
        <v>842</v>
      </c>
      <c r="C241" s="131" t="s">
        <v>825</v>
      </c>
      <c r="D241" s="131" t="s">
        <v>826</v>
      </c>
      <c r="E241" s="132" t="s">
        <v>843</v>
      </c>
      <c r="F241" s="136" t="s">
        <v>688</v>
      </c>
      <c r="G241" s="133">
        <v>34.269084742279375</v>
      </c>
    </row>
    <row r="242" spans="2:7" ht="25.5" x14ac:dyDescent="0.25">
      <c r="B242" s="131" t="s">
        <v>842</v>
      </c>
      <c r="C242" s="131" t="s">
        <v>825</v>
      </c>
      <c r="D242" s="131" t="s">
        <v>826</v>
      </c>
      <c r="E242" s="132" t="s">
        <v>844</v>
      </c>
      <c r="F242" s="136" t="s">
        <v>845</v>
      </c>
      <c r="G242" s="133">
        <v>5.4458809853057204</v>
      </c>
    </row>
    <row r="243" spans="2:7" ht="25.5" x14ac:dyDescent="0.25">
      <c r="B243" s="131" t="s">
        <v>846</v>
      </c>
      <c r="C243" s="131" t="s">
        <v>825</v>
      </c>
      <c r="D243" s="131" t="s">
        <v>826</v>
      </c>
      <c r="E243" s="132" t="s">
        <v>729</v>
      </c>
      <c r="F243" s="136" t="s">
        <v>544</v>
      </c>
      <c r="G243" s="133">
        <v>91.986913024036312</v>
      </c>
    </row>
    <row r="244" spans="2:7" ht="25.5" x14ac:dyDescent="0.25">
      <c r="B244" s="131" t="s">
        <v>847</v>
      </c>
      <c r="C244" s="131" t="s">
        <v>825</v>
      </c>
      <c r="D244" s="131" t="s">
        <v>826</v>
      </c>
      <c r="E244" s="132" t="s">
        <v>848</v>
      </c>
      <c r="F244" s="136" t="s">
        <v>544</v>
      </c>
      <c r="G244" s="133">
        <v>98.655318078907612</v>
      </c>
    </row>
    <row r="245" spans="2:7" ht="25.5" x14ac:dyDescent="0.25">
      <c r="B245" s="131" t="s">
        <v>849</v>
      </c>
      <c r="C245" s="131" t="s">
        <v>825</v>
      </c>
      <c r="D245" s="131" t="s">
        <v>826</v>
      </c>
      <c r="E245" s="132" t="s">
        <v>816</v>
      </c>
      <c r="F245" s="136" t="s">
        <v>688</v>
      </c>
      <c r="G245" s="133">
        <v>36.692275958386674</v>
      </c>
    </row>
    <row r="246" spans="2:7" ht="25.5" x14ac:dyDescent="0.25">
      <c r="B246" s="131" t="s">
        <v>850</v>
      </c>
      <c r="C246" s="131" t="s">
        <v>825</v>
      </c>
      <c r="D246" s="131" t="s">
        <v>826</v>
      </c>
      <c r="E246" s="132" t="s">
        <v>851</v>
      </c>
      <c r="F246" s="136" t="s">
        <v>547</v>
      </c>
      <c r="G246" s="133">
        <v>247.6470873268253</v>
      </c>
    </row>
    <row r="247" spans="2:7" ht="25.5" x14ac:dyDescent="0.25">
      <c r="B247" s="131" t="s">
        <v>852</v>
      </c>
      <c r="C247" s="131" t="s">
        <v>825</v>
      </c>
      <c r="D247" s="131" t="s">
        <v>826</v>
      </c>
      <c r="E247" s="132" t="s">
        <v>657</v>
      </c>
      <c r="F247" s="136" t="s">
        <v>559</v>
      </c>
      <c r="G247" s="133">
        <v>38.773980929587296</v>
      </c>
    </row>
    <row r="248" spans="2:7" ht="25.5" x14ac:dyDescent="0.25">
      <c r="B248" s="131" t="s">
        <v>852</v>
      </c>
      <c r="C248" s="131" t="s">
        <v>825</v>
      </c>
      <c r="D248" s="131" t="s">
        <v>826</v>
      </c>
      <c r="E248" s="132" t="s">
        <v>853</v>
      </c>
      <c r="F248" s="136" t="s">
        <v>563</v>
      </c>
      <c r="G248" s="133">
        <v>61.544831296690425</v>
      </c>
    </row>
    <row r="249" spans="2:7" ht="25.5" x14ac:dyDescent="0.25">
      <c r="B249" s="131" t="s">
        <v>852</v>
      </c>
      <c r="C249" s="131" t="s">
        <v>825</v>
      </c>
      <c r="D249" s="131" t="s">
        <v>826</v>
      </c>
      <c r="E249" s="132" t="s">
        <v>654</v>
      </c>
      <c r="F249" s="136" t="s">
        <v>688</v>
      </c>
      <c r="G249" s="133">
        <v>36.692275958386674</v>
      </c>
    </row>
    <row r="250" spans="2:7" ht="25.5" x14ac:dyDescent="0.25">
      <c r="B250" s="131" t="s">
        <v>852</v>
      </c>
      <c r="C250" s="131" t="s">
        <v>825</v>
      </c>
      <c r="D250" s="131" t="s">
        <v>826</v>
      </c>
      <c r="E250" s="132" t="s">
        <v>751</v>
      </c>
      <c r="F250" s="136" t="s">
        <v>559</v>
      </c>
      <c r="G250" s="133">
        <v>38.773980929587296</v>
      </c>
    </row>
    <row r="251" spans="2:7" ht="25.5" x14ac:dyDescent="0.25">
      <c r="B251" s="131" t="s">
        <v>852</v>
      </c>
      <c r="C251" s="131" t="s">
        <v>825</v>
      </c>
      <c r="D251" s="131" t="s">
        <v>826</v>
      </c>
      <c r="E251" s="132" t="s">
        <v>650</v>
      </c>
      <c r="F251" s="136" t="s">
        <v>559</v>
      </c>
      <c r="G251" s="133">
        <v>38.773980929587296</v>
      </c>
    </row>
    <row r="252" spans="2:7" ht="25.5" x14ac:dyDescent="0.25">
      <c r="B252" s="131" t="s">
        <v>852</v>
      </c>
      <c r="C252" s="131" t="s">
        <v>825</v>
      </c>
      <c r="D252" s="131" t="s">
        <v>826</v>
      </c>
      <c r="E252" s="132" t="s">
        <v>695</v>
      </c>
      <c r="F252" s="136" t="s">
        <v>559</v>
      </c>
      <c r="G252" s="133">
        <v>38.773980929587296</v>
      </c>
    </row>
    <row r="253" spans="2:7" ht="25.5" x14ac:dyDescent="0.25">
      <c r="B253" s="131" t="s">
        <v>852</v>
      </c>
      <c r="C253" s="131" t="s">
        <v>825</v>
      </c>
      <c r="D253" s="131" t="s">
        <v>826</v>
      </c>
      <c r="E253" s="132" t="s">
        <v>718</v>
      </c>
      <c r="F253" s="136" t="s">
        <v>544</v>
      </c>
      <c r="G253" s="133">
        <v>98.712970377085497</v>
      </c>
    </row>
    <row r="254" spans="2:7" ht="25.5" x14ac:dyDescent="0.25">
      <c r="B254" s="131" t="s">
        <v>854</v>
      </c>
      <c r="C254" s="131" t="s">
        <v>825</v>
      </c>
      <c r="D254" s="131" t="s">
        <v>826</v>
      </c>
      <c r="E254" s="132" t="s">
        <v>855</v>
      </c>
      <c r="F254" s="136" t="s">
        <v>563</v>
      </c>
      <c r="G254" s="133">
        <v>80.501025667999869</v>
      </c>
    </row>
    <row r="255" spans="2:7" ht="25.5" x14ac:dyDescent="0.25">
      <c r="B255" s="131" t="s">
        <v>856</v>
      </c>
      <c r="C255" s="131" t="s">
        <v>825</v>
      </c>
      <c r="D255" s="131" t="s">
        <v>826</v>
      </c>
      <c r="E255" s="132" t="s">
        <v>857</v>
      </c>
      <c r="F255" s="136" t="s">
        <v>559</v>
      </c>
      <c r="G255" s="133">
        <v>50.654150495004401</v>
      </c>
    </row>
    <row r="256" spans="2:7" ht="25.5" x14ac:dyDescent="0.25">
      <c r="B256" s="131" t="s">
        <v>856</v>
      </c>
      <c r="C256" s="131" t="s">
        <v>825</v>
      </c>
      <c r="D256" s="131" t="s">
        <v>826</v>
      </c>
      <c r="E256" s="132" t="s">
        <v>858</v>
      </c>
      <c r="F256" s="136" t="s">
        <v>553</v>
      </c>
      <c r="G256" s="133">
        <v>201.85189515671465</v>
      </c>
    </row>
    <row r="257" spans="2:7" ht="25.5" x14ac:dyDescent="0.25">
      <c r="B257" s="131" t="s">
        <v>856</v>
      </c>
      <c r="C257" s="131" t="s">
        <v>825</v>
      </c>
      <c r="D257" s="131" t="s">
        <v>826</v>
      </c>
      <c r="E257" s="132" t="s">
        <v>859</v>
      </c>
      <c r="F257" s="136" t="s">
        <v>544</v>
      </c>
      <c r="G257" s="133">
        <v>129.01968366849687</v>
      </c>
    </row>
    <row r="258" spans="2:7" ht="25.5" x14ac:dyDescent="0.25">
      <c r="B258" s="131" t="s">
        <v>856</v>
      </c>
      <c r="C258" s="131" t="s">
        <v>825</v>
      </c>
      <c r="D258" s="131" t="s">
        <v>826</v>
      </c>
      <c r="E258" s="132" t="s">
        <v>860</v>
      </c>
      <c r="F258" s="136" t="s">
        <v>559</v>
      </c>
      <c r="G258" s="133">
        <v>50.654150495004401</v>
      </c>
    </row>
    <row r="259" spans="2:7" ht="25.5" x14ac:dyDescent="0.25">
      <c r="B259" s="131" t="s">
        <v>861</v>
      </c>
      <c r="C259" s="131" t="s">
        <v>825</v>
      </c>
      <c r="D259" s="131" t="s">
        <v>826</v>
      </c>
      <c r="E259" s="132" t="s">
        <v>862</v>
      </c>
      <c r="F259" s="136" t="s">
        <v>659</v>
      </c>
      <c r="G259" s="133">
        <v>38.402586495256799</v>
      </c>
    </row>
    <row r="260" spans="2:7" ht="25.5" x14ac:dyDescent="0.25">
      <c r="B260" s="131" t="s">
        <v>863</v>
      </c>
      <c r="C260" s="131" t="s">
        <v>825</v>
      </c>
      <c r="D260" s="131" t="s">
        <v>826</v>
      </c>
      <c r="E260" s="132" t="s">
        <v>864</v>
      </c>
      <c r="F260" s="136" t="s">
        <v>656</v>
      </c>
      <c r="G260" s="133">
        <v>510.03958986398891</v>
      </c>
    </row>
    <row r="261" spans="2:7" ht="25.5" x14ac:dyDescent="0.25">
      <c r="B261" s="131" t="s">
        <v>865</v>
      </c>
      <c r="C261" s="131" t="s">
        <v>825</v>
      </c>
      <c r="D261" s="131" t="s">
        <v>826</v>
      </c>
      <c r="E261" s="132" t="s">
        <v>866</v>
      </c>
      <c r="F261" s="136" t="s">
        <v>845</v>
      </c>
      <c r="G261" s="133">
        <v>7.5241163193720109</v>
      </c>
    </row>
    <row r="262" spans="2:7" ht="25.5" x14ac:dyDescent="0.25">
      <c r="B262" s="131" t="s">
        <v>867</v>
      </c>
      <c r="C262" s="131" t="s">
        <v>825</v>
      </c>
      <c r="D262" s="131" t="s">
        <v>826</v>
      </c>
      <c r="E262" s="132" t="s">
        <v>868</v>
      </c>
      <c r="F262" s="136" t="s">
        <v>544</v>
      </c>
      <c r="G262" s="133">
        <v>147.65415049500442</v>
      </c>
    </row>
    <row r="263" spans="2:7" ht="25.5" x14ac:dyDescent="0.25">
      <c r="B263" s="131" t="s">
        <v>869</v>
      </c>
      <c r="C263" s="131" t="s">
        <v>825</v>
      </c>
      <c r="D263" s="131" t="s">
        <v>826</v>
      </c>
      <c r="E263" s="132" t="s">
        <v>870</v>
      </c>
      <c r="F263" s="136" t="s">
        <v>845</v>
      </c>
      <c r="G263" s="133">
        <v>7.5241163193720109</v>
      </c>
    </row>
    <row r="264" spans="2:7" ht="25.5" x14ac:dyDescent="0.25">
      <c r="B264" s="131" t="s">
        <v>867</v>
      </c>
      <c r="C264" s="131" t="s">
        <v>825</v>
      </c>
      <c r="D264" s="131" t="s">
        <v>826</v>
      </c>
      <c r="E264" s="132" t="s">
        <v>871</v>
      </c>
      <c r="F264" s="136" t="s">
        <v>544</v>
      </c>
      <c r="G264" s="133">
        <v>129.07541431158697</v>
      </c>
    </row>
    <row r="265" spans="2:7" ht="25.5" x14ac:dyDescent="0.25">
      <c r="B265" s="131" t="s">
        <v>867</v>
      </c>
      <c r="C265" s="131" t="s">
        <v>825</v>
      </c>
      <c r="D265" s="131" t="s">
        <v>826</v>
      </c>
      <c r="E265" s="132" t="s">
        <v>872</v>
      </c>
      <c r="F265" s="136" t="s">
        <v>544</v>
      </c>
      <c r="G265" s="133">
        <v>129.07541431158697</v>
      </c>
    </row>
    <row r="266" spans="2:7" ht="25.5" x14ac:dyDescent="0.25">
      <c r="B266" s="131" t="s">
        <v>873</v>
      </c>
      <c r="C266" s="131" t="s">
        <v>825</v>
      </c>
      <c r="D266" s="131" t="s">
        <v>826</v>
      </c>
      <c r="E266" s="132" t="s">
        <v>874</v>
      </c>
      <c r="F266" s="136" t="s">
        <v>845</v>
      </c>
      <c r="G266" s="133">
        <v>7.5241163193720109</v>
      </c>
    </row>
    <row r="267" spans="2:7" ht="25.5" x14ac:dyDescent="0.25">
      <c r="B267" s="131" t="s">
        <v>863</v>
      </c>
      <c r="C267" s="131" t="s">
        <v>825</v>
      </c>
      <c r="D267" s="131" t="s">
        <v>826</v>
      </c>
      <c r="E267" s="132" t="s">
        <v>701</v>
      </c>
      <c r="F267" s="136" t="s">
        <v>553</v>
      </c>
      <c r="G267" s="133">
        <v>201.96293098033561</v>
      </c>
    </row>
    <row r="268" spans="2:7" ht="25.5" x14ac:dyDescent="0.25">
      <c r="B268" s="131" t="s">
        <v>863</v>
      </c>
      <c r="C268" s="131" t="s">
        <v>825</v>
      </c>
      <c r="D268" s="131" t="s">
        <v>826</v>
      </c>
      <c r="E268" s="132" t="s">
        <v>875</v>
      </c>
      <c r="F268" s="136" t="s">
        <v>553</v>
      </c>
      <c r="G268" s="133">
        <v>201.96293098033561</v>
      </c>
    </row>
    <row r="269" spans="2:7" ht="25.5" x14ac:dyDescent="0.25">
      <c r="B269" s="131" t="s">
        <v>863</v>
      </c>
      <c r="C269" s="131" t="s">
        <v>825</v>
      </c>
      <c r="D269" s="131" t="s">
        <v>826</v>
      </c>
      <c r="E269" s="132" t="s">
        <v>876</v>
      </c>
      <c r="F269" s="136" t="s">
        <v>626</v>
      </c>
      <c r="G269" s="133">
        <v>20.059352269185752</v>
      </c>
    </row>
    <row r="270" spans="2:7" ht="25.5" x14ac:dyDescent="0.25">
      <c r="B270" s="131" t="s">
        <v>877</v>
      </c>
      <c r="C270" s="131" t="s">
        <v>825</v>
      </c>
      <c r="D270" s="131" t="s">
        <v>826</v>
      </c>
      <c r="E270" s="132" t="s">
        <v>878</v>
      </c>
      <c r="F270" s="136" t="s">
        <v>544</v>
      </c>
      <c r="G270" s="133">
        <v>129.07541431158697</v>
      </c>
    </row>
    <row r="271" spans="2:7" ht="25.5" x14ac:dyDescent="0.25">
      <c r="B271" s="131" t="s">
        <v>879</v>
      </c>
      <c r="C271" s="131" t="s">
        <v>825</v>
      </c>
      <c r="D271" s="131" t="s">
        <v>826</v>
      </c>
      <c r="E271" s="132" t="s">
        <v>880</v>
      </c>
      <c r="F271" s="136" t="s">
        <v>798</v>
      </c>
      <c r="G271" s="133">
        <v>22.857871465732362</v>
      </c>
    </row>
    <row r="272" spans="2:7" ht="25.5" x14ac:dyDescent="0.25">
      <c r="B272" s="131" t="s">
        <v>881</v>
      </c>
      <c r="C272" s="131" t="s">
        <v>825</v>
      </c>
      <c r="D272" s="131" t="s">
        <v>826</v>
      </c>
      <c r="E272" s="132" t="s">
        <v>882</v>
      </c>
      <c r="F272" s="136" t="s">
        <v>845</v>
      </c>
      <c r="G272" s="133">
        <v>7.5241163193720109</v>
      </c>
    </row>
    <row r="273" spans="2:7" ht="25.5" x14ac:dyDescent="0.25">
      <c r="B273" s="131" t="s">
        <v>881</v>
      </c>
      <c r="C273" s="131" t="s">
        <v>825</v>
      </c>
      <c r="D273" s="131" t="s">
        <v>826</v>
      </c>
      <c r="E273" s="132" t="s">
        <v>883</v>
      </c>
      <c r="F273" s="136" t="s">
        <v>563</v>
      </c>
      <c r="G273" s="133">
        <v>80.557263567079872</v>
      </c>
    </row>
    <row r="274" spans="2:7" ht="25.5" x14ac:dyDescent="0.25">
      <c r="B274" s="131" t="s">
        <v>884</v>
      </c>
      <c r="C274" s="131" t="s">
        <v>825</v>
      </c>
      <c r="D274" s="131" t="s">
        <v>826</v>
      </c>
      <c r="E274" s="132" t="s">
        <v>625</v>
      </c>
      <c r="F274" s="136" t="s">
        <v>559</v>
      </c>
      <c r="G274" s="133">
        <v>50.711387385062544</v>
      </c>
    </row>
    <row r="275" spans="2:7" ht="25.5" x14ac:dyDescent="0.25">
      <c r="B275" s="131" t="s">
        <v>884</v>
      </c>
      <c r="C275" s="131" t="s">
        <v>825</v>
      </c>
      <c r="D275" s="131" t="s">
        <v>826</v>
      </c>
      <c r="E275" s="132" t="s">
        <v>885</v>
      </c>
      <c r="F275" s="136" t="s">
        <v>586</v>
      </c>
      <c r="G275" s="133">
        <v>32.094305849579051</v>
      </c>
    </row>
    <row r="276" spans="2:7" ht="25.5" x14ac:dyDescent="0.25">
      <c r="B276" s="131" t="s">
        <v>850</v>
      </c>
      <c r="C276" s="131" t="s">
        <v>825</v>
      </c>
      <c r="D276" s="131" t="s">
        <v>826</v>
      </c>
      <c r="E276" s="132" t="s">
        <v>669</v>
      </c>
      <c r="F276" s="136" t="s">
        <v>659</v>
      </c>
      <c r="G276" s="133">
        <v>40.079818550046575</v>
      </c>
    </row>
    <row r="277" spans="2:7" ht="25.5" x14ac:dyDescent="0.25">
      <c r="B277" s="131" t="s">
        <v>850</v>
      </c>
      <c r="C277" s="131" t="s">
        <v>825</v>
      </c>
      <c r="D277" s="131" t="s">
        <v>826</v>
      </c>
      <c r="E277" s="132" t="s">
        <v>653</v>
      </c>
      <c r="F277" s="136" t="s">
        <v>563</v>
      </c>
      <c r="G277" s="133">
        <v>83.205655713901777</v>
      </c>
    </row>
    <row r="278" spans="2:7" ht="25.5" x14ac:dyDescent="0.25">
      <c r="B278" s="131" t="s">
        <v>886</v>
      </c>
      <c r="C278" s="131" t="s">
        <v>825</v>
      </c>
      <c r="D278" s="131" t="s">
        <v>826</v>
      </c>
      <c r="E278" s="132" t="s">
        <v>671</v>
      </c>
      <c r="F278" s="136" t="s">
        <v>544</v>
      </c>
      <c r="G278" s="133">
        <v>131.62536343845088</v>
      </c>
    </row>
    <row r="279" spans="2:7" ht="25.5" x14ac:dyDescent="0.25">
      <c r="B279" s="131" t="s">
        <v>887</v>
      </c>
      <c r="C279" s="131" t="s">
        <v>825</v>
      </c>
      <c r="D279" s="131" t="s">
        <v>826</v>
      </c>
      <c r="E279" s="132" t="s">
        <v>888</v>
      </c>
      <c r="F279" s="136" t="s">
        <v>688</v>
      </c>
      <c r="G279" s="133">
        <v>49.704369859012999</v>
      </c>
    </row>
    <row r="280" spans="2:7" ht="25.5" x14ac:dyDescent="0.25">
      <c r="B280" s="131" t="s">
        <v>889</v>
      </c>
      <c r="C280" s="131" t="s">
        <v>825</v>
      </c>
      <c r="D280" s="131" t="s">
        <v>826</v>
      </c>
      <c r="E280" s="132" t="s">
        <v>697</v>
      </c>
      <c r="F280" s="136" t="s">
        <v>563</v>
      </c>
      <c r="G280" s="133">
        <v>83.205655713901777</v>
      </c>
    </row>
    <row r="281" spans="2:7" ht="25.5" x14ac:dyDescent="0.25">
      <c r="B281" s="131" t="s">
        <v>824</v>
      </c>
      <c r="C281" s="131" t="s">
        <v>825</v>
      </c>
      <c r="D281" s="131" t="s">
        <v>826</v>
      </c>
      <c r="E281" s="132" t="s">
        <v>736</v>
      </c>
      <c r="F281" s="136" t="s">
        <v>563</v>
      </c>
      <c r="G281" s="133">
        <v>76.381998391057721</v>
      </c>
    </row>
    <row r="282" spans="2:7" ht="25.5" x14ac:dyDescent="0.25">
      <c r="B282" s="131" t="s">
        <v>824</v>
      </c>
      <c r="C282" s="131" t="s">
        <v>825</v>
      </c>
      <c r="D282" s="131" t="s">
        <v>826</v>
      </c>
      <c r="E282" s="132" t="s">
        <v>616</v>
      </c>
      <c r="F282" s="136" t="s">
        <v>563</v>
      </c>
      <c r="G282" s="133">
        <v>76.381998391057721</v>
      </c>
    </row>
    <row r="283" spans="2:7" ht="25.5" x14ac:dyDescent="0.25">
      <c r="B283" s="131" t="s">
        <v>824</v>
      </c>
      <c r="C283" s="131" t="s">
        <v>825</v>
      </c>
      <c r="D283" s="131" t="s">
        <v>826</v>
      </c>
      <c r="E283" s="132" t="s">
        <v>890</v>
      </c>
      <c r="F283" s="136" t="s">
        <v>563</v>
      </c>
      <c r="G283" s="133">
        <v>76.381998391057721</v>
      </c>
    </row>
    <row r="284" spans="2:7" ht="25.5" x14ac:dyDescent="0.25">
      <c r="B284" s="131" t="s">
        <v>824</v>
      </c>
      <c r="C284" s="131" t="s">
        <v>825</v>
      </c>
      <c r="D284" s="131" t="s">
        <v>826</v>
      </c>
      <c r="E284" s="132" t="s">
        <v>891</v>
      </c>
      <c r="F284" s="136" t="s">
        <v>544</v>
      </c>
      <c r="G284" s="133">
        <v>122.3394105197489</v>
      </c>
    </row>
    <row r="285" spans="2:7" ht="25.5" x14ac:dyDescent="0.25">
      <c r="B285" s="131" t="s">
        <v>824</v>
      </c>
      <c r="C285" s="131" t="s">
        <v>825</v>
      </c>
      <c r="D285" s="131" t="s">
        <v>826</v>
      </c>
      <c r="E285" s="132" t="s">
        <v>689</v>
      </c>
      <c r="F285" s="136" t="s">
        <v>559</v>
      </c>
      <c r="G285" s="133">
        <v>48.011671207235949</v>
      </c>
    </row>
    <row r="286" spans="2:7" ht="25.5" x14ac:dyDescent="0.25">
      <c r="B286" s="131" t="s">
        <v>824</v>
      </c>
      <c r="C286" s="131" t="s">
        <v>825</v>
      </c>
      <c r="D286" s="131" t="s">
        <v>826</v>
      </c>
      <c r="E286" s="132" t="s">
        <v>892</v>
      </c>
      <c r="F286" s="136" t="s">
        <v>563</v>
      </c>
      <c r="G286" s="133">
        <v>73.539085427748347</v>
      </c>
    </row>
    <row r="287" spans="2:7" ht="25.5" x14ac:dyDescent="0.25">
      <c r="B287" s="131" t="s">
        <v>824</v>
      </c>
      <c r="C287" s="131" t="s">
        <v>825</v>
      </c>
      <c r="D287" s="131" t="s">
        <v>826</v>
      </c>
      <c r="E287" s="132" t="s">
        <v>893</v>
      </c>
      <c r="F287" s="136" t="s">
        <v>688</v>
      </c>
      <c r="G287" s="133">
        <v>45.594098431545497</v>
      </c>
    </row>
    <row r="288" spans="2:7" ht="25.5" x14ac:dyDescent="0.25">
      <c r="B288" s="131" t="s">
        <v>824</v>
      </c>
      <c r="C288" s="131" t="s">
        <v>825</v>
      </c>
      <c r="D288" s="131" t="s">
        <v>826</v>
      </c>
      <c r="E288" s="132" t="s">
        <v>814</v>
      </c>
      <c r="F288" s="136" t="s">
        <v>798</v>
      </c>
      <c r="G288" s="133">
        <v>21.738038973706061</v>
      </c>
    </row>
    <row r="289" spans="2:7" ht="25.5" x14ac:dyDescent="0.25">
      <c r="B289" s="131" t="s">
        <v>824</v>
      </c>
      <c r="C289" s="131" t="s">
        <v>825</v>
      </c>
      <c r="D289" s="131" t="s">
        <v>826</v>
      </c>
      <c r="E289" s="132" t="s">
        <v>668</v>
      </c>
      <c r="F289" s="136" t="s">
        <v>553</v>
      </c>
      <c r="G289" s="133">
        <v>191.3653685950018</v>
      </c>
    </row>
    <row r="290" spans="2:7" ht="25.5" x14ac:dyDescent="0.25">
      <c r="B290" s="131" t="s">
        <v>824</v>
      </c>
      <c r="C290" s="131" t="s">
        <v>825</v>
      </c>
      <c r="D290" s="131" t="s">
        <v>826</v>
      </c>
      <c r="E290" s="132" t="s">
        <v>679</v>
      </c>
      <c r="F290" s="136" t="s">
        <v>559</v>
      </c>
      <c r="G290" s="133">
        <v>48.011671207235949</v>
      </c>
    </row>
    <row r="291" spans="2:7" ht="25.5" x14ac:dyDescent="0.25">
      <c r="B291" s="131" t="s">
        <v>894</v>
      </c>
      <c r="C291" s="131" t="s">
        <v>825</v>
      </c>
      <c r="D291" s="131" t="s">
        <v>826</v>
      </c>
      <c r="E291" s="132" t="s">
        <v>895</v>
      </c>
      <c r="F291" s="136" t="s">
        <v>544</v>
      </c>
      <c r="G291" s="133">
        <v>122.38550811189921</v>
      </c>
    </row>
    <row r="292" spans="2:7" ht="25.5" x14ac:dyDescent="0.25">
      <c r="B292" s="131" t="s">
        <v>894</v>
      </c>
      <c r="C292" s="131" t="s">
        <v>825</v>
      </c>
      <c r="D292" s="131" t="s">
        <v>826</v>
      </c>
      <c r="E292" s="132" t="s">
        <v>896</v>
      </c>
      <c r="F292" s="136" t="s">
        <v>586</v>
      </c>
      <c r="G292" s="133">
        <v>30.422944084949698</v>
      </c>
    </row>
    <row r="293" spans="2:7" ht="25.5" x14ac:dyDescent="0.25">
      <c r="B293" s="131" t="s">
        <v>894</v>
      </c>
      <c r="C293" s="131" t="s">
        <v>825</v>
      </c>
      <c r="D293" s="131" t="s">
        <v>826</v>
      </c>
      <c r="E293" s="132" t="s">
        <v>897</v>
      </c>
      <c r="F293" s="136" t="s">
        <v>586</v>
      </c>
      <c r="G293" s="133">
        <v>30.422944084949698</v>
      </c>
    </row>
    <row r="294" spans="2:7" ht="25.5" x14ac:dyDescent="0.25">
      <c r="B294" s="131" t="s">
        <v>894</v>
      </c>
      <c r="C294" s="131" t="s">
        <v>825</v>
      </c>
      <c r="D294" s="131" t="s">
        <v>826</v>
      </c>
      <c r="E294" s="132" t="s">
        <v>725</v>
      </c>
      <c r="F294" s="136" t="s">
        <v>563</v>
      </c>
      <c r="G294" s="133">
        <v>76.381998391057721</v>
      </c>
    </row>
    <row r="295" spans="2:7" ht="25.5" x14ac:dyDescent="0.25">
      <c r="B295" s="131" t="s">
        <v>894</v>
      </c>
      <c r="C295" s="131" t="s">
        <v>825</v>
      </c>
      <c r="D295" s="131" t="s">
        <v>826</v>
      </c>
      <c r="E295" s="132" t="s">
        <v>898</v>
      </c>
      <c r="F295" s="136" t="s">
        <v>559</v>
      </c>
      <c r="G295" s="133">
        <v>48.099664433308895</v>
      </c>
    </row>
    <row r="296" spans="2:7" ht="25.5" x14ac:dyDescent="0.25">
      <c r="B296" s="131" t="s">
        <v>899</v>
      </c>
      <c r="C296" s="131" t="s">
        <v>825</v>
      </c>
      <c r="D296" s="131" t="s">
        <v>826</v>
      </c>
      <c r="E296" s="132" t="s">
        <v>900</v>
      </c>
      <c r="F296" s="136" t="s">
        <v>640</v>
      </c>
      <c r="G296" s="133">
        <v>386.6870122660938</v>
      </c>
    </row>
    <row r="297" spans="2:7" ht="25.5" x14ac:dyDescent="0.25">
      <c r="B297" s="131" t="s">
        <v>899</v>
      </c>
      <c r="C297" s="131" t="s">
        <v>825</v>
      </c>
      <c r="D297" s="131" t="s">
        <v>826</v>
      </c>
      <c r="E297" s="132" t="s">
        <v>651</v>
      </c>
      <c r="F297" s="136" t="s">
        <v>544</v>
      </c>
      <c r="G297" s="133">
        <v>97.886152912575113</v>
      </c>
    </row>
    <row r="298" spans="2:7" ht="25.5" x14ac:dyDescent="0.25">
      <c r="B298" s="131" t="s">
        <v>901</v>
      </c>
      <c r="C298" s="131" t="s">
        <v>825</v>
      </c>
      <c r="D298" s="131" t="s">
        <v>826</v>
      </c>
      <c r="E298" s="132" t="s">
        <v>759</v>
      </c>
      <c r="F298" s="136" t="s">
        <v>547</v>
      </c>
      <c r="G298" s="133">
        <v>245.39518118764863</v>
      </c>
    </row>
    <row r="299" spans="2:7" ht="25.5" x14ac:dyDescent="0.25">
      <c r="B299" s="131" t="s">
        <v>901</v>
      </c>
      <c r="C299" s="131" t="s">
        <v>825</v>
      </c>
      <c r="D299" s="131" t="s">
        <v>826</v>
      </c>
      <c r="E299" s="132" t="s">
        <v>902</v>
      </c>
      <c r="F299" s="136" t="s">
        <v>547</v>
      </c>
      <c r="G299" s="133">
        <v>245.39518118764863</v>
      </c>
    </row>
    <row r="300" spans="2:7" ht="25.5" x14ac:dyDescent="0.25">
      <c r="B300" s="131" t="s">
        <v>901</v>
      </c>
      <c r="C300" s="131" t="s">
        <v>825</v>
      </c>
      <c r="D300" s="131" t="s">
        <v>826</v>
      </c>
      <c r="E300" s="132" t="s">
        <v>680</v>
      </c>
      <c r="F300" s="136" t="s">
        <v>559</v>
      </c>
      <c r="G300" s="133">
        <v>38.46736866946393</v>
      </c>
    </row>
    <row r="301" spans="2:7" ht="25.5" x14ac:dyDescent="0.25">
      <c r="B301" s="131" t="s">
        <v>901</v>
      </c>
      <c r="C301" s="131" t="s">
        <v>825</v>
      </c>
      <c r="D301" s="131" t="s">
        <v>826</v>
      </c>
      <c r="E301" s="132" t="s">
        <v>903</v>
      </c>
      <c r="F301" s="136" t="s">
        <v>553</v>
      </c>
      <c r="G301" s="133">
        <v>221.04607107834931</v>
      </c>
    </row>
    <row r="302" spans="2:7" ht="25.5" x14ac:dyDescent="0.25">
      <c r="B302" s="131" t="s">
        <v>856</v>
      </c>
      <c r="C302" s="131" t="s">
        <v>825</v>
      </c>
      <c r="D302" s="131" t="s">
        <v>826</v>
      </c>
      <c r="E302" s="132" t="s">
        <v>904</v>
      </c>
      <c r="F302" s="136" t="s">
        <v>563</v>
      </c>
      <c r="G302" s="133">
        <v>84.481623796285902</v>
      </c>
    </row>
    <row r="303" spans="2:7" ht="25.5" x14ac:dyDescent="0.25">
      <c r="B303" s="131" t="s">
        <v>856</v>
      </c>
      <c r="C303" s="131" t="s">
        <v>825</v>
      </c>
      <c r="D303" s="131" t="s">
        <v>826</v>
      </c>
      <c r="E303" s="132" t="s">
        <v>905</v>
      </c>
      <c r="F303" s="136" t="s">
        <v>553</v>
      </c>
      <c r="G303" s="133">
        <v>221.04607107834931</v>
      </c>
    </row>
    <row r="304" spans="2:7" ht="25.5" x14ac:dyDescent="0.25">
      <c r="B304" s="131" t="s">
        <v>906</v>
      </c>
      <c r="C304" s="131" t="s">
        <v>825</v>
      </c>
      <c r="D304" s="131" t="s">
        <v>826</v>
      </c>
      <c r="E304" s="132" t="s">
        <v>907</v>
      </c>
      <c r="F304" s="136" t="s">
        <v>550</v>
      </c>
      <c r="G304" s="133">
        <v>371.04607107834931</v>
      </c>
    </row>
    <row r="305" spans="2:7" ht="25.5" x14ac:dyDescent="0.25">
      <c r="B305" s="131" t="s">
        <v>906</v>
      </c>
      <c r="C305" s="131" t="s">
        <v>825</v>
      </c>
      <c r="D305" s="131" t="s">
        <v>826</v>
      </c>
      <c r="E305" s="132" t="s">
        <v>908</v>
      </c>
      <c r="F305" s="136" t="s">
        <v>553</v>
      </c>
      <c r="G305" s="133">
        <v>221.04607107834931</v>
      </c>
    </row>
    <row r="306" spans="2:7" ht="25.5" x14ac:dyDescent="0.25">
      <c r="B306" s="131" t="s">
        <v>906</v>
      </c>
      <c r="C306" s="131" t="s">
        <v>825</v>
      </c>
      <c r="D306" s="131" t="s">
        <v>826</v>
      </c>
      <c r="E306" s="132" t="s">
        <v>909</v>
      </c>
      <c r="F306" s="136" t="s">
        <v>553</v>
      </c>
      <c r="G306" s="133">
        <v>371.04607107834931</v>
      </c>
    </row>
    <row r="307" spans="2:7" ht="25.5" x14ac:dyDescent="0.25">
      <c r="B307" s="131" t="s">
        <v>910</v>
      </c>
      <c r="C307" s="131" t="s">
        <v>825</v>
      </c>
      <c r="D307" s="131" t="s">
        <v>826</v>
      </c>
      <c r="E307" s="132" t="s">
        <v>911</v>
      </c>
      <c r="F307" s="136" t="s">
        <v>559</v>
      </c>
      <c r="G307" s="133">
        <v>41.965504522332843</v>
      </c>
    </row>
    <row r="308" spans="2:7" ht="25.5" x14ac:dyDescent="0.25">
      <c r="B308" s="131" t="s">
        <v>912</v>
      </c>
      <c r="C308" s="131" t="s">
        <v>825</v>
      </c>
      <c r="D308" s="131" t="s">
        <v>826</v>
      </c>
      <c r="E308" s="132" t="s">
        <v>913</v>
      </c>
      <c r="F308" s="136" t="s">
        <v>688</v>
      </c>
      <c r="G308" s="133">
        <v>39.090671938103796</v>
      </c>
    </row>
    <row r="309" spans="2:7" ht="25.5" x14ac:dyDescent="0.25">
      <c r="B309" s="131" t="s">
        <v>912</v>
      </c>
      <c r="C309" s="131" t="s">
        <v>825</v>
      </c>
      <c r="D309" s="131" t="s">
        <v>826</v>
      </c>
      <c r="E309" s="132" t="s">
        <v>719</v>
      </c>
      <c r="F309" s="136" t="s">
        <v>559</v>
      </c>
      <c r="G309" s="133">
        <v>38.199082588111111</v>
      </c>
    </row>
    <row r="310" spans="2:7" ht="25.5" x14ac:dyDescent="0.25">
      <c r="B310" s="131" t="s">
        <v>906</v>
      </c>
      <c r="C310" s="131" t="s">
        <v>825</v>
      </c>
      <c r="D310" s="131" t="s">
        <v>826</v>
      </c>
      <c r="E310" s="132" t="s">
        <v>914</v>
      </c>
      <c r="F310" s="136" t="s">
        <v>563</v>
      </c>
      <c r="G310" s="133">
        <v>65.478991903479994</v>
      </c>
    </row>
    <row r="311" spans="2:7" ht="25.5" x14ac:dyDescent="0.25">
      <c r="B311" s="131" t="s">
        <v>906</v>
      </c>
      <c r="C311" s="131" t="s">
        <v>825</v>
      </c>
      <c r="D311" s="131" t="s">
        <v>826</v>
      </c>
      <c r="E311" s="132" t="s">
        <v>822</v>
      </c>
      <c r="F311" s="136" t="s">
        <v>559</v>
      </c>
      <c r="G311" s="133">
        <v>41.199082588111111</v>
      </c>
    </row>
    <row r="312" spans="2:7" ht="25.5" x14ac:dyDescent="0.25">
      <c r="B312" s="131" t="s">
        <v>906</v>
      </c>
      <c r="C312" s="131" t="s">
        <v>825</v>
      </c>
      <c r="D312" s="131" t="s">
        <v>826</v>
      </c>
      <c r="E312" s="132" t="s">
        <v>703</v>
      </c>
      <c r="F312" s="136" t="s">
        <v>559</v>
      </c>
      <c r="G312" s="133">
        <v>41.199082588111111</v>
      </c>
    </row>
    <row r="313" spans="2:7" ht="25.5" x14ac:dyDescent="0.25">
      <c r="B313" s="131" t="s">
        <v>906</v>
      </c>
      <c r="C313" s="131" t="s">
        <v>825</v>
      </c>
      <c r="D313" s="131" t="s">
        <v>826</v>
      </c>
      <c r="E313" s="132" t="s">
        <v>813</v>
      </c>
      <c r="F313" s="136" t="s">
        <v>798</v>
      </c>
      <c r="G313" s="133">
        <v>18.662892785194273</v>
      </c>
    </row>
    <row r="314" spans="2:7" ht="25.5" x14ac:dyDescent="0.25">
      <c r="B314" s="131" t="s">
        <v>915</v>
      </c>
      <c r="C314" s="131" t="s">
        <v>825</v>
      </c>
      <c r="D314" s="131" t="s">
        <v>826</v>
      </c>
      <c r="E314" s="132" t="s">
        <v>916</v>
      </c>
      <c r="F314" s="136" t="s">
        <v>563</v>
      </c>
      <c r="G314" s="133">
        <v>63.175958939844747</v>
      </c>
    </row>
    <row r="315" spans="2:7" ht="25.5" x14ac:dyDescent="0.25">
      <c r="B315" s="131" t="s">
        <v>915</v>
      </c>
      <c r="C315" s="131" t="s">
        <v>825</v>
      </c>
      <c r="D315" s="131" t="s">
        <v>826</v>
      </c>
      <c r="E315" s="132" t="s">
        <v>917</v>
      </c>
      <c r="F315" s="136" t="s">
        <v>553</v>
      </c>
      <c r="G315" s="133">
        <v>164.16754693008011</v>
      </c>
    </row>
    <row r="316" spans="2:7" ht="25.5" x14ac:dyDescent="0.25">
      <c r="B316" s="131" t="s">
        <v>915</v>
      </c>
      <c r="C316" s="131" t="s">
        <v>825</v>
      </c>
      <c r="D316" s="131" t="s">
        <v>826</v>
      </c>
      <c r="E316" s="132" t="s">
        <v>918</v>
      </c>
      <c r="F316" s="136" t="s">
        <v>559</v>
      </c>
      <c r="G316" s="133">
        <v>41.199082588111111</v>
      </c>
    </row>
    <row r="317" spans="2:7" ht="25.5" x14ac:dyDescent="0.25">
      <c r="B317" s="131" t="s">
        <v>915</v>
      </c>
      <c r="C317" s="131" t="s">
        <v>825</v>
      </c>
      <c r="D317" s="131" t="s">
        <v>826</v>
      </c>
      <c r="E317" s="132" t="s">
        <v>919</v>
      </c>
      <c r="F317" s="136" t="s">
        <v>563</v>
      </c>
      <c r="G317" s="133">
        <v>65.478991903479994</v>
      </c>
    </row>
    <row r="318" spans="2:7" ht="25.5" x14ac:dyDescent="0.25">
      <c r="B318" s="131" t="s">
        <v>915</v>
      </c>
      <c r="C318" s="131" t="s">
        <v>825</v>
      </c>
      <c r="D318" s="131" t="s">
        <v>826</v>
      </c>
      <c r="E318" s="132" t="s">
        <v>713</v>
      </c>
      <c r="F318" s="136" t="s">
        <v>559</v>
      </c>
      <c r="G318" s="133">
        <v>41.199082588111111</v>
      </c>
    </row>
    <row r="319" spans="2:7" ht="25.5" x14ac:dyDescent="0.25">
      <c r="B319" s="131" t="s">
        <v>915</v>
      </c>
      <c r="C319" s="131" t="s">
        <v>825</v>
      </c>
      <c r="D319" s="131" t="s">
        <v>826</v>
      </c>
      <c r="E319" s="132" t="s">
        <v>704</v>
      </c>
      <c r="F319" s="136" t="s">
        <v>688</v>
      </c>
      <c r="G319" s="133">
        <v>39.090671938103796</v>
      </c>
    </row>
    <row r="320" spans="2:7" ht="25.5" x14ac:dyDescent="0.25">
      <c r="B320" s="131" t="s">
        <v>915</v>
      </c>
      <c r="C320" s="131" t="s">
        <v>825</v>
      </c>
      <c r="D320" s="131" t="s">
        <v>826</v>
      </c>
      <c r="E320" s="132" t="s">
        <v>920</v>
      </c>
      <c r="F320" s="136" t="s">
        <v>563</v>
      </c>
      <c r="G320" s="133">
        <v>65.478991903479994</v>
      </c>
    </row>
    <row r="321" spans="2:7" ht="25.5" x14ac:dyDescent="0.25">
      <c r="B321" s="131" t="s">
        <v>915</v>
      </c>
      <c r="C321" s="131" t="s">
        <v>825</v>
      </c>
      <c r="D321" s="131" t="s">
        <v>826</v>
      </c>
      <c r="E321" s="132" t="s">
        <v>921</v>
      </c>
      <c r="F321" s="136" t="s">
        <v>553</v>
      </c>
      <c r="G321" s="133">
        <v>164.16754693008011</v>
      </c>
    </row>
    <row r="322" spans="2:7" ht="25.5" x14ac:dyDescent="0.25">
      <c r="B322" s="131" t="s">
        <v>877</v>
      </c>
      <c r="C322" s="131" t="s">
        <v>825</v>
      </c>
      <c r="D322" s="131" t="s">
        <v>826</v>
      </c>
      <c r="E322" s="132" t="s">
        <v>627</v>
      </c>
      <c r="F322" s="136" t="s">
        <v>563</v>
      </c>
      <c r="G322" s="133">
        <v>65.478991903479994</v>
      </c>
    </row>
    <row r="323" spans="2:7" ht="25.5" x14ac:dyDescent="0.25">
      <c r="B323" s="131" t="s">
        <v>877</v>
      </c>
      <c r="C323" s="131" t="s">
        <v>825</v>
      </c>
      <c r="D323" s="131" t="s">
        <v>826</v>
      </c>
      <c r="E323" s="132" t="s">
        <v>922</v>
      </c>
      <c r="F323" s="136" t="s">
        <v>626</v>
      </c>
      <c r="G323" s="133">
        <v>16.346099145472024</v>
      </c>
    </row>
    <row r="324" spans="2:7" ht="25.5" x14ac:dyDescent="0.25">
      <c r="B324" s="131" t="s">
        <v>923</v>
      </c>
      <c r="C324" s="131" t="s">
        <v>825</v>
      </c>
      <c r="D324" s="131" t="s">
        <v>826</v>
      </c>
      <c r="E324" s="132" t="s">
        <v>924</v>
      </c>
      <c r="F324" s="136" t="s">
        <v>544</v>
      </c>
      <c r="G324" s="133">
        <v>104.93921540697045</v>
      </c>
    </row>
    <row r="325" spans="2:7" ht="25.5" x14ac:dyDescent="0.25">
      <c r="B325" s="131" t="s">
        <v>923</v>
      </c>
      <c r="C325" s="131" t="s">
        <v>825</v>
      </c>
      <c r="D325" s="131" t="s">
        <v>826</v>
      </c>
      <c r="E325" s="132" t="s">
        <v>925</v>
      </c>
      <c r="F325" s="136" t="s">
        <v>563</v>
      </c>
      <c r="G325" s="133">
        <v>65.478991903479994</v>
      </c>
    </row>
    <row r="326" spans="2:7" ht="25.5" x14ac:dyDescent="0.25">
      <c r="B326" s="131" t="s">
        <v>923</v>
      </c>
      <c r="C326" s="131" t="s">
        <v>825</v>
      </c>
      <c r="D326" s="131" t="s">
        <v>826</v>
      </c>
      <c r="E326" s="132" t="s">
        <v>926</v>
      </c>
      <c r="F326" s="136" t="s">
        <v>659</v>
      </c>
      <c r="G326" s="133">
        <v>31.380386685003366</v>
      </c>
    </row>
    <row r="327" spans="2:7" ht="25.5" x14ac:dyDescent="0.25">
      <c r="B327" s="131" t="s">
        <v>923</v>
      </c>
      <c r="C327" s="131" t="s">
        <v>825</v>
      </c>
      <c r="D327" s="131" t="s">
        <v>826</v>
      </c>
      <c r="E327" s="132" t="s">
        <v>927</v>
      </c>
      <c r="F327" s="136" t="s">
        <v>547</v>
      </c>
      <c r="G327" s="133">
        <v>263.07074819455124</v>
      </c>
    </row>
    <row r="328" spans="2:7" ht="25.5" x14ac:dyDescent="0.25">
      <c r="B328" s="131" t="s">
        <v>863</v>
      </c>
      <c r="C328" s="131" t="s">
        <v>825</v>
      </c>
      <c r="D328" s="131" t="s">
        <v>826</v>
      </c>
      <c r="E328" s="132" t="s">
        <v>694</v>
      </c>
      <c r="F328" s="136" t="s">
        <v>563</v>
      </c>
      <c r="G328" s="133">
        <v>65.478991903479994</v>
      </c>
    </row>
    <row r="329" spans="2:7" ht="25.5" x14ac:dyDescent="0.25">
      <c r="B329" s="131" t="s">
        <v>863</v>
      </c>
      <c r="C329" s="131" t="s">
        <v>825</v>
      </c>
      <c r="D329" s="131" t="s">
        <v>826</v>
      </c>
      <c r="E329" s="132" t="s">
        <v>928</v>
      </c>
      <c r="F329" s="136" t="s">
        <v>798</v>
      </c>
      <c r="G329" s="133">
        <v>18.662892785194273</v>
      </c>
    </row>
    <row r="330" spans="2:7" ht="25.5" x14ac:dyDescent="0.25">
      <c r="B330" s="131" t="s">
        <v>923</v>
      </c>
      <c r="C330" s="131" t="s">
        <v>825</v>
      </c>
      <c r="D330" s="131" t="s">
        <v>826</v>
      </c>
      <c r="E330" s="132" t="s">
        <v>722</v>
      </c>
      <c r="F330" s="136" t="s">
        <v>559</v>
      </c>
      <c r="G330" s="133">
        <v>41.199082588111111</v>
      </c>
    </row>
    <row r="331" spans="2:7" ht="25.5" x14ac:dyDescent="0.25">
      <c r="B331" s="131" t="s">
        <v>929</v>
      </c>
      <c r="C331" s="131" t="s">
        <v>825</v>
      </c>
      <c r="D331" s="131" t="s">
        <v>826</v>
      </c>
      <c r="E331" s="132" t="s">
        <v>930</v>
      </c>
      <c r="F331" s="136" t="s">
        <v>931</v>
      </c>
      <c r="G331" s="133">
        <v>65.53728932737711</v>
      </c>
    </row>
    <row r="332" spans="2:7" ht="25.5" x14ac:dyDescent="0.25">
      <c r="B332" s="131" t="s">
        <v>929</v>
      </c>
      <c r="C332" s="131" t="s">
        <v>825</v>
      </c>
      <c r="D332" s="131" t="s">
        <v>826</v>
      </c>
      <c r="E332" s="132" t="s">
        <v>685</v>
      </c>
      <c r="F332" s="136" t="s">
        <v>688</v>
      </c>
      <c r="G332" s="133">
        <v>50.47424543671211</v>
      </c>
    </row>
    <row r="333" spans="2:7" ht="25.5" x14ac:dyDescent="0.25">
      <c r="B333" s="131" t="s">
        <v>929</v>
      </c>
      <c r="C333" s="131" t="s">
        <v>825</v>
      </c>
      <c r="D333" s="131" t="s">
        <v>826</v>
      </c>
      <c r="E333" s="132" t="s">
        <v>932</v>
      </c>
      <c r="F333" s="136" t="s">
        <v>563</v>
      </c>
      <c r="G333" s="133">
        <v>84.481623796285902</v>
      </c>
    </row>
    <row r="334" spans="2:7" ht="25.5" x14ac:dyDescent="0.25">
      <c r="B334" s="131" t="s">
        <v>929</v>
      </c>
      <c r="C334" s="131" t="s">
        <v>825</v>
      </c>
      <c r="D334" s="131" t="s">
        <v>826</v>
      </c>
      <c r="E334" s="132" t="s">
        <v>933</v>
      </c>
      <c r="F334" s="136" t="s">
        <v>798</v>
      </c>
      <c r="G334" s="133">
        <v>24.12037416156436</v>
      </c>
    </row>
    <row r="335" spans="2:7" ht="25.5" x14ac:dyDescent="0.25">
      <c r="B335" s="131" t="s">
        <v>929</v>
      </c>
      <c r="C335" s="131" t="s">
        <v>825</v>
      </c>
      <c r="D335" s="131" t="s">
        <v>826</v>
      </c>
      <c r="E335" s="132" t="s">
        <v>934</v>
      </c>
      <c r="F335" s="136" t="s">
        <v>559</v>
      </c>
      <c r="G335" s="133">
        <v>53.205103369611294</v>
      </c>
    </row>
    <row r="336" spans="2:7" ht="25.5" x14ac:dyDescent="0.25">
      <c r="B336" s="131" t="s">
        <v>929</v>
      </c>
      <c r="C336" s="131" t="s">
        <v>825</v>
      </c>
      <c r="D336" s="131" t="s">
        <v>826</v>
      </c>
      <c r="E336" s="132" t="s">
        <v>935</v>
      </c>
      <c r="F336" s="136" t="s">
        <v>544</v>
      </c>
      <c r="G336" s="133">
        <v>135.35593377707323</v>
      </c>
    </row>
    <row r="337" spans="2:7" ht="25.5" x14ac:dyDescent="0.25">
      <c r="B337" s="131" t="s">
        <v>936</v>
      </c>
      <c r="C337" s="131" t="s">
        <v>825</v>
      </c>
      <c r="D337" s="131" t="s">
        <v>826</v>
      </c>
      <c r="E337" s="132" t="s">
        <v>727</v>
      </c>
      <c r="F337" s="136" t="s">
        <v>586</v>
      </c>
      <c r="G337" s="133">
        <v>33.693653989828974</v>
      </c>
    </row>
    <row r="338" spans="2:7" ht="25.5" x14ac:dyDescent="0.25">
      <c r="B338" s="131" t="s">
        <v>929</v>
      </c>
      <c r="C338" s="131" t="s">
        <v>825</v>
      </c>
      <c r="D338" s="131" t="s">
        <v>826</v>
      </c>
      <c r="E338" s="132" t="s">
        <v>937</v>
      </c>
      <c r="F338" s="136" t="s">
        <v>544</v>
      </c>
      <c r="G338" s="133">
        <v>135.35593377707323</v>
      </c>
    </row>
    <row r="339" spans="2:7" ht="25.5" x14ac:dyDescent="0.25">
      <c r="B339" s="131" t="s">
        <v>929</v>
      </c>
      <c r="C339" s="131" t="s">
        <v>825</v>
      </c>
      <c r="D339" s="131" t="s">
        <v>826</v>
      </c>
      <c r="E339" s="132" t="s">
        <v>938</v>
      </c>
      <c r="F339" s="136" t="s">
        <v>544</v>
      </c>
      <c r="G339" s="133">
        <v>135.35593377707323</v>
      </c>
    </row>
    <row r="340" spans="2:7" ht="25.5" x14ac:dyDescent="0.25">
      <c r="B340" s="131" t="s">
        <v>939</v>
      </c>
      <c r="C340" s="131" t="s">
        <v>825</v>
      </c>
      <c r="D340" s="131" t="s">
        <v>826</v>
      </c>
      <c r="E340" s="132" t="s">
        <v>940</v>
      </c>
      <c r="F340" s="136" t="s">
        <v>559</v>
      </c>
      <c r="G340" s="133">
        <v>53.205103369611294</v>
      </c>
    </row>
    <row r="341" spans="2:7" ht="25.5" x14ac:dyDescent="0.25">
      <c r="B341" s="131" t="s">
        <v>941</v>
      </c>
      <c r="C341" s="131" t="s">
        <v>825</v>
      </c>
      <c r="D341" s="131" t="s">
        <v>826</v>
      </c>
      <c r="E341" s="132" t="s">
        <v>687</v>
      </c>
      <c r="F341" s="136" t="s">
        <v>559</v>
      </c>
      <c r="G341" s="133">
        <v>53.205103369611294</v>
      </c>
    </row>
    <row r="342" spans="2:7" ht="25.5" x14ac:dyDescent="0.25">
      <c r="B342" s="131" t="s">
        <v>942</v>
      </c>
      <c r="C342" s="131" t="s">
        <v>825</v>
      </c>
      <c r="D342" s="131" t="s">
        <v>826</v>
      </c>
      <c r="E342" s="132" t="s">
        <v>943</v>
      </c>
      <c r="F342" s="136" t="s">
        <v>559</v>
      </c>
      <c r="G342" s="133">
        <v>53.205103369611294</v>
      </c>
    </row>
    <row r="343" spans="2:7" ht="25.5" x14ac:dyDescent="0.25">
      <c r="B343" s="131" t="s">
        <v>944</v>
      </c>
      <c r="C343" s="131" t="s">
        <v>825</v>
      </c>
      <c r="D343" s="131" t="s">
        <v>826</v>
      </c>
      <c r="E343" s="132" t="s">
        <v>945</v>
      </c>
      <c r="F343" s="136" t="s">
        <v>626</v>
      </c>
      <c r="G343" s="133">
        <v>21.017538449652026</v>
      </c>
    </row>
    <row r="344" spans="2:7" ht="25.5" x14ac:dyDescent="0.25">
      <c r="B344" s="131" t="s">
        <v>946</v>
      </c>
      <c r="C344" s="131" t="s">
        <v>825</v>
      </c>
      <c r="D344" s="131" t="s">
        <v>826</v>
      </c>
      <c r="E344" s="132" t="s">
        <v>947</v>
      </c>
      <c r="F344" s="136" t="s">
        <v>553</v>
      </c>
      <c r="G344" s="133">
        <v>211.7100535388204</v>
      </c>
    </row>
    <row r="345" spans="2:7" ht="25.5" x14ac:dyDescent="0.25">
      <c r="B345" s="131" t="s">
        <v>946</v>
      </c>
      <c r="C345" s="131" t="s">
        <v>825</v>
      </c>
      <c r="D345" s="131" t="s">
        <v>826</v>
      </c>
      <c r="E345" s="132" t="s">
        <v>948</v>
      </c>
      <c r="F345" s="136" t="s">
        <v>544</v>
      </c>
      <c r="G345" s="133">
        <v>135.39918700530407</v>
      </c>
    </row>
    <row r="346" spans="2:7" ht="25.5" x14ac:dyDescent="0.25">
      <c r="B346" s="131" t="s">
        <v>946</v>
      </c>
      <c r="C346" s="131" t="s">
        <v>825</v>
      </c>
      <c r="D346" s="131" t="s">
        <v>826</v>
      </c>
      <c r="E346" s="132" t="s">
        <v>949</v>
      </c>
      <c r="F346" s="136" t="s">
        <v>688</v>
      </c>
      <c r="G346" s="133">
        <v>50.51896630108299</v>
      </c>
    </row>
    <row r="347" spans="2:7" ht="25.5" x14ac:dyDescent="0.25">
      <c r="B347" s="131" t="s">
        <v>946</v>
      </c>
      <c r="C347" s="131" t="s">
        <v>825</v>
      </c>
      <c r="D347" s="131" t="s">
        <v>826</v>
      </c>
      <c r="E347" s="132" t="s">
        <v>728</v>
      </c>
      <c r="F347" s="136" t="s">
        <v>559</v>
      </c>
      <c r="G347" s="133">
        <v>53.205103369611294</v>
      </c>
    </row>
    <row r="348" spans="2:7" ht="25.5" x14ac:dyDescent="0.25">
      <c r="B348" s="131" t="s">
        <v>946</v>
      </c>
      <c r="C348" s="131" t="s">
        <v>825</v>
      </c>
      <c r="D348" s="131" t="s">
        <v>826</v>
      </c>
      <c r="E348" s="132" t="s">
        <v>730</v>
      </c>
      <c r="F348" s="136" t="s">
        <v>563</v>
      </c>
      <c r="G348" s="133">
        <v>84.525827970453477</v>
      </c>
    </row>
    <row r="349" spans="2:7" ht="25.5" x14ac:dyDescent="0.25">
      <c r="B349" s="131" t="s">
        <v>950</v>
      </c>
      <c r="C349" s="131" t="s">
        <v>825</v>
      </c>
      <c r="D349" s="131" t="s">
        <v>826</v>
      </c>
      <c r="E349" s="132" t="s">
        <v>951</v>
      </c>
      <c r="F349" s="136" t="s">
        <v>586</v>
      </c>
      <c r="G349" s="133">
        <v>11.11228634869142</v>
      </c>
    </row>
    <row r="350" spans="2:7" ht="25.5" x14ac:dyDescent="0.25">
      <c r="B350" s="131" t="s">
        <v>952</v>
      </c>
      <c r="C350" s="131" t="s">
        <v>825</v>
      </c>
      <c r="D350" s="131" t="s">
        <v>826</v>
      </c>
      <c r="E350" s="132" t="s">
        <v>747</v>
      </c>
      <c r="F350" s="136" t="s">
        <v>559</v>
      </c>
      <c r="G350" s="133">
        <v>17.569943869724305</v>
      </c>
    </row>
    <row r="351" spans="2:7" ht="25.5" x14ac:dyDescent="0.25">
      <c r="B351" s="131" t="s">
        <v>950</v>
      </c>
      <c r="C351" s="131" t="s">
        <v>825</v>
      </c>
      <c r="D351" s="131" t="s">
        <v>826</v>
      </c>
      <c r="E351" s="132" t="s">
        <v>953</v>
      </c>
      <c r="F351" s="136" t="s">
        <v>586</v>
      </c>
      <c r="G351" s="133">
        <v>6.2995548990818193</v>
      </c>
    </row>
    <row r="352" spans="2:7" ht="25.5" x14ac:dyDescent="0.25">
      <c r="B352" s="131" t="s">
        <v>950</v>
      </c>
      <c r="C352" s="131" t="s">
        <v>825</v>
      </c>
      <c r="D352" s="131" t="s">
        <v>826</v>
      </c>
      <c r="E352" s="132" t="s">
        <v>954</v>
      </c>
      <c r="F352" s="136" t="s">
        <v>563</v>
      </c>
      <c r="G352" s="133">
        <v>16.099284865979826</v>
      </c>
    </row>
    <row r="353" spans="2:7" ht="25.5" x14ac:dyDescent="0.25">
      <c r="B353" s="131" t="s">
        <v>950</v>
      </c>
      <c r="C353" s="131" t="s">
        <v>825</v>
      </c>
      <c r="D353" s="131" t="s">
        <v>826</v>
      </c>
      <c r="E353" s="132" t="s">
        <v>955</v>
      </c>
      <c r="F353" s="136" t="s">
        <v>586</v>
      </c>
      <c r="G353" s="133">
        <v>6.2995548990818193</v>
      </c>
    </row>
    <row r="354" spans="2:7" ht="25.5" x14ac:dyDescent="0.25">
      <c r="B354" s="131" t="s">
        <v>956</v>
      </c>
      <c r="C354" s="131" t="s">
        <v>825</v>
      </c>
      <c r="D354" s="131" t="s">
        <v>826</v>
      </c>
      <c r="E354" s="132" t="s">
        <v>696</v>
      </c>
      <c r="F354" s="136" t="s">
        <v>798</v>
      </c>
      <c r="G354" s="133">
        <v>3.9950004806767971</v>
      </c>
    </row>
    <row r="355" spans="2:7" ht="25.5" x14ac:dyDescent="0.25">
      <c r="B355" s="131" t="s">
        <v>957</v>
      </c>
      <c r="C355" s="131" t="s">
        <v>825</v>
      </c>
      <c r="D355" s="131" t="s">
        <v>826</v>
      </c>
      <c r="E355" s="132" t="s">
        <v>958</v>
      </c>
      <c r="F355" s="136" t="s">
        <v>559</v>
      </c>
      <c r="G355" s="133">
        <v>10.1558896375386</v>
      </c>
    </row>
    <row r="356" spans="2:7" ht="25.5" x14ac:dyDescent="0.25">
      <c r="B356" s="131" t="s">
        <v>950</v>
      </c>
      <c r="C356" s="131" t="s">
        <v>825</v>
      </c>
      <c r="D356" s="131" t="s">
        <v>826</v>
      </c>
      <c r="E356" s="132" t="s">
        <v>702</v>
      </c>
      <c r="F356" s="136" t="s">
        <v>553</v>
      </c>
      <c r="G356" s="133">
        <v>52.777663536809285</v>
      </c>
    </row>
    <row r="357" spans="2:7" ht="25.5" x14ac:dyDescent="0.25">
      <c r="B357" s="131" t="s">
        <v>959</v>
      </c>
      <c r="C357" s="131" t="s">
        <v>825</v>
      </c>
      <c r="D357" s="131" t="s">
        <v>826</v>
      </c>
      <c r="E357" s="132" t="s">
        <v>960</v>
      </c>
      <c r="F357" s="136" t="s">
        <v>845</v>
      </c>
      <c r="G357" s="133">
        <v>3.9098440085659547</v>
      </c>
    </row>
    <row r="358" spans="2:7" ht="25.5" x14ac:dyDescent="0.25">
      <c r="B358" s="131" t="s">
        <v>961</v>
      </c>
      <c r="C358" s="131" t="s">
        <v>825</v>
      </c>
      <c r="D358" s="131" t="s">
        <v>826</v>
      </c>
      <c r="E358" s="132" t="s">
        <v>962</v>
      </c>
      <c r="F358" s="136" t="s">
        <v>688</v>
      </c>
      <c r="G358" s="133">
        <v>53.909844008565955</v>
      </c>
    </row>
    <row r="359" spans="2:7" ht="25.5" x14ac:dyDescent="0.25">
      <c r="B359" s="131" t="s">
        <v>963</v>
      </c>
      <c r="C359" s="131" t="s">
        <v>825</v>
      </c>
      <c r="D359" s="131" t="s">
        <v>826</v>
      </c>
      <c r="E359" s="132" t="s">
        <v>964</v>
      </c>
      <c r="F359" s="136" t="s">
        <v>547</v>
      </c>
      <c r="G359" s="133">
        <v>173.69745913931945</v>
      </c>
    </row>
    <row r="360" spans="2:7" ht="25.5" x14ac:dyDescent="0.25">
      <c r="B360" s="131" t="s">
        <v>963</v>
      </c>
      <c r="C360" s="131" t="s">
        <v>825</v>
      </c>
      <c r="D360" s="131" t="s">
        <v>826</v>
      </c>
      <c r="E360" s="132" t="s">
        <v>965</v>
      </c>
      <c r="F360" s="136" t="s">
        <v>688</v>
      </c>
      <c r="G360" s="133">
        <v>25.670712212456259</v>
      </c>
    </row>
    <row r="361" spans="2:7" ht="25.5" x14ac:dyDescent="0.25">
      <c r="B361" s="131" t="s">
        <v>963</v>
      </c>
      <c r="C361" s="131" t="s">
        <v>825</v>
      </c>
      <c r="D361" s="131" t="s">
        <v>826</v>
      </c>
      <c r="E361" s="132" t="s">
        <v>821</v>
      </c>
      <c r="F361" s="136" t="s">
        <v>688</v>
      </c>
      <c r="G361" s="133">
        <v>25.670712212456259</v>
      </c>
    </row>
    <row r="362" spans="2:7" ht="25.5" x14ac:dyDescent="0.25">
      <c r="B362" s="131" t="s">
        <v>963</v>
      </c>
      <c r="C362" s="131" t="s">
        <v>825</v>
      </c>
      <c r="D362" s="131" t="s">
        <v>826</v>
      </c>
      <c r="E362" s="132" t="s">
        <v>966</v>
      </c>
      <c r="F362" s="136" t="s">
        <v>563</v>
      </c>
      <c r="G362" s="133">
        <v>43.1</v>
      </c>
    </row>
    <row r="363" spans="2:7" ht="25.5" x14ac:dyDescent="0.25">
      <c r="B363" s="131" t="s">
        <v>967</v>
      </c>
      <c r="C363" s="131" t="s">
        <v>825</v>
      </c>
      <c r="D363" s="131" t="s">
        <v>826</v>
      </c>
      <c r="E363" s="132" t="s">
        <v>968</v>
      </c>
      <c r="F363" s="136" t="s">
        <v>544</v>
      </c>
      <c r="G363" s="133">
        <v>103.1</v>
      </c>
    </row>
    <row r="364" spans="2:7" ht="25.5" x14ac:dyDescent="0.25">
      <c r="B364" s="131" t="s">
        <v>969</v>
      </c>
      <c r="C364" s="131" t="s">
        <v>825</v>
      </c>
      <c r="D364" s="131" t="s">
        <v>826</v>
      </c>
      <c r="E364" s="132" t="s">
        <v>749</v>
      </c>
      <c r="F364" s="136" t="s">
        <v>563</v>
      </c>
      <c r="G364" s="133">
        <v>40.910745477709746</v>
      </c>
    </row>
    <row r="365" spans="2:7" ht="25.5" x14ac:dyDescent="0.25">
      <c r="B365" s="131" t="s">
        <v>970</v>
      </c>
      <c r="C365" s="131" t="s">
        <v>825</v>
      </c>
      <c r="D365" s="131" t="s">
        <v>826</v>
      </c>
      <c r="E365" s="132" t="s">
        <v>971</v>
      </c>
      <c r="F365" s="136" t="s">
        <v>559</v>
      </c>
      <c r="G365" s="133">
        <v>27.14780341457444</v>
      </c>
    </row>
    <row r="366" spans="2:7" ht="25.5" x14ac:dyDescent="0.25">
      <c r="B366" s="131" t="s">
        <v>972</v>
      </c>
      <c r="C366" s="131" t="s">
        <v>825</v>
      </c>
      <c r="D366" s="131" t="s">
        <v>826</v>
      </c>
      <c r="E366" s="132" t="s">
        <v>973</v>
      </c>
      <c r="F366" s="136" t="s">
        <v>559</v>
      </c>
      <c r="G366" s="133">
        <v>27.14780341457444</v>
      </c>
    </row>
    <row r="367" spans="2:7" ht="25.5" x14ac:dyDescent="0.25">
      <c r="B367" s="131" t="s">
        <v>974</v>
      </c>
      <c r="C367" s="131" t="s">
        <v>825</v>
      </c>
      <c r="D367" s="131" t="s">
        <v>826</v>
      </c>
      <c r="E367" s="132" t="s">
        <v>975</v>
      </c>
      <c r="F367" s="136" t="s">
        <v>563</v>
      </c>
      <c r="G367" s="133">
        <v>43.1</v>
      </c>
    </row>
    <row r="368" spans="2:7" ht="25.5" x14ac:dyDescent="0.25">
      <c r="B368" s="131" t="s">
        <v>974</v>
      </c>
      <c r="C368" s="131" t="s">
        <v>825</v>
      </c>
      <c r="D368" s="131" t="s">
        <v>826</v>
      </c>
      <c r="E368" s="132" t="s">
        <v>976</v>
      </c>
      <c r="F368" s="136" t="s">
        <v>559</v>
      </c>
      <c r="G368" s="133">
        <v>27.14780341457444</v>
      </c>
    </row>
    <row r="369" spans="2:7" ht="25.5" x14ac:dyDescent="0.25">
      <c r="B369" s="131" t="s">
        <v>974</v>
      </c>
      <c r="C369" s="131" t="s">
        <v>825</v>
      </c>
      <c r="D369" s="131" t="s">
        <v>826</v>
      </c>
      <c r="E369" s="132" t="s">
        <v>977</v>
      </c>
      <c r="F369" s="136" t="s">
        <v>544</v>
      </c>
      <c r="G369" s="133">
        <v>69.248195610224926</v>
      </c>
    </row>
    <row r="370" spans="2:7" ht="25.5" x14ac:dyDescent="0.25">
      <c r="B370" s="131" t="s">
        <v>978</v>
      </c>
      <c r="C370" s="131" t="s">
        <v>825</v>
      </c>
      <c r="D370" s="131" t="s">
        <v>826</v>
      </c>
      <c r="E370" s="132" t="s">
        <v>823</v>
      </c>
      <c r="F370" s="136" t="s">
        <v>544</v>
      </c>
      <c r="G370" s="133">
        <v>132.28195533591881</v>
      </c>
    </row>
    <row r="371" spans="2:7" ht="25.5" x14ac:dyDescent="0.25">
      <c r="B371" s="131" t="s">
        <v>978</v>
      </c>
      <c r="C371" s="131" t="s">
        <v>825</v>
      </c>
      <c r="D371" s="131" t="s">
        <v>826</v>
      </c>
      <c r="E371" s="132" t="s">
        <v>721</v>
      </c>
      <c r="F371" s="136" t="s">
        <v>563</v>
      </c>
      <c r="G371" s="133">
        <v>82.681512768142824</v>
      </c>
    </row>
    <row r="372" spans="2:7" ht="25.5" x14ac:dyDescent="0.25">
      <c r="B372" s="131" t="s">
        <v>979</v>
      </c>
      <c r="C372" s="131" t="s">
        <v>825</v>
      </c>
      <c r="D372" s="131" t="s">
        <v>826</v>
      </c>
      <c r="E372" s="132" t="s">
        <v>980</v>
      </c>
      <c r="F372" s="136" t="s">
        <v>559</v>
      </c>
      <c r="G372" s="133">
        <v>52.07754606326948</v>
      </c>
    </row>
    <row r="373" spans="2:7" ht="25.5" x14ac:dyDescent="0.25">
      <c r="B373" s="131" t="s">
        <v>979</v>
      </c>
      <c r="C373" s="131" t="s">
        <v>825</v>
      </c>
      <c r="D373" s="131" t="s">
        <v>826</v>
      </c>
      <c r="E373" s="132" t="s">
        <v>981</v>
      </c>
      <c r="F373" s="136" t="s">
        <v>559</v>
      </c>
      <c r="G373" s="133">
        <v>52.07754606326948</v>
      </c>
    </row>
    <row r="374" spans="2:7" ht="25.5" x14ac:dyDescent="0.25">
      <c r="B374" s="131" t="s">
        <v>982</v>
      </c>
      <c r="C374" s="131" t="s">
        <v>825</v>
      </c>
      <c r="D374" s="131" t="s">
        <v>826</v>
      </c>
      <c r="E374" s="132" t="s">
        <v>983</v>
      </c>
      <c r="F374" s="136" t="s">
        <v>845</v>
      </c>
      <c r="G374" s="133">
        <v>8.0302284396407799</v>
      </c>
    </row>
    <row r="375" spans="2:7" ht="25.5" x14ac:dyDescent="0.25">
      <c r="B375" s="131" t="s">
        <v>984</v>
      </c>
      <c r="C375" s="131" t="s">
        <v>825</v>
      </c>
      <c r="D375" s="131" t="s">
        <v>826</v>
      </c>
      <c r="E375" s="132" t="s">
        <v>985</v>
      </c>
      <c r="F375" s="136" t="s">
        <v>563</v>
      </c>
      <c r="G375" s="133">
        <v>82.681512768142824</v>
      </c>
    </row>
    <row r="376" spans="2:7" ht="25.5" x14ac:dyDescent="0.25">
      <c r="B376" s="131" t="s">
        <v>986</v>
      </c>
      <c r="C376" s="131" t="s">
        <v>825</v>
      </c>
      <c r="D376" s="131" t="s">
        <v>826</v>
      </c>
      <c r="E376" s="132" t="s">
        <v>987</v>
      </c>
      <c r="F376" s="136" t="s">
        <v>845</v>
      </c>
      <c r="G376" s="133">
        <v>8.0302284396407799</v>
      </c>
    </row>
    <row r="377" spans="2:7" ht="25.5" x14ac:dyDescent="0.25">
      <c r="B377" s="131" t="s">
        <v>988</v>
      </c>
      <c r="C377" s="131" t="s">
        <v>825</v>
      </c>
      <c r="D377" s="131" t="s">
        <v>826</v>
      </c>
      <c r="E377" s="132" t="s">
        <v>989</v>
      </c>
      <c r="F377" s="136" t="s">
        <v>559</v>
      </c>
      <c r="G377" s="133">
        <v>52.07754606326948</v>
      </c>
    </row>
    <row r="378" spans="2:7" ht="25.5" x14ac:dyDescent="0.25">
      <c r="B378" s="131" t="s">
        <v>990</v>
      </c>
      <c r="C378" s="131" t="s">
        <v>825</v>
      </c>
      <c r="D378" s="131" t="s">
        <v>826</v>
      </c>
      <c r="E378" s="132" t="s">
        <v>991</v>
      </c>
      <c r="F378" s="136" t="s">
        <v>544</v>
      </c>
      <c r="G378" s="133">
        <v>123.04705695076507</v>
      </c>
    </row>
    <row r="379" spans="2:7" ht="25.5" x14ac:dyDescent="0.25">
      <c r="B379" s="131" t="s">
        <v>990</v>
      </c>
      <c r="C379" s="131" t="s">
        <v>825</v>
      </c>
      <c r="D379" s="131" t="s">
        <v>826</v>
      </c>
      <c r="E379" s="132" t="s">
        <v>992</v>
      </c>
      <c r="F379" s="136" t="s">
        <v>586</v>
      </c>
      <c r="G379" s="133">
        <v>30.597872581165475</v>
      </c>
    </row>
    <row r="380" spans="2:7" ht="25.5" x14ac:dyDescent="0.25">
      <c r="B380" s="131" t="s">
        <v>990</v>
      </c>
      <c r="C380" s="131" t="s">
        <v>825</v>
      </c>
      <c r="D380" s="131" t="s">
        <v>826</v>
      </c>
      <c r="E380" s="132" t="s">
        <v>993</v>
      </c>
      <c r="F380" s="136" t="s">
        <v>559</v>
      </c>
      <c r="G380" s="133">
        <v>48.362718831695553</v>
      </c>
    </row>
    <row r="381" spans="2:7" ht="25.5" x14ac:dyDescent="0.25">
      <c r="B381" s="131" t="s">
        <v>990</v>
      </c>
      <c r="C381" s="131" t="s">
        <v>825</v>
      </c>
      <c r="D381" s="131" t="s">
        <v>826</v>
      </c>
      <c r="E381" s="132" t="s">
        <v>994</v>
      </c>
      <c r="F381" s="136" t="s">
        <v>559</v>
      </c>
      <c r="G381" s="133">
        <v>48.362718831695553</v>
      </c>
    </row>
    <row r="382" spans="2:7" ht="25.5" x14ac:dyDescent="0.25">
      <c r="B382" s="131" t="s">
        <v>990</v>
      </c>
      <c r="C382" s="131" t="s">
        <v>825</v>
      </c>
      <c r="D382" s="131" t="s">
        <v>826</v>
      </c>
      <c r="E382" s="132" t="s">
        <v>995</v>
      </c>
      <c r="F382" s="136" t="s">
        <v>544</v>
      </c>
      <c r="G382" s="133">
        <v>117.18201312532314</v>
      </c>
    </row>
    <row r="383" spans="2:7" ht="25.5" x14ac:dyDescent="0.25">
      <c r="B383" s="131" t="s">
        <v>990</v>
      </c>
      <c r="C383" s="131" t="s">
        <v>825</v>
      </c>
      <c r="D383" s="131" t="s">
        <v>826</v>
      </c>
      <c r="E383" s="132" t="s">
        <v>996</v>
      </c>
      <c r="F383" s="136" t="s">
        <v>559</v>
      </c>
      <c r="G383" s="133">
        <v>48.362718831695553</v>
      </c>
    </row>
    <row r="384" spans="2:7" ht="25.5" x14ac:dyDescent="0.25">
      <c r="B384" s="131" t="s">
        <v>990</v>
      </c>
      <c r="C384" s="131" t="s">
        <v>825</v>
      </c>
      <c r="D384" s="131" t="s">
        <v>826</v>
      </c>
      <c r="E384" s="132" t="s">
        <v>997</v>
      </c>
      <c r="F384" s="136" t="s">
        <v>547</v>
      </c>
      <c r="G384" s="133">
        <v>307.0673362051856</v>
      </c>
    </row>
    <row r="385" spans="2:7" ht="25.5" x14ac:dyDescent="0.25">
      <c r="B385" s="131" t="s">
        <v>990</v>
      </c>
      <c r="C385" s="131" t="s">
        <v>825</v>
      </c>
      <c r="D385" s="131" t="s">
        <v>826</v>
      </c>
      <c r="E385" s="132" t="s">
        <v>731</v>
      </c>
      <c r="F385" s="136" t="s">
        <v>563</v>
      </c>
      <c r="G385" s="133">
        <v>76.775659320445712</v>
      </c>
    </row>
    <row r="386" spans="2:7" ht="25.5" x14ac:dyDescent="0.25">
      <c r="B386" s="131" t="s">
        <v>990</v>
      </c>
      <c r="C386" s="131" t="s">
        <v>825</v>
      </c>
      <c r="D386" s="131" t="s">
        <v>826</v>
      </c>
      <c r="E386" s="132" t="s">
        <v>998</v>
      </c>
      <c r="F386" s="136" t="s">
        <v>563</v>
      </c>
      <c r="G386" s="133">
        <v>76.775659320445712</v>
      </c>
    </row>
    <row r="387" spans="2:7" ht="25.5" x14ac:dyDescent="0.25">
      <c r="B387" s="131" t="s">
        <v>990</v>
      </c>
      <c r="C387" s="131" t="s">
        <v>825</v>
      </c>
      <c r="D387" s="131" t="s">
        <v>826</v>
      </c>
      <c r="E387" s="132" t="s">
        <v>999</v>
      </c>
      <c r="F387" s="136" t="s">
        <v>544</v>
      </c>
      <c r="G387" s="133">
        <v>123.04705695076507</v>
      </c>
    </row>
    <row r="388" spans="2:7" ht="25.5" x14ac:dyDescent="0.25">
      <c r="B388" s="131" t="s">
        <v>990</v>
      </c>
      <c r="C388" s="131" t="s">
        <v>825</v>
      </c>
      <c r="D388" s="131" t="s">
        <v>826</v>
      </c>
      <c r="E388" s="132" t="s">
        <v>1000</v>
      </c>
      <c r="F388" s="136" t="s">
        <v>586</v>
      </c>
      <c r="G388" s="133">
        <v>30.597872581165475</v>
      </c>
    </row>
    <row r="389" spans="2:7" ht="25.5" x14ac:dyDescent="0.25">
      <c r="B389" s="131" t="s">
        <v>1001</v>
      </c>
      <c r="C389" s="131" t="s">
        <v>825</v>
      </c>
      <c r="D389" s="131" t="s">
        <v>826</v>
      </c>
      <c r="E389" s="132" t="s">
        <v>1002</v>
      </c>
      <c r="F389" s="136" t="s">
        <v>798</v>
      </c>
      <c r="G389" s="133">
        <v>21.956990612960844</v>
      </c>
    </row>
    <row r="390" spans="2:7" ht="25.5" x14ac:dyDescent="0.25">
      <c r="B390" s="131" t="s">
        <v>1003</v>
      </c>
      <c r="C390" s="131" t="s">
        <v>825</v>
      </c>
      <c r="D390" s="131" t="s">
        <v>826</v>
      </c>
      <c r="E390" s="132" t="s">
        <v>1004</v>
      </c>
      <c r="F390" s="136" t="s">
        <v>547</v>
      </c>
      <c r="G390" s="133">
        <v>308.39650661683254</v>
      </c>
    </row>
    <row r="391" spans="2:7" ht="25.5" x14ac:dyDescent="0.25">
      <c r="B391" s="131" t="s">
        <v>1003</v>
      </c>
      <c r="C391" s="131" t="s">
        <v>825</v>
      </c>
      <c r="D391" s="131" t="s">
        <v>826</v>
      </c>
      <c r="E391" s="132" t="s">
        <v>1005</v>
      </c>
      <c r="F391" s="136" t="s">
        <v>559</v>
      </c>
      <c r="G391" s="133">
        <v>48.362718831695553</v>
      </c>
    </row>
    <row r="392" spans="2:7" ht="25.5" x14ac:dyDescent="0.25">
      <c r="B392" s="131" t="s">
        <v>1003</v>
      </c>
      <c r="C392" s="131" t="s">
        <v>825</v>
      </c>
      <c r="D392" s="131" t="s">
        <v>826</v>
      </c>
      <c r="E392" s="132" t="s">
        <v>1006</v>
      </c>
      <c r="F392" s="136" t="s">
        <v>559</v>
      </c>
      <c r="G392" s="133">
        <v>48.362718831695553</v>
      </c>
    </row>
    <row r="393" spans="2:7" ht="25.5" x14ac:dyDescent="0.25">
      <c r="B393" s="131" t="s">
        <v>1003</v>
      </c>
      <c r="C393" s="131" t="s">
        <v>825</v>
      </c>
      <c r="D393" s="131" t="s">
        <v>826</v>
      </c>
      <c r="E393" s="132" t="s">
        <v>1007</v>
      </c>
      <c r="F393" s="136" t="s">
        <v>559</v>
      </c>
      <c r="G393" s="133">
        <v>48.362718831695553</v>
      </c>
    </row>
    <row r="394" spans="2:7" ht="25.5" x14ac:dyDescent="0.25">
      <c r="B394" s="131" t="s">
        <v>1003</v>
      </c>
      <c r="C394" s="131" t="s">
        <v>825</v>
      </c>
      <c r="D394" s="131" t="s">
        <v>826</v>
      </c>
      <c r="E394" s="132" t="s">
        <v>1008</v>
      </c>
      <c r="F394" s="136" t="s">
        <v>563</v>
      </c>
      <c r="G394" s="133">
        <v>76.775659320445712</v>
      </c>
    </row>
    <row r="395" spans="2:7" ht="25.5" x14ac:dyDescent="0.25">
      <c r="B395" s="131" t="s">
        <v>1003</v>
      </c>
      <c r="C395" s="131" t="s">
        <v>825</v>
      </c>
      <c r="D395" s="131" t="s">
        <v>826</v>
      </c>
      <c r="E395" s="132" t="s">
        <v>706</v>
      </c>
      <c r="F395" s="136" t="s">
        <v>559</v>
      </c>
      <c r="G395" s="133">
        <v>48.362718831695553</v>
      </c>
    </row>
    <row r="396" spans="2:7" ht="25.5" x14ac:dyDescent="0.25">
      <c r="B396" s="131" t="s">
        <v>910</v>
      </c>
      <c r="C396" s="131" t="s">
        <v>825</v>
      </c>
      <c r="D396" s="131" t="s">
        <v>826</v>
      </c>
      <c r="E396" s="132" t="s">
        <v>745</v>
      </c>
      <c r="F396" s="136" t="s">
        <v>626</v>
      </c>
      <c r="G396" s="133">
        <v>21.017538449652026</v>
      </c>
    </row>
    <row r="397" spans="2:7" ht="25.5" x14ac:dyDescent="0.25">
      <c r="B397" s="131" t="s">
        <v>910</v>
      </c>
      <c r="C397" s="131" t="s">
        <v>825</v>
      </c>
      <c r="D397" s="131" t="s">
        <v>826</v>
      </c>
      <c r="E397" s="132" t="s">
        <v>760</v>
      </c>
      <c r="F397" s="136" t="s">
        <v>553</v>
      </c>
      <c r="G397" s="133">
        <v>167.3636278627867</v>
      </c>
    </row>
    <row r="398" spans="2:7" ht="25.5" x14ac:dyDescent="0.25">
      <c r="B398" s="131" t="s">
        <v>910</v>
      </c>
      <c r="C398" s="131" t="s">
        <v>825</v>
      </c>
      <c r="D398" s="131" t="s">
        <v>826</v>
      </c>
      <c r="E398" s="132" t="s">
        <v>761</v>
      </c>
      <c r="F398" s="136" t="s">
        <v>544</v>
      </c>
      <c r="G398" s="133">
        <v>107.08799758088908</v>
      </c>
    </row>
    <row r="399" spans="2:7" ht="25.5" x14ac:dyDescent="0.25">
      <c r="B399" s="131" t="s">
        <v>910</v>
      </c>
      <c r="C399" s="131" t="s">
        <v>825</v>
      </c>
      <c r="D399" s="131" t="s">
        <v>826</v>
      </c>
      <c r="E399" s="132" t="s">
        <v>741</v>
      </c>
      <c r="F399" s="136" t="s">
        <v>688</v>
      </c>
      <c r="G399" s="133">
        <v>39.94308099433016</v>
      </c>
    </row>
    <row r="400" spans="2:7" ht="25.5" x14ac:dyDescent="0.25">
      <c r="B400" s="131" t="s">
        <v>1009</v>
      </c>
      <c r="C400" s="131" t="s">
        <v>825</v>
      </c>
      <c r="D400" s="131" t="s">
        <v>826</v>
      </c>
      <c r="E400" s="132" t="s">
        <v>1010</v>
      </c>
      <c r="F400" s="136" t="s">
        <v>559</v>
      </c>
      <c r="G400" s="133">
        <v>33.474417871953818</v>
      </c>
    </row>
    <row r="401" spans="2:7" ht="25.5" x14ac:dyDescent="0.25">
      <c r="B401" s="131" t="s">
        <v>1009</v>
      </c>
      <c r="C401" s="131" t="s">
        <v>825</v>
      </c>
      <c r="D401" s="131" t="s">
        <v>826</v>
      </c>
      <c r="E401" s="132" t="s">
        <v>628</v>
      </c>
      <c r="F401" s="136" t="s">
        <v>559</v>
      </c>
      <c r="G401" s="133">
        <v>33.474417871953818</v>
      </c>
    </row>
    <row r="402" spans="2:7" ht="25.5" x14ac:dyDescent="0.25">
      <c r="B402" s="131" t="s">
        <v>1009</v>
      </c>
      <c r="C402" s="131" t="s">
        <v>825</v>
      </c>
      <c r="D402" s="131" t="s">
        <v>826</v>
      </c>
      <c r="E402" s="132" t="s">
        <v>1011</v>
      </c>
      <c r="F402" s="136" t="s">
        <v>688</v>
      </c>
      <c r="G402" s="133">
        <v>31.742257698110418</v>
      </c>
    </row>
    <row r="403" spans="2:7" ht="25.5" x14ac:dyDescent="0.25">
      <c r="B403" s="131" t="s">
        <v>1009</v>
      </c>
      <c r="C403" s="131" t="s">
        <v>825</v>
      </c>
      <c r="D403" s="131" t="s">
        <v>826</v>
      </c>
      <c r="E403" s="132" t="s">
        <v>681</v>
      </c>
      <c r="F403" s="136" t="s">
        <v>559</v>
      </c>
      <c r="G403" s="133">
        <v>33.474417871953818</v>
      </c>
    </row>
    <row r="404" spans="2:7" ht="25.5" x14ac:dyDescent="0.25">
      <c r="B404" s="131" t="s">
        <v>910</v>
      </c>
      <c r="C404" s="131" t="s">
        <v>825</v>
      </c>
      <c r="D404" s="131" t="s">
        <v>826</v>
      </c>
      <c r="E404" s="132" t="s">
        <v>1012</v>
      </c>
      <c r="F404" s="136" t="s">
        <v>559</v>
      </c>
      <c r="G404" s="133">
        <v>33.474417871953818</v>
      </c>
    </row>
    <row r="405" spans="2:7" ht="25.5" x14ac:dyDescent="0.25">
      <c r="B405" s="131" t="s">
        <v>1013</v>
      </c>
      <c r="C405" s="131" t="s">
        <v>825</v>
      </c>
      <c r="D405" s="131" t="s">
        <v>826</v>
      </c>
      <c r="E405" s="132" t="s">
        <v>1014</v>
      </c>
      <c r="F405" s="136" t="s">
        <v>550</v>
      </c>
      <c r="G405" s="133">
        <v>214.49601082456473</v>
      </c>
    </row>
    <row r="406" spans="2:7" ht="25.5" x14ac:dyDescent="0.25">
      <c r="B406" s="131" t="s">
        <v>1013</v>
      </c>
      <c r="C406" s="131" t="s">
        <v>825</v>
      </c>
      <c r="D406" s="131" t="s">
        <v>826</v>
      </c>
      <c r="E406" s="132" t="s">
        <v>1015</v>
      </c>
      <c r="F406" s="136" t="s">
        <v>1016</v>
      </c>
      <c r="G406" s="133">
        <v>85.417830549118506</v>
      </c>
    </row>
    <row r="407" spans="2:7" ht="25.5" x14ac:dyDescent="0.25">
      <c r="B407" s="131" t="s">
        <v>1017</v>
      </c>
      <c r="C407" s="131" t="s">
        <v>825</v>
      </c>
      <c r="D407" s="131" t="s">
        <v>826</v>
      </c>
      <c r="E407" s="132" t="s">
        <v>1018</v>
      </c>
      <c r="F407" s="136" t="s">
        <v>544</v>
      </c>
      <c r="G407" s="133">
        <v>100.41661305363718</v>
      </c>
    </row>
    <row r="408" spans="2:7" ht="25.5" x14ac:dyDescent="0.25">
      <c r="B408" s="131" t="s">
        <v>1017</v>
      </c>
      <c r="C408" s="131" t="s">
        <v>825</v>
      </c>
      <c r="D408" s="131" t="s">
        <v>826</v>
      </c>
      <c r="E408" s="132" t="s">
        <v>1019</v>
      </c>
      <c r="F408" s="136" t="s">
        <v>563</v>
      </c>
      <c r="G408" s="133">
        <v>62.675879112831069</v>
      </c>
    </row>
    <row r="409" spans="2:7" ht="25.5" x14ac:dyDescent="0.25">
      <c r="B409" s="131" t="s">
        <v>1017</v>
      </c>
      <c r="C409" s="131" t="s">
        <v>825</v>
      </c>
      <c r="D409" s="131" t="s">
        <v>826</v>
      </c>
      <c r="E409" s="132" t="s">
        <v>1020</v>
      </c>
      <c r="F409" s="136" t="s">
        <v>544</v>
      </c>
      <c r="G409" s="133">
        <v>100.41661305363718</v>
      </c>
    </row>
    <row r="410" spans="2:7" ht="25.5" x14ac:dyDescent="0.25">
      <c r="B410" s="131" t="s">
        <v>1021</v>
      </c>
      <c r="C410" s="131" t="s">
        <v>1022</v>
      </c>
      <c r="D410" s="131" t="s">
        <v>1023</v>
      </c>
      <c r="E410" s="132" t="s">
        <v>717</v>
      </c>
      <c r="F410" s="136" t="s">
        <v>559</v>
      </c>
      <c r="G410" s="133">
        <v>41.335974519955897</v>
      </c>
    </row>
    <row r="411" spans="2:7" ht="25.5" x14ac:dyDescent="0.25">
      <c r="B411" s="131" t="s">
        <v>1021</v>
      </c>
      <c r="C411" s="131" t="s">
        <v>1022</v>
      </c>
      <c r="D411" s="131" t="s">
        <v>1023</v>
      </c>
      <c r="E411" s="132" t="s">
        <v>878</v>
      </c>
      <c r="F411" s="136" t="s">
        <v>559</v>
      </c>
      <c r="G411" s="133">
        <v>41.335974519955897</v>
      </c>
    </row>
    <row r="412" spans="2:7" ht="25.5" x14ac:dyDescent="0.25">
      <c r="B412" s="131" t="s">
        <v>1021</v>
      </c>
      <c r="C412" s="131" t="s">
        <v>1022</v>
      </c>
      <c r="D412" s="131" t="s">
        <v>1023</v>
      </c>
      <c r="E412" s="132" t="s">
        <v>719</v>
      </c>
      <c r="F412" s="136" t="s">
        <v>553</v>
      </c>
      <c r="G412" s="133">
        <v>52</v>
      </c>
    </row>
    <row r="413" spans="2:7" ht="25.5" x14ac:dyDescent="0.25">
      <c r="B413" s="131" t="s">
        <v>1021</v>
      </c>
      <c r="C413" s="131" t="s">
        <v>1022</v>
      </c>
      <c r="D413" s="131" t="s">
        <v>1023</v>
      </c>
      <c r="E413" s="132" t="s">
        <v>1024</v>
      </c>
      <c r="F413" s="136" t="s">
        <v>563</v>
      </c>
      <c r="G413" s="133">
        <v>62.590776538398984</v>
      </c>
    </row>
    <row r="414" spans="2:7" ht="25.5" x14ac:dyDescent="0.25">
      <c r="B414" s="131" t="s">
        <v>1021</v>
      </c>
      <c r="C414" s="131" t="s">
        <v>1022</v>
      </c>
      <c r="D414" s="131" t="s">
        <v>1023</v>
      </c>
      <c r="E414" s="132" t="s">
        <v>914</v>
      </c>
      <c r="F414" s="136" t="s">
        <v>544</v>
      </c>
      <c r="G414" s="133">
        <v>105.46331509891714</v>
      </c>
    </row>
    <row r="415" spans="2:7" ht="25.5" x14ac:dyDescent="0.25">
      <c r="B415" s="131" t="s">
        <v>1021</v>
      </c>
      <c r="C415" s="131" t="s">
        <v>1022</v>
      </c>
      <c r="D415" s="131" t="s">
        <v>1023</v>
      </c>
      <c r="E415" s="132" t="s">
        <v>1025</v>
      </c>
      <c r="F415" s="136" t="s">
        <v>553</v>
      </c>
      <c r="G415" s="133">
        <v>164.9620084903224</v>
      </c>
    </row>
    <row r="416" spans="2:7" ht="25.5" x14ac:dyDescent="0.25">
      <c r="B416" s="131" t="s">
        <v>1021</v>
      </c>
      <c r="C416" s="131" t="s">
        <v>1022</v>
      </c>
      <c r="D416" s="131" t="s">
        <v>1023</v>
      </c>
      <c r="E416" s="132" t="s">
        <v>822</v>
      </c>
      <c r="F416" s="136" t="s">
        <v>563</v>
      </c>
      <c r="G416" s="133">
        <v>62.590776538398984</v>
      </c>
    </row>
    <row r="417" spans="2:7" ht="25.5" x14ac:dyDescent="0.25">
      <c r="B417" s="131" t="s">
        <v>1021</v>
      </c>
      <c r="C417" s="131" t="s">
        <v>1022</v>
      </c>
      <c r="D417" s="131" t="s">
        <v>1023</v>
      </c>
      <c r="E417" s="132" t="s">
        <v>872</v>
      </c>
      <c r="F417" s="136" t="s">
        <v>559</v>
      </c>
      <c r="G417" s="133">
        <v>25</v>
      </c>
    </row>
    <row r="418" spans="2:7" ht="25.5" x14ac:dyDescent="0.25">
      <c r="B418" s="131" t="s">
        <v>1026</v>
      </c>
      <c r="C418" s="131" t="s">
        <v>1022</v>
      </c>
      <c r="D418" s="131" t="s">
        <v>1023</v>
      </c>
      <c r="E418" s="132" t="s">
        <v>818</v>
      </c>
      <c r="F418" s="136" t="s">
        <v>559</v>
      </c>
      <c r="G418" s="133">
        <v>41.335974519955897</v>
      </c>
    </row>
    <row r="419" spans="2:7" ht="25.5" x14ac:dyDescent="0.25">
      <c r="B419" s="131" t="s">
        <v>1027</v>
      </c>
      <c r="C419" s="131" t="s">
        <v>1022</v>
      </c>
      <c r="D419" s="131" t="s">
        <v>1023</v>
      </c>
      <c r="E419" s="132" t="s">
        <v>989</v>
      </c>
      <c r="F419" s="136" t="s">
        <v>559</v>
      </c>
      <c r="G419" s="133">
        <v>41.335974519955897</v>
      </c>
    </row>
    <row r="420" spans="2:7" ht="25.5" x14ac:dyDescent="0.25">
      <c r="B420" s="131" t="s">
        <v>1028</v>
      </c>
      <c r="C420" s="131" t="s">
        <v>1022</v>
      </c>
      <c r="D420" s="131" t="s">
        <v>1023</v>
      </c>
      <c r="E420" s="132" t="s">
        <v>1029</v>
      </c>
      <c r="F420" s="136" t="s">
        <v>559</v>
      </c>
      <c r="G420" s="133">
        <v>41.335974519955897</v>
      </c>
    </row>
    <row r="421" spans="2:7" ht="25.5" x14ac:dyDescent="0.25">
      <c r="B421" s="131" t="s">
        <v>1027</v>
      </c>
      <c r="C421" s="131" t="s">
        <v>1022</v>
      </c>
      <c r="D421" s="131" t="s">
        <v>1023</v>
      </c>
      <c r="E421" s="132" t="s">
        <v>813</v>
      </c>
      <c r="F421" s="136" t="s">
        <v>553</v>
      </c>
      <c r="G421" s="133">
        <v>164.9620084903224</v>
      </c>
    </row>
    <row r="422" spans="2:7" ht="25.5" x14ac:dyDescent="0.25">
      <c r="B422" s="131" t="s">
        <v>1027</v>
      </c>
      <c r="C422" s="131" t="s">
        <v>1022</v>
      </c>
      <c r="D422" s="131" t="s">
        <v>1023</v>
      </c>
      <c r="E422" s="132" t="s">
        <v>1030</v>
      </c>
      <c r="F422" s="136" t="s">
        <v>563</v>
      </c>
      <c r="G422" s="133">
        <v>62.590776538398984</v>
      </c>
    </row>
    <row r="423" spans="2:7" ht="25.5" x14ac:dyDescent="0.25">
      <c r="B423" s="131" t="s">
        <v>1021</v>
      </c>
      <c r="C423" s="131" t="s">
        <v>1022</v>
      </c>
      <c r="D423" s="131" t="s">
        <v>1023</v>
      </c>
      <c r="E423" s="132" t="s">
        <v>844</v>
      </c>
      <c r="F423" s="136" t="s">
        <v>553</v>
      </c>
      <c r="G423" s="133">
        <v>85</v>
      </c>
    </row>
    <row r="424" spans="2:7" ht="25.5" x14ac:dyDescent="0.25">
      <c r="B424" s="131" t="s">
        <v>1031</v>
      </c>
      <c r="C424" s="131" t="s">
        <v>1022</v>
      </c>
      <c r="D424" s="131" t="s">
        <v>1023</v>
      </c>
      <c r="E424" s="132" t="s">
        <v>713</v>
      </c>
      <c r="F424" s="136" t="s">
        <v>563</v>
      </c>
      <c r="G424" s="133">
        <v>62.590776538398984</v>
      </c>
    </row>
    <row r="425" spans="2:7" ht="25.5" x14ac:dyDescent="0.25">
      <c r="B425" s="131" t="s">
        <v>1031</v>
      </c>
      <c r="C425" s="131" t="s">
        <v>1022</v>
      </c>
      <c r="D425" s="131" t="s">
        <v>1023</v>
      </c>
      <c r="E425" s="132" t="s">
        <v>1000</v>
      </c>
      <c r="F425" s="136" t="s">
        <v>563</v>
      </c>
      <c r="G425" s="133">
        <v>62.590776538398984</v>
      </c>
    </row>
    <row r="426" spans="2:7" ht="25.5" x14ac:dyDescent="0.25">
      <c r="B426" s="131" t="s">
        <v>1031</v>
      </c>
      <c r="C426" s="131" t="s">
        <v>1022</v>
      </c>
      <c r="D426" s="131" t="s">
        <v>1023</v>
      </c>
      <c r="E426" s="132" t="s">
        <v>704</v>
      </c>
      <c r="F426" s="136" t="s">
        <v>563</v>
      </c>
      <c r="G426" s="133">
        <v>62.590776538398984</v>
      </c>
    </row>
    <row r="427" spans="2:7" ht="25.5" x14ac:dyDescent="0.25">
      <c r="B427" s="131" t="s">
        <v>1031</v>
      </c>
      <c r="C427" s="131" t="s">
        <v>1022</v>
      </c>
      <c r="D427" s="131" t="s">
        <v>1023</v>
      </c>
      <c r="E427" s="132" t="s">
        <v>703</v>
      </c>
      <c r="F427" s="136" t="s">
        <v>553</v>
      </c>
      <c r="G427" s="133">
        <v>60</v>
      </c>
    </row>
    <row r="428" spans="2:7" ht="25.5" x14ac:dyDescent="0.25">
      <c r="B428" s="131" t="s">
        <v>1031</v>
      </c>
      <c r="C428" s="131" t="s">
        <v>1022</v>
      </c>
      <c r="D428" s="131" t="s">
        <v>1023</v>
      </c>
      <c r="E428" s="132" t="s">
        <v>699</v>
      </c>
      <c r="F428" s="136" t="s">
        <v>553</v>
      </c>
      <c r="G428" s="133">
        <v>164.9620084903224</v>
      </c>
    </row>
    <row r="429" spans="2:7" ht="25.5" x14ac:dyDescent="0.25">
      <c r="B429" s="131" t="s">
        <v>1021</v>
      </c>
      <c r="C429" s="131" t="s">
        <v>1022</v>
      </c>
      <c r="D429" s="131" t="s">
        <v>1023</v>
      </c>
      <c r="E429" s="132" t="s">
        <v>1032</v>
      </c>
      <c r="F429" s="136" t="s">
        <v>550</v>
      </c>
      <c r="G429" s="133">
        <v>391.01278686132349</v>
      </c>
    </row>
    <row r="430" spans="2:7" ht="25.5" x14ac:dyDescent="0.25">
      <c r="B430" s="131" t="s">
        <v>1033</v>
      </c>
      <c r="C430" s="131" t="s">
        <v>1022</v>
      </c>
      <c r="D430" s="131" t="s">
        <v>1023</v>
      </c>
      <c r="E430" s="132" t="s">
        <v>715</v>
      </c>
      <c r="F430" s="136" t="s">
        <v>553</v>
      </c>
      <c r="G430" s="133">
        <v>216.05342432586167</v>
      </c>
    </row>
    <row r="431" spans="2:7" ht="25.5" x14ac:dyDescent="0.25">
      <c r="B431" s="131" t="s">
        <v>1033</v>
      </c>
      <c r="C431" s="131" t="s">
        <v>1022</v>
      </c>
      <c r="D431" s="131" t="s">
        <v>1023</v>
      </c>
      <c r="E431" s="132" t="s">
        <v>837</v>
      </c>
      <c r="F431" s="136" t="s">
        <v>626</v>
      </c>
      <c r="G431" s="133">
        <v>21.465880590585542</v>
      </c>
    </row>
    <row r="432" spans="2:7" ht="25.5" x14ac:dyDescent="0.25">
      <c r="B432" s="131" t="s">
        <v>1034</v>
      </c>
      <c r="C432" s="131" t="s">
        <v>1022</v>
      </c>
      <c r="D432" s="131" t="s">
        <v>1023</v>
      </c>
      <c r="E432" s="132" t="s">
        <v>657</v>
      </c>
      <c r="F432" s="136" t="s">
        <v>688</v>
      </c>
      <c r="G432" s="133">
        <v>51.582755795392416</v>
      </c>
    </row>
    <row r="433" spans="2:7" ht="25.5" x14ac:dyDescent="0.25">
      <c r="B433" s="131" t="s">
        <v>1035</v>
      </c>
      <c r="C433" s="131" t="s">
        <v>1022</v>
      </c>
      <c r="D433" s="131" t="s">
        <v>1023</v>
      </c>
      <c r="E433" s="132" t="s">
        <v>658</v>
      </c>
      <c r="F433" s="136" t="s">
        <v>559</v>
      </c>
      <c r="G433" s="133">
        <v>58.802381627636926</v>
      </c>
    </row>
    <row r="434" spans="2:7" ht="25.5" x14ac:dyDescent="0.25">
      <c r="B434" s="131" t="s">
        <v>1036</v>
      </c>
      <c r="C434" s="131" t="s">
        <v>1022</v>
      </c>
      <c r="D434" s="131" t="s">
        <v>1023</v>
      </c>
      <c r="E434" s="132" t="s">
        <v>1037</v>
      </c>
      <c r="F434" s="136" t="s">
        <v>544</v>
      </c>
      <c r="G434" s="133">
        <v>138.21537239244151</v>
      </c>
    </row>
    <row r="435" spans="2:7" ht="25.5" x14ac:dyDescent="0.25">
      <c r="B435" s="131" t="s">
        <v>1036</v>
      </c>
      <c r="C435" s="131" t="s">
        <v>1022</v>
      </c>
      <c r="D435" s="131" t="s">
        <v>1023</v>
      </c>
      <c r="E435" s="132" t="s">
        <v>666</v>
      </c>
      <c r="F435" s="136" t="s">
        <v>547</v>
      </c>
      <c r="G435" s="133">
        <v>346.25904727305254</v>
      </c>
    </row>
    <row r="436" spans="2:7" ht="25.5" x14ac:dyDescent="0.25">
      <c r="B436" s="131" t="s">
        <v>1036</v>
      </c>
      <c r="C436" s="131" t="s">
        <v>1022</v>
      </c>
      <c r="D436" s="131" t="s">
        <v>1023</v>
      </c>
      <c r="E436" s="132" t="s">
        <v>662</v>
      </c>
      <c r="F436" s="136" t="s">
        <v>563</v>
      </c>
      <c r="G436" s="133">
        <v>83.55463591160111</v>
      </c>
    </row>
    <row r="437" spans="2:7" ht="25.5" x14ac:dyDescent="0.25">
      <c r="B437" s="131" t="s">
        <v>1038</v>
      </c>
      <c r="C437" s="131" t="s">
        <v>1022</v>
      </c>
      <c r="D437" s="131" t="s">
        <v>1023</v>
      </c>
      <c r="E437" s="132" t="s">
        <v>1039</v>
      </c>
      <c r="F437" s="136" t="s">
        <v>563</v>
      </c>
      <c r="G437" s="133">
        <v>83.55463591160111</v>
      </c>
    </row>
    <row r="438" spans="2:7" ht="25.5" x14ac:dyDescent="0.25">
      <c r="B438" s="131" t="s">
        <v>1038</v>
      </c>
      <c r="C438" s="131" t="s">
        <v>1022</v>
      </c>
      <c r="D438" s="131" t="s">
        <v>1023</v>
      </c>
      <c r="E438" s="132" t="s">
        <v>654</v>
      </c>
      <c r="F438" s="136" t="s">
        <v>563</v>
      </c>
      <c r="G438" s="133">
        <v>83.55463591160111</v>
      </c>
    </row>
    <row r="439" spans="2:7" ht="25.5" x14ac:dyDescent="0.25">
      <c r="B439" s="131" t="s">
        <v>1040</v>
      </c>
      <c r="C439" s="131" t="s">
        <v>1022</v>
      </c>
      <c r="D439" s="131" t="s">
        <v>1023</v>
      </c>
      <c r="E439" s="132" t="s">
        <v>718</v>
      </c>
      <c r="F439" s="136" t="s">
        <v>688</v>
      </c>
      <c r="G439" s="133">
        <v>51.582755795392416</v>
      </c>
    </row>
    <row r="440" spans="2:7" ht="25.5" x14ac:dyDescent="0.25">
      <c r="B440" s="131" t="s">
        <v>1041</v>
      </c>
      <c r="C440" s="131" t="s">
        <v>1022</v>
      </c>
      <c r="D440" s="131" t="s">
        <v>1023</v>
      </c>
      <c r="E440" s="132" t="s">
        <v>965</v>
      </c>
      <c r="F440" s="136" t="s">
        <v>559</v>
      </c>
      <c r="G440" s="133">
        <v>53.733932873111698</v>
      </c>
    </row>
    <row r="441" spans="2:7" ht="25.5" x14ac:dyDescent="0.25">
      <c r="B441" s="131" t="s">
        <v>1041</v>
      </c>
      <c r="C441" s="131" t="s">
        <v>1022</v>
      </c>
      <c r="D441" s="131" t="s">
        <v>1023</v>
      </c>
      <c r="E441" s="132" t="s">
        <v>975</v>
      </c>
      <c r="F441" s="136" t="s">
        <v>563</v>
      </c>
      <c r="G441" s="133">
        <v>63.638206864897327</v>
      </c>
    </row>
    <row r="442" spans="2:7" ht="25.5" x14ac:dyDescent="0.25">
      <c r="B442" s="131" t="s">
        <v>1041</v>
      </c>
      <c r="C442" s="131" t="s">
        <v>1022</v>
      </c>
      <c r="D442" s="131" t="s">
        <v>1023</v>
      </c>
      <c r="E442" s="132" t="s">
        <v>819</v>
      </c>
      <c r="F442" s="136" t="s">
        <v>563</v>
      </c>
      <c r="G442" s="133">
        <v>82.219955005681228</v>
      </c>
    </row>
    <row r="443" spans="2:7" ht="25.5" x14ac:dyDescent="0.25">
      <c r="B443" s="131" t="s">
        <v>1041</v>
      </c>
      <c r="C443" s="131" t="s">
        <v>1022</v>
      </c>
      <c r="D443" s="131" t="s">
        <v>1023</v>
      </c>
      <c r="E443" s="132" t="s">
        <v>627</v>
      </c>
      <c r="F443" s="136" t="s">
        <v>553</v>
      </c>
      <c r="G443" s="133">
        <v>213.63820686489731</v>
      </c>
    </row>
    <row r="444" spans="2:7" ht="25.5" x14ac:dyDescent="0.25">
      <c r="B444" s="131" t="s">
        <v>1041</v>
      </c>
      <c r="C444" s="131" t="s">
        <v>1022</v>
      </c>
      <c r="D444" s="131" t="s">
        <v>1023</v>
      </c>
      <c r="E444" s="132" t="s">
        <v>628</v>
      </c>
      <c r="F444" s="136" t="s">
        <v>563</v>
      </c>
      <c r="G444" s="133">
        <v>50</v>
      </c>
    </row>
    <row r="445" spans="2:7" ht="25.5" x14ac:dyDescent="0.25">
      <c r="B445" s="131" t="s">
        <v>1042</v>
      </c>
      <c r="C445" s="131" t="s">
        <v>1022</v>
      </c>
      <c r="D445" s="131" t="s">
        <v>1023</v>
      </c>
      <c r="E445" s="132" t="s">
        <v>1043</v>
      </c>
      <c r="F445" s="136" t="s">
        <v>563</v>
      </c>
      <c r="G445" s="133">
        <v>82.219955005681228</v>
      </c>
    </row>
    <row r="446" spans="2:7" ht="25.5" x14ac:dyDescent="0.25">
      <c r="B446" s="131" t="s">
        <v>1044</v>
      </c>
      <c r="C446" s="131" t="s">
        <v>1022</v>
      </c>
      <c r="D446" s="131" t="s">
        <v>1023</v>
      </c>
      <c r="E446" s="132" t="s">
        <v>714</v>
      </c>
      <c r="F446" s="136" t="s">
        <v>563</v>
      </c>
      <c r="G446" s="133">
        <v>82.219955005681228</v>
      </c>
    </row>
    <row r="447" spans="2:7" ht="25.5" x14ac:dyDescent="0.25">
      <c r="B447" s="131" t="s">
        <v>1044</v>
      </c>
      <c r="C447" s="131" t="s">
        <v>1022</v>
      </c>
      <c r="D447" s="131" t="s">
        <v>1023</v>
      </c>
      <c r="E447" s="132" t="s">
        <v>999</v>
      </c>
      <c r="F447" s="136" t="s">
        <v>563</v>
      </c>
      <c r="G447" s="133">
        <v>82.219955005681228</v>
      </c>
    </row>
    <row r="448" spans="2:7" ht="25.5" x14ac:dyDescent="0.25">
      <c r="B448" s="131" t="s">
        <v>1045</v>
      </c>
      <c r="C448" s="131" t="s">
        <v>1022</v>
      </c>
      <c r="D448" s="131" t="s">
        <v>1023</v>
      </c>
      <c r="E448" s="132" t="s">
        <v>1046</v>
      </c>
      <c r="F448" s="136" t="s">
        <v>845</v>
      </c>
      <c r="G448" s="133">
        <v>8.0201010126776673</v>
      </c>
    </row>
    <row r="449" spans="2:7" ht="25.5" x14ac:dyDescent="0.25">
      <c r="B449" s="131" t="s">
        <v>1044</v>
      </c>
      <c r="C449" s="131" t="s">
        <v>1022</v>
      </c>
      <c r="D449" s="131" t="s">
        <v>1023</v>
      </c>
      <c r="E449" s="132" t="s">
        <v>705</v>
      </c>
      <c r="F449" s="136" t="s">
        <v>553</v>
      </c>
      <c r="G449" s="133">
        <v>213.63820686489731</v>
      </c>
    </row>
    <row r="450" spans="2:7" ht="25.5" x14ac:dyDescent="0.25">
      <c r="B450" s="131" t="s">
        <v>1031</v>
      </c>
      <c r="C450" s="131" t="s">
        <v>1022</v>
      </c>
      <c r="D450" s="131" t="s">
        <v>1023</v>
      </c>
      <c r="E450" s="132" t="s">
        <v>731</v>
      </c>
      <c r="F450" s="136" t="s">
        <v>553</v>
      </c>
      <c r="G450" s="133">
        <v>213.63820686489731</v>
      </c>
    </row>
    <row r="451" spans="2:7" ht="25.5" x14ac:dyDescent="0.25">
      <c r="B451" s="131" t="s">
        <v>1033</v>
      </c>
      <c r="C451" s="131" t="s">
        <v>1022</v>
      </c>
      <c r="D451" s="131" t="s">
        <v>1023</v>
      </c>
      <c r="E451" s="132" t="s">
        <v>1047</v>
      </c>
      <c r="F451" s="136" t="s">
        <v>553</v>
      </c>
      <c r="G451" s="133">
        <v>208.27326995797537</v>
      </c>
    </row>
    <row r="452" spans="2:7" ht="25.5" x14ac:dyDescent="0.25">
      <c r="B452" s="131" t="s">
        <v>1041</v>
      </c>
      <c r="C452" s="131" t="s">
        <v>1022</v>
      </c>
      <c r="D452" s="131" t="s">
        <v>1023</v>
      </c>
      <c r="E452" s="132" t="s">
        <v>930</v>
      </c>
      <c r="F452" s="136" t="s">
        <v>544</v>
      </c>
      <c r="G452" s="133">
        <v>132.93489331260636</v>
      </c>
    </row>
    <row r="453" spans="2:7" ht="25.5" x14ac:dyDescent="0.25">
      <c r="B453" s="131" t="s">
        <v>1033</v>
      </c>
      <c r="C453" s="131" t="s">
        <v>1022</v>
      </c>
      <c r="D453" s="131" t="s">
        <v>1023</v>
      </c>
      <c r="E453" s="132" t="s">
        <v>673</v>
      </c>
      <c r="F453" s="136" t="s">
        <v>553</v>
      </c>
      <c r="G453" s="133">
        <v>211.43680511160932</v>
      </c>
    </row>
    <row r="454" spans="2:7" ht="25.5" x14ac:dyDescent="0.25">
      <c r="B454" s="131" t="s">
        <v>1033</v>
      </c>
      <c r="C454" s="131" t="s">
        <v>1022</v>
      </c>
      <c r="D454" s="131" t="s">
        <v>1023</v>
      </c>
      <c r="E454" s="132" t="s">
        <v>687</v>
      </c>
      <c r="F454" s="136" t="s">
        <v>563</v>
      </c>
      <c r="G454" s="133">
        <v>84.383982581976923</v>
      </c>
    </row>
    <row r="455" spans="2:7" ht="25.5" x14ac:dyDescent="0.25">
      <c r="B455" s="131" t="s">
        <v>1048</v>
      </c>
      <c r="C455" s="131" t="s">
        <v>1022</v>
      </c>
      <c r="D455" s="131" t="s">
        <v>1023</v>
      </c>
      <c r="E455" s="132" t="s">
        <v>722</v>
      </c>
      <c r="F455" s="136" t="s">
        <v>563</v>
      </c>
      <c r="G455" s="133">
        <v>84.383982581976923</v>
      </c>
    </row>
    <row r="456" spans="2:7" ht="25.5" x14ac:dyDescent="0.25">
      <c r="B456" s="131" t="s">
        <v>1049</v>
      </c>
      <c r="C456" s="131" t="s">
        <v>1022</v>
      </c>
      <c r="D456" s="131" t="s">
        <v>1023</v>
      </c>
      <c r="E456" s="132" t="s">
        <v>888</v>
      </c>
      <c r="F456" s="136" t="s">
        <v>626</v>
      </c>
      <c r="G456" s="133">
        <v>5</v>
      </c>
    </row>
    <row r="457" spans="2:7" ht="25.5" x14ac:dyDescent="0.25">
      <c r="B457" s="131" t="s">
        <v>1048</v>
      </c>
      <c r="C457" s="131" t="s">
        <v>1022</v>
      </c>
      <c r="D457" s="131" t="s">
        <v>1023</v>
      </c>
      <c r="E457" s="132" t="s">
        <v>697</v>
      </c>
      <c r="F457" s="136" t="s">
        <v>544</v>
      </c>
      <c r="G457" s="133">
        <v>135.22703086022995</v>
      </c>
    </row>
    <row r="458" spans="2:7" ht="25.5" x14ac:dyDescent="0.25">
      <c r="B458" s="131" t="s">
        <v>1048</v>
      </c>
      <c r="C458" s="131" t="s">
        <v>1022</v>
      </c>
      <c r="D458" s="131" t="s">
        <v>1023</v>
      </c>
      <c r="E458" s="132" t="s">
        <v>1050</v>
      </c>
      <c r="F458" s="136" t="s">
        <v>553</v>
      </c>
      <c r="G458" s="133">
        <v>211.43680511160932</v>
      </c>
    </row>
    <row r="459" spans="2:7" ht="25.5" x14ac:dyDescent="0.25">
      <c r="B459" s="131" t="s">
        <v>1048</v>
      </c>
      <c r="C459" s="131" t="s">
        <v>1022</v>
      </c>
      <c r="D459" s="131" t="s">
        <v>1023</v>
      </c>
      <c r="E459" s="132" t="s">
        <v>685</v>
      </c>
      <c r="F459" s="136" t="s">
        <v>553</v>
      </c>
      <c r="G459" s="133">
        <v>211.43680511160932</v>
      </c>
    </row>
    <row r="460" spans="2:7" ht="25.5" x14ac:dyDescent="0.25">
      <c r="B460" s="131" t="s">
        <v>1051</v>
      </c>
      <c r="C460" s="131" t="s">
        <v>1022</v>
      </c>
      <c r="D460" s="131" t="s">
        <v>1023</v>
      </c>
      <c r="E460" s="132" t="s">
        <v>932</v>
      </c>
      <c r="F460" s="136" t="s">
        <v>586</v>
      </c>
      <c r="G460" s="133">
        <v>30.126297553602296</v>
      </c>
    </row>
    <row r="461" spans="2:7" ht="25.5" x14ac:dyDescent="0.25">
      <c r="B461" s="131" t="s">
        <v>1052</v>
      </c>
      <c r="C461" s="131" t="s">
        <v>1022</v>
      </c>
      <c r="D461" s="131" t="s">
        <v>1023</v>
      </c>
      <c r="E461" s="132" t="s">
        <v>1053</v>
      </c>
      <c r="F461" s="136" t="s">
        <v>544</v>
      </c>
      <c r="G461" s="133">
        <v>135.22703086022995</v>
      </c>
    </row>
    <row r="462" spans="2:7" ht="25.5" x14ac:dyDescent="0.25">
      <c r="B462" s="131" t="s">
        <v>1052</v>
      </c>
      <c r="C462" s="131" t="s">
        <v>1022</v>
      </c>
      <c r="D462" s="131" t="s">
        <v>1023</v>
      </c>
      <c r="E462" s="132" t="s">
        <v>1053</v>
      </c>
      <c r="F462" s="136" t="s">
        <v>544</v>
      </c>
      <c r="G462" s="133">
        <v>135.22703086022995</v>
      </c>
    </row>
    <row r="463" spans="2:7" ht="25.5" x14ac:dyDescent="0.25">
      <c r="B463" s="131" t="s">
        <v>1033</v>
      </c>
      <c r="C463" s="131" t="s">
        <v>1022</v>
      </c>
      <c r="D463" s="131" t="s">
        <v>1023</v>
      </c>
      <c r="E463" s="132" t="s">
        <v>1054</v>
      </c>
      <c r="F463" s="136" t="s">
        <v>553</v>
      </c>
      <c r="G463" s="133">
        <v>233.55220379503686</v>
      </c>
    </row>
    <row r="464" spans="2:7" ht="25.5" x14ac:dyDescent="0.25">
      <c r="B464" s="131" t="s">
        <v>1055</v>
      </c>
      <c r="C464" s="131" t="s">
        <v>1022</v>
      </c>
      <c r="D464" s="131" t="s">
        <v>1023</v>
      </c>
      <c r="E464" s="132" t="s">
        <v>1056</v>
      </c>
      <c r="F464" s="136" t="s">
        <v>559</v>
      </c>
      <c r="G464" s="133">
        <v>58.802381627636926</v>
      </c>
    </row>
    <row r="465" spans="2:7" ht="25.5" x14ac:dyDescent="0.25">
      <c r="B465" s="131" t="s">
        <v>1057</v>
      </c>
      <c r="C465" s="131" t="s">
        <v>1022</v>
      </c>
      <c r="D465" s="131" t="s">
        <v>1023</v>
      </c>
      <c r="E465" s="132" t="s">
        <v>933</v>
      </c>
      <c r="F465" s="136" t="s">
        <v>559</v>
      </c>
      <c r="G465" s="133">
        <v>58.802381627636926</v>
      </c>
    </row>
    <row r="466" spans="2:7" ht="25.5" x14ac:dyDescent="0.25">
      <c r="B466" s="131" t="s">
        <v>1058</v>
      </c>
      <c r="C466" s="131" t="s">
        <v>1022</v>
      </c>
      <c r="D466" s="131" t="s">
        <v>1023</v>
      </c>
      <c r="E466" s="132" t="s">
        <v>1059</v>
      </c>
      <c r="F466" s="136" t="s">
        <v>559</v>
      </c>
      <c r="G466" s="133">
        <v>58.802381627636926</v>
      </c>
    </row>
    <row r="467" spans="2:7" ht="25.5" x14ac:dyDescent="0.25">
      <c r="B467" s="131" t="s">
        <v>1060</v>
      </c>
      <c r="C467" s="131" t="s">
        <v>1022</v>
      </c>
      <c r="D467" s="131" t="s">
        <v>1023</v>
      </c>
      <c r="E467" s="132" t="s">
        <v>1061</v>
      </c>
      <c r="F467" s="136" t="s">
        <v>563</v>
      </c>
      <c r="G467" s="133">
        <v>90.856149607523093</v>
      </c>
    </row>
    <row r="468" spans="2:7" ht="25.5" x14ac:dyDescent="0.25">
      <c r="B468" s="131" t="s">
        <v>1062</v>
      </c>
      <c r="C468" s="131" t="s">
        <v>1022</v>
      </c>
      <c r="D468" s="131" t="s">
        <v>1023</v>
      </c>
      <c r="E468" s="132" t="s">
        <v>1063</v>
      </c>
      <c r="F468" s="136" t="s">
        <v>563</v>
      </c>
      <c r="G468" s="133">
        <v>90.856149607523093</v>
      </c>
    </row>
    <row r="469" spans="2:7" ht="25.5" x14ac:dyDescent="0.25">
      <c r="B469" s="131" t="s">
        <v>1036</v>
      </c>
      <c r="C469" s="131" t="s">
        <v>1022</v>
      </c>
      <c r="D469" s="131" t="s">
        <v>1023</v>
      </c>
      <c r="E469" s="132" t="s">
        <v>1064</v>
      </c>
      <c r="F469" s="136" t="s">
        <v>553</v>
      </c>
      <c r="G469" s="133">
        <v>233.65129974585136</v>
      </c>
    </row>
    <row r="470" spans="2:7" ht="25.5" x14ac:dyDescent="0.25">
      <c r="B470" s="131" t="s">
        <v>1065</v>
      </c>
      <c r="C470" s="131" t="s">
        <v>1022</v>
      </c>
      <c r="D470" s="131" t="s">
        <v>1023</v>
      </c>
      <c r="E470" s="132" t="s">
        <v>1066</v>
      </c>
      <c r="F470" s="136" t="s">
        <v>563</v>
      </c>
      <c r="G470" s="133">
        <v>90.856149607523093</v>
      </c>
    </row>
    <row r="471" spans="2:7" ht="25.5" x14ac:dyDescent="0.25">
      <c r="B471" s="131" t="s">
        <v>1067</v>
      </c>
      <c r="C471" s="131" t="s">
        <v>1022</v>
      </c>
      <c r="D471" s="131" t="s">
        <v>1023</v>
      </c>
      <c r="E471" s="132" t="s">
        <v>841</v>
      </c>
      <c r="F471" s="136" t="s">
        <v>559</v>
      </c>
      <c r="G471" s="133">
        <v>58.802381627636926</v>
      </c>
    </row>
    <row r="472" spans="2:7" ht="25.5" x14ac:dyDescent="0.25">
      <c r="B472" s="131" t="s">
        <v>1068</v>
      </c>
      <c r="C472" s="131" t="s">
        <v>1022</v>
      </c>
      <c r="D472" s="131" t="s">
        <v>1023</v>
      </c>
      <c r="E472" s="132" t="s">
        <v>916</v>
      </c>
      <c r="F472" s="136" t="s">
        <v>563</v>
      </c>
      <c r="G472" s="133">
        <v>90.856149607523093</v>
      </c>
    </row>
    <row r="473" spans="2:7" ht="25.5" x14ac:dyDescent="0.25">
      <c r="B473" s="131" t="s">
        <v>1068</v>
      </c>
      <c r="C473" s="131" t="s">
        <v>1022</v>
      </c>
      <c r="D473" s="131" t="s">
        <v>1023</v>
      </c>
      <c r="E473" s="132" t="s">
        <v>680</v>
      </c>
      <c r="F473" s="136" t="s">
        <v>563</v>
      </c>
      <c r="G473" s="133">
        <v>90.856149607523093</v>
      </c>
    </row>
    <row r="474" spans="2:7" ht="25.5" x14ac:dyDescent="0.25">
      <c r="B474" s="131" t="s">
        <v>1033</v>
      </c>
      <c r="C474" s="131" t="s">
        <v>1022</v>
      </c>
      <c r="D474" s="131" t="s">
        <v>1023</v>
      </c>
      <c r="E474" s="132" t="s">
        <v>650</v>
      </c>
      <c r="F474" s="136" t="s">
        <v>547</v>
      </c>
      <c r="G474" s="133">
        <v>313.5625081344906</v>
      </c>
    </row>
    <row r="475" spans="2:7" ht="25.5" x14ac:dyDescent="0.25">
      <c r="B475" s="131" t="s">
        <v>1033</v>
      </c>
      <c r="C475" s="131" t="s">
        <v>1022</v>
      </c>
      <c r="D475" s="131" t="s">
        <v>1023</v>
      </c>
      <c r="E475" s="132" t="s">
        <v>750</v>
      </c>
      <c r="F475" s="136" t="s">
        <v>553</v>
      </c>
      <c r="G475" s="133">
        <v>195.57895627608747</v>
      </c>
    </row>
    <row r="476" spans="2:7" ht="25.5" x14ac:dyDescent="0.25">
      <c r="B476" s="131" t="s">
        <v>1033</v>
      </c>
      <c r="C476" s="131" t="s">
        <v>1022</v>
      </c>
      <c r="D476" s="131" t="s">
        <v>1023</v>
      </c>
      <c r="E476" s="132" t="s">
        <v>1069</v>
      </c>
      <c r="F476" s="136" t="s">
        <v>626</v>
      </c>
      <c r="G476" s="133">
        <v>14.740857735658404</v>
      </c>
    </row>
    <row r="477" spans="2:7" ht="25.5" x14ac:dyDescent="0.25">
      <c r="B477" s="131" t="s">
        <v>1033</v>
      </c>
      <c r="C477" s="131" t="s">
        <v>1022</v>
      </c>
      <c r="D477" s="131" t="s">
        <v>1023</v>
      </c>
      <c r="E477" s="132" t="s">
        <v>751</v>
      </c>
      <c r="F477" s="136" t="s">
        <v>559</v>
      </c>
      <c r="G477" s="133">
        <v>49.04829759491696</v>
      </c>
    </row>
    <row r="478" spans="2:7" ht="25.5" x14ac:dyDescent="0.25">
      <c r="B478" s="131" t="s">
        <v>1033</v>
      </c>
      <c r="C478" s="131" t="s">
        <v>1022</v>
      </c>
      <c r="D478" s="131" t="s">
        <v>1023</v>
      </c>
      <c r="E478" s="132" t="s">
        <v>747</v>
      </c>
      <c r="F478" s="136" t="s">
        <v>563</v>
      </c>
      <c r="G478" s="133">
        <v>78.026151907324021</v>
      </c>
    </row>
    <row r="479" spans="2:7" ht="25.5" x14ac:dyDescent="0.25">
      <c r="B479" s="131" t="s">
        <v>1033</v>
      </c>
      <c r="C479" s="131" t="s">
        <v>1022</v>
      </c>
      <c r="D479" s="131" t="s">
        <v>1023</v>
      </c>
      <c r="E479" s="132" t="s">
        <v>760</v>
      </c>
      <c r="F479" s="136" t="s">
        <v>626</v>
      </c>
      <c r="G479" s="133">
        <v>14.740857735658404</v>
      </c>
    </row>
    <row r="480" spans="2:7" ht="25.5" x14ac:dyDescent="0.25">
      <c r="B480" s="131" t="s">
        <v>1033</v>
      </c>
      <c r="C480" s="131" t="s">
        <v>1022</v>
      </c>
      <c r="D480" s="131" t="s">
        <v>1023</v>
      </c>
      <c r="E480" s="132" t="s">
        <v>746</v>
      </c>
      <c r="F480" s="136" t="s">
        <v>563</v>
      </c>
      <c r="G480" s="133">
        <v>78.026151907324021</v>
      </c>
    </row>
    <row r="481" spans="2:7" ht="25.5" x14ac:dyDescent="0.25">
      <c r="B481" s="131" t="s">
        <v>1033</v>
      </c>
      <c r="C481" s="131" t="s">
        <v>1022</v>
      </c>
      <c r="D481" s="131" t="s">
        <v>1023</v>
      </c>
      <c r="E481" s="132" t="s">
        <v>743</v>
      </c>
      <c r="F481" s="136" t="s">
        <v>544</v>
      </c>
      <c r="G481" s="133">
        <v>125.00942984174165</v>
      </c>
    </row>
    <row r="482" spans="2:7" ht="25.5" x14ac:dyDescent="0.25">
      <c r="B482" s="131" t="s">
        <v>1070</v>
      </c>
      <c r="C482" s="131" t="s">
        <v>1022</v>
      </c>
      <c r="D482" s="131" t="s">
        <v>1023</v>
      </c>
      <c r="E482" s="132" t="s">
        <v>1071</v>
      </c>
      <c r="F482" s="136" t="s">
        <v>553</v>
      </c>
      <c r="G482" s="133">
        <v>195.57895627608747</v>
      </c>
    </row>
    <row r="483" spans="2:7" ht="25.5" x14ac:dyDescent="0.25">
      <c r="B483" s="131" t="s">
        <v>1070</v>
      </c>
      <c r="C483" s="131" t="s">
        <v>1022</v>
      </c>
      <c r="D483" s="131" t="s">
        <v>1023</v>
      </c>
      <c r="E483" s="132" t="s">
        <v>622</v>
      </c>
      <c r="F483" s="136" t="s">
        <v>559</v>
      </c>
      <c r="G483" s="133">
        <v>49.04829759491696</v>
      </c>
    </row>
    <row r="484" spans="2:7" ht="25.5" x14ac:dyDescent="0.25">
      <c r="B484" s="131" t="s">
        <v>1072</v>
      </c>
      <c r="C484" s="131" t="s">
        <v>1022</v>
      </c>
      <c r="D484" s="131" t="s">
        <v>1023</v>
      </c>
      <c r="E484" s="132" t="s">
        <v>898</v>
      </c>
      <c r="F484" s="136" t="s">
        <v>563</v>
      </c>
      <c r="G484" s="133">
        <v>82.023070340016346</v>
      </c>
    </row>
    <row r="485" spans="2:7" ht="25.5" x14ac:dyDescent="0.25">
      <c r="B485" s="131" t="s">
        <v>1072</v>
      </c>
      <c r="C485" s="131" t="s">
        <v>1022</v>
      </c>
      <c r="D485" s="131" t="s">
        <v>1023</v>
      </c>
      <c r="E485" s="132" t="s">
        <v>897</v>
      </c>
      <c r="F485" s="136" t="s">
        <v>563</v>
      </c>
      <c r="G485" s="133">
        <v>82.023070340016346</v>
      </c>
    </row>
    <row r="486" spans="2:7" ht="25.5" x14ac:dyDescent="0.25">
      <c r="B486" s="131" t="s">
        <v>1073</v>
      </c>
      <c r="C486" s="131" t="s">
        <v>1022</v>
      </c>
      <c r="D486" s="131" t="s">
        <v>1023</v>
      </c>
      <c r="E486" s="132" t="s">
        <v>947</v>
      </c>
      <c r="F486" s="136" t="s">
        <v>563</v>
      </c>
      <c r="G486" s="133">
        <v>82.023070340016346</v>
      </c>
    </row>
    <row r="487" spans="2:7" ht="25.5" x14ac:dyDescent="0.25">
      <c r="B487" s="131" t="s">
        <v>1073</v>
      </c>
      <c r="C487" s="131" t="s">
        <v>1022</v>
      </c>
      <c r="D487" s="131" t="s">
        <v>1023</v>
      </c>
      <c r="E487" s="132" t="s">
        <v>853</v>
      </c>
      <c r="F487" s="136" t="s">
        <v>563</v>
      </c>
      <c r="G487" s="133">
        <v>82.023070340016346</v>
      </c>
    </row>
    <row r="488" spans="2:7" ht="25.5" x14ac:dyDescent="0.25">
      <c r="B488" s="131" t="s">
        <v>1073</v>
      </c>
      <c r="C488" s="131" t="s">
        <v>1022</v>
      </c>
      <c r="D488" s="131" t="s">
        <v>1023</v>
      </c>
      <c r="E488" s="132" t="s">
        <v>1074</v>
      </c>
      <c r="F488" s="136" t="s">
        <v>563</v>
      </c>
      <c r="G488" s="133">
        <v>82.023070340016346</v>
      </c>
    </row>
    <row r="489" spans="2:7" ht="25.5" x14ac:dyDescent="0.25">
      <c r="B489" s="131" t="s">
        <v>1073</v>
      </c>
      <c r="C489" s="131" t="s">
        <v>1022</v>
      </c>
      <c r="D489" s="131" t="s">
        <v>1023</v>
      </c>
      <c r="E489" s="132" t="s">
        <v>1074</v>
      </c>
      <c r="F489" s="136" t="s">
        <v>547</v>
      </c>
      <c r="G489" s="133">
        <v>341.17075557173968</v>
      </c>
    </row>
    <row r="490" spans="2:7" ht="25.5" x14ac:dyDescent="0.25">
      <c r="B490" s="131" t="s">
        <v>664</v>
      </c>
      <c r="C490" s="131" t="s">
        <v>1022</v>
      </c>
      <c r="D490" s="131" t="s">
        <v>1023</v>
      </c>
      <c r="E490" s="132" t="s">
        <v>1075</v>
      </c>
      <c r="F490" s="136" t="s">
        <v>559</v>
      </c>
      <c r="G490" s="133">
        <v>53.51896630108299</v>
      </c>
    </row>
    <row r="491" spans="2:7" ht="25.5" x14ac:dyDescent="0.25">
      <c r="B491" s="131" t="s">
        <v>664</v>
      </c>
      <c r="C491" s="131" t="s">
        <v>1022</v>
      </c>
      <c r="D491" s="131" t="s">
        <v>1023</v>
      </c>
      <c r="E491" s="132" t="s">
        <v>692</v>
      </c>
      <c r="F491" s="136" t="s">
        <v>544</v>
      </c>
      <c r="G491" s="133">
        <v>136.19747912510104</v>
      </c>
    </row>
    <row r="492" spans="2:7" ht="25.5" x14ac:dyDescent="0.25">
      <c r="B492" s="131" t="s">
        <v>664</v>
      </c>
      <c r="C492" s="131" t="s">
        <v>1022</v>
      </c>
      <c r="D492" s="131" t="s">
        <v>1023</v>
      </c>
      <c r="E492" s="132" t="s">
        <v>618</v>
      </c>
      <c r="F492" s="136" t="s">
        <v>544</v>
      </c>
      <c r="G492" s="133">
        <v>136.19747912510104</v>
      </c>
    </row>
    <row r="493" spans="2:7" ht="25.5" x14ac:dyDescent="0.25">
      <c r="B493" s="131" t="s">
        <v>1076</v>
      </c>
      <c r="C493" s="131" t="s">
        <v>1022</v>
      </c>
      <c r="D493" s="131" t="s">
        <v>1023</v>
      </c>
      <c r="E493" s="132" t="s">
        <v>1077</v>
      </c>
      <c r="F493" s="136" t="s">
        <v>544</v>
      </c>
      <c r="G493" s="133">
        <v>136.19747912510104</v>
      </c>
    </row>
    <row r="494" spans="2:7" ht="25.5" x14ac:dyDescent="0.25">
      <c r="B494" s="131" t="s">
        <v>1078</v>
      </c>
      <c r="C494" s="131" t="s">
        <v>1022</v>
      </c>
      <c r="D494" s="131" t="s">
        <v>1023</v>
      </c>
      <c r="E494" s="132" t="s">
        <v>1079</v>
      </c>
      <c r="F494" s="136" t="s">
        <v>559</v>
      </c>
      <c r="G494" s="133">
        <v>53.51896630108299</v>
      </c>
    </row>
    <row r="495" spans="2:7" ht="25.5" x14ac:dyDescent="0.25">
      <c r="B495" s="131" t="s">
        <v>1078</v>
      </c>
      <c r="C495" s="131" t="s">
        <v>1022</v>
      </c>
      <c r="D495" s="131" t="s">
        <v>1023</v>
      </c>
      <c r="E495" s="132" t="s">
        <v>749</v>
      </c>
      <c r="F495" s="136" t="s">
        <v>563</v>
      </c>
      <c r="G495" s="133">
        <v>82.023070340016346</v>
      </c>
    </row>
    <row r="496" spans="2:7" ht="25.5" x14ac:dyDescent="0.25">
      <c r="B496" s="131" t="s">
        <v>1080</v>
      </c>
      <c r="C496" s="131" t="s">
        <v>1022</v>
      </c>
      <c r="D496" s="131" t="s">
        <v>1023</v>
      </c>
      <c r="E496" s="132" t="s">
        <v>835</v>
      </c>
      <c r="F496" s="136" t="s">
        <v>544</v>
      </c>
      <c r="G496" s="133">
        <v>141.08915654974638</v>
      </c>
    </row>
    <row r="497" spans="2:7" ht="25.5" x14ac:dyDescent="0.25">
      <c r="B497" s="131" t="s">
        <v>1080</v>
      </c>
      <c r="C497" s="131" t="s">
        <v>1022</v>
      </c>
      <c r="D497" s="131" t="s">
        <v>1023</v>
      </c>
      <c r="E497" s="132" t="s">
        <v>836</v>
      </c>
      <c r="F497" s="136" t="s">
        <v>559</v>
      </c>
      <c r="G497" s="133">
        <v>55.497333807238924</v>
      </c>
    </row>
    <row r="498" spans="2:7" ht="25.5" x14ac:dyDescent="0.25">
      <c r="B498" s="131" t="s">
        <v>1080</v>
      </c>
      <c r="C498" s="131" t="s">
        <v>1022</v>
      </c>
      <c r="D498" s="131" t="s">
        <v>1023</v>
      </c>
      <c r="E498" s="132" t="s">
        <v>1081</v>
      </c>
      <c r="F498" s="136" t="s">
        <v>544</v>
      </c>
      <c r="G498" s="133">
        <v>141.08915654974638</v>
      </c>
    </row>
    <row r="499" spans="2:7" ht="25.5" x14ac:dyDescent="0.25">
      <c r="B499" s="131" t="s">
        <v>1080</v>
      </c>
      <c r="C499" s="131" t="s">
        <v>1022</v>
      </c>
      <c r="D499" s="131" t="s">
        <v>1023</v>
      </c>
      <c r="E499" s="132" t="s">
        <v>671</v>
      </c>
      <c r="F499" s="136" t="s">
        <v>563</v>
      </c>
      <c r="G499" s="133">
        <v>85.519323220235876</v>
      </c>
    </row>
    <row r="500" spans="2:7" ht="25.5" x14ac:dyDescent="0.25">
      <c r="B500" s="131" t="s">
        <v>1080</v>
      </c>
      <c r="C500" s="131" t="s">
        <v>1022</v>
      </c>
      <c r="D500" s="131" t="s">
        <v>1023</v>
      </c>
      <c r="E500" s="132" t="s">
        <v>651</v>
      </c>
      <c r="F500" s="136" t="s">
        <v>563</v>
      </c>
      <c r="G500" s="133">
        <v>85.519323220235876</v>
      </c>
    </row>
    <row r="501" spans="2:7" ht="25.5" x14ac:dyDescent="0.25">
      <c r="B501" s="131" t="s">
        <v>1080</v>
      </c>
      <c r="C501" s="131" t="s">
        <v>1022</v>
      </c>
      <c r="D501" s="131" t="s">
        <v>1023</v>
      </c>
      <c r="E501" s="132" t="s">
        <v>948</v>
      </c>
      <c r="F501" s="136" t="s">
        <v>553</v>
      </c>
      <c r="G501" s="133">
        <v>220.62228735929224</v>
      </c>
    </row>
    <row r="502" spans="2:7" ht="25.5" x14ac:dyDescent="0.25">
      <c r="B502" s="131" t="s">
        <v>1082</v>
      </c>
      <c r="C502" s="131" t="s">
        <v>1022</v>
      </c>
      <c r="D502" s="131" t="s">
        <v>1023</v>
      </c>
      <c r="E502" s="132" t="s">
        <v>1083</v>
      </c>
      <c r="F502" s="136" t="s">
        <v>563</v>
      </c>
      <c r="G502" s="133">
        <v>85.519323220235876</v>
      </c>
    </row>
    <row r="503" spans="2:7" ht="25.5" x14ac:dyDescent="0.25">
      <c r="B503" s="131" t="s">
        <v>1084</v>
      </c>
      <c r="C503" s="131" t="s">
        <v>1022</v>
      </c>
      <c r="D503" s="131" t="s">
        <v>1023</v>
      </c>
      <c r="E503" s="132" t="s">
        <v>752</v>
      </c>
      <c r="F503" s="136" t="s">
        <v>563</v>
      </c>
      <c r="G503" s="133">
        <v>85.389729639736302</v>
      </c>
    </row>
    <row r="504" spans="2:7" ht="25.5" x14ac:dyDescent="0.25">
      <c r="B504" s="131" t="s">
        <v>1085</v>
      </c>
      <c r="C504" s="131" t="s">
        <v>1022</v>
      </c>
      <c r="D504" s="131" t="s">
        <v>1023</v>
      </c>
      <c r="E504" s="132" t="s">
        <v>1086</v>
      </c>
      <c r="F504" s="136" t="s">
        <v>559</v>
      </c>
      <c r="G504" s="133">
        <v>52.299532720483654</v>
      </c>
    </row>
    <row r="505" spans="2:7" ht="25.5" x14ac:dyDescent="0.25">
      <c r="B505" s="131" t="s">
        <v>1087</v>
      </c>
      <c r="C505" s="131" t="s">
        <v>1022</v>
      </c>
      <c r="D505" s="131" t="s">
        <v>1023</v>
      </c>
      <c r="E505" s="132" t="s">
        <v>987</v>
      </c>
      <c r="F505" s="136" t="s">
        <v>563</v>
      </c>
      <c r="G505" s="133">
        <v>85.389729639736302</v>
      </c>
    </row>
    <row r="506" spans="2:7" ht="25.5" x14ac:dyDescent="0.25">
      <c r="B506" s="131" t="s">
        <v>1088</v>
      </c>
      <c r="C506" s="131" t="s">
        <v>1022</v>
      </c>
      <c r="D506" s="131" t="s">
        <v>1023</v>
      </c>
      <c r="E506" s="132" t="s">
        <v>614</v>
      </c>
      <c r="F506" s="136" t="s">
        <v>563</v>
      </c>
      <c r="G506" s="133">
        <v>82.699710985073111</v>
      </c>
    </row>
    <row r="507" spans="2:7" ht="25.5" x14ac:dyDescent="0.25">
      <c r="B507" s="131" t="s">
        <v>1089</v>
      </c>
      <c r="C507" s="131" t="s">
        <v>1022</v>
      </c>
      <c r="D507" s="131" t="s">
        <v>1023</v>
      </c>
      <c r="E507" s="132" t="s">
        <v>1090</v>
      </c>
      <c r="F507" s="136" t="s">
        <v>553</v>
      </c>
      <c r="G507" s="133">
        <v>214.57726718616985</v>
      </c>
    </row>
    <row r="508" spans="2:7" ht="25.5" x14ac:dyDescent="0.25">
      <c r="B508" s="131" t="s">
        <v>1089</v>
      </c>
      <c r="C508" s="131" t="s">
        <v>1022</v>
      </c>
      <c r="D508" s="131" t="s">
        <v>1023</v>
      </c>
      <c r="E508" s="132" t="s">
        <v>1002</v>
      </c>
      <c r="F508" s="136" t="s">
        <v>547</v>
      </c>
      <c r="G508" s="133">
        <v>343.85866050760814</v>
      </c>
    </row>
    <row r="509" spans="2:7" ht="25.5" x14ac:dyDescent="0.25">
      <c r="B509" s="131" t="s">
        <v>1089</v>
      </c>
      <c r="C509" s="131" t="s">
        <v>1022</v>
      </c>
      <c r="D509" s="131" t="s">
        <v>1023</v>
      </c>
      <c r="E509" s="132" t="s">
        <v>616</v>
      </c>
      <c r="F509" s="136" t="s">
        <v>563</v>
      </c>
      <c r="G509" s="133">
        <v>82.699710985073111</v>
      </c>
    </row>
    <row r="510" spans="2:7" ht="25.5" x14ac:dyDescent="0.25">
      <c r="B510" s="131" t="s">
        <v>1089</v>
      </c>
      <c r="C510" s="131" t="s">
        <v>1022</v>
      </c>
      <c r="D510" s="131" t="s">
        <v>1023</v>
      </c>
      <c r="E510" s="132" t="s">
        <v>762</v>
      </c>
      <c r="F510" s="136" t="s">
        <v>559</v>
      </c>
      <c r="G510" s="133">
        <v>53.964514401538786</v>
      </c>
    </row>
    <row r="511" spans="2:7" ht="25.5" x14ac:dyDescent="0.25">
      <c r="B511" s="131" t="s">
        <v>1091</v>
      </c>
      <c r="C511" s="131" t="s">
        <v>1022</v>
      </c>
      <c r="D511" s="131" t="s">
        <v>1023</v>
      </c>
      <c r="E511" s="132" t="s">
        <v>913</v>
      </c>
      <c r="F511" s="136" t="s">
        <v>544</v>
      </c>
      <c r="G511" s="133">
        <v>137.28084508613932</v>
      </c>
    </row>
    <row r="512" spans="2:7" ht="25.5" x14ac:dyDescent="0.25">
      <c r="B512" s="131" t="s">
        <v>1092</v>
      </c>
      <c r="C512" s="131" t="s">
        <v>1022</v>
      </c>
      <c r="D512" s="131" t="s">
        <v>1023</v>
      </c>
      <c r="E512" s="132" t="s">
        <v>689</v>
      </c>
      <c r="F512" s="136" t="s">
        <v>626</v>
      </c>
      <c r="G512" s="133">
        <v>15.964514401538786</v>
      </c>
    </row>
    <row r="513" spans="2:7" ht="25.5" x14ac:dyDescent="0.25">
      <c r="B513" s="131" t="s">
        <v>1093</v>
      </c>
      <c r="C513" s="131" t="s">
        <v>1022</v>
      </c>
      <c r="D513" s="131" t="s">
        <v>1023</v>
      </c>
      <c r="E513" s="132" t="s">
        <v>753</v>
      </c>
      <c r="F513" s="136" t="s">
        <v>586</v>
      </c>
      <c r="G513" s="133">
        <v>30.964514401538786</v>
      </c>
    </row>
    <row r="514" spans="2:7" ht="25.5" x14ac:dyDescent="0.25">
      <c r="B514" s="131" t="s">
        <v>1094</v>
      </c>
      <c r="C514" s="131" t="s">
        <v>1022</v>
      </c>
      <c r="D514" s="131" t="s">
        <v>1023</v>
      </c>
      <c r="E514" s="132" t="s">
        <v>649</v>
      </c>
      <c r="F514" s="136" t="s">
        <v>559</v>
      </c>
      <c r="G514" s="133">
        <v>53.964514401538786</v>
      </c>
    </row>
    <row r="515" spans="2:7" ht="25.5" x14ac:dyDescent="0.25">
      <c r="B515" s="131" t="s">
        <v>1095</v>
      </c>
      <c r="C515" s="131" t="s">
        <v>1022</v>
      </c>
      <c r="D515" s="131" t="s">
        <v>1023</v>
      </c>
      <c r="E515" s="132" t="s">
        <v>678</v>
      </c>
      <c r="F515" s="136" t="s">
        <v>845</v>
      </c>
      <c r="G515" s="133">
        <v>2.8978876381741188</v>
      </c>
    </row>
    <row r="516" spans="2:7" ht="25.5" x14ac:dyDescent="0.25">
      <c r="B516" s="131" t="s">
        <v>1096</v>
      </c>
      <c r="C516" s="131" t="s">
        <v>1022</v>
      </c>
      <c r="D516" s="131" t="s">
        <v>1023</v>
      </c>
      <c r="E516" s="132" t="s">
        <v>679</v>
      </c>
      <c r="F516" s="136" t="s">
        <v>1097</v>
      </c>
      <c r="G516" s="133">
        <v>1.3092751905852578</v>
      </c>
    </row>
    <row r="517" spans="2:7" ht="25.5" x14ac:dyDescent="0.25">
      <c r="B517" s="131" t="s">
        <v>1098</v>
      </c>
      <c r="C517" s="131" t="s">
        <v>1022</v>
      </c>
      <c r="D517" s="131" t="s">
        <v>1023</v>
      </c>
      <c r="E517" s="132" t="s">
        <v>668</v>
      </c>
      <c r="F517" s="136" t="s">
        <v>563</v>
      </c>
      <c r="G517" s="133">
        <v>82.699710985073111</v>
      </c>
    </row>
    <row r="518" spans="2:7" ht="25.5" x14ac:dyDescent="0.25">
      <c r="B518" s="131" t="s">
        <v>1098</v>
      </c>
      <c r="C518" s="131" t="s">
        <v>1022</v>
      </c>
      <c r="D518" s="131" t="s">
        <v>1023</v>
      </c>
      <c r="E518" s="132" t="s">
        <v>725</v>
      </c>
      <c r="F518" s="136" t="s">
        <v>544</v>
      </c>
      <c r="G518" s="133">
        <v>137.28084508613932</v>
      </c>
    </row>
    <row r="519" spans="2:7" ht="25.5" x14ac:dyDescent="0.25">
      <c r="B519" s="131" t="s">
        <v>1099</v>
      </c>
      <c r="C519" s="131" t="s">
        <v>1022</v>
      </c>
      <c r="D519" s="131" t="s">
        <v>1023</v>
      </c>
      <c r="E519" s="132" t="s">
        <v>745</v>
      </c>
      <c r="F519" s="136" t="s">
        <v>563</v>
      </c>
      <c r="G519" s="133">
        <v>85.747631775736352</v>
      </c>
    </row>
    <row r="520" spans="2:7" ht="25.5" x14ac:dyDescent="0.25">
      <c r="B520" s="131" t="s">
        <v>1100</v>
      </c>
      <c r="C520" s="131" t="s">
        <v>1022</v>
      </c>
      <c r="D520" s="131" t="s">
        <v>1023</v>
      </c>
      <c r="E520" s="132" t="s">
        <v>1101</v>
      </c>
      <c r="F520" s="136" t="s">
        <v>559</v>
      </c>
      <c r="G520" s="133">
        <v>55.665151671643102</v>
      </c>
    </row>
    <row r="521" spans="2:7" ht="25.5" x14ac:dyDescent="0.25">
      <c r="B521" s="131" t="s">
        <v>1100</v>
      </c>
      <c r="C521" s="131" t="s">
        <v>1022</v>
      </c>
      <c r="D521" s="131" t="s">
        <v>1023</v>
      </c>
      <c r="E521" s="132" t="s">
        <v>857</v>
      </c>
      <c r="F521" s="136" t="s">
        <v>553</v>
      </c>
      <c r="G521" s="133">
        <v>221.52966456116121</v>
      </c>
    </row>
    <row r="522" spans="2:7" ht="25.5" x14ac:dyDescent="0.25">
      <c r="B522" s="131" t="s">
        <v>1102</v>
      </c>
      <c r="C522" s="131" t="s">
        <v>1022</v>
      </c>
      <c r="D522" s="131" t="s">
        <v>1023</v>
      </c>
      <c r="E522" s="132" t="s">
        <v>876</v>
      </c>
      <c r="F522" s="136" t="s">
        <v>559</v>
      </c>
      <c r="G522" s="133">
        <v>55.665151671643102</v>
      </c>
    </row>
    <row r="523" spans="2:7" ht="25.5" x14ac:dyDescent="0.25">
      <c r="B523" s="131" t="s">
        <v>1102</v>
      </c>
      <c r="C523" s="131" t="s">
        <v>1022</v>
      </c>
      <c r="D523" s="131" t="s">
        <v>1023</v>
      </c>
      <c r="E523" s="132" t="s">
        <v>905</v>
      </c>
      <c r="F523" s="136" t="s">
        <v>559</v>
      </c>
      <c r="G523" s="133">
        <v>55.665151671643102</v>
      </c>
    </row>
    <row r="524" spans="2:7" ht="25.5" x14ac:dyDescent="0.25">
      <c r="B524" s="131" t="s">
        <v>1102</v>
      </c>
      <c r="C524" s="131" t="s">
        <v>1022</v>
      </c>
      <c r="D524" s="131" t="s">
        <v>1023</v>
      </c>
      <c r="E524" s="132" t="s">
        <v>681</v>
      </c>
      <c r="F524" s="136" t="s">
        <v>563</v>
      </c>
      <c r="G524" s="133">
        <v>85.747631775736352</v>
      </c>
    </row>
    <row r="525" spans="2:7" ht="25.5" x14ac:dyDescent="0.25">
      <c r="B525" s="131" t="s">
        <v>1102</v>
      </c>
      <c r="C525" s="131" t="s">
        <v>1022</v>
      </c>
      <c r="D525" s="131" t="s">
        <v>1023</v>
      </c>
      <c r="E525" s="132" t="s">
        <v>1103</v>
      </c>
      <c r="F525" s="136" t="s">
        <v>553</v>
      </c>
      <c r="G525" s="133">
        <v>221.52966456116121</v>
      </c>
    </row>
    <row r="526" spans="2:7" ht="25.5" x14ac:dyDescent="0.25">
      <c r="B526" s="131" t="s">
        <v>1099</v>
      </c>
      <c r="C526" s="131" t="s">
        <v>1022</v>
      </c>
      <c r="D526" s="131" t="s">
        <v>1023</v>
      </c>
      <c r="E526" s="132" t="s">
        <v>862</v>
      </c>
      <c r="F526" s="136" t="s">
        <v>563</v>
      </c>
      <c r="G526" s="133">
        <v>60.817095564519462</v>
      </c>
    </row>
    <row r="527" spans="2:7" ht="25.5" x14ac:dyDescent="0.25">
      <c r="B527" s="131" t="s">
        <v>1104</v>
      </c>
      <c r="C527" s="131" t="s">
        <v>1022</v>
      </c>
      <c r="D527" s="131" t="s">
        <v>1023</v>
      </c>
      <c r="E527" s="132" t="s">
        <v>902</v>
      </c>
      <c r="F527" s="136" t="s">
        <v>626</v>
      </c>
      <c r="G527" s="133">
        <v>10.365110181487529</v>
      </c>
    </row>
    <row r="528" spans="2:7" ht="25.5" x14ac:dyDescent="0.25">
      <c r="B528" s="131" t="s">
        <v>1104</v>
      </c>
      <c r="C528" s="131" t="s">
        <v>1022</v>
      </c>
      <c r="D528" s="131" t="s">
        <v>1023</v>
      </c>
      <c r="E528" s="132" t="s">
        <v>712</v>
      </c>
      <c r="F528" s="136" t="s">
        <v>563</v>
      </c>
      <c r="G528" s="133">
        <v>60.817095564519462</v>
      </c>
    </row>
    <row r="529" spans="2:7" ht="25.5" x14ac:dyDescent="0.25">
      <c r="B529" s="131" t="s">
        <v>1104</v>
      </c>
      <c r="C529" s="131" t="s">
        <v>1022</v>
      </c>
      <c r="D529" s="131" t="s">
        <v>1023</v>
      </c>
      <c r="E529" s="132" t="s">
        <v>1105</v>
      </c>
      <c r="F529" s="136" t="s">
        <v>544</v>
      </c>
      <c r="G529" s="133">
        <v>102.40243060683898</v>
      </c>
    </row>
    <row r="530" spans="2:7" ht="25.5" x14ac:dyDescent="0.25">
      <c r="B530" s="131" t="s">
        <v>1104</v>
      </c>
      <c r="C530" s="131" t="s">
        <v>1022</v>
      </c>
      <c r="D530" s="131" t="s">
        <v>1023</v>
      </c>
      <c r="E530" s="132" t="s">
        <v>880</v>
      </c>
      <c r="F530" s="136" t="s">
        <v>563</v>
      </c>
      <c r="G530" s="133">
        <v>60.817095564519462</v>
      </c>
    </row>
    <row r="531" spans="2:7" ht="25.5" x14ac:dyDescent="0.25">
      <c r="B531" s="131" t="s">
        <v>1104</v>
      </c>
      <c r="C531" s="131" t="s">
        <v>1022</v>
      </c>
      <c r="D531" s="131" t="s">
        <v>1023</v>
      </c>
      <c r="E531" s="132" t="s">
        <v>694</v>
      </c>
      <c r="F531" s="136" t="s">
        <v>553</v>
      </c>
      <c r="G531" s="133">
        <v>160.12085892711258</v>
      </c>
    </row>
    <row r="532" spans="2:7" ht="25.5" x14ac:dyDescent="0.25">
      <c r="B532" s="131" t="s">
        <v>1106</v>
      </c>
      <c r="C532" s="131" t="s">
        <v>1022</v>
      </c>
      <c r="D532" s="131" t="s">
        <v>1023</v>
      </c>
      <c r="E532" s="132" t="s">
        <v>882</v>
      </c>
      <c r="F532" s="136" t="s">
        <v>559</v>
      </c>
      <c r="G532" s="133">
        <v>45</v>
      </c>
    </row>
    <row r="533" spans="2:7" ht="25.5" x14ac:dyDescent="0.25">
      <c r="B533" s="131" t="s">
        <v>1106</v>
      </c>
      <c r="C533" s="131" t="s">
        <v>1022</v>
      </c>
      <c r="D533" s="131" t="s">
        <v>1023</v>
      </c>
      <c r="E533" s="132" t="s">
        <v>1107</v>
      </c>
      <c r="F533" s="136" t="s">
        <v>845</v>
      </c>
      <c r="G533" s="133">
        <v>0.74095037274343234</v>
      </c>
    </row>
    <row r="534" spans="2:7" ht="25.5" x14ac:dyDescent="0.25">
      <c r="B534" s="131" t="s">
        <v>1108</v>
      </c>
      <c r="C534" s="131" t="s">
        <v>1022</v>
      </c>
      <c r="D534" s="131" t="s">
        <v>1023</v>
      </c>
      <c r="E534" s="132" t="s">
        <v>971</v>
      </c>
      <c r="F534" s="136" t="s">
        <v>559</v>
      </c>
      <c r="G534" s="133">
        <v>44.833822636558892</v>
      </c>
    </row>
    <row r="535" spans="2:7" ht="25.5" x14ac:dyDescent="0.25">
      <c r="B535" s="131" t="s">
        <v>1109</v>
      </c>
      <c r="C535" s="131" t="s">
        <v>1022</v>
      </c>
      <c r="D535" s="131" t="s">
        <v>1023</v>
      </c>
      <c r="E535" s="132" t="s">
        <v>1110</v>
      </c>
      <c r="F535" s="136" t="s">
        <v>586</v>
      </c>
      <c r="G535" s="133">
        <v>25.36511018148753</v>
      </c>
    </row>
    <row r="536" spans="2:7" ht="25.5" x14ac:dyDescent="0.25">
      <c r="B536" s="131" t="s">
        <v>1111</v>
      </c>
      <c r="C536" s="131" t="s">
        <v>1022</v>
      </c>
      <c r="D536" s="131" t="s">
        <v>1023</v>
      </c>
      <c r="E536" s="132" t="s">
        <v>625</v>
      </c>
      <c r="F536" s="136" t="s">
        <v>544</v>
      </c>
      <c r="G536" s="133">
        <v>102.40243060683898</v>
      </c>
    </row>
    <row r="537" spans="2:7" ht="25.5" x14ac:dyDescent="0.25">
      <c r="B537" s="131" t="s">
        <v>1113</v>
      </c>
      <c r="C537" s="131" t="s">
        <v>1112</v>
      </c>
      <c r="D537" s="131" t="s">
        <v>1023</v>
      </c>
      <c r="E537" s="132" t="s">
        <v>1032</v>
      </c>
      <c r="F537" s="136" t="s">
        <v>550</v>
      </c>
      <c r="G537" s="133">
        <v>230.03000264752603</v>
      </c>
    </row>
    <row r="538" spans="2:7" ht="25.5" x14ac:dyDescent="0.25">
      <c r="B538" s="131" t="s">
        <v>1113</v>
      </c>
      <c r="C538" s="131" t="s">
        <v>1022</v>
      </c>
      <c r="D538" s="131" t="s">
        <v>1023</v>
      </c>
      <c r="E538" s="132" t="s">
        <v>945</v>
      </c>
      <c r="F538" s="136" t="s">
        <v>559</v>
      </c>
      <c r="G538" s="133">
        <v>41.501860545619309</v>
      </c>
    </row>
    <row r="539" spans="2:7" ht="25.5" x14ac:dyDescent="0.25">
      <c r="B539" s="131" t="s">
        <v>1113</v>
      </c>
      <c r="C539" s="131" t="s">
        <v>1022</v>
      </c>
      <c r="D539" s="131" t="s">
        <v>1023</v>
      </c>
      <c r="E539" s="132" t="s">
        <v>781</v>
      </c>
      <c r="F539" s="136" t="s">
        <v>626</v>
      </c>
      <c r="G539" s="133">
        <v>16.420372968479342</v>
      </c>
    </row>
    <row r="540" spans="2:7" ht="25.5" x14ac:dyDescent="0.25">
      <c r="B540" s="131" t="s">
        <v>1113</v>
      </c>
      <c r="C540" s="131" t="s">
        <v>1022</v>
      </c>
      <c r="D540" s="131" t="s">
        <v>1023</v>
      </c>
      <c r="E540" s="132" t="s">
        <v>1114</v>
      </c>
      <c r="F540" s="136" t="s">
        <v>845</v>
      </c>
      <c r="G540" s="133">
        <v>2.5053352309793064</v>
      </c>
    </row>
    <row r="541" spans="2:7" ht="25.5" x14ac:dyDescent="0.25">
      <c r="B541" s="131" t="s">
        <v>1115</v>
      </c>
      <c r="C541" s="131" t="s">
        <v>1022</v>
      </c>
      <c r="D541" s="131" t="s">
        <v>1023</v>
      </c>
      <c r="E541" s="132" t="s">
        <v>955</v>
      </c>
      <c r="F541" s="136" t="s">
        <v>626</v>
      </c>
      <c r="G541" s="133">
        <v>18.822621915407801</v>
      </c>
    </row>
    <row r="542" spans="2:7" ht="25.5" x14ac:dyDescent="0.25">
      <c r="B542" s="131" t="s">
        <v>1115</v>
      </c>
      <c r="C542" s="131" t="s">
        <v>1022</v>
      </c>
      <c r="D542" s="131" t="s">
        <v>1023</v>
      </c>
      <c r="E542" s="132" t="s">
        <v>928</v>
      </c>
      <c r="F542" s="136" t="s">
        <v>563</v>
      </c>
      <c r="G542" s="133">
        <v>72.995370767218446</v>
      </c>
    </row>
    <row r="543" spans="2:7" ht="25.5" x14ac:dyDescent="0.25">
      <c r="B543" s="131" t="s">
        <v>1115</v>
      </c>
      <c r="C543" s="131" t="s">
        <v>1022</v>
      </c>
      <c r="D543" s="131" t="s">
        <v>1023</v>
      </c>
      <c r="E543" s="132" t="s">
        <v>814</v>
      </c>
      <c r="F543" s="136" t="s">
        <v>563</v>
      </c>
      <c r="G543" s="133">
        <v>72.995370767218446</v>
      </c>
    </row>
    <row r="544" spans="2:7" ht="25.5" x14ac:dyDescent="0.25">
      <c r="B544" s="131" t="s">
        <v>1115</v>
      </c>
      <c r="C544" s="131" t="s">
        <v>1022</v>
      </c>
      <c r="D544" s="131" t="s">
        <v>1023</v>
      </c>
      <c r="E544" s="132" t="s">
        <v>821</v>
      </c>
      <c r="F544" s="136" t="s">
        <v>688</v>
      </c>
      <c r="G544" s="133">
        <v>45.147054164240686</v>
      </c>
    </row>
    <row r="545" spans="2:7" ht="25.5" x14ac:dyDescent="0.25">
      <c r="B545" s="131" t="s">
        <v>1115</v>
      </c>
      <c r="C545" s="131" t="s">
        <v>1022</v>
      </c>
      <c r="D545" s="131" t="s">
        <v>1023</v>
      </c>
      <c r="E545" s="132" t="s">
        <v>925</v>
      </c>
      <c r="F545" s="136" t="s">
        <v>563</v>
      </c>
      <c r="G545" s="133">
        <v>72.995370767218446</v>
      </c>
    </row>
    <row r="546" spans="2:7" ht="25.5" x14ac:dyDescent="0.25">
      <c r="B546" s="131" t="s">
        <v>1115</v>
      </c>
      <c r="C546" s="131" t="s">
        <v>1022</v>
      </c>
      <c r="D546" s="131" t="s">
        <v>1023</v>
      </c>
      <c r="E546" s="132" t="s">
        <v>922</v>
      </c>
      <c r="F546" s="136" t="s">
        <v>559</v>
      </c>
      <c r="G546" s="133">
        <v>47.517106213630477</v>
      </c>
    </row>
    <row r="547" spans="2:7" ht="25.5" x14ac:dyDescent="0.25">
      <c r="B547" s="131" t="s">
        <v>1100</v>
      </c>
      <c r="C547" s="131" t="s">
        <v>1022</v>
      </c>
      <c r="D547" s="131" t="s">
        <v>1023</v>
      </c>
      <c r="E547" s="132" t="s">
        <v>843</v>
      </c>
      <c r="F547" s="136" t="s">
        <v>553</v>
      </c>
      <c r="G547" s="133">
        <v>189.34985572976763</v>
      </c>
    </row>
    <row r="548" spans="2:7" ht="25.5" x14ac:dyDescent="0.25">
      <c r="B548" s="131" t="s">
        <v>1100</v>
      </c>
      <c r="C548" s="131" t="s">
        <v>1022</v>
      </c>
      <c r="D548" s="131" t="s">
        <v>1023</v>
      </c>
      <c r="E548" s="132" t="s">
        <v>1116</v>
      </c>
      <c r="F548" s="136" t="s">
        <v>559</v>
      </c>
      <c r="G548" s="133">
        <v>47.517106213630477</v>
      </c>
    </row>
    <row r="549" spans="2:7" ht="25.5" x14ac:dyDescent="0.25">
      <c r="B549" s="131" t="s">
        <v>1100</v>
      </c>
      <c r="C549" s="131" t="s">
        <v>1022</v>
      </c>
      <c r="D549" s="131" t="s">
        <v>1023</v>
      </c>
      <c r="E549" s="132" t="s">
        <v>855</v>
      </c>
      <c r="F549" s="136" t="s">
        <v>626</v>
      </c>
      <c r="G549" s="133">
        <v>18.822621915407801</v>
      </c>
    </row>
    <row r="550" spans="2:7" ht="25.5" x14ac:dyDescent="0.25">
      <c r="B550" s="131" t="s">
        <v>1021</v>
      </c>
      <c r="C550" s="131" t="s">
        <v>1022</v>
      </c>
      <c r="D550" s="131" t="s">
        <v>1023</v>
      </c>
      <c r="E550" s="132" t="s">
        <v>885</v>
      </c>
      <c r="F550" s="136" t="s">
        <v>563</v>
      </c>
      <c r="G550" s="133">
        <v>54.317071022098418</v>
      </c>
    </row>
    <row r="551" spans="2:7" ht="25.5" x14ac:dyDescent="0.25">
      <c r="B551" s="131" t="s">
        <v>1021</v>
      </c>
      <c r="C551" s="131" t="s">
        <v>1022</v>
      </c>
      <c r="D551" s="131" t="s">
        <v>1023</v>
      </c>
      <c r="E551" s="132" t="s">
        <v>918</v>
      </c>
      <c r="F551" s="136" t="s">
        <v>688</v>
      </c>
      <c r="G551" s="133">
        <v>32.373925360268785</v>
      </c>
    </row>
    <row r="552" spans="2:7" ht="25.5" x14ac:dyDescent="0.25">
      <c r="B552" s="131" t="s">
        <v>1117</v>
      </c>
      <c r="C552" s="131" t="s">
        <v>1022</v>
      </c>
      <c r="D552" s="131" t="s">
        <v>1023</v>
      </c>
      <c r="E552" s="132" t="s">
        <v>1118</v>
      </c>
      <c r="F552" s="136" t="s">
        <v>563</v>
      </c>
      <c r="G552" s="133">
        <v>51.320435499072097</v>
      </c>
    </row>
    <row r="553" spans="2:7" ht="25.5" x14ac:dyDescent="0.25">
      <c r="B553" s="131" t="s">
        <v>1117</v>
      </c>
      <c r="C553" s="131" t="s">
        <v>1022</v>
      </c>
      <c r="D553" s="131" t="s">
        <v>1023</v>
      </c>
      <c r="E553" s="132" t="s">
        <v>958</v>
      </c>
      <c r="F553" s="136" t="s">
        <v>563</v>
      </c>
      <c r="G553" s="133">
        <v>51.320435499072097</v>
      </c>
    </row>
    <row r="554" spans="2:7" ht="25.5" x14ac:dyDescent="0.25">
      <c r="B554" s="131" t="s">
        <v>1119</v>
      </c>
      <c r="C554" s="131" t="s">
        <v>1022</v>
      </c>
      <c r="D554" s="131" t="s">
        <v>1023</v>
      </c>
      <c r="E554" s="132" t="s">
        <v>1120</v>
      </c>
      <c r="F554" s="136" t="s">
        <v>1121</v>
      </c>
      <c r="G554" s="133">
        <v>225.84031179955821</v>
      </c>
    </row>
    <row r="555" spans="2:7" ht="25.5" x14ac:dyDescent="0.25">
      <c r="B555" s="131" t="s">
        <v>1119</v>
      </c>
      <c r="C555" s="131" t="s">
        <v>1022</v>
      </c>
      <c r="D555" s="131" t="s">
        <v>1023</v>
      </c>
      <c r="E555" s="132" t="s">
        <v>670</v>
      </c>
      <c r="F555" s="136" t="s">
        <v>544</v>
      </c>
      <c r="G555" s="133">
        <v>119.25076687838163</v>
      </c>
    </row>
    <row r="556" spans="2:7" ht="25.5" x14ac:dyDescent="0.25">
      <c r="B556" s="131" t="s">
        <v>1119</v>
      </c>
      <c r="C556" s="131" t="s">
        <v>1022</v>
      </c>
      <c r="D556" s="131" t="s">
        <v>1023</v>
      </c>
      <c r="E556" s="132" t="s">
        <v>1122</v>
      </c>
      <c r="F556" s="136" t="s">
        <v>563</v>
      </c>
      <c r="G556" s="133">
        <v>36.490551883991309</v>
      </c>
    </row>
    <row r="557" spans="2:7" ht="25.5" x14ac:dyDescent="0.25">
      <c r="B557" s="131" t="s">
        <v>1119</v>
      </c>
      <c r="C557" s="131" t="s">
        <v>1022</v>
      </c>
      <c r="D557" s="131" t="s">
        <v>1023</v>
      </c>
      <c r="E557" s="132" t="s">
        <v>1123</v>
      </c>
      <c r="F557" s="136" t="s">
        <v>553</v>
      </c>
      <c r="G557" s="133">
        <v>186.49055188399132</v>
      </c>
    </row>
    <row r="558" spans="2:7" ht="25.5" x14ac:dyDescent="0.25">
      <c r="B558" s="131" t="s">
        <v>1119</v>
      </c>
      <c r="C558" s="131" t="s">
        <v>1022</v>
      </c>
      <c r="D558" s="131" t="s">
        <v>1023</v>
      </c>
      <c r="E558" s="132" t="s">
        <v>1124</v>
      </c>
      <c r="F558" s="136" t="s">
        <v>563</v>
      </c>
      <c r="G558" s="133">
        <v>71.653218877622095</v>
      </c>
    </row>
    <row r="559" spans="2:7" ht="25.5" x14ac:dyDescent="0.25">
      <c r="B559" s="131" t="s">
        <v>1119</v>
      </c>
      <c r="C559" s="131" t="s">
        <v>1022</v>
      </c>
      <c r="D559" s="131" t="s">
        <v>1023</v>
      </c>
      <c r="E559" s="132" t="s">
        <v>966</v>
      </c>
      <c r="F559" s="136" t="s">
        <v>626</v>
      </c>
      <c r="G559" s="133">
        <v>18.533934735869117</v>
      </c>
    </row>
    <row r="560" spans="2:7" ht="25.5" x14ac:dyDescent="0.25">
      <c r="B560" s="131" t="s">
        <v>1125</v>
      </c>
      <c r="C560" s="131" t="s">
        <v>1022</v>
      </c>
      <c r="D560" s="131" t="s">
        <v>1023</v>
      </c>
      <c r="E560" s="132" t="s">
        <v>1126</v>
      </c>
      <c r="F560" s="136" t="s">
        <v>563</v>
      </c>
      <c r="G560" s="133">
        <v>82</v>
      </c>
    </row>
    <row r="561" spans="2:7" ht="25.5" x14ac:dyDescent="0.25">
      <c r="B561" s="131" t="s">
        <v>1125</v>
      </c>
      <c r="C561" s="131" t="s">
        <v>1022</v>
      </c>
      <c r="D561" s="131" t="s">
        <v>1023</v>
      </c>
      <c r="E561" s="132" t="s">
        <v>720</v>
      </c>
      <c r="F561" s="136" t="s">
        <v>563</v>
      </c>
      <c r="G561" s="133">
        <v>59.125313456859388</v>
      </c>
    </row>
    <row r="562" spans="2:7" ht="25.5" x14ac:dyDescent="0.25">
      <c r="B562" s="131" t="s">
        <v>1125</v>
      </c>
      <c r="C562" s="131" t="s">
        <v>1022</v>
      </c>
      <c r="D562" s="131" t="s">
        <v>1023</v>
      </c>
      <c r="E562" s="132" t="s">
        <v>1127</v>
      </c>
      <c r="F562" s="136" t="s">
        <v>559</v>
      </c>
      <c r="G562" s="133">
        <v>39.28755600955482</v>
      </c>
    </row>
    <row r="563" spans="2:7" ht="25.5" x14ac:dyDescent="0.25">
      <c r="B563" s="131" t="s">
        <v>1125</v>
      </c>
      <c r="C563" s="131" t="s">
        <v>1022</v>
      </c>
      <c r="D563" s="131" t="s">
        <v>1023</v>
      </c>
      <c r="E563" s="132" t="s">
        <v>976</v>
      </c>
      <c r="F563" s="136" t="s">
        <v>553</v>
      </c>
      <c r="G563" s="133">
        <v>156.55520346215098</v>
      </c>
    </row>
    <row r="564" spans="2:7" ht="25.5" x14ac:dyDescent="0.25">
      <c r="B564" s="131" t="s">
        <v>1125</v>
      </c>
      <c r="C564" s="131" t="s">
        <v>1022</v>
      </c>
      <c r="D564" s="131" t="s">
        <v>1023</v>
      </c>
      <c r="E564" s="132" t="s">
        <v>1128</v>
      </c>
      <c r="F564" s="136" t="s">
        <v>553</v>
      </c>
      <c r="G564" s="133">
        <v>156.55520346215098</v>
      </c>
    </row>
    <row r="565" spans="2:7" ht="25.5" x14ac:dyDescent="0.25">
      <c r="B565" s="131" t="s">
        <v>1125</v>
      </c>
      <c r="C565" s="131" t="s">
        <v>1022</v>
      </c>
      <c r="D565" s="131" t="s">
        <v>1023</v>
      </c>
      <c r="E565" s="132" t="s">
        <v>683</v>
      </c>
      <c r="F565" s="136" t="s">
        <v>688</v>
      </c>
      <c r="G565" s="133">
        <v>26.044146307300707</v>
      </c>
    </row>
    <row r="566" spans="2:7" ht="25.5" x14ac:dyDescent="0.25">
      <c r="B566" s="131" t="s">
        <v>1125</v>
      </c>
      <c r="C566" s="131" t="s">
        <v>1022</v>
      </c>
      <c r="D566" s="131" t="s">
        <v>1023</v>
      </c>
      <c r="E566" s="132" t="s">
        <v>994</v>
      </c>
      <c r="F566" s="136" t="s">
        <v>553</v>
      </c>
      <c r="G566" s="133">
        <v>45</v>
      </c>
    </row>
    <row r="567" spans="2:7" ht="25.5" x14ac:dyDescent="0.25">
      <c r="B567" s="131" t="s">
        <v>1125</v>
      </c>
      <c r="C567" s="131" t="s">
        <v>1022</v>
      </c>
      <c r="D567" s="131" t="s">
        <v>1023</v>
      </c>
      <c r="E567" s="132" t="s">
        <v>866</v>
      </c>
      <c r="F567" s="136" t="s">
        <v>544</v>
      </c>
      <c r="G567" s="133">
        <v>86.877841935566479</v>
      </c>
    </row>
    <row r="568" spans="2:7" ht="25.5" x14ac:dyDescent="0.25">
      <c r="B568" s="131" t="s">
        <v>1125</v>
      </c>
      <c r="C568" s="131" t="s">
        <v>1022</v>
      </c>
      <c r="D568" s="131" t="s">
        <v>1023</v>
      </c>
      <c r="E568" s="132" t="s">
        <v>669</v>
      </c>
      <c r="F568" s="136" t="s">
        <v>559</v>
      </c>
      <c r="G568" s="133">
        <v>27.559204297871638</v>
      </c>
    </row>
    <row r="569" spans="2:7" ht="25.5" x14ac:dyDescent="0.25">
      <c r="B569" s="131" t="s">
        <v>1129</v>
      </c>
      <c r="C569" s="131" t="s">
        <v>1022</v>
      </c>
      <c r="D569" s="131" t="s">
        <v>1023</v>
      </c>
      <c r="E569" s="132" t="s">
        <v>871</v>
      </c>
      <c r="F569" s="136" t="s">
        <v>559</v>
      </c>
      <c r="G569" s="133">
        <v>27.559204297871638</v>
      </c>
    </row>
    <row r="570" spans="2:7" ht="25.5" x14ac:dyDescent="0.25">
      <c r="B570" s="131" t="s">
        <v>1129</v>
      </c>
      <c r="C570" s="131" t="s">
        <v>1022</v>
      </c>
      <c r="D570" s="131" t="s">
        <v>1023</v>
      </c>
      <c r="E570" s="132" t="s">
        <v>696</v>
      </c>
      <c r="F570" s="136" t="s">
        <v>563</v>
      </c>
      <c r="G570" s="133">
        <v>43.803469858006359</v>
      </c>
    </row>
    <row r="571" spans="2:7" ht="25.5" x14ac:dyDescent="0.25">
      <c r="B571" s="131" t="s">
        <v>1130</v>
      </c>
      <c r="C571" s="131" t="s">
        <v>1022</v>
      </c>
      <c r="D571" s="131" t="s">
        <v>1023</v>
      </c>
      <c r="E571" s="132" t="s">
        <v>874</v>
      </c>
      <c r="F571" s="136" t="s">
        <v>559</v>
      </c>
      <c r="G571" s="133">
        <v>27.559204297871638</v>
      </c>
    </row>
    <row r="572" spans="2:7" ht="25.5" x14ac:dyDescent="0.25">
      <c r="B572" s="131" t="s">
        <v>1131</v>
      </c>
      <c r="C572" s="131" t="s">
        <v>1022</v>
      </c>
      <c r="D572" s="131" t="s">
        <v>1023</v>
      </c>
      <c r="E572" s="132" t="s">
        <v>1132</v>
      </c>
      <c r="F572" s="136" t="s">
        <v>563</v>
      </c>
      <c r="G572" s="133">
        <v>43.803469858006359</v>
      </c>
    </row>
    <row r="573" spans="2:7" ht="25.5" x14ac:dyDescent="0.25">
      <c r="B573" s="131" t="s">
        <v>1133</v>
      </c>
      <c r="C573" s="131" t="s">
        <v>1022</v>
      </c>
      <c r="D573" s="131" t="s">
        <v>1023</v>
      </c>
      <c r="E573" s="132" t="s">
        <v>875</v>
      </c>
      <c r="F573" s="136" t="s">
        <v>559</v>
      </c>
      <c r="G573" s="133">
        <v>58.802381627636926</v>
      </c>
    </row>
    <row r="574" spans="2:7" ht="25.5" x14ac:dyDescent="0.25">
      <c r="B574" s="131" t="s">
        <v>1133</v>
      </c>
      <c r="C574" s="131" t="s">
        <v>1022</v>
      </c>
      <c r="D574" s="131" t="s">
        <v>1023</v>
      </c>
      <c r="E574" s="132" t="s">
        <v>954</v>
      </c>
      <c r="F574" s="136" t="s">
        <v>563</v>
      </c>
      <c r="G574" s="133">
        <v>90.797826343738123</v>
      </c>
    </row>
    <row r="575" spans="2:7" ht="25.5" x14ac:dyDescent="0.25">
      <c r="B575" s="131" t="s">
        <v>1087</v>
      </c>
      <c r="C575" s="131" t="s">
        <v>1022</v>
      </c>
      <c r="D575" s="131" t="s">
        <v>1023</v>
      </c>
      <c r="E575" s="132" t="s">
        <v>980</v>
      </c>
      <c r="F575" s="136" t="s">
        <v>559</v>
      </c>
      <c r="G575" s="133">
        <v>58.9</v>
      </c>
    </row>
    <row r="576" spans="2:7" ht="25.5" x14ac:dyDescent="0.25">
      <c r="B576" s="131" t="s">
        <v>1087</v>
      </c>
      <c r="C576" s="131" t="s">
        <v>1022</v>
      </c>
      <c r="D576" s="131" t="s">
        <v>1023</v>
      </c>
      <c r="E576" s="132" t="s">
        <v>1134</v>
      </c>
      <c r="F576" s="136" t="s">
        <v>544</v>
      </c>
      <c r="G576" s="133">
        <v>149.59134975128859</v>
      </c>
    </row>
    <row r="577" spans="2:7" ht="25.5" x14ac:dyDescent="0.25">
      <c r="B577" s="131" t="s">
        <v>1087</v>
      </c>
      <c r="C577" s="131" t="s">
        <v>1022</v>
      </c>
      <c r="D577" s="131" t="s">
        <v>1023</v>
      </c>
      <c r="E577" s="132" t="s">
        <v>729</v>
      </c>
      <c r="F577" s="136" t="s">
        <v>563</v>
      </c>
      <c r="G577" s="133">
        <v>90.864902846712582</v>
      </c>
    </row>
    <row r="578" spans="2:7" ht="25.5" x14ac:dyDescent="0.25">
      <c r="B578" s="131" t="s">
        <v>1087</v>
      </c>
      <c r="C578" s="131" t="s">
        <v>1022</v>
      </c>
      <c r="D578" s="131" t="s">
        <v>1023</v>
      </c>
      <c r="E578" s="132" t="s">
        <v>730</v>
      </c>
      <c r="F578" s="136" t="s">
        <v>563</v>
      </c>
      <c r="G578" s="133">
        <v>93.390158852135698</v>
      </c>
    </row>
    <row r="579" spans="2:7" ht="25.5" x14ac:dyDescent="0.25">
      <c r="B579" s="131" t="s">
        <v>1087</v>
      </c>
      <c r="C579" s="131" t="s">
        <v>1022</v>
      </c>
      <c r="D579" s="131" t="s">
        <v>1023</v>
      </c>
      <c r="E579" s="132" t="s">
        <v>960</v>
      </c>
      <c r="F579" s="136" t="s">
        <v>553</v>
      </c>
      <c r="G579" s="133">
        <v>233.76362109335952</v>
      </c>
    </row>
    <row r="580" spans="2:7" ht="25.5" x14ac:dyDescent="0.25">
      <c r="B580" s="131" t="s">
        <v>1135</v>
      </c>
      <c r="C580" s="131" t="s">
        <v>1022</v>
      </c>
      <c r="D580" s="131" t="s">
        <v>1023</v>
      </c>
      <c r="E580" s="132" t="s">
        <v>728</v>
      </c>
      <c r="F580" s="136" t="s">
        <v>563</v>
      </c>
      <c r="G580" s="133">
        <v>90.864902846712582</v>
      </c>
    </row>
    <row r="581" spans="2:7" ht="25.5" x14ac:dyDescent="0.25">
      <c r="B581" s="131" t="s">
        <v>1135</v>
      </c>
      <c r="C581" s="131" t="s">
        <v>1022</v>
      </c>
      <c r="D581" s="131" t="s">
        <v>1023</v>
      </c>
      <c r="E581" s="132" t="s">
        <v>727</v>
      </c>
      <c r="F581" s="136" t="s">
        <v>563</v>
      </c>
      <c r="G581" s="133">
        <v>90.864902846712582</v>
      </c>
    </row>
    <row r="582" spans="2:7" ht="25.5" x14ac:dyDescent="0.25">
      <c r="B582" s="131" t="s">
        <v>1136</v>
      </c>
      <c r="C582" s="131" t="s">
        <v>1022</v>
      </c>
      <c r="D582" s="131" t="s">
        <v>1023</v>
      </c>
      <c r="E582" s="132" t="s">
        <v>1137</v>
      </c>
      <c r="F582" s="136" t="s">
        <v>563</v>
      </c>
      <c r="G582" s="133">
        <v>90.864902846712582</v>
      </c>
    </row>
    <row r="583" spans="2:7" ht="25.5" x14ac:dyDescent="0.25">
      <c r="B583" s="131" t="s">
        <v>1136</v>
      </c>
      <c r="C583" s="131" t="s">
        <v>1022</v>
      </c>
      <c r="D583" s="131" t="s">
        <v>1023</v>
      </c>
      <c r="E583" s="132" t="s">
        <v>823</v>
      </c>
      <c r="F583" s="136" t="s">
        <v>563</v>
      </c>
      <c r="G583" s="133">
        <v>90.864902846712582</v>
      </c>
    </row>
    <row r="584" spans="2:7" ht="25.5" x14ac:dyDescent="0.25">
      <c r="B584" s="131" t="s">
        <v>1136</v>
      </c>
      <c r="C584" s="131" t="s">
        <v>1022</v>
      </c>
      <c r="D584" s="131" t="s">
        <v>1023</v>
      </c>
      <c r="E584" s="132" t="s">
        <v>1138</v>
      </c>
      <c r="F584" s="136" t="s">
        <v>626</v>
      </c>
      <c r="G584" s="133">
        <v>22.359924243511184</v>
      </c>
    </row>
    <row r="585" spans="2:7" ht="25.5" x14ac:dyDescent="0.25">
      <c r="B585" s="131" t="s">
        <v>1136</v>
      </c>
      <c r="C585" s="131" t="s">
        <v>1022</v>
      </c>
      <c r="D585" s="131" t="s">
        <v>1023</v>
      </c>
      <c r="E585" s="132" t="s">
        <v>665</v>
      </c>
      <c r="F585" s="136" t="s">
        <v>553</v>
      </c>
      <c r="G585" s="133">
        <v>233.86277595123622</v>
      </c>
    </row>
    <row r="586" spans="2:7" ht="25.5" x14ac:dyDescent="0.25">
      <c r="B586" s="131" t="s">
        <v>1136</v>
      </c>
      <c r="C586" s="131" t="s">
        <v>1022</v>
      </c>
      <c r="D586" s="131" t="s">
        <v>1023</v>
      </c>
      <c r="E586" s="132" t="s">
        <v>937</v>
      </c>
      <c r="F586" s="136" t="s">
        <v>563</v>
      </c>
      <c r="G586" s="133">
        <v>90.864902846712582</v>
      </c>
    </row>
    <row r="587" spans="2:7" ht="25.5" x14ac:dyDescent="0.25">
      <c r="B587" s="131" t="s">
        <v>1139</v>
      </c>
      <c r="C587" s="131" t="s">
        <v>1022</v>
      </c>
      <c r="D587" s="131" t="s">
        <v>1023</v>
      </c>
      <c r="E587" s="132" t="s">
        <v>1140</v>
      </c>
      <c r="F587" s="136" t="s">
        <v>559</v>
      </c>
      <c r="G587" s="133">
        <v>58.9</v>
      </c>
    </row>
    <row r="588" spans="2:7" ht="25.5" x14ac:dyDescent="0.25">
      <c r="B588" s="131" t="s">
        <v>1133</v>
      </c>
      <c r="C588" s="131" t="s">
        <v>1022</v>
      </c>
      <c r="D588" s="131" t="s">
        <v>1023</v>
      </c>
      <c r="E588" s="132" t="s">
        <v>1141</v>
      </c>
      <c r="F588" s="136" t="s">
        <v>559</v>
      </c>
      <c r="G588" s="133">
        <v>56.375801935328326</v>
      </c>
    </row>
    <row r="589" spans="2:7" ht="25.5" x14ac:dyDescent="0.25">
      <c r="B589" s="131" t="s">
        <v>1133</v>
      </c>
      <c r="C589" s="131" t="s">
        <v>1022</v>
      </c>
      <c r="D589" s="131" t="s">
        <v>1023</v>
      </c>
      <c r="E589" s="132" t="s">
        <v>943</v>
      </c>
      <c r="F589" s="136" t="s">
        <v>547</v>
      </c>
      <c r="G589" s="133">
        <v>359.64457905064057</v>
      </c>
    </row>
    <row r="590" spans="2:7" ht="25.5" x14ac:dyDescent="0.25">
      <c r="B590" s="131" t="s">
        <v>1142</v>
      </c>
      <c r="C590" s="131" t="s">
        <v>1022</v>
      </c>
      <c r="D590" s="131" t="s">
        <v>1023</v>
      </c>
      <c r="E590" s="132" t="s">
        <v>700</v>
      </c>
      <c r="F590" s="136" t="s">
        <v>563</v>
      </c>
      <c r="G590" s="133">
        <v>86.352655936043817</v>
      </c>
    </row>
    <row r="591" spans="2:7" ht="25.5" x14ac:dyDescent="0.25">
      <c r="B591" s="131" t="s">
        <v>1142</v>
      </c>
      <c r="C591" s="131" t="s">
        <v>1022</v>
      </c>
      <c r="D591" s="131" t="s">
        <v>1023</v>
      </c>
      <c r="E591" s="132" t="s">
        <v>763</v>
      </c>
      <c r="F591" s="136" t="s">
        <v>544</v>
      </c>
      <c r="G591" s="133">
        <v>143.49757593563902</v>
      </c>
    </row>
    <row r="592" spans="2:7" ht="25.5" x14ac:dyDescent="0.25">
      <c r="B592" s="131" t="s">
        <v>1142</v>
      </c>
      <c r="C592" s="131" t="s">
        <v>1022</v>
      </c>
      <c r="D592" s="131" t="s">
        <v>1023</v>
      </c>
      <c r="E592" s="132" t="s">
        <v>1143</v>
      </c>
      <c r="F592" s="136" t="s">
        <v>553</v>
      </c>
      <c r="G592" s="133">
        <v>224.46159754409058</v>
      </c>
    </row>
    <row r="593" spans="2:7" ht="25.5" x14ac:dyDescent="0.25">
      <c r="B593" s="131" t="s">
        <v>1142</v>
      </c>
      <c r="C593" s="131" t="s">
        <v>1022</v>
      </c>
      <c r="D593" s="131" t="s">
        <v>1023</v>
      </c>
      <c r="E593" s="132" t="s">
        <v>973</v>
      </c>
      <c r="F593" s="136" t="s">
        <v>553</v>
      </c>
      <c r="G593" s="133">
        <v>200</v>
      </c>
    </row>
    <row r="594" spans="2:7" ht="25.5" x14ac:dyDescent="0.25">
      <c r="B594" s="131" t="s">
        <v>1144</v>
      </c>
      <c r="C594" s="131" t="s">
        <v>1145</v>
      </c>
      <c r="D594" s="131" t="s">
        <v>1146</v>
      </c>
      <c r="E594" s="132" t="s">
        <v>1147</v>
      </c>
      <c r="F594" s="136" t="s">
        <v>563</v>
      </c>
      <c r="G594" s="133">
        <v>60</v>
      </c>
    </row>
    <row r="595" spans="2:7" ht="25.5" x14ac:dyDescent="0.25">
      <c r="B595" s="131" t="s">
        <v>1148</v>
      </c>
      <c r="C595" s="131" t="s">
        <v>1145</v>
      </c>
      <c r="D595" s="131" t="s">
        <v>1146</v>
      </c>
      <c r="E595" s="132" t="s">
        <v>720</v>
      </c>
      <c r="F595" s="136" t="s">
        <v>626</v>
      </c>
      <c r="G595" s="133">
        <v>18</v>
      </c>
    </row>
    <row r="596" spans="2:7" ht="25.5" x14ac:dyDescent="0.25">
      <c r="B596" s="131" t="s">
        <v>1149</v>
      </c>
      <c r="C596" s="131" t="s">
        <v>1145</v>
      </c>
      <c r="D596" s="131" t="s">
        <v>1146</v>
      </c>
      <c r="E596" s="132" t="s">
        <v>999</v>
      </c>
      <c r="F596" s="136" t="s">
        <v>559</v>
      </c>
      <c r="G596" s="133">
        <v>55.307796154547127</v>
      </c>
    </row>
    <row r="597" spans="2:7" ht="25.5" x14ac:dyDescent="0.25">
      <c r="B597" s="131" t="s">
        <v>1144</v>
      </c>
      <c r="C597" s="131" t="s">
        <v>1145</v>
      </c>
      <c r="D597" s="131" t="s">
        <v>1146</v>
      </c>
      <c r="E597" s="132" t="s">
        <v>1002</v>
      </c>
      <c r="F597" s="136" t="s">
        <v>563</v>
      </c>
      <c r="G597" s="133">
        <v>85.465558146251368</v>
      </c>
    </row>
    <row r="598" spans="2:7" ht="25.5" x14ac:dyDescent="0.25">
      <c r="B598" s="131" t="s">
        <v>1144</v>
      </c>
      <c r="C598" s="131" t="s">
        <v>1145</v>
      </c>
      <c r="D598" s="131" t="s">
        <v>1146</v>
      </c>
      <c r="E598" s="132" t="s">
        <v>992</v>
      </c>
      <c r="F598" s="136" t="s">
        <v>559</v>
      </c>
      <c r="G598" s="133">
        <v>55.307796154547127</v>
      </c>
    </row>
    <row r="599" spans="2:7" ht="25.5" x14ac:dyDescent="0.25">
      <c r="B599" s="131" t="s">
        <v>1150</v>
      </c>
      <c r="C599" s="131" t="s">
        <v>1145</v>
      </c>
      <c r="D599" s="131" t="s">
        <v>1146</v>
      </c>
      <c r="E599" s="132" t="s">
        <v>1151</v>
      </c>
      <c r="F599" s="136" t="s">
        <v>626</v>
      </c>
      <c r="G599" s="133">
        <v>19</v>
      </c>
    </row>
    <row r="600" spans="2:7" ht="25.5" x14ac:dyDescent="0.25">
      <c r="B600" s="131" t="s">
        <v>1150</v>
      </c>
      <c r="C600" s="131" t="s">
        <v>1145</v>
      </c>
      <c r="D600" s="131" t="s">
        <v>1146</v>
      </c>
      <c r="E600" s="132" t="s">
        <v>994</v>
      </c>
      <c r="F600" s="136" t="s">
        <v>559</v>
      </c>
      <c r="G600" s="133">
        <v>42</v>
      </c>
    </row>
    <row r="601" spans="2:7" ht="25.5" x14ac:dyDescent="0.25">
      <c r="B601" s="131" t="s">
        <v>1152</v>
      </c>
      <c r="C601" s="131" t="s">
        <v>1145</v>
      </c>
      <c r="D601" s="131" t="s">
        <v>1146</v>
      </c>
      <c r="E601" s="132" t="s">
        <v>993</v>
      </c>
      <c r="F601" s="136" t="s">
        <v>845</v>
      </c>
      <c r="G601" s="133">
        <v>6.8679080473268348</v>
      </c>
    </row>
    <row r="602" spans="2:7" ht="25.5" x14ac:dyDescent="0.25">
      <c r="B602" s="131" t="s">
        <v>1152</v>
      </c>
      <c r="C602" s="131" t="s">
        <v>1145</v>
      </c>
      <c r="D602" s="131" t="s">
        <v>1146</v>
      </c>
      <c r="E602" s="132" t="s">
        <v>991</v>
      </c>
      <c r="F602" s="136" t="s">
        <v>688</v>
      </c>
      <c r="G602" s="133">
        <v>52.527383323092238</v>
      </c>
    </row>
    <row r="603" spans="2:7" ht="25.5" x14ac:dyDescent="0.25">
      <c r="B603" s="131" t="s">
        <v>1153</v>
      </c>
      <c r="C603" s="131" t="s">
        <v>1145</v>
      </c>
      <c r="D603" s="131" t="s">
        <v>1146</v>
      </c>
      <c r="E603" s="132" t="s">
        <v>1154</v>
      </c>
      <c r="F603" s="136" t="s">
        <v>550</v>
      </c>
      <c r="G603" s="133">
        <v>351.92703462443785</v>
      </c>
    </row>
    <row r="604" spans="2:7" ht="25.5" x14ac:dyDescent="0.25">
      <c r="B604" s="131" t="s">
        <v>1153</v>
      </c>
      <c r="C604" s="131" t="s">
        <v>1145</v>
      </c>
      <c r="D604" s="131" t="s">
        <v>1146</v>
      </c>
      <c r="E604" s="132" t="s">
        <v>976</v>
      </c>
      <c r="F604" s="136" t="s">
        <v>553</v>
      </c>
      <c r="G604" s="133">
        <v>219.72641415358927</v>
      </c>
    </row>
    <row r="605" spans="2:7" ht="25.5" x14ac:dyDescent="0.25">
      <c r="B605" s="131" t="s">
        <v>1153</v>
      </c>
      <c r="C605" s="131" t="s">
        <v>1145</v>
      </c>
      <c r="D605" s="131" t="s">
        <v>1146</v>
      </c>
      <c r="E605" s="132" t="s">
        <v>715</v>
      </c>
      <c r="F605" s="136" t="s">
        <v>553</v>
      </c>
      <c r="G605" s="133">
        <v>170</v>
      </c>
    </row>
    <row r="606" spans="2:7" ht="25.5" x14ac:dyDescent="0.25">
      <c r="B606" s="131" t="s">
        <v>1153</v>
      </c>
      <c r="C606" s="131" t="s">
        <v>1145</v>
      </c>
      <c r="D606" s="131" t="s">
        <v>1146</v>
      </c>
      <c r="E606" s="132" t="s">
        <v>1024</v>
      </c>
      <c r="F606" s="136" t="s">
        <v>563</v>
      </c>
      <c r="G606" s="133">
        <v>85.519668512081637</v>
      </c>
    </row>
    <row r="607" spans="2:7" ht="25.5" x14ac:dyDescent="0.25">
      <c r="B607" s="131" t="s">
        <v>1153</v>
      </c>
      <c r="C607" s="131" t="s">
        <v>1145</v>
      </c>
      <c r="D607" s="131" t="s">
        <v>1146</v>
      </c>
      <c r="E607" s="132" t="s">
        <v>1155</v>
      </c>
      <c r="F607" s="136" t="s">
        <v>553</v>
      </c>
      <c r="G607" s="133">
        <v>70</v>
      </c>
    </row>
    <row r="608" spans="2:7" ht="25.5" x14ac:dyDescent="0.25">
      <c r="B608" s="131" t="s">
        <v>1153</v>
      </c>
      <c r="C608" s="131" t="s">
        <v>1145</v>
      </c>
      <c r="D608" s="131" t="s">
        <v>1146</v>
      </c>
      <c r="E608" s="132" t="s">
        <v>1081</v>
      </c>
      <c r="F608" s="136" t="s">
        <v>544</v>
      </c>
      <c r="G608" s="133">
        <v>15</v>
      </c>
    </row>
    <row r="609" spans="2:7" ht="25.5" x14ac:dyDescent="0.25">
      <c r="B609" s="131" t="s">
        <v>1156</v>
      </c>
      <c r="C609" s="131" t="s">
        <v>1145</v>
      </c>
      <c r="D609" s="131" t="s">
        <v>1146</v>
      </c>
      <c r="E609" s="132" t="s">
        <v>1157</v>
      </c>
      <c r="F609" s="136" t="s">
        <v>563</v>
      </c>
      <c r="G609" s="133">
        <v>22</v>
      </c>
    </row>
    <row r="610" spans="2:7" ht="25.5" x14ac:dyDescent="0.25">
      <c r="B610" s="131" t="s">
        <v>1156</v>
      </c>
      <c r="C610" s="131" t="s">
        <v>1145</v>
      </c>
      <c r="D610" s="131" t="s">
        <v>1146</v>
      </c>
      <c r="E610" s="132" t="s">
        <v>904</v>
      </c>
      <c r="F610" s="136" t="s">
        <v>547</v>
      </c>
      <c r="G610" s="133">
        <v>351.92703462443785</v>
      </c>
    </row>
    <row r="611" spans="2:7" ht="25.5" x14ac:dyDescent="0.25">
      <c r="B611" s="131" t="s">
        <v>1156</v>
      </c>
      <c r="C611" s="131" t="s">
        <v>1145</v>
      </c>
      <c r="D611" s="131" t="s">
        <v>1146</v>
      </c>
      <c r="E611" s="132" t="s">
        <v>763</v>
      </c>
      <c r="F611" s="136" t="s">
        <v>563</v>
      </c>
      <c r="G611" s="133">
        <v>53</v>
      </c>
    </row>
    <row r="612" spans="2:7" ht="25.5" x14ac:dyDescent="0.25">
      <c r="B612" s="131" t="s">
        <v>1156</v>
      </c>
      <c r="C612" s="131" t="s">
        <v>1145</v>
      </c>
      <c r="D612" s="131" t="s">
        <v>1146</v>
      </c>
      <c r="E612" s="132" t="s">
        <v>1158</v>
      </c>
      <c r="F612" s="136" t="s">
        <v>586</v>
      </c>
      <c r="G612" s="133">
        <v>5</v>
      </c>
    </row>
    <row r="613" spans="2:7" ht="25.5" x14ac:dyDescent="0.25">
      <c r="B613" s="131" t="s">
        <v>1159</v>
      </c>
      <c r="C613" s="131" t="s">
        <v>1145</v>
      </c>
      <c r="D613" s="131" t="s">
        <v>1146</v>
      </c>
      <c r="E613" s="132" t="s">
        <v>1160</v>
      </c>
      <c r="F613" s="136" t="s">
        <v>626</v>
      </c>
      <c r="G613" s="133">
        <v>15</v>
      </c>
    </row>
    <row r="614" spans="2:7" ht="25.5" x14ac:dyDescent="0.25">
      <c r="B614" s="131" t="s">
        <v>1161</v>
      </c>
      <c r="C614" s="131" t="s">
        <v>1145</v>
      </c>
      <c r="D614" s="131" t="s">
        <v>1146</v>
      </c>
      <c r="E614" s="132" t="s">
        <v>689</v>
      </c>
      <c r="F614" s="136" t="s">
        <v>563</v>
      </c>
      <c r="G614" s="133">
        <v>70</v>
      </c>
    </row>
    <row r="615" spans="2:7" ht="25.5" x14ac:dyDescent="0.25">
      <c r="B615" s="131" t="s">
        <v>1161</v>
      </c>
      <c r="C615" s="131" t="s">
        <v>1145</v>
      </c>
      <c r="D615" s="131" t="s">
        <v>1146</v>
      </c>
      <c r="E615" s="132" t="s">
        <v>616</v>
      </c>
      <c r="F615" s="136" t="s">
        <v>553</v>
      </c>
      <c r="G615" s="133">
        <v>219.82385047757086</v>
      </c>
    </row>
    <row r="616" spans="2:7" ht="25.5" x14ac:dyDescent="0.25">
      <c r="B616" s="131" t="s">
        <v>1162</v>
      </c>
      <c r="C616" s="131" t="s">
        <v>1145</v>
      </c>
      <c r="D616" s="131" t="s">
        <v>1146</v>
      </c>
      <c r="E616" s="132" t="s">
        <v>830</v>
      </c>
      <c r="F616" s="136" t="s">
        <v>845</v>
      </c>
      <c r="G616" s="133">
        <v>8.3598780533143273</v>
      </c>
    </row>
    <row r="617" spans="2:7" ht="25.5" x14ac:dyDescent="0.25">
      <c r="B617" s="131" t="s">
        <v>1161</v>
      </c>
      <c r="C617" s="131" t="s">
        <v>1145</v>
      </c>
      <c r="D617" s="131" t="s">
        <v>1146</v>
      </c>
      <c r="E617" s="132" t="s">
        <v>981</v>
      </c>
      <c r="F617" s="136" t="s">
        <v>563</v>
      </c>
      <c r="G617" s="133">
        <v>37</v>
      </c>
    </row>
    <row r="618" spans="2:7" ht="25.5" x14ac:dyDescent="0.25">
      <c r="B618" s="131" t="s">
        <v>1161</v>
      </c>
      <c r="C618" s="131" t="s">
        <v>1145</v>
      </c>
      <c r="D618" s="131" t="s">
        <v>1146</v>
      </c>
      <c r="E618" s="132" t="s">
        <v>678</v>
      </c>
      <c r="F618" s="136" t="s">
        <v>559</v>
      </c>
      <c r="G618" s="133">
        <v>55.307796154547127</v>
      </c>
    </row>
    <row r="619" spans="2:7" ht="25.5" x14ac:dyDescent="0.25">
      <c r="B619" s="131" t="s">
        <v>1161</v>
      </c>
      <c r="C619" s="131" t="s">
        <v>1145</v>
      </c>
      <c r="D619" s="131" t="s">
        <v>1146</v>
      </c>
      <c r="E619" s="132" t="s">
        <v>679</v>
      </c>
      <c r="F619" s="136" t="s">
        <v>563</v>
      </c>
      <c r="G619" s="133">
        <v>52</v>
      </c>
    </row>
    <row r="620" spans="2:7" ht="25.5" x14ac:dyDescent="0.25">
      <c r="B620" s="131" t="s">
        <v>1161</v>
      </c>
      <c r="C620" s="131" t="s">
        <v>1145</v>
      </c>
      <c r="D620" s="131" t="s">
        <v>1146</v>
      </c>
      <c r="E620" s="132" t="s">
        <v>1163</v>
      </c>
      <c r="F620" s="136" t="s">
        <v>553</v>
      </c>
      <c r="G620" s="133">
        <v>219.84622743337079</v>
      </c>
    </row>
    <row r="621" spans="2:7" ht="25.5" x14ac:dyDescent="0.25">
      <c r="B621" s="131" t="s">
        <v>1161</v>
      </c>
      <c r="C621" s="131" t="s">
        <v>1145</v>
      </c>
      <c r="D621" s="131" t="s">
        <v>1146</v>
      </c>
      <c r="E621" s="132" t="s">
        <v>1074</v>
      </c>
      <c r="F621" s="136" t="s">
        <v>544</v>
      </c>
      <c r="G621" s="133">
        <v>110</v>
      </c>
    </row>
    <row r="622" spans="2:7" ht="25.5" x14ac:dyDescent="0.25">
      <c r="B622" s="131" t="s">
        <v>1164</v>
      </c>
      <c r="C622" s="131" t="s">
        <v>1145</v>
      </c>
      <c r="D622" s="131" t="s">
        <v>1146</v>
      </c>
      <c r="E622" s="132" t="s">
        <v>706</v>
      </c>
      <c r="F622" s="136" t="s">
        <v>559</v>
      </c>
      <c r="G622" s="133">
        <v>50.490403683571557</v>
      </c>
    </row>
    <row r="623" spans="2:7" ht="25.5" x14ac:dyDescent="0.25">
      <c r="B623" s="131" t="s">
        <v>1164</v>
      </c>
      <c r="C623" s="131" t="s">
        <v>1145</v>
      </c>
      <c r="D623" s="131" t="s">
        <v>1146</v>
      </c>
      <c r="E623" s="132" t="s">
        <v>1008</v>
      </c>
      <c r="F623" s="136" t="s">
        <v>586</v>
      </c>
      <c r="G623" s="133">
        <v>31.984390229059301</v>
      </c>
    </row>
    <row r="624" spans="2:7" ht="25.5" x14ac:dyDescent="0.25">
      <c r="B624" s="131" t="s">
        <v>1165</v>
      </c>
      <c r="C624" s="131" t="s">
        <v>1145</v>
      </c>
      <c r="D624" s="131" t="s">
        <v>1146</v>
      </c>
      <c r="E624" s="132" t="s">
        <v>1166</v>
      </c>
      <c r="F624" s="136" t="s">
        <v>845</v>
      </c>
      <c r="G624" s="133">
        <v>3.6612304033038088</v>
      </c>
    </row>
    <row r="625" spans="2:7" ht="25.5" x14ac:dyDescent="0.25">
      <c r="B625" s="131" t="s">
        <v>1144</v>
      </c>
      <c r="C625" s="131" t="s">
        <v>1145</v>
      </c>
      <c r="D625" s="131" t="s">
        <v>1146</v>
      </c>
      <c r="E625" s="132" t="s">
        <v>1167</v>
      </c>
      <c r="F625" s="136" t="s">
        <v>553</v>
      </c>
      <c r="G625" s="133">
        <v>193.74540018807352</v>
      </c>
    </row>
    <row r="626" spans="2:7" ht="26.25" customHeight="1" x14ac:dyDescent="0.25">
      <c r="B626" s="131" t="s">
        <v>1144</v>
      </c>
      <c r="C626" s="131" t="s">
        <v>1145</v>
      </c>
      <c r="D626" s="131" t="s">
        <v>1146</v>
      </c>
      <c r="E626" s="132" t="s">
        <v>996</v>
      </c>
      <c r="F626" s="136" t="s">
        <v>553</v>
      </c>
      <c r="G626" s="133">
        <v>130</v>
      </c>
    </row>
    <row r="627" spans="2:7" ht="25.5" x14ac:dyDescent="0.25">
      <c r="B627" s="131" t="s">
        <v>1168</v>
      </c>
      <c r="C627" s="131" t="s">
        <v>1145</v>
      </c>
      <c r="D627" s="131" t="s">
        <v>1146</v>
      </c>
      <c r="E627" s="132" t="s">
        <v>1169</v>
      </c>
      <c r="F627" s="136" t="s">
        <v>845</v>
      </c>
      <c r="G627" s="133"/>
    </row>
    <row r="628" spans="2:7" ht="25.5" x14ac:dyDescent="0.25">
      <c r="B628" s="131" t="s">
        <v>1170</v>
      </c>
      <c r="C628" s="131" t="s">
        <v>1145</v>
      </c>
      <c r="D628" s="131" t="s">
        <v>1146</v>
      </c>
      <c r="E628" s="132" t="s">
        <v>1126</v>
      </c>
      <c r="F628" s="136" t="s">
        <v>626</v>
      </c>
      <c r="G628" s="133"/>
    </row>
    <row r="629" spans="2:7" ht="25.5" x14ac:dyDescent="0.25">
      <c r="B629" s="131" t="s">
        <v>1170</v>
      </c>
      <c r="C629" s="131" t="s">
        <v>1145</v>
      </c>
      <c r="D629" s="131" t="s">
        <v>1146</v>
      </c>
      <c r="E629" s="132" t="s">
        <v>1171</v>
      </c>
      <c r="F629" s="136" t="s">
        <v>845</v>
      </c>
      <c r="G629" s="133">
        <v>2</v>
      </c>
    </row>
    <row r="630" spans="2:7" ht="25.5" x14ac:dyDescent="0.25">
      <c r="B630" s="131" t="s">
        <v>1172</v>
      </c>
      <c r="C630" s="131" t="s">
        <v>1145</v>
      </c>
      <c r="D630" s="131" t="s">
        <v>1146</v>
      </c>
      <c r="E630" s="132" t="s">
        <v>1173</v>
      </c>
      <c r="F630" s="136" t="s">
        <v>563</v>
      </c>
      <c r="G630" s="133">
        <v>35</v>
      </c>
    </row>
    <row r="631" spans="2:7" ht="25.5" x14ac:dyDescent="0.25">
      <c r="B631" s="131" t="s">
        <v>1174</v>
      </c>
      <c r="C631" s="131" t="s">
        <v>1145</v>
      </c>
      <c r="D631" s="131" t="s">
        <v>1146</v>
      </c>
      <c r="E631" s="132" t="s">
        <v>1175</v>
      </c>
      <c r="F631" s="136" t="s">
        <v>563</v>
      </c>
      <c r="G631" s="133">
        <v>42</v>
      </c>
    </row>
    <row r="632" spans="2:7" ht="25.5" x14ac:dyDescent="0.25">
      <c r="B632" s="131" t="s">
        <v>1172</v>
      </c>
      <c r="C632" s="131" t="s">
        <v>1145</v>
      </c>
      <c r="D632" s="131" t="s">
        <v>1146</v>
      </c>
      <c r="E632" s="132" t="s">
        <v>1176</v>
      </c>
      <c r="F632" s="136" t="s">
        <v>550</v>
      </c>
      <c r="G632" s="133">
        <v>310.52480790744289</v>
      </c>
    </row>
    <row r="633" spans="2:7" ht="25.5" x14ac:dyDescent="0.25">
      <c r="B633" s="131" t="s">
        <v>1172</v>
      </c>
      <c r="C633" s="131" t="s">
        <v>1145</v>
      </c>
      <c r="D633" s="131" t="s">
        <v>1146</v>
      </c>
      <c r="E633" s="132" t="s">
        <v>843</v>
      </c>
      <c r="F633" s="136" t="s">
        <v>559</v>
      </c>
      <c r="G633" s="133">
        <v>15</v>
      </c>
    </row>
    <row r="634" spans="2:7" ht="25.5" x14ac:dyDescent="0.25">
      <c r="B634" s="131" t="s">
        <v>1172</v>
      </c>
      <c r="C634" s="131" t="s">
        <v>1145</v>
      </c>
      <c r="D634" s="131" t="s">
        <v>1146</v>
      </c>
      <c r="E634" s="132" t="s">
        <v>965</v>
      </c>
      <c r="F634" s="136" t="s">
        <v>553</v>
      </c>
      <c r="G634" s="133">
        <v>120</v>
      </c>
    </row>
    <row r="635" spans="2:7" ht="25.5" x14ac:dyDescent="0.25">
      <c r="B635" s="131" t="s">
        <v>1172</v>
      </c>
      <c r="C635" s="131" t="s">
        <v>1145</v>
      </c>
      <c r="D635" s="131" t="s">
        <v>1146</v>
      </c>
      <c r="E635" s="132" t="s">
        <v>754</v>
      </c>
      <c r="F635" s="136" t="s">
        <v>563</v>
      </c>
      <c r="G635" s="133">
        <v>6</v>
      </c>
    </row>
    <row r="636" spans="2:7" ht="25.5" x14ac:dyDescent="0.25">
      <c r="B636" s="131" t="s">
        <v>1172</v>
      </c>
      <c r="C636" s="131" t="s">
        <v>1145</v>
      </c>
      <c r="D636" s="131" t="s">
        <v>1146</v>
      </c>
      <c r="E636" s="132" t="s">
        <v>618</v>
      </c>
      <c r="F636" s="136" t="s">
        <v>553</v>
      </c>
      <c r="G636" s="133">
        <v>193.89393972127431</v>
      </c>
    </row>
    <row r="637" spans="2:7" ht="25.5" x14ac:dyDescent="0.25">
      <c r="B637" s="131" t="s">
        <v>1172</v>
      </c>
      <c r="C637" s="131" t="s">
        <v>1145</v>
      </c>
      <c r="D637" s="131" t="s">
        <v>1146</v>
      </c>
      <c r="E637" s="132" t="s">
        <v>971</v>
      </c>
      <c r="F637" s="136" t="s">
        <v>559</v>
      </c>
      <c r="G637" s="133">
        <v>48.727999439461897</v>
      </c>
    </row>
    <row r="638" spans="2:7" ht="25.5" x14ac:dyDescent="0.25">
      <c r="B638" s="131" t="s">
        <v>1172</v>
      </c>
      <c r="C638" s="131" t="s">
        <v>1145</v>
      </c>
      <c r="D638" s="131" t="s">
        <v>1146</v>
      </c>
      <c r="E638" s="132" t="s">
        <v>975</v>
      </c>
      <c r="F638" s="136" t="s">
        <v>553</v>
      </c>
      <c r="G638" s="133">
        <v>193.89393972127431</v>
      </c>
    </row>
    <row r="639" spans="2:7" ht="25.5" x14ac:dyDescent="0.25">
      <c r="B639" s="131" t="s">
        <v>1172</v>
      </c>
      <c r="C639" s="131" t="s">
        <v>1145</v>
      </c>
      <c r="D639" s="131" t="s">
        <v>1146</v>
      </c>
      <c r="E639" s="132" t="s">
        <v>1116</v>
      </c>
      <c r="F639" s="136" t="s">
        <v>559</v>
      </c>
      <c r="G639" s="133">
        <v>48.727999439461897</v>
      </c>
    </row>
    <row r="640" spans="2:7" ht="25.5" x14ac:dyDescent="0.25">
      <c r="B640" s="131" t="s">
        <v>1177</v>
      </c>
      <c r="C640" s="131" t="s">
        <v>1145</v>
      </c>
      <c r="D640" s="131" t="s">
        <v>1146</v>
      </c>
      <c r="E640" s="132" t="s">
        <v>729</v>
      </c>
      <c r="F640" s="136" t="s">
        <v>559</v>
      </c>
      <c r="G640" s="133">
        <v>48.727999439461897</v>
      </c>
    </row>
    <row r="641" spans="2:7" ht="25.5" x14ac:dyDescent="0.25">
      <c r="B641" s="131" t="s">
        <v>1177</v>
      </c>
      <c r="C641" s="131" t="s">
        <v>1145</v>
      </c>
      <c r="D641" s="131" t="s">
        <v>1146</v>
      </c>
      <c r="E641" s="132" t="s">
        <v>728</v>
      </c>
      <c r="F641" s="136" t="s">
        <v>559</v>
      </c>
      <c r="G641" s="133">
        <v>35</v>
      </c>
    </row>
    <row r="642" spans="2:7" ht="25.5" x14ac:dyDescent="0.25">
      <c r="B642" s="131" t="s">
        <v>1177</v>
      </c>
      <c r="C642" s="131" t="s">
        <v>1145</v>
      </c>
      <c r="D642" s="131" t="s">
        <v>1146</v>
      </c>
      <c r="E642" s="132" t="s">
        <v>727</v>
      </c>
      <c r="F642" s="136" t="s">
        <v>553</v>
      </c>
      <c r="G642" s="133">
        <v>193.89393972127431</v>
      </c>
    </row>
    <row r="643" spans="2:7" ht="25.5" x14ac:dyDescent="0.25">
      <c r="B643" s="131" t="s">
        <v>1177</v>
      </c>
      <c r="C643" s="131" t="s">
        <v>1145</v>
      </c>
      <c r="D643" s="131" t="s">
        <v>1146</v>
      </c>
      <c r="E643" s="132" t="s">
        <v>1137</v>
      </c>
      <c r="F643" s="136" t="s">
        <v>563</v>
      </c>
      <c r="G643" s="133">
        <v>40</v>
      </c>
    </row>
    <row r="644" spans="2:7" ht="25.5" x14ac:dyDescent="0.25">
      <c r="B644" s="131" t="s">
        <v>1177</v>
      </c>
      <c r="C644" s="131" t="s">
        <v>1145</v>
      </c>
      <c r="D644" s="131" t="s">
        <v>1146</v>
      </c>
      <c r="E644" s="132" t="s">
        <v>823</v>
      </c>
      <c r="F644" s="136" t="s">
        <v>563</v>
      </c>
      <c r="G644" s="133">
        <v>75.402235873966106</v>
      </c>
    </row>
    <row r="645" spans="2:7" ht="25.5" x14ac:dyDescent="0.25">
      <c r="B645" s="131" t="s">
        <v>1178</v>
      </c>
      <c r="C645" s="131" t="s">
        <v>1145</v>
      </c>
      <c r="D645" s="131" t="s">
        <v>1146</v>
      </c>
      <c r="E645" s="132" t="s">
        <v>943</v>
      </c>
      <c r="F645" s="136" t="s">
        <v>688</v>
      </c>
      <c r="G645" s="133">
        <v>46.263916133045782</v>
      </c>
    </row>
    <row r="646" spans="2:7" ht="25.5" x14ac:dyDescent="0.25">
      <c r="B646" s="131" t="s">
        <v>1179</v>
      </c>
      <c r="C646" s="131" t="s">
        <v>1145</v>
      </c>
      <c r="D646" s="131" t="s">
        <v>1146</v>
      </c>
      <c r="E646" s="132" t="s">
        <v>983</v>
      </c>
      <c r="F646" s="136" t="s">
        <v>559</v>
      </c>
      <c r="G646" s="133">
        <v>48.727999439461897</v>
      </c>
    </row>
    <row r="647" spans="2:7" ht="25.5" x14ac:dyDescent="0.25">
      <c r="B647" s="131" t="s">
        <v>1180</v>
      </c>
      <c r="C647" s="131" t="s">
        <v>1145</v>
      </c>
      <c r="D647" s="131" t="s">
        <v>1146</v>
      </c>
      <c r="E647" s="132" t="s">
        <v>1011</v>
      </c>
      <c r="F647" s="136" t="s">
        <v>845</v>
      </c>
      <c r="G647" s="133">
        <v>4.3387280581127348</v>
      </c>
    </row>
    <row r="648" spans="2:7" ht="25.5" x14ac:dyDescent="0.25">
      <c r="B648" s="131" t="s">
        <v>1181</v>
      </c>
      <c r="C648" s="131" t="s">
        <v>1145</v>
      </c>
      <c r="D648" s="131" t="s">
        <v>1146</v>
      </c>
      <c r="E648" s="132" t="s">
        <v>973</v>
      </c>
      <c r="F648" s="136" t="s">
        <v>563</v>
      </c>
      <c r="G648" s="133">
        <v>8</v>
      </c>
    </row>
    <row r="649" spans="2:7" ht="25.5" x14ac:dyDescent="0.25">
      <c r="B649" s="131" t="s">
        <v>1182</v>
      </c>
      <c r="C649" s="131" t="s">
        <v>1145</v>
      </c>
      <c r="D649" s="131" t="s">
        <v>1146</v>
      </c>
      <c r="E649" s="132" t="s">
        <v>760</v>
      </c>
      <c r="F649" s="136" t="s">
        <v>553</v>
      </c>
      <c r="G649" s="133">
        <v>130</v>
      </c>
    </row>
    <row r="650" spans="2:7" ht="25.5" x14ac:dyDescent="0.25">
      <c r="B650" s="131" t="s">
        <v>1183</v>
      </c>
      <c r="C650" s="131" t="s">
        <v>1145</v>
      </c>
      <c r="D650" s="131" t="s">
        <v>1146</v>
      </c>
      <c r="E650" s="132" t="s">
        <v>1061</v>
      </c>
      <c r="F650" s="136" t="s">
        <v>845</v>
      </c>
      <c r="G650" s="133">
        <v>8.1560911085414229</v>
      </c>
    </row>
    <row r="651" spans="2:7" ht="25.5" x14ac:dyDescent="0.25">
      <c r="B651" s="131" t="s">
        <v>1184</v>
      </c>
      <c r="C651" s="131" t="s">
        <v>1145</v>
      </c>
      <c r="D651" s="131" t="s">
        <v>1146</v>
      </c>
      <c r="E651" s="132" t="s">
        <v>654</v>
      </c>
      <c r="F651" s="136" t="s">
        <v>553</v>
      </c>
      <c r="G651" s="133">
        <v>216.83073712003838</v>
      </c>
    </row>
    <row r="652" spans="2:7" ht="25.5" x14ac:dyDescent="0.25">
      <c r="B652" s="131" t="s">
        <v>1184</v>
      </c>
      <c r="C652" s="131" t="s">
        <v>1145</v>
      </c>
      <c r="D652" s="131" t="s">
        <v>1146</v>
      </c>
      <c r="E652" s="132" t="s">
        <v>718</v>
      </c>
      <c r="F652" s="136" t="s">
        <v>553</v>
      </c>
      <c r="G652" s="133">
        <v>162</v>
      </c>
    </row>
    <row r="653" spans="2:7" ht="25.5" x14ac:dyDescent="0.25">
      <c r="B653" s="131" t="s">
        <v>1184</v>
      </c>
      <c r="C653" s="131" t="s">
        <v>1145</v>
      </c>
      <c r="D653" s="131" t="s">
        <v>1146</v>
      </c>
      <c r="E653" s="132" t="s">
        <v>781</v>
      </c>
      <c r="F653" s="136" t="s">
        <v>544</v>
      </c>
      <c r="G653" s="133">
        <v>74</v>
      </c>
    </row>
    <row r="654" spans="2:7" ht="25.5" x14ac:dyDescent="0.25">
      <c r="B654" s="131" t="s">
        <v>1184</v>
      </c>
      <c r="C654" s="131" t="s">
        <v>1145</v>
      </c>
      <c r="D654" s="131" t="s">
        <v>1146</v>
      </c>
      <c r="E654" s="132" t="s">
        <v>650</v>
      </c>
      <c r="F654" s="136" t="s">
        <v>688</v>
      </c>
      <c r="G654" s="133">
        <v>28</v>
      </c>
    </row>
    <row r="655" spans="2:7" ht="25.5" x14ac:dyDescent="0.25">
      <c r="B655" s="131" t="s">
        <v>1184</v>
      </c>
      <c r="C655" s="131" t="s">
        <v>1145</v>
      </c>
      <c r="D655" s="131" t="s">
        <v>1146</v>
      </c>
      <c r="E655" s="132" t="s">
        <v>750</v>
      </c>
      <c r="F655" s="136" t="s">
        <v>559</v>
      </c>
      <c r="G655" s="133">
        <v>12</v>
      </c>
    </row>
    <row r="656" spans="2:7" ht="25.5" x14ac:dyDescent="0.25">
      <c r="B656" s="131" t="s">
        <v>1184</v>
      </c>
      <c r="C656" s="131" t="s">
        <v>1145</v>
      </c>
      <c r="D656" s="131" t="s">
        <v>1146</v>
      </c>
      <c r="E656" s="132" t="s">
        <v>947</v>
      </c>
      <c r="F656" s="136" t="s">
        <v>845</v>
      </c>
      <c r="G656" s="133">
        <v>8.1560911085414229</v>
      </c>
    </row>
    <row r="657" spans="2:7" ht="25.5" x14ac:dyDescent="0.25">
      <c r="B657" s="131" t="s">
        <v>1184</v>
      </c>
      <c r="C657" s="131" t="s">
        <v>1145</v>
      </c>
      <c r="D657" s="131" t="s">
        <v>1146</v>
      </c>
      <c r="E657" s="132" t="s">
        <v>747</v>
      </c>
      <c r="F657" s="136" t="s">
        <v>563</v>
      </c>
      <c r="G657" s="133">
        <v>58</v>
      </c>
    </row>
    <row r="658" spans="2:7" ht="25.5" x14ac:dyDescent="0.25">
      <c r="B658" s="131" t="s">
        <v>1185</v>
      </c>
      <c r="C658" s="131" t="s">
        <v>1145</v>
      </c>
      <c r="D658" s="131" t="s">
        <v>1146</v>
      </c>
      <c r="E658" s="132" t="s">
        <v>746</v>
      </c>
      <c r="F658" s="136" t="s">
        <v>559</v>
      </c>
      <c r="G658" s="133">
        <v>29</v>
      </c>
    </row>
    <row r="659" spans="2:7" ht="25.5" x14ac:dyDescent="0.25">
      <c r="B659" s="131" t="s">
        <v>1186</v>
      </c>
      <c r="C659" s="131" t="s">
        <v>1145</v>
      </c>
      <c r="D659" s="131" t="s">
        <v>1146</v>
      </c>
      <c r="E659" s="132" t="s">
        <v>743</v>
      </c>
      <c r="F659" s="136" t="s">
        <v>688</v>
      </c>
      <c r="G659" s="133">
        <v>38</v>
      </c>
    </row>
    <row r="660" spans="2:7" ht="25.5" x14ac:dyDescent="0.25">
      <c r="B660" s="131" t="s">
        <v>1187</v>
      </c>
      <c r="C660" s="131" t="s">
        <v>1145</v>
      </c>
      <c r="D660" s="131" t="s">
        <v>1146</v>
      </c>
      <c r="E660" s="132" t="s">
        <v>1188</v>
      </c>
      <c r="F660" s="136" t="s">
        <v>586</v>
      </c>
      <c r="G660" s="133">
        <v>32</v>
      </c>
    </row>
    <row r="661" spans="2:7" ht="25.5" x14ac:dyDescent="0.25">
      <c r="B661" s="131" t="s">
        <v>1189</v>
      </c>
      <c r="C661" s="131" t="s">
        <v>1145</v>
      </c>
      <c r="D661" s="131" t="s">
        <v>1146</v>
      </c>
      <c r="E661" s="132" t="s">
        <v>897</v>
      </c>
      <c r="F661" s="136" t="s">
        <v>559</v>
      </c>
      <c r="G661" s="133">
        <v>54.455996254682468</v>
      </c>
    </row>
    <row r="662" spans="2:7" ht="25.5" x14ac:dyDescent="0.25">
      <c r="B662" s="131" t="s">
        <v>1189</v>
      </c>
      <c r="C662" s="131" t="s">
        <v>1145</v>
      </c>
      <c r="D662" s="131" t="s">
        <v>1146</v>
      </c>
      <c r="E662" s="132" t="s">
        <v>691</v>
      </c>
      <c r="F662" s="136" t="s">
        <v>559</v>
      </c>
      <c r="G662" s="133">
        <v>47</v>
      </c>
    </row>
    <row r="663" spans="2:7" ht="25.5" x14ac:dyDescent="0.25">
      <c r="B663" s="131" t="s">
        <v>1189</v>
      </c>
      <c r="C663" s="131" t="s">
        <v>1145</v>
      </c>
      <c r="D663" s="131" t="s">
        <v>1146</v>
      </c>
      <c r="E663" s="132" t="s">
        <v>835</v>
      </c>
      <c r="F663" s="136" t="s">
        <v>553</v>
      </c>
      <c r="G663" s="133">
        <v>216.83073712003838</v>
      </c>
    </row>
    <row r="664" spans="2:7" ht="25.5" x14ac:dyDescent="0.25">
      <c r="B664" s="131" t="s">
        <v>1182</v>
      </c>
      <c r="C664" s="131" t="s">
        <v>1145</v>
      </c>
      <c r="D664" s="131" t="s">
        <v>1146</v>
      </c>
      <c r="E664" s="132" t="s">
        <v>1190</v>
      </c>
      <c r="F664" s="136" t="s">
        <v>550</v>
      </c>
      <c r="G664" s="133">
        <v>338.50658571846901</v>
      </c>
    </row>
    <row r="665" spans="2:7" ht="25.5" x14ac:dyDescent="0.25">
      <c r="B665" s="131" t="s">
        <v>1182</v>
      </c>
      <c r="C665" s="131" t="s">
        <v>1145</v>
      </c>
      <c r="D665" s="131" t="s">
        <v>1146</v>
      </c>
      <c r="E665" s="132" t="s">
        <v>1191</v>
      </c>
      <c r="F665" s="136" t="s">
        <v>550</v>
      </c>
      <c r="G665" s="133">
        <v>338.50658571846901</v>
      </c>
    </row>
    <row r="666" spans="2:7" ht="25.5" x14ac:dyDescent="0.25">
      <c r="B666" s="131" t="s">
        <v>1182</v>
      </c>
      <c r="C666" s="131" t="s">
        <v>1145</v>
      </c>
      <c r="D666" s="131" t="s">
        <v>1146</v>
      </c>
      <c r="E666" s="132" t="s">
        <v>683</v>
      </c>
      <c r="F666" s="136" t="s">
        <v>547</v>
      </c>
      <c r="G666" s="133">
        <v>338.50658571846901</v>
      </c>
    </row>
    <row r="667" spans="2:7" ht="25.5" x14ac:dyDescent="0.25">
      <c r="B667" s="131" t="s">
        <v>1182</v>
      </c>
      <c r="C667" s="131" t="s">
        <v>1145</v>
      </c>
      <c r="D667" s="131" t="s">
        <v>1146</v>
      </c>
      <c r="E667" s="132" t="s">
        <v>753</v>
      </c>
      <c r="F667" s="136" t="s">
        <v>547</v>
      </c>
      <c r="G667" s="133">
        <v>338.50658571846901</v>
      </c>
    </row>
    <row r="668" spans="2:7" ht="25.5" x14ac:dyDescent="0.25">
      <c r="B668" s="131" t="s">
        <v>1192</v>
      </c>
      <c r="C668" s="131" t="s">
        <v>1145</v>
      </c>
      <c r="D668" s="131" t="s">
        <v>1146</v>
      </c>
      <c r="E668" s="132" t="s">
        <v>893</v>
      </c>
      <c r="F668" s="136" t="s">
        <v>586</v>
      </c>
      <c r="G668" s="133">
        <v>32</v>
      </c>
    </row>
    <row r="669" spans="2:7" ht="25.5" x14ac:dyDescent="0.25">
      <c r="B669" s="131" t="s">
        <v>1193</v>
      </c>
      <c r="C669" s="131" t="s">
        <v>1145</v>
      </c>
      <c r="D669" s="131" t="s">
        <v>1146</v>
      </c>
      <c r="E669" s="132" t="s">
        <v>1075</v>
      </c>
      <c r="F669" s="136" t="s">
        <v>626</v>
      </c>
      <c r="G669" s="133">
        <v>8</v>
      </c>
    </row>
    <row r="670" spans="2:7" ht="25.5" x14ac:dyDescent="0.25">
      <c r="B670" s="131" t="s">
        <v>1194</v>
      </c>
      <c r="C670" s="131" t="s">
        <v>1145</v>
      </c>
      <c r="D670" s="131" t="s">
        <v>1146</v>
      </c>
      <c r="E670" s="132" t="s">
        <v>749</v>
      </c>
      <c r="F670" s="136" t="s">
        <v>559</v>
      </c>
      <c r="G670" s="133">
        <v>15</v>
      </c>
    </row>
    <row r="671" spans="2:7" ht="25.5" x14ac:dyDescent="0.25">
      <c r="B671" s="131" t="s">
        <v>1182</v>
      </c>
      <c r="C671" s="131" t="s">
        <v>1145</v>
      </c>
      <c r="D671" s="131" t="s">
        <v>1146</v>
      </c>
      <c r="E671" s="132" t="s">
        <v>1079</v>
      </c>
      <c r="F671" s="136" t="s">
        <v>559</v>
      </c>
      <c r="G671" s="133">
        <v>8</v>
      </c>
    </row>
    <row r="672" spans="2:7" ht="25.5" x14ac:dyDescent="0.25">
      <c r="B672" s="131" t="s">
        <v>1195</v>
      </c>
      <c r="C672" s="131" t="s">
        <v>1145</v>
      </c>
      <c r="D672" s="131" t="s">
        <v>1146</v>
      </c>
      <c r="E672" s="132" t="s">
        <v>653</v>
      </c>
      <c r="F672" s="136" t="s">
        <v>845</v>
      </c>
      <c r="G672" s="133">
        <v>4</v>
      </c>
    </row>
    <row r="673" spans="2:7" ht="25.5" x14ac:dyDescent="0.25">
      <c r="B673" s="131" t="s">
        <v>1196</v>
      </c>
      <c r="C673" s="131" t="s">
        <v>1145</v>
      </c>
      <c r="D673" s="131" t="s">
        <v>1146</v>
      </c>
      <c r="E673" s="132" t="s">
        <v>1134</v>
      </c>
      <c r="F673" s="136" t="s">
        <v>626</v>
      </c>
      <c r="G673" s="133">
        <v>6</v>
      </c>
    </row>
    <row r="674" spans="2:7" ht="25.5" x14ac:dyDescent="0.25">
      <c r="B674" s="131" t="s">
        <v>1197</v>
      </c>
      <c r="C674" s="131" t="s">
        <v>1145</v>
      </c>
      <c r="D674" s="131" t="s">
        <v>1146</v>
      </c>
      <c r="E674" s="132" t="s">
        <v>817</v>
      </c>
      <c r="F674" s="136" t="s">
        <v>798</v>
      </c>
      <c r="G674" s="133">
        <v>26</v>
      </c>
    </row>
    <row r="675" spans="2:7" ht="25.5" x14ac:dyDescent="0.25">
      <c r="B675" s="131" t="s">
        <v>1198</v>
      </c>
      <c r="C675" s="131" t="s">
        <v>1145</v>
      </c>
      <c r="D675" s="131" t="s">
        <v>1146</v>
      </c>
      <c r="E675" s="132" t="s">
        <v>730</v>
      </c>
      <c r="F675" s="136" t="s">
        <v>559</v>
      </c>
      <c r="G675" s="133">
        <v>43</v>
      </c>
    </row>
    <row r="676" spans="2:7" ht="25.5" x14ac:dyDescent="0.25">
      <c r="B676" s="131" t="s">
        <v>1172</v>
      </c>
      <c r="C676" s="131" t="s">
        <v>1145</v>
      </c>
      <c r="D676" s="131" t="s">
        <v>1146</v>
      </c>
      <c r="E676" s="132" t="s">
        <v>954</v>
      </c>
      <c r="F676" s="136" t="s">
        <v>563</v>
      </c>
      <c r="G676" s="133">
        <v>0.62309121330045514</v>
      </c>
    </row>
    <row r="677" spans="2:7" ht="25.5" x14ac:dyDescent="0.25">
      <c r="B677" s="131" t="s">
        <v>1199</v>
      </c>
      <c r="C677" s="131" t="s">
        <v>1145</v>
      </c>
      <c r="D677" s="131" t="s">
        <v>1146</v>
      </c>
      <c r="E677" s="132" t="s">
        <v>1050</v>
      </c>
      <c r="F677" s="136" t="s">
        <v>559</v>
      </c>
      <c r="G677" s="133">
        <v>2</v>
      </c>
    </row>
    <row r="678" spans="2:7" ht="25.5" x14ac:dyDescent="0.25">
      <c r="B678" s="131" t="s">
        <v>1199</v>
      </c>
      <c r="C678" s="131" t="s">
        <v>1145</v>
      </c>
      <c r="D678" s="131" t="s">
        <v>1146</v>
      </c>
      <c r="E678" s="132" t="s">
        <v>1039</v>
      </c>
      <c r="F678" s="136" t="s">
        <v>688</v>
      </c>
      <c r="G678" s="133">
        <v>40</v>
      </c>
    </row>
    <row r="679" spans="2:7" ht="25.5" x14ac:dyDescent="0.25">
      <c r="B679" s="131" t="s">
        <v>1200</v>
      </c>
      <c r="C679" s="131" t="s">
        <v>1145</v>
      </c>
      <c r="D679" s="131" t="s">
        <v>1146</v>
      </c>
      <c r="E679" s="132" t="s">
        <v>1054</v>
      </c>
      <c r="F679" s="136" t="s">
        <v>544</v>
      </c>
      <c r="G679" s="133">
        <v>65</v>
      </c>
    </row>
    <row r="680" spans="2:7" ht="25.5" x14ac:dyDescent="0.25">
      <c r="B680" s="131" t="s">
        <v>1201</v>
      </c>
      <c r="C680" s="131" t="s">
        <v>1145</v>
      </c>
      <c r="D680" s="131" t="s">
        <v>1146</v>
      </c>
      <c r="E680" s="132" t="s">
        <v>968</v>
      </c>
      <c r="F680" s="136" t="s">
        <v>544</v>
      </c>
      <c r="G680" s="133">
        <v>4</v>
      </c>
    </row>
    <row r="681" spans="2:7" ht="25.5" x14ac:dyDescent="0.25">
      <c r="B681" s="131" t="s">
        <v>1202</v>
      </c>
      <c r="C681" s="131" t="s">
        <v>1145</v>
      </c>
      <c r="D681" s="131" t="s">
        <v>1146</v>
      </c>
      <c r="E681" s="132" t="s">
        <v>1203</v>
      </c>
      <c r="F681" s="136" t="s">
        <v>544</v>
      </c>
      <c r="G681" s="133">
        <v>46</v>
      </c>
    </row>
    <row r="682" spans="2:7" ht="25.5" x14ac:dyDescent="0.25">
      <c r="B682" s="131" t="s">
        <v>1202</v>
      </c>
      <c r="C682" s="131" t="s">
        <v>1145</v>
      </c>
      <c r="D682" s="131" t="s">
        <v>1146</v>
      </c>
      <c r="E682" s="132" t="s">
        <v>1132</v>
      </c>
      <c r="F682" s="136" t="s">
        <v>544</v>
      </c>
      <c r="G682" s="133">
        <v>114</v>
      </c>
    </row>
    <row r="683" spans="2:7" ht="25.5" x14ac:dyDescent="0.25">
      <c r="B683" s="131" t="s">
        <v>1202</v>
      </c>
      <c r="C683" s="131" t="s">
        <v>1145</v>
      </c>
      <c r="D683" s="131" t="s">
        <v>1146</v>
      </c>
      <c r="E683" s="132" t="s">
        <v>916</v>
      </c>
      <c r="F683" s="136" t="s">
        <v>544</v>
      </c>
      <c r="G683" s="133">
        <v>134.55162087676308</v>
      </c>
    </row>
    <row r="684" spans="2:7" ht="25.5" x14ac:dyDescent="0.25">
      <c r="B684" s="131" t="s">
        <v>1202</v>
      </c>
      <c r="C684" s="131" t="s">
        <v>1145</v>
      </c>
      <c r="D684" s="131" t="s">
        <v>1146</v>
      </c>
      <c r="E684" s="132" t="s">
        <v>913</v>
      </c>
      <c r="F684" s="136" t="s">
        <v>563</v>
      </c>
      <c r="G684" s="133">
        <v>81.290376807642545</v>
      </c>
    </row>
    <row r="685" spans="2:7" ht="25.5" x14ac:dyDescent="0.25">
      <c r="B685" s="131" t="s">
        <v>1204</v>
      </c>
      <c r="C685" s="131" t="s">
        <v>1145</v>
      </c>
      <c r="D685" s="131" t="s">
        <v>1146</v>
      </c>
      <c r="E685" s="132" t="s">
        <v>1205</v>
      </c>
      <c r="F685" s="136" t="s">
        <v>845</v>
      </c>
      <c r="G685" s="133">
        <v>4</v>
      </c>
    </row>
    <row r="686" spans="2:7" ht="25.5" x14ac:dyDescent="0.25">
      <c r="B686" s="131" t="s">
        <v>1206</v>
      </c>
      <c r="C686" s="131" t="s">
        <v>1145</v>
      </c>
      <c r="D686" s="131" t="s">
        <v>1146</v>
      </c>
      <c r="E686" s="132" t="s">
        <v>853</v>
      </c>
      <c r="F686" s="136" t="s">
        <v>559</v>
      </c>
      <c r="G686" s="133">
        <v>0</v>
      </c>
    </row>
    <row r="687" spans="2:7" ht="25.5" x14ac:dyDescent="0.25">
      <c r="B687" s="131" t="s">
        <v>1206</v>
      </c>
      <c r="C687" s="131" t="s">
        <v>1145</v>
      </c>
      <c r="D687" s="131" t="s">
        <v>1146</v>
      </c>
      <c r="E687" s="132" t="s">
        <v>1071</v>
      </c>
      <c r="F687" s="136" t="s">
        <v>563</v>
      </c>
      <c r="G687" s="133">
        <v>70</v>
      </c>
    </row>
    <row r="688" spans="2:7" ht="25.5" x14ac:dyDescent="0.25">
      <c r="B688" s="131" t="s">
        <v>1207</v>
      </c>
      <c r="C688" s="131" t="s">
        <v>1145</v>
      </c>
      <c r="D688" s="131" t="s">
        <v>1146</v>
      </c>
      <c r="E688" s="132" t="s">
        <v>702</v>
      </c>
      <c r="F688" s="136" t="s">
        <v>547</v>
      </c>
      <c r="G688" s="133">
        <v>262</v>
      </c>
    </row>
    <row r="689" spans="2:7" ht="25.5" x14ac:dyDescent="0.25">
      <c r="B689" s="131" t="s">
        <v>1207</v>
      </c>
      <c r="C689" s="131" t="s">
        <v>1145</v>
      </c>
      <c r="D689" s="131" t="s">
        <v>1146</v>
      </c>
      <c r="E689" s="132" t="s">
        <v>665</v>
      </c>
      <c r="F689" s="136" t="s">
        <v>688</v>
      </c>
      <c r="G689" s="133">
        <v>48</v>
      </c>
    </row>
    <row r="690" spans="2:7" ht="25.5" x14ac:dyDescent="0.25">
      <c r="B690" s="131" t="s">
        <v>1207</v>
      </c>
      <c r="C690" s="131" t="s">
        <v>1145</v>
      </c>
      <c r="D690" s="131" t="s">
        <v>1146</v>
      </c>
      <c r="E690" s="132" t="s">
        <v>700</v>
      </c>
      <c r="F690" s="136" t="s">
        <v>553</v>
      </c>
      <c r="G690" s="133">
        <v>230.18460194697064</v>
      </c>
    </row>
    <row r="691" spans="2:7" ht="25.5" x14ac:dyDescent="0.25">
      <c r="B691" s="131" t="s">
        <v>1207</v>
      </c>
      <c r="C691" s="131" t="s">
        <v>1145</v>
      </c>
      <c r="D691" s="131" t="s">
        <v>1146</v>
      </c>
      <c r="E691" s="132" t="s">
        <v>699</v>
      </c>
      <c r="F691" s="136" t="s">
        <v>547</v>
      </c>
      <c r="G691" s="133">
        <v>368.74668017633968</v>
      </c>
    </row>
    <row r="692" spans="2:7" ht="25.5" x14ac:dyDescent="0.25">
      <c r="B692" s="131" t="s">
        <v>1207</v>
      </c>
      <c r="C692" s="131" t="s">
        <v>1145</v>
      </c>
      <c r="D692" s="131" t="s">
        <v>1146</v>
      </c>
      <c r="E692" s="132" t="s">
        <v>1208</v>
      </c>
      <c r="F692" s="136" t="s">
        <v>553</v>
      </c>
      <c r="G692" s="133">
        <v>230.18460194697064</v>
      </c>
    </row>
    <row r="693" spans="2:7" ht="25.5" x14ac:dyDescent="0.25">
      <c r="B693" s="131" t="s">
        <v>1207</v>
      </c>
      <c r="C693" s="131" t="s">
        <v>1145</v>
      </c>
      <c r="D693" s="131" t="s">
        <v>1146</v>
      </c>
      <c r="E693" s="132" t="s">
        <v>1123</v>
      </c>
      <c r="F693" s="136" t="s">
        <v>559</v>
      </c>
      <c r="G693" s="133">
        <v>31</v>
      </c>
    </row>
    <row r="694" spans="2:7" ht="25.5" x14ac:dyDescent="0.25">
      <c r="B694" s="131" t="s">
        <v>1207</v>
      </c>
      <c r="C694" s="131" t="s">
        <v>1145</v>
      </c>
      <c r="D694" s="131" t="s">
        <v>1146</v>
      </c>
      <c r="E694" s="132" t="s">
        <v>701</v>
      </c>
      <c r="F694" s="136" t="s">
        <v>544</v>
      </c>
      <c r="G694" s="133">
        <v>56</v>
      </c>
    </row>
    <row r="695" spans="2:7" ht="25.5" x14ac:dyDescent="0.25">
      <c r="B695" s="131" t="s">
        <v>1207</v>
      </c>
      <c r="C695" s="131" t="s">
        <v>1145</v>
      </c>
      <c r="D695" s="131" t="s">
        <v>1146</v>
      </c>
      <c r="E695" s="132" t="s">
        <v>1209</v>
      </c>
      <c r="F695" s="136" t="s">
        <v>547</v>
      </c>
      <c r="G695" s="133">
        <v>368.74668017633968</v>
      </c>
    </row>
    <row r="696" spans="2:7" ht="25.5" x14ac:dyDescent="0.25">
      <c r="B696" s="131" t="s">
        <v>1207</v>
      </c>
      <c r="C696" s="131" t="s">
        <v>1145</v>
      </c>
      <c r="D696" s="131" t="s">
        <v>1146</v>
      </c>
      <c r="E696" s="132" t="s">
        <v>692</v>
      </c>
      <c r="F696" s="136" t="s">
        <v>688</v>
      </c>
      <c r="G696" s="133">
        <v>2</v>
      </c>
    </row>
    <row r="697" spans="2:7" ht="25.5" x14ac:dyDescent="0.25">
      <c r="B697" s="131" t="s">
        <v>1210</v>
      </c>
      <c r="C697" s="131" t="s">
        <v>1145</v>
      </c>
      <c r="D697" s="131" t="s">
        <v>1146</v>
      </c>
      <c r="E697" s="132" t="s">
        <v>980</v>
      </c>
      <c r="F697" s="136" t="s">
        <v>563</v>
      </c>
      <c r="G697" s="133">
        <v>68</v>
      </c>
    </row>
    <row r="698" spans="2:7" ht="25.5" x14ac:dyDescent="0.25">
      <c r="B698" s="131" t="s">
        <v>1211</v>
      </c>
      <c r="C698" s="131" t="s">
        <v>1145</v>
      </c>
      <c r="D698" s="131" t="s">
        <v>1146</v>
      </c>
      <c r="E698" s="132" t="s">
        <v>1030</v>
      </c>
      <c r="F698" s="136" t="s">
        <v>563</v>
      </c>
      <c r="G698" s="133">
        <v>12</v>
      </c>
    </row>
    <row r="699" spans="2:7" ht="25.5" x14ac:dyDescent="0.25">
      <c r="B699" s="131" t="s">
        <v>1211</v>
      </c>
      <c r="C699" s="131" t="s">
        <v>1145</v>
      </c>
      <c r="D699" s="131" t="s">
        <v>1146</v>
      </c>
      <c r="E699" s="132" t="s">
        <v>721</v>
      </c>
      <c r="F699" s="136" t="s">
        <v>563</v>
      </c>
      <c r="G699" s="133">
        <v>46</v>
      </c>
    </row>
    <row r="700" spans="2:7" ht="25.5" x14ac:dyDescent="0.25">
      <c r="B700" s="131" t="s">
        <v>1212</v>
      </c>
      <c r="C700" s="131" t="s">
        <v>1145</v>
      </c>
      <c r="D700" s="131" t="s">
        <v>1146</v>
      </c>
      <c r="E700" s="132" t="s">
        <v>888</v>
      </c>
      <c r="F700" s="136" t="s">
        <v>563</v>
      </c>
      <c r="G700" s="133">
        <v>48</v>
      </c>
    </row>
    <row r="701" spans="2:7" ht="25.5" x14ac:dyDescent="0.25">
      <c r="B701" s="131" t="s">
        <v>1213</v>
      </c>
      <c r="C701" s="131" t="s">
        <v>1145</v>
      </c>
      <c r="D701" s="131" t="s">
        <v>1146</v>
      </c>
      <c r="E701" s="132" t="s">
        <v>1053</v>
      </c>
      <c r="F701" s="136" t="s">
        <v>559</v>
      </c>
      <c r="G701" s="133">
        <v>2</v>
      </c>
    </row>
    <row r="702" spans="2:7" ht="25.5" x14ac:dyDescent="0.25">
      <c r="B702" s="131" t="s">
        <v>1212</v>
      </c>
      <c r="C702" s="131" t="s">
        <v>1145</v>
      </c>
      <c r="D702" s="131" t="s">
        <v>1146</v>
      </c>
      <c r="E702" s="132" t="s">
        <v>932</v>
      </c>
      <c r="F702" s="136" t="s">
        <v>553</v>
      </c>
      <c r="G702" s="133">
        <v>134</v>
      </c>
    </row>
    <row r="703" spans="2:7" ht="25.5" x14ac:dyDescent="0.25">
      <c r="B703" s="131" t="s">
        <v>1212</v>
      </c>
      <c r="C703" s="131" t="s">
        <v>1145</v>
      </c>
      <c r="D703" s="131" t="s">
        <v>1146</v>
      </c>
      <c r="E703" s="132" t="s">
        <v>933</v>
      </c>
      <c r="F703" s="136" t="s">
        <v>553</v>
      </c>
      <c r="G703" s="133">
        <v>216.15018463861287</v>
      </c>
    </row>
    <row r="704" spans="2:7" ht="25.5" x14ac:dyDescent="0.25">
      <c r="B704" s="131" t="s">
        <v>1212</v>
      </c>
      <c r="C704" s="131" t="s">
        <v>1145</v>
      </c>
      <c r="D704" s="131" t="s">
        <v>1146</v>
      </c>
      <c r="E704" s="132" t="s">
        <v>938</v>
      </c>
      <c r="F704" s="136" t="s">
        <v>559</v>
      </c>
      <c r="G704" s="133">
        <v>48</v>
      </c>
    </row>
    <row r="705" spans="2:7" ht="25.5" x14ac:dyDescent="0.25">
      <c r="B705" s="131" t="s">
        <v>1212</v>
      </c>
      <c r="C705" s="131" t="s">
        <v>1145</v>
      </c>
      <c r="D705" s="131" t="s">
        <v>1146</v>
      </c>
      <c r="E705" s="132" t="s">
        <v>1214</v>
      </c>
      <c r="F705" s="136" t="s">
        <v>553</v>
      </c>
      <c r="G705" s="133">
        <v>205</v>
      </c>
    </row>
    <row r="706" spans="2:7" ht="25.5" x14ac:dyDescent="0.25">
      <c r="B706" s="131" t="s">
        <v>1212</v>
      </c>
      <c r="C706" s="131" t="s">
        <v>1145</v>
      </c>
      <c r="D706" s="131" t="s">
        <v>1146</v>
      </c>
      <c r="E706" s="132" t="s">
        <v>613</v>
      </c>
      <c r="F706" s="136" t="s">
        <v>544</v>
      </c>
      <c r="G706" s="133">
        <v>8</v>
      </c>
    </row>
    <row r="707" spans="2:7" ht="25.5" x14ac:dyDescent="0.25">
      <c r="B707" s="131" t="s">
        <v>1212</v>
      </c>
      <c r="C707" s="131" t="s">
        <v>1145</v>
      </c>
      <c r="D707" s="131" t="s">
        <v>1146</v>
      </c>
      <c r="E707" s="132" t="s">
        <v>934</v>
      </c>
      <c r="F707" s="136" t="s">
        <v>544</v>
      </c>
      <c r="G707" s="133">
        <v>138.2319040795939</v>
      </c>
    </row>
    <row r="708" spans="2:7" ht="25.5" x14ac:dyDescent="0.25">
      <c r="B708" s="131" t="s">
        <v>1213</v>
      </c>
      <c r="C708" s="131" t="s">
        <v>1145</v>
      </c>
      <c r="D708" s="131" t="s">
        <v>1146</v>
      </c>
      <c r="E708" s="132" t="s">
        <v>685</v>
      </c>
      <c r="F708" s="136" t="s">
        <v>547</v>
      </c>
      <c r="G708" s="133">
        <v>346.38433064858742</v>
      </c>
    </row>
    <row r="709" spans="2:7" ht="25.5" x14ac:dyDescent="0.25">
      <c r="B709" s="131" t="s">
        <v>1215</v>
      </c>
      <c r="C709" s="131" t="s">
        <v>1145</v>
      </c>
      <c r="D709" s="131" t="s">
        <v>1146</v>
      </c>
      <c r="E709" s="132" t="s">
        <v>1066</v>
      </c>
      <c r="F709" s="136" t="s">
        <v>626</v>
      </c>
      <c r="G709" s="133">
        <v>18</v>
      </c>
    </row>
    <row r="710" spans="2:7" ht="25.5" x14ac:dyDescent="0.25">
      <c r="B710" s="131" t="s">
        <v>1216</v>
      </c>
      <c r="C710" s="131" t="s">
        <v>1145</v>
      </c>
      <c r="D710" s="131" t="s">
        <v>1146</v>
      </c>
      <c r="E710" s="132" t="s">
        <v>758</v>
      </c>
      <c r="F710" s="136" t="s">
        <v>640</v>
      </c>
      <c r="G710" s="133">
        <v>490</v>
      </c>
    </row>
    <row r="711" spans="2:7" ht="25.5" x14ac:dyDescent="0.25">
      <c r="B711" s="131" t="s">
        <v>1216</v>
      </c>
      <c r="C711" s="131" t="s">
        <v>1145</v>
      </c>
      <c r="D711" s="131" t="s">
        <v>1146</v>
      </c>
      <c r="E711" s="132" t="s">
        <v>1217</v>
      </c>
      <c r="F711" s="136" t="s">
        <v>559</v>
      </c>
      <c r="G711" s="133">
        <v>5</v>
      </c>
    </row>
    <row r="712" spans="2:7" ht="25.5" x14ac:dyDescent="0.25">
      <c r="B712" s="131" t="s">
        <v>1052</v>
      </c>
      <c r="C712" s="131" t="s">
        <v>1145</v>
      </c>
      <c r="D712" s="131" t="s">
        <v>1146</v>
      </c>
      <c r="E712" s="132" t="s">
        <v>713</v>
      </c>
      <c r="F712" s="136" t="s">
        <v>559</v>
      </c>
      <c r="G712" s="133">
        <v>38</v>
      </c>
    </row>
    <row r="713" spans="2:7" ht="25.5" x14ac:dyDescent="0.25">
      <c r="B713" s="131" t="s">
        <v>1052</v>
      </c>
      <c r="C713" s="131" t="s">
        <v>1145</v>
      </c>
      <c r="D713" s="131" t="s">
        <v>1146</v>
      </c>
      <c r="E713" s="132" t="s">
        <v>841</v>
      </c>
      <c r="F713" s="136" t="s">
        <v>688</v>
      </c>
      <c r="G713" s="133">
        <v>40</v>
      </c>
    </row>
    <row r="714" spans="2:7" ht="25.5" x14ac:dyDescent="0.25">
      <c r="B714" s="131" t="s">
        <v>1184</v>
      </c>
      <c r="C714" s="131" t="s">
        <v>1145</v>
      </c>
      <c r="D714" s="131" t="s">
        <v>1146</v>
      </c>
      <c r="E714" s="132" t="s">
        <v>680</v>
      </c>
      <c r="F714" s="136" t="s">
        <v>559</v>
      </c>
      <c r="G714" s="133">
        <v>51.33916863113015</v>
      </c>
    </row>
    <row r="715" spans="2:7" ht="25.5" x14ac:dyDescent="0.25">
      <c r="B715" s="131" t="s">
        <v>1218</v>
      </c>
      <c r="C715" s="131" t="s">
        <v>1145</v>
      </c>
      <c r="D715" s="131" t="s">
        <v>1146</v>
      </c>
      <c r="E715" s="132" t="s">
        <v>669</v>
      </c>
      <c r="F715" s="136" t="s">
        <v>647</v>
      </c>
      <c r="G715" s="133">
        <v>138</v>
      </c>
    </row>
    <row r="716" spans="2:7" ht="25.5" x14ac:dyDescent="0.25">
      <c r="B716" s="131" t="s">
        <v>1218</v>
      </c>
      <c r="C716" s="131" t="s">
        <v>1145</v>
      </c>
      <c r="D716" s="131" t="s">
        <v>1146</v>
      </c>
      <c r="E716" s="132" t="s">
        <v>1105</v>
      </c>
      <c r="F716" s="136" t="s">
        <v>553</v>
      </c>
      <c r="G716" s="133">
        <v>212</v>
      </c>
    </row>
    <row r="717" spans="2:7" ht="25.5" x14ac:dyDescent="0.25">
      <c r="B717" s="131" t="s">
        <v>1219</v>
      </c>
      <c r="C717" s="131" t="s">
        <v>1145</v>
      </c>
      <c r="D717" s="131" t="s">
        <v>1146</v>
      </c>
      <c r="E717" s="132" t="s">
        <v>694</v>
      </c>
      <c r="F717" s="136" t="s">
        <v>845</v>
      </c>
      <c r="G717" s="133">
        <v>6</v>
      </c>
    </row>
    <row r="718" spans="2:7" ht="25.5" x14ac:dyDescent="0.25">
      <c r="B718" s="131" t="s">
        <v>1220</v>
      </c>
      <c r="C718" s="131" t="s">
        <v>1145</v>
      </c>
      <c r="D718" s="131" t="s">
        <v>1146</v>
      </c>
      <c r="E718" s="132" t="s">
        <v>673</v>
      </c>
      <c r="F718" s="136" t="s">
        <v>688</v>
      </c>
      <c r="G718" s="133">
        <v>44</v>
      </c>
    </row>
    <row r="719" spans="2:7" ht="25.5" x14ac:dyDescent="0.25">
      <c r="B719" s="131" t="s">
        <v>1221</v>
      </c>
      <c r="C719" s="131" t="s">
        <v>1145</v>
      </c>
      <c r="D719" s="131" t="s">
        <v>1146</v>
      </c>
      <c r="E719" s="132" t="s">
        <v>1222</v>
      </c>
      <c r="F719" s="136" t="s">
        <v>559</v>
      </c>
      <c r="G719" s="133">
        <v>56.599218797677892</v>
      </c>
    </row>
    <row r="720" spans="2:7" ht="25.5" x14ac:dyDescent="0.25">
      <c r="B720" s="131" t="s">
        <v>1223</v>
      </c>
      <c r="C720" s="131" t="s">
        <v>1145</v>
      </c>
      <c r="D720" s="131" t="s">
        <v>1146</v>
      </c>
      <c r="E720" s="132" t="s">
        <v>670</v>
      </c>
      <c r="F720" s="136" t="s">
        <v>553</v>
      </c>
      <c r="G720" s="133">
        <v>225.04484021289386</v>
      </c>
    </row>
    <row r="721" spans="2:7" ht="25.5" x14ac:dyDescent="0.25">
      <c r="B721" s="131" t="s">
        <v>1223</v>
      </c>
      <c r="C721" s="131" t="s">
        <v>1145</v>
      </c>
      <c r="D721" s="131" t="s">
        <v>1146</v>
      </c>
      <c r="E721" s="132" t="s">
        <v>866</v>
      </c>
      <c r="F721" s="136" t="s">
        <v>547</v>
      </c>
      <c r="G721" s="133">
        <v>360.63504096280553</v>
      </c>
    </row>
    <row r="722" spans="2:7" ht="25.5" x14ac:dyDescent="0.25">
      <c r="B722" s="131" t="s">
        <v>1223</v>
      </c>
      <c r="C722" s="131" t="s">
        <v>1145</v>
      </c>
      <c r="D722" s="131" t="s">
        <v>1146</v>
      </c>
      <c r="E722" s="132" t="s">
        <v>1118</v>
      </c>
      <c r="F722" s="136" t="s">
        <v>626</v>
      </c>
      <c r="G722" s="133">
        <v>11</v>
      </c>
    </row>
    <row r="723" spans="2:7" ht="25.5" x14ac:dyDescent="0.25">
      <c r="B723" s="131" t="s">
        <v>1223</v>
      </c>
      <c r="C723" s="131" t="s">
        <v>1145</v>
      </c>
      <c r="D723" s="131" t="s">
        <v>1146</v>
      </c>
      <c r="E723" s="132" t="s">
        <v>860</v>
      </c>
      <c r="F723" s="136" t="s">
        <v>544</v>
      </c>
      <c r="G723" s="133">
        <v>112</v>
      </c>
    </row>
    <row r="724" spans="2:7" ht="25.5" x14ac:dyDescent="0.25">
      <c r="B724" s="131" t="s">
        <v>1223</v>
      </c>
      <c r="C724" s="131" t="s">
        <v>1145</v>
      </c>
      <c r="D724" s="131" t="s">
        <v>1146</v>
      </c>
      <c r="E724" s="132" t="s">
        <v>719</v>
      </c>
      <c r="F724" s="136" t="s">
        <v>553</v>
      </c>
      <c r="G724" s="133">
        <v>97</v>
      </c>
    </row>
    <row r="725" spans="2:7" ht="25.5" x14ac:dyDescent="0.25">
      <c r="B725" s="131" t="s">
        <v>1223</v>
      </c>
      <c r="C725" s="131" t="s">
        <v>1145</v>
      </c>
      <c r="D725" s="131" t="s">
        <v>1146</v>
      </c>
      <c r="E725" s="132" t="s">
        <v>1224</v>
      </c>
      <c r="F725" s="136" t="s">
        <v>620</v>
      </c>
      <c r="G725" s="133">
        <v>154</v>
      </c>
    </row>
    <row r="726" spans="2:7" ht="25.5" x14ac:dyDescent="0.25">
      <c r="B726" s="131" t="s">
        <v>1223</v>
      </c>
      <c r="C726" s="131" t="s">
        <v>1145</v>
      </c>
      <c r="D726" s="131" t="s">
        <v>1146</v>
      </c>
      <c r="E726" s="132" t="s">
        <v>818</v>
      </c>
      <c r="F726" s="136" t="s">
        <v>563</v>
      </c>
      <c r="G726" s="133">
        <v>86.633998354032727</v>
      </c>
    </row>
    <row r="727" spans="2:7" ht="25.5" x14ac:dyDescent="0.25">
      <c r="B727" s="131" t="s">
        <v>1225</v>
      </c>
      <c r="C727" s="131" t="s">
        <v>1145</v>
      </c>
      <c r="D727" s="131" t="s">
        <v>1146</v>
      </c>
      <c r="E727" s="132" t="s">
        <v>874</v>
      </c>
      <c r="F727" s="136" t="s">
        <v>688</v>
      </c>
      <c r="G727" s="133">
        <v>42</v>
      </c>
    </row>
    <row r="728" spans="2:7" ht="25.5" x14ac:dyDescent="0.25">
      <c r="B728" s="131" t="s">
        <v>1225</v>
      </c>
      <c r="C728" s="131" t="s">
        <v>1145</v>
      </c>
      <c r="D728" s="131" t="s">
        <v>1146</v>
      </c>
      <c r="E728" s="132" t="s">
        <v>871</v>
      </c>
      <c r="F728" s="136" t="s">
        <v>544</v>
      </c>
      <c r="G728" s="133">
        <v>135</v>
      </c>
    </row>
    <row r="729" spans="2:7" ht="25.5" x14ac:dyDescent="0.25">
      <c r="B729" s="131" t="s">
        <v>1226</v>
      </c>
      <c r="C729" s="131" t="s">
        <v>1145</v>
      </c>
      <c r="D729" s="131" t="s">
        <v>1146</v>
      </c>
      <c r="E729" s="132" t="s">
        <v>1227</v>
      </c>
      <c r="F729" s="136" t="s">
        <v>798</v>
      </c>
      <c r="G729" s="133">
        <v>20</v>
      </c>
    </row>
    <row r="730" spans="2:7" ht="25.5" x14ac:dyDescent="0.25">
      <c r="B730" s="131" t="s">
        <v>1228</v>
      </c>
      <c r="C730" s="131" t="s">
        <v>1145</v>
      </c>
      <c r="D730" s="131" t="s">
        <v>1146</v>
      </c>
      <c r="E730" s="132" t="s">
        <v>1229</v>
      </c>
      <c r="F730" s="136" t="s">
        <v>553</v>
      </c>
      <c r="G730" s="133">
        <v>225.04484021289386</v>
      </c>
    </row>
    <row r="731" spans="2:7" ht="25.5" x14ac:dyDescent="0.25">
      <c r="B731" s="131" t="s">
        <v>1230</v>
      </c>
      <c r="C731" s="131" t="s">
        <v>1145</v>
      </c>
      <c r="D731" s="131" t="s">
        <v>1146</v>
      </c>
      <c r="E731" s="132" t="s">
        <v>657</v>
      </c>
      <c r="F731" s="136" t="s">
        <v>626</v>
      </c>
      <c r="G731" s="133">
        <v>19</v>
      </c>
    </row>
    <row r="732" spans="2:7" ht="25.5" x14ac:dyDescent="0.25">
      <c r="B732" s="131" t="s">
        <v>1230</v>
      </c>
      <c r="C732" s="131" t="s">
        <v>1145</v>
      </c>
      <c r="D732" s="131" t="s">
        <v>1146</v>
      </c>
      <c r="E732" s="132" t="s">
        <v>658</v>
      </c>
      <c r="F732" s="136" t="s">
        <v>559</v>
      </c>
      <c r="G732" s="133">
        <v>56.599218797677892</v>
      </c>
    </row>
    <row r="733" spans="2:7" ht="25.5" x14ac:dyDescent="0.25">
      <c r="B733" s="131" t="s">
        <v>1231</v>
      </c>
      <c r="C733" s="131" t="s">
        <v>1145</v>
      </c>
      <c r="D733" s="131" t="s">
        <v>1146</v>
      </c>
      <c r="E733" s="132" t="s">
        <v>816</v>
      </c>
      <c r="F733" s="136" t="s">
        <v>626</v>
      </c>
      <c r="G733" s="133">
        <v>10</v>
      </c>
    </row>
    <row r="734" spans="2:7" ht="25.5" x14ac:dyDescent="0.25">
      <c r="B734" s="131" t="s">
        <v>1232</v>
      </c>
      <c r="C734" s="131" t="s">
        <v>1145</v>
      </c>
      <c r="D734" s="131" t="s">
        <v>1146</v>
      </c>
      <c r="E734" s="132" t="s">
        <v>924</v>
      </c>
      <c r="F734" s="136" t="s">
        <v>798</v>
      </c>
      <c r="G734" s="133"/>
    </row>
    <row r="735" spans="2:7" ht="25.5" x14ac:dyDescent="0.25">
      <c r="B735" s="131" t="s">
        <v>1233</v>
      </c>
      <c r="C735" s="131" t="s">
        <v>1145</v>
      </c>
      <c r="D735" s="131" t="s">
        <v>1146</v>
      </c>
      <c r="E735" s="132" t="s">
        <v>855</v>
      </c>
      <c r="F735" s="136" t="s">
        <v>553</v>
      </c>
      <c r="G735" s="133">
        <v>168</v>
      </c>
    </row>
    <row r="736" spans="2:7" ht="25.5" x14ac:dyDescent="0.25">
      <c r="B736" s="131" t="s">
        <v>1233</v>
      </c>
      <c r="C736" s="131" t="s">
        <v>1145</v>
      </c>
      <c r="D736" s="131" t="s">
        <v>1146</v>
      </c>
      <c r="E736" s="132" t="s">
        <v>1234</v>
      </c>
      <c r="F736" s="136" t="s">
        <v>553</v>
      </c>
      <c r="G736" s="133">
        <v>214</v>
      </c>
    </row>
    <row r="737" spans="2:7" ht="25.5" x14ac:dyDescent="0.25">
      <c r="B737" s="131" t="s">
        <v>1235</v>
      </c>
      <c r="C737" s="131" t="s">
        <v>1145</v>
      </c>
      <c r="D737" s="131" t="s">
        <v>1146</v>
      </c>
      <c r="E737" s="132" t="s">
        <v>628</v>
      </c>
      <c r="F737" s="136" t="s">
        <v>845</v>
      </c>
      <c r="G737" s="133">
        <v>1</v>
      </c>
    </row>
    <row r="738" spans="2:7" ht="25.5" x14ac:dyDescent="0.25">
      <c r="B738" s="131" t="s">
        <v>1233</v>
      </c>
      <c r="C738" s="131" t="s">
        <v>1145</v>
      </c>
      <c r="D738" s="131" t="s">
        <v>1146</v>
      </c>
      <c r="E738" s="132" t="s">
        <v>1236</v>
      </c>
      <c r="F738" s="136" t="s">
        <v>544</v>
      </c>
      <c r="G738" s="133">
        <v>149.18427071344701</v>
      </c>
    </row>
    <row r="739" spans="2:7" ht="25.5" x14ac:dyDescent="0.25">
      <c r="B739" s="131" t="s">
        <v>1233</v>
      </c>
      <c r="C739" s="131" t="s">
        <v>1145</v>
      </c>
      <c r="D739" s="131" t="s">
        <v>1146</v>
      </c>
      <c r="E739" s="132" t="s">
        <v>625</v>
      </c>
      <c r="F739" s="136" t="s">
        <v>626</v>
      </c>
      <c r="G739" s="133">
        <v>0</v>
      </c>
    </row>
    <row r="740" spans="2:7" ht="25.5" x14ac:dyDescent="0.25">
      <c r="B740" s="131" t="s">
        <v>1233</v>
      </c>
      <c r="C740" s="131" t="s">
        <v>1145</v>
      </c>
      <c r="D740" s="131" t="s">
        <v>1146</v>
      </c>
      <c r="E740" s="132" t="s">
        <v>862</v>
      </c>
      <c r="F740" s="136" t="s">
        <v>553</v>
      </c>
      <c r="G740" s="133">
        <v>206</v>
      </c>
    </row>
    <row r="741" spans="2:7" ht="25.5" x14ac:dyDescent="0.25">
      <c r="B741" s="131" t="s">
        <v>1237</v>
      </c>
      <c r="C741" s="131" t="s">
        <v>1145</v>
      </c>
      <c r="D741" s="131" t="s">
        <v>1146</v>
      </c>
      <c r="E741" s="132" t="s">
        <v>885</v>
      </c>
      <c r="F741" s="136" t="s">
        <v>563</v>
      </c>
      <c r="G741" s="133">
        <v>56</v>
      </c>
    </row>
    <row r="742" spans="2:7" ht="25.5" x14ac:dyDescent="0.25">
      <c r="B742" s="131" t="s">
        <v>1238</v>
      </c>
      <c r="C742" s="131" t="s">
        <v>1145</v>
      </c>
      <c r="D742" s="131" t="s">
        <v>1146</v>
      </c>
      <c r="E742" s="132" t="s">
        <v>880</v>
      </c>
      <c r="F742" s="136" t="s">
        <v>845</v>
      </c>
      <c r="G742" s="133">
        <v>2</v>
      </c>
    </row>
    <row r="743" spans="2:7" ht="25.5" x14ac:dyDescent="0.25">
      <c r="B743" s="131" t="s">
        <v>1239</v>
      </c>
      <c r="C743" s="131" t="s">
        <v>1145</v>
      </c>
      <c r="D743" s="131" t="s">
        <v>1146</v>
      </c>
      <c r="E743" s="132" t="s">
        <v>883</v>
      </c>
      <c r="F743" s="136" t="s">
        <v>559</v>
      </c>
      <c r="G743" s="133">
        <v>51</v>
      </c>
    </row>
    <row r="744" spans="2:7" ht="25.5" x14ac:dyDescent="0.25">
      <c r="B744" s="131" t="s">
        <v>1186</v>
      </c>
      <c r="C744" s="131" t="s">
        <v>1145</v>
      </c>
      <c r="D744" s="131" t="s">
        <v>1146</v>
      </c>
      <c r="E744" s="132" t="s">
        <v>914</v>
      </c>
      <c r="F744" s="136" t="s">
        <v>563</v>
      </c>
      <c r="G744" s="133">
        <v>48</v>
      </c>
    </row>
    <row r="745" spans="2:7" ht="25.5" x14ac:dyDescent="0.25">
      <c r="B745" s="131" t="s">
        <v>1240</v>
      </c>
      <c r="C745" s="131" t="s">
        <v>1145</v>
      </c>
      <c r="D745" s="131" t="s">
        <v>1146</v>
      </c>
      <c r="E745" s="132" t="s">
        <v>837</v>
      </c>
      <c r="F745" s="136" t="s">
        <v>544</v>
      </c>
      <c r="G745" s="133">
        <v>145.50586325440526</v>
      </c>
    </row>
    <row r="746" spans="2:7" ht="25.5" x14ac:dyDescent="0.25">
      <c r="B746" s="131" t="s">
        <v>1240</v>
      </c>
      <c r="C746" s="131" t="s">
        <v>1145</v>
      </c>
      <c r="D746" s="131" t="s">
        <v>1146</v>
      </c>
      <c r="E746" s="132" t="s">
        <v>1241</v>
      </c>
      <c r="F746" s="136" t="s">
        <v>550</v>
      </c>
      <c r="G746" s="133">
        <v>310</v>
      </c>
    </row>
    <row r="747" spans="2:7" ht="25.5" x14ac:dyDescent="0.25">
      <c r="B747" s="131" t="s">
        <v>1240</v>
      </c>
      <c r="C747" s="131" t="s">
        <v>1145</v>
      </c>
      <c r="D747" s="131" t="s">
        <v>1146</v>
      </c>
      <c r="E747" s="132" t="s">
        <v>704</v>
      </c>
      <c r="F747" s="136" t="s">
        <v>553</v>
      </c>
      <c r="G747" s="133">
        <v>227.4575955142314</v>
      </c>
    </row>
    <row r="748" spans="2:7" ht="25.5" x14ac:dyDescent="0.25">
      <c r="B748" s="131" t="s">
        <v>1240</v>
      </c>
      <c r="C748" s="131" t="s">
        <v>1145</v>
      </c>
      <c r="D748" s="131" t="s">
        <v>1146</v>
      </c>
      <c r="E748" s="132" t="s">
        <v>819</v>
      </c>
      <c r="F748" s="136" t="s">
        <v>559</v>
      </c>
      <c r="G748" s="133">
        <v>35</v>
      </c>
    </row>
    <row r="749" spans="2:7" ht="25.5" x14ac:dyDescent="0.25">
      <c r="B749" s="131" t="s">
        <v>1242</v>
      </c>
      <c r="C749" s="131" t="s">
        <v>1145</v>
      </c>
      <c r="D749" s="131" t="s">
        <v>1146</v>
      </c>
      <c r="E749" s="132" t="s">
        <v>1141</v>
      </c>
      <c r="F749" s="136" t="s">
        <v>626</v>
      </c>
      <c r="G749" s="133">
        <v>15</v>
      </c>
    </row>
    <row r="750" spans="2:7" ht="25.5" x14ac:dyDescent="0.25">
      <c r="B750" s="131" t="s">
        <v>1243</v>
      </c>
      <c r="C750" s="131" t="s">
        <v>1145</v>
      </c>
      <c r="D750" s="131" t="s">
        <v>1146</v>
      </c>
      <c r="E750" s="132" t="s">
        <v>960</v>
      </c>
      <c r="F750" s="136" t="s">
        <v>559</v>
      </c>
      <c r="G750" s="133">
        <v>9.034362785194503</v>
      </c>
    </row>
    <row r="751" spans="2:7" ht="25.5" x14ac:dyDescent="0.25">
      <c r="B751" s="131" t="s">
        <v>1243</v>
      </c>
      <c r="C751" s="131" t="s">
        <v>1145</v>
      </c>
      <c r="D751" s="131" t="s">
        <v>1146</v>
      </c>
      <c r="E751" s="132" t="s">
        <v>722</v>
      </c>
      <c r="F751" s="136" t="s">
        <v>553</v>
      </c>
      <c r="G751" s="133">
        <v>200.3495216538652</v>
      </c>
    </row>
    <row r="752" spans="2:7" ht="25.5" x14ac:dyDescent="0.25">
      <c r="B752" s="131" t="s">
        <v>1244</v>
      </c>
      <c r="C752" s="131" t="s">
        <v>1145</v>
      </c>
      <c r="D752" s="131" t="s">
        <v>1146</v>
      </c>
      <c r="E752" s="132" t="s">
        <v>1245</v>
      </c>
      <c r="F752" s="136" t="s">
        <v>547</v>
      </c>
      <c r="G752" s="133">
        <v>320.99234214330863</v>
      </c>
    </row>
    <row r="753" spans="2:7" ht="25.5" x14ac:dyDescent="0.25">
      <c r="B753" s="131" t="s">
        <v>1246</v>
      </c>
      <c r="C753" s="131" t="s">
        <v>1145</v>
      </c>
      <c r="D753" s="131" t="s">
        <v>1146</v>
      </c>
      <c r="E753" s="132" t="s">
        <v>1247</v>
      </c>
      <c r="F753" s="136" t="s">
        <v>845</v>
      </c>
      <c r="G753" s="133">
        <v>7.5792563126179591</v>
      </c>
    </row>
    <row r="754" spans="2:7" ht="25.5" x14ac:dyDescent="0.25">
      <c r="B754" s="131" t="s">
        <v>1248</v>
      </c>
      <c r="C754" s="131" t="s">
        <v>1145</v>
      </c>
      <c r="D754" s="131" t="s">
        <v>1146</v>
      </c>
      <c r="E754" s="132" t="s">
        <v>920</v>
      </c>
      <c r="F754" s="136" t="s">
        <v>845</v>
      </c>
      <c r="G754" s="133">
        <v>7.5792563126179591</v>
      </c>
    </row>
    <row r="755" spans="2:7" ht="25.5" x14ac:dyDescent="0.25">
      <c r="B755" s="131" t="s">
        <v>1249</v>
      </c>
      <c r="C755" s="131" t="s">
        <v>1145</v>
      </c>
      <c r="D755" s="131" t="s">
        <v>1146</v>
      </c>
      <c r="E755" s="132" t="s">
        <v>1250</v>
      </c>
      <c r="F755" s="136" t="s">
        <v>688</v>
      </c>
      <c r="G755" s="133">
        <v>40</v>
      </c>
    </row>
    <row r="756" spans="2:7" ht="25.5" x14ac:dyDescent="0.25">
      <c r="B756" s="131" t="s">
        <v>1244</v>
      </c>
      <c r="C756" s="131" t="s">
        <v>1145</v>
      </c>
      <c r="D756" s="131" t="s">
        <v>1146</v>
      </c>
      <c r="E756" s="132" t="s">
        <v>833</v>
      </c>
      <c r="F756" s="136" t="s">
        <v>563</v>
      </c>
      <c r="G756" s="133">
        <v>77.446508030905733</v>
      </c>
    </row>
    <row r="757" spans="2:7" ht="25.5" x14ac:dyDescent="0.25">
      <c r="B757" s="131" t="s">
        <v>1244</v>
      </c>
      <c r="C757" s="131" t="s">
        <v>1145</v>
      </c>
      <c r="D757" s="131" t="s">
        <v>1146</v>
      </c>
      <c r="E757" s="132" t="s">
        <v>1103</v>
      </c>
      <c r="F757" s="136" t="s">
        <v>563</v>
      </c>
      <c r="G757" s="133">
        <v>42</v>
      </c>
    </row>
    <row r="758" spans="2:7" ht="25.5" x14ac:dyDescent="0.25">
      <c r="B758" s="131" t="s">
        <v>1244</v>
      </c>
      <c r="C758" s="131" t="s">
        <v>1145</v>
      </c>
      <c r="D758" s="131" t="s">
        <v>1146</v>
      </c>
      <c r="E758" s="132" t="s">
        <v>707</v>
      </c>
      <c r="F758" s="136" t="s">
        <v>553</v>
      </c>
      <c r="G758" s="133">
        <v>50</v>
      </c>
    </row>
    <row r="759" spans="2:7" ht="25.5" x14ac:dyDescent="0.25">
      <c r="B759" s="131" t="s">
        <v>1244</v>
      </c>
      <c r="C759" s="131" t="s">
        <v>1145</v>
      </c>
      <c r="D759" s="131" t="s">
        <v>1146</v>
      </c>
      <c r="E759" s="132" t="s">
        <v>681</v>
      </c>
      <c r="F759" s="136" t="s">
        <v>553</v>
      </c>
      <c r="G759" s="133">
        <v>0</v>
      </c>
    </row>
    <row r="760" spans="2:7" ht="25.5" x14ac:dyDescent="0.25">
      <c r="B760" s="131" t="s">
        <v>1243</v>
      </c>
      <c r="C760" s="131" t="s">
        <v>1145</v>
      </c>
      <c r="D760" s="131" t="s">
        <v>1146</v>
      </c>
      <c r="E760" s="132" t="s">
        <v>911</v>
      </c>
      <c r="F760" s="136" t="s">
        <v>563</v>
      </c>
      <c r="G760" s="133">
        <v>40</v>
      </c>
    </row>
    <row r="761" spans="2:7" ht="25.5" x14ac:dyDescent="0.25">
      <c r="B761" s="131" t="s">
        <v>1244</v>
      </c>
      <c r="C761" s="131" t="s">
        <v>1145</v>
      </c>
      <c r="D761" s="131" t="s">
        <v>1146</v>
      </c>
      <c r="E761" s="132" t="s">
        <v>1251</v>
      </c>
      <c r="F761" s="136" t="s">
        <v>544</v>
      </c>
      <c r="G761" s="133">
        <v>100</v>
      </c>
    </row>
    <row r="762" spans="2:7" ht="25.5" x14ac:dyDescent="0.25">
      <c r="B762" s="131" t="s">
        <v>1252</v>
      </c>
      <c r="C762" s="131" t="s">
        <v>1145</v>
      </c>
      <c r="D762" s="131" t="s">
        <v>1146</v>
      </c>
      <c r="E762" s="132" t="s">
        <v>757</v>
      </c>
      <c r="F762" s="136" t="s">
        <v>559</v>
      </c>
      <c r="G762" s="133">
        <v>45</v>
      </c>
    </row>
    <row r="763" spans="2:7" ht="25.5" x14ac:dyDescent="0.25">
      <c r="B763" s="131" t="s">
        <v>1252</v>
      </c>
      <c r="C763" s="131" t="s">
        <v>1145</v>
      </c>
      <c r="D763" s="131" t="s">
        <v>1146</v>
      </c>
      <c r="E763" s="132" t="s">
        <v>1253</v>
      </c>
      <c r="F763" s="136" t="s">
        <v>563</v>
      </c>
      <c r="G763" s="133">
        <v>20</v>
      </c>
    </row>
    <row r="764" spans="2:7" ht="25.5" x14ac:dyDescent="0.25">
      <c r="B764" s="131" t="s">
        <v>1055</v>
      </c>
      <c r="C764" s="131" t="s">
        <v>1145</v>
      </c>
      <c r="D764" s="131" t="s">
        <v>1146</v>
      </c>
      <c r="E764" s="132" t="s">
        <v>872</v>
      </c>
      <c r="F764" s="136" t="s">
        <v>559</v>
      </c>
      <c r="G764" s="133">
        <v>37</v>
      </c>
    </row>
    <row r="765" spans="2:7" ht="25.5" x14ac:dyDescent="0.25">
      <c r="B765" s="131" t="s">
        <v>1243</v>
      </c>
      <c r="C765" s="131" t="s">
        <v>1145</v>
      </c>
      <c r="D765" s="131" t="s">
        <v>1146</v>
      </c>
      <c r="E765" s="132" t="s">
        <v>1018</v>
      </c>
      <c r="F765" s="136" t="s">
        <v>688</v>
      </c>
      <c r="G765" s="133">
        <v>38</v>
      </c>
    </row>
    <row r="766" spans="2:7" ht="25.5" x14ac:dyDescent="0.25">
      <c r="B766" s="131" t="s">
        <v>1254</v>
      </c>
      <c r="C766" s="131" t="s">
        <v>1145</v>
      </c>
      <c r="D766" s="131" t="s">
        <v>1146</v>
      </c>
      <c r="E766" s="132" t="s">
        <v>1019</v>
      </c>
      <c r="F766" s="136" t="s">
        <v>626</v>
      </c>
      <c r="G766" s="133">
        <v>13</v>
      </c>
    </row>
    <row r="767" spans="2:7" ht="25.5" x14ac:dyDescent="0.25">
      <c r="B767" s="131" t="s">
        <v>1255</v>
      </c>
      <c r="C767" s="131" t="s">
        <v>1145</v>
      </c>
      <c r="D767" s="131" t="s">
        <v>1146</v>
      </c>
      <c r="E767" s="132" t="s">
        <v>1256</v>
      </c>
      <c r="F767" s="136" t="s">
        <v>563</v>
      </c>
      <c r="G767" s="133">
        <v>60</v>
      </c>
    </row>
    <row r="768" spans="2:7" ht="25.5" x14ac:dyDescent="0.25">
      <c r="B768" s="131" t="s">
        <v>1255</v>
      </c>
      <c r="C768" s="131" t="s">
        <v>1145</v>
      </c>
      <c r="D768" s="131" t="s">
        <v>1146</v>
      </c>
      <c r="E768" s="132" t="s">
        <v>1114</v>
      </c>
      <c r="F768" s="136" t="s">
        <v>559</v>
      </c>
      <c r="G768" s="133">
        <v>25</v>
      </c>
    </row>
    <row r="769" spans="2:7" ht="25.5" x14ac:dyDescent="0.25">
      <c r="B769" s="131" t="s">
        <v>1255</v>
      </c>
      <c r="C769" s="131" t="s">
        <v>1145</v>
      </c>
      <c r="D769" s="131" t="s">
        <v>1146</v>
      </c>
      <c r="E769" s="132" t="s">
        <v>1020</v>
      </c>
      <c r="F769" s="136" t="s">
        <v>553</v>
      </c>
      <c r="G769" s="133">
        <v>148</v>
      </c>
    </row>
    <row r="770" spans="2:7" ht="25.5" x14ac:dyDescent="0.25">
      <c r="B770" s="131" t="s">
        <v>1255</v>
      </c>
      <c r="C770" s="131" t="s">
        <v>1145</v>
      </c>
      <c r="D770" s="131" t="s">
        <v>1146</v>
      </c>
      <c r="E770" s="132" t="s">
        <v>998</v>
      </c>
      <c r="F770" s="136" t="s">
        <v>559</v>
      </c>
      <c r="G770" s="133">
        <v>54</v>
      </c>
    </row>
    <row r="771" spans="2:7" ht="25.5" x14ac:dyDescent="0.25">
      <c r="B771" s="131" t="s">
        <v>1257</v>
      </c>
      <c r="C771" s="131" t="s">
        <v>1145</v>
      </c>
      <c r="D771" s="131" t="s">
        <v>1146</v>
      </c>
      <c r="E771" s="132" t="s">
        <v>870</v>
      </c>
      <c r="F771" s="136" t="s">
        <v>586</v>
      </c>
      <c r="G771" s="133">
        <v>26.0687401861856</v>
      </c>
    </row>
    <row r="772" spans="2:7" ht="25.5" x14ac:dyDescent="0.25">
      <c r="B772" s="131" t="s">
        <v>1258</v>
      </c>
      <c r="C772" s="131" t="s">
        <v>1145</v>
      </c>
      <c r="D772" s="131" t="s">
        <v>1146</v>
      </c>
      <c r="E772" s="132" t="s">
        <v>922</v>
      </c>
      <c r="F772" s="136" t="s">
        <v>544</v>
      </c>
      <c r="G772" s="133">
        <v>44</v>
      </c>
    </row>
    <row r="773" spans="2:7" ht="25.5" x14ac:dyDescent="0.25">
      <c r="B773" s="131" t="s">
        <v>1259</v>
      </c>
      <c r="C773" s="131" t="s">
        <v>1145</v>
      </c>
      <c r="D773" s="131" t="s">
        <v>1146</v>
      </c>
      <c r="E773" s="132" t="s">
        <v>814</v>
      </c>
      <c r="F773" s="136" t="s">
        <v>845</v>
      </c>
      <c r="G773" s="133">
        <v>8</v>
      </c>
    </row>
    <row r="774" spans="2:7" ht="25.5" x14ac:dyDescent="0.25">
      <c r="B774" s="131" t="s">
        <v>1260</v>
      </c>
      <c r="C774" s="131" t="s">
        <v>1145</v>
      </c>
      <c r="D774" s="131" t="s">
        <v>1146</v>
      </c>
      <c r="E774" s="132" t="s">
        <v>1261</v>
      </c>
      <c r="F774" s="136" t="s">
        <v>559</v>
      </c>
      <c r="G774" s="133">
        <v>57</v>
      </c>
    </row>
    <row r="775" spans="2:7" ht="25.5" x14ac:dyDescent="0.25">
      <c r="B775" s="131" t="s">
        <v>1262</v>
      </c>
      <c r="C775" s="131" t="s">
        <v>1145</v>
      </c>
      <c r="D775" s="131" t="s">
        <v>1146</v>
      </c>
      <c r="E775" s="132" t="s">
        <v>651</v>
      </c>
      <c r="F775" s="136" t="s">
        <v>559</v>
      </c>
      <c r="G775" s="133">
        <v>5</v>
      </c>
    </row>
    <row r="776" spans="2:7" ht="25.5" x14ac:dyDescent="0.25">
      <c r="B776" s="131" t="s">
        <v>1243</v>
      </c>
      <c r="C776" s="131" t="s">
        <v>1145</v>
      </c>
      <c r="D776" s="131" t="s">
        <v>1146</v>
      </c>
      <c r="E776" s="132" t="s">
        <v>595</v>
      </c>
      <c r="F776" s="136" t="s">
        <v>553</v>
      </c>
      <c r="G776" s="133">
        <v>200</v>
      </c>
    </row>
    <row r="777" spans="2:7" ht="25.5" x14ac:dyDescent="0.25">
      <c r="B777" s="131" t="s">
        <v>1243</v>
      </c>
      <c r="C777" s="131" t="s">
        <v>1145</v>
      </c>
      <c r="D777" s="131" t="s">
        <v>1146</v>
      </c>
      <c r="E777" s="132" t="s">
        <v>766</v>
      </c>
      <c r="F777" s="136" t="s">
        <v>559</v>
      </c>
      <c r="G777" s="133">
        <v>0</v>
      </c>
    </row>
    <row r="778" spans="2:7" ht="25.5" x14ac:dyDescent="0.25">
      <c r="B778" s="131" t="s">
        <v>1243</v>
      </c>
      <c r="C778" s="131" t="s">
        <v>1145</v>
      </c>
      <c r="D778" s="131" t="s">
        <v>1146</v>
      </c>
      <c r="E778" s="132" t="s">
        <v>771</v>
      </c>
      <c r="F778" s="136" t="s">
        <v>544</v>
      </c>
      <c r="G778" s="133">
        <v>0</v>
      </c>
    </row>
    <row r="779" spans="2:7" ht="25.5" x14ac:dyDescent="0.25">
      <c r="B779" s="131" t="s">
        <v>1243</v>
      </c>
      <c r="C779" s="131" t="s">
        <v>1145</v>
      </c>
      <c r="D779" s="131" t="s">
        <v>1146</v>
      </c>
      <c r="E779" s="132" t="s">
        <v>765</v>
      </c>
      <c r="F779" s="136" t="s">
        <v>544</v>
      </c>
      <c r="G779" s="133">
        <v>10</v>
      </c>
    </row>
    <row r="780" spans="2:7" ht="25.5" x14ac:dyDescent="0.25">
      <c r="B780" s="131" t="s">
        <v>1243</v>
      </c>
      <c r="C780" s="131" t="s">
        <v>1145</v>
      </c>
      <c r="D780" s="131" t="s">
        <v>1146</v>
      </c>
      <c r="E780" s="132" t="s">
        <v>1263</v>
      </c>
      <c r="F780" s="136" t="s">
        <v>559</v>
      </c>
      <c r="G780" s="133">
        <v>6</v>
      </c>
    </row>
    <row r="781" spans="2:7" ht="25.5" x14ac:dyDescent="0.25">
      <c r="B781" s="131" t="s">
        <v>1243</v>
      </c>
      <c r="C781" s="131" t="s">
        <v>1145</v>
      </c>
      <c r="D781" s="131" t="s">
        <v>1146</v>
      </c>
      <c r="E781" s="132" t="s">
        <v>1264</v>
      </c>
      <c r="F781" s="136" t="s">
        <v>550</v>
      </c>
      <c r="G781" s="133">
        <v>270</v>
      </c>
    </row>
    <row r="782" spans="2:7" ht="25.5" x14ac:dyDescent="0.25">
      <c r="B782" s="131" t="s">
        <v>1243</v>
      </c>
      <c r="C782" s="131" t="s">
        <v>1145</v>
      </c>
      <c r="D782" s="131" t="s">
        <v>1146</v>
      </c>
      <c r="E782" s="132" t="s">
        <v>1265</v>
      </c>
      <c r="F782" s="136" t="s">
        <v>553</v>
      </c>
      <c r="G782" s="133">
        <v>140</v>
      </c>
    </row>
    <row r="783" spans="2:7" ht="25.5" x14ac:dyDescent="0.25">
      <c r="B783" s="131" t="s">
        <v>1243</v>
      </c>
      <c r="C783" s="131" t="s">
        <v>1145</v>
      </c>
      <c r="D783" s="131" t="s">
        <v>1146</v>
      </c>
      <c r="E783" s="132" t="s">
        <v>1266</v>
      </c>
      <c r="F783" s="136" t="s">
        <v>553</v>
      </c>
      <c r="G783" s="133">
        <v>175.24673920155723</v>
      </c>
    </row>
    <row r="784" spans="2:7" ht="25.5" x14ac:dyDescent="0.25">
      <c r="B784" s="131" t="s">
        <v>1243</v>
      </c>
      <c r="C784" s="131" t="s">
        <v>1145</v>
      </c>
      <c r="D784" s="131" t="s">
        <v>1146</v>
      </c>
      <c r="E784" s="132" t="s">
        <v>1267</v>
      </c>
      <c r="F784" s="136" t="s">
        <v>544</v>
      </c>
      <c r="G784" s="133">
        <v>45</v>
      </c>
    </row>
    <row r="785" spans="2:7" ht="25.5" x14ac:dyDescent="0.25">
      <c r="B785" s="131" t="s">
        <v>1243</v>
      </c>
      <c r="C785" s="131" t="s">
        <v>1145</v>
      </c>
      <c r="D785" s="131" t="s">
        <v>1146</v>
      </c>
      <c r="E785" s="132" t="s">
        <v>1268</v>
      </c>
      <c r="F785" s="136" t="s">
        <v>563</v>
      </c>
      <c r="G785" s="133">
        <v>55.970918701385557</v>
      </c>
    </row>
    <row r="786" spans="2:7" ht="25.5" x14ac:dyDescent="0.25">
      <c r="B786" s="131" t="s">
        <v>1269</v>
      </c>
      <c r="C786" s="131" t="s">
        <v>1270</v>
      </c>
      <c r="D786" s="131" t="s">
        <v>1271</v>
      </c>
      <c r="E786" s="132" t="s">
        <v>1272</v>
      </c>
      <c r="F786" s="136" t="s">
        <v>559</v>
      </c>
      <c r="G786" s="133">
        <v>59.647389077151956</v>
      </c>
    </row>
    <row r="787" spans="2:7" ht="25.5" x14ac:dyDescent="0.25">
      <c r="B787" s="131" t="s">
        <v>1273</v>
      </c>
      <c r="C787" s="131" t="s">
        <v>1270</v>
      </c>
      <c r="D787" s="131" t="s">
        <v>1271</v>
      </c>
      <c r="E787" s="132" t="s">
        <v>1274</v>
      </c>
      <c r="F787" s="136" t="s">
        <v>626</v>
      </c>
      <c r="G787" s="133">
        <v>23.60716117228159</v>
      </c>
    </row>
    <row r="788" spans="2:7" ht="25.5" x14ac:dyDescent="0.25">
      <c r="B788" s="131" t="s">
        <v>1275</v>
      </c>
      <c r="C788" s="131" t="s">
        <v>1270</v>
      </c>
      <c r="D788" s="131" t="s">
        <v>1271</v>
      </c>
      <c r="E788" s="132" t="s">
        <v>1276</v>
      </c>
      <c r="F788" s="136" t="s">
        <v>550</v>
      </c>
      <c r="G788" s="133">
        <v>122.89725732140437</v>
      </c>
    </row>
    <row r="789" spans="2:7" ht="25.5" x14ac:dyDescent="0.25">
      <c r="B789" s="131" t="s">
        <v>1277</v>
      </c>
      <c r="C789" s="131" t="s">
        <v>1270</v>
      </c>
      <c r="D789" s="131" t="s">
        <v>1271</v>
      </c>
      <c r="E789" s="132" t="s">
        <v>1278</v>
      </c>
      <c r="F789" s="136" t="s">
        <v>1279</v>
      </c>
      <c r="G789" s="133">
        <v>-0.28437228875432652</v>
      </c>
    </row>
    <row r="790" spans="2:7" ht="25.5" x14ac:dyDescent="0.25">
      <c r="B790" s="131" t="s">
        <v>1277</v>
      </c>
      <c r="C790" s="131" t="s">
        <v>1270</v>
      </c>
      <c r="D790" s="131" t="s">
        <v>1271</v>
      </c>
      <c r="E790" s="132" t="s">
        <v>1280</v>
      </c>
      <c r="F790" s="136" t="s">
        <v>550</v>
      </c>
      <c r="G790" s="133">
        <v>186.01259382851524</v>
      </c>
    </row>
    <row r="791" spans="2:7" ht="25.5" x14ac:dyDescent="0.25">
      <c r="B791" s="131" t="s">
        <v>1277</v>
      </c>
      <c r="C791" s="131" t="s">
        <v>1270</v>
      </c>
      <c r="D791" s="131" t="s">
        <v>1271</v>
      </c>
      <c r="E791" s="132" t="s">
        <v>605</v>
      </c>
      <c r="F791" s="136" t="s">
        <v>544</v>
      </c>
      <c r="G791" s="133">
        <v>128.09890284018434</v>
      </c>
    </row>
    <row r="792" spans="2:7" ht="25.5" x14ac:dyDescent="0.25">
      <c r="B792" s="131" t="s">
        <v>1277</v>
      </c>
      <c r="C792" s="131" t="s">
        <v>1270</v>
      </c>
      <c r="D792" s="131" t="s">
        <v>1271</v>
      </c>
      <c r="E792" s="132" t="s">
        <v>609</v>
      </c>
      <c r="F792" s="136" t="s">
        <v>544</v>
      </c>
      <c r="G792" s="133">
        <v>128.09890284018434</v>
      </c>
    </row>
    <row r="793" spans="2:7" ht="25.5" x14ac:dyDescent="0.25">
      <c r="B793" s="131" t="s">
        <v>1275</v>
      </c>
      <c r="C793" s="131" t="s">
        <v>1270</v>
      </c>
      <c r="D793" s="131" t="s">
        <v>1271</v>
      </c>
      <c r="E793" s="132" t="s">
        <v>1281</v>
      </c>
      <c r="F793" s="136" t="s">
        <v>553</v>
      </c>
      <c r="G793" s="133">
        <v>207.48259180053421</v>
      </c>
    </row>
    <row r="794" spans="2:7" ht="25.5" x14ac:dyDescent="0.25">
      <c r="B794" s="131" t="s">
        <v>1275</v>
      </c>
      <c r="C794" s="131" t="s">
        <v>1270</v>
      </c>
      <c r="D794" s="131" t="s">
        <v>1271</v>
      </c>
      <c r="E794" s="132" t="s">
        <v>1282</v>
      </c>
      <c r="F794" s="136" t="s">
        <v>544</v>
      </c>
      <c r="G794" s="133">
        <v>128.09890284018434</v>
      </c>
    </row>
    <row r="795" spans="2:7" ht="25.5" x14ac:dyDescent="0.25">
      <c r="B795" s="131" t="s">
        <v>1275</v>
      </c>
      <c r="C795" s="131" t="s">
        <v>1270</v>
      </c>
      <c r="D795" s="131" t="s">
        <v>1271</v>
      </c>
      <c r="E795" s="132" t="s">
        <v>1283</v>
      </c>
      <c r="F795" s="136" t="s">
        <v>544</v>
      </c>
      <c r="G795" s="133">
        <v>128.09890284018434</v>
      </c>
    </row>
    <row r="796" spans="2:7" ht="25.5" x14ac:dyDescent="0.25">
      <c r="B796" s="131" t="s">
        <v>1284</v>
      </c>
      <c r="C796" s="131" t="s">
        <v>1270</v>
      </c>
      <c r="D796" s="131" t="s">
        <v>1271</v>
      </c>
      <c r="E796" s="132" t="s">
        <v>565</v>
      </c>
      <c r="F796" s="136" t="s">
        <v>563</v>
      </c>
      <c r="G796" s="133">
        <v>77.010219661771458</v>
      </c>
    </row>
    <row r="797" spans="2:7" ht="25.5" x14ac:dyDescent="0.25">
      <c r="B797" s="131" t="s">
        <v>1284</v>
      </c>
      <c r="C797" s="131" t="s">
        <v>1270</v>
      </c>
      <c r="D797" s="131" t="s">
        <v>1271</v>
      </c>
      <c r="E797" s="132" t="s">
        <v>1285</v>
      </c>
      <c r="F797" s="136" t="s">
        <v>559</v>
      </c>
      <c r="G797" s="133">
        <v>50.258728477895147</v>
      </c>
    </row>
    <row r="798" spans="2:7" ht="25.5" x14ac:dyDescent="0.25">
      <c r="B798" s="131" t="s">
        <v>1277</v>
      </c>
      <c r="C798" s="131" t="s">
        <v>1270</v>
      </c>
      <c r="D798" s="131" t="s">
        <v>1271</v>
      </c>
      <c r="E798" s="132" t="s">
        <v>1286</v>
      </c>
      <c r="F798" s="136" t="s">
        <v>544</v>
      </c>
      <c r="G798" s="133">
        <v>128.09890284018434</v>
      </c>
    </row>
    <row r="799" spans="2:7" ht="25.5" x14ac:dyDescent="0.25">
      <c r="B799" s="131" t="s">
        <v>1277</v>
      </c>
      <c r="C799" s="131" t="s">
        <v>1270</v>
      </c>
      <c r="D799" s="131" t="s">
        <v>1271</v>
      </c>
      <c r="E799" s="132" t="s">
        <v>1287</v>
      </c>
      <c r="F799" s="136" t="s">
        <v>544</v>
      </c>
      <c r="G799" s="133">
        <v>128.09890284018434</v>
      </c>
    </row>
    <row r="800" spans="2:7" ht="25.5" x14ac:dyDescent="0.25">
      <c r="B800" s="131" t="s">
        <v>1277</v>
      </c>
      <c r="C800" s="131" t="s">
        <v>1270</v>
      </c>
      <c r="D800" s="131" t="s">
        <v>1271</v>
      </c>
      <c r="E800" s="132" t="s">
        <v>1288</v>
      </c>
      <c r="F800" s="136" t="s">
        <v>550</v>
      </c>
      <c r="G800" s="133">
        <v>321.03101874786535</v>
      </c>
    </row>
    <row r="801" spans="2:7" ht="25.5" x14ac:dyDescent="0.25">
      <c r="B801" s="131" t="s">
        <v>1289</v>
      </c>
      <c r="C801" s="131" t="s">
        <v>1270</v>
      </c>
      <c r="D801" s="131" t="s">
        <v>1271</v>
      </c>
      <c r="E801" s="132" t="s">
        <v>1290</v>
      </c>
      <c r="F801" s="136" t="s">
        <v>563</v>
      </c>
      <c r="G801" s="133">
        <v>77.147210235947114</v>
      </c>
    </row>
    <row r="802" spans="2:7" ht="25.5" x14ac:dyDescent="0.25">
      <c r="B802" s="131" t="s">
        <v>1289</v>
      </c>
      <c r="C802" s="131" t="s">
        <v>1270</v>
      </c>
      <c r="D802" s="131" t="s">
        <v>1271</v>
      </c>
      <c r="E802" s="132" t="s">
        <v>1291</v>
      </c>
      <c r="F802" s="136" t="s">
        <v>559</v>
      </c>
      <c r="G802" s="133">
        <v>50.317334664984649</v>
      </c>
    </row>
    <row r="803" spans="2:7" ht="25.5" x14ac:dyDescent="0.25">
      <c r="B803" s="131" t="s">
        <v>1292</v>
      </c>
      <c r="C803" s="131" t="s">
        <v>1270</v>
      </c>
      <c r="D803" s="131" t="s">
        <v>1271</v>
      </c>
      <c r="E803" s="132" t="s">
        <v>582</v>
      </c>
      <c r="F803" s="136" t="s">
        <v>845</v>
      </c>
      <c r="G803" s="133">
        <v>6.3599450553597414</v>
      </c>
    </row>
    <row r="804" spans="2:7" ht="25.5" x14ac:dyDescent="0.25">
      <c r="B804" s="131" t="s">
        <v>1293</v>
      </c>
      <c r="C804" s="131" t="s">
        <v>1270</v>
      </c>
      <c r="D804" s="131" t="s">
        <v>1271</v>
      </c>
      <c r="E804" s="132" t="s">
        <v>793</v>
      </c>
      <c r="F804" s="136" t="s">
        <v>659</v>
      </c>
      <c r="G804" s="133">
        <v>41.568511400707465</v>
      </c>
    </row>
    <row r="805" spans="2:7" ht="25.5" x14ac:dyDescent="0.25">
      <c r="B805" s="131" t="s">
        <v>1294</v>
      </c>
      <c r="C805" s="131" t="s">
        <v>1270</v>
      </c>
      <c r="D805" s="131" t="s">
        <v>1271</v>
      </c>
      <c r="E805" s="132" t="s">
        <v>807</v>
      </c>
      <c r="F805" s="136" t="s">
        <v>798</v>
      </c>
      <c r="G805" s="133">
        <v>25.589784585760011</v>
      </c>
    </row>
    <row r="806" spans="2:7" ht="25.5" x14ac:dyDescent="0.25">
      <c r="B806" s="131" t="s">
        <v>1295</v>
      </c>
      <c r="C806" s="131" t="s">
        <v>1270</v>
      </c>
      <c r="D806" s="131" t="s">
        <v>1271</v>
      </c>
      <c r="E806" s="132" t="s">
        <v>1296</v>
      </c>
      <c r="F806" s="136" t="s">
        <v>553</v>
      </c>
      <c r="G806" s="133">
        <v>214.10780029031378</v>
      </c>
    </row>
    <row r="807" spans="2:7" ht="25.5" x14ac:dyDescent="0.25">
      <c r="B807" s="131" t="s">
        <v>1297</v>
      </c>
      <c r="C807" s="131" t="s">
        <v>1270</v>
      </c>
      <c r="D807" s="131" t="s">
        <v>1271</v>
      </c>
      <c r="E807" s="132" t="s">
        <v>1298</v>
      </c>
      <c r="F807" s="136" t="s">
        <v>1299</v>
      </c>
      <c r="G807" s="133">
        <v>229.06595796952607</v>
      </c>
    </row>
    <row r="808" spans="2:7" ht="25.5" x14ac:dyDescent="0.25">
      <c r="B808" s="131" t="s">
        <v>1300</v>
      </c>
      <c r="C808" s="131" t="s">
        <v>1270</v>
      </c>
      <c r="D808" s="131" t="s">
        <v>1271</v>
      </c>
      <c r="E808" s="132" t="s">
        <v>1301</v>
      </c>
      <c r="F808" s="136" t="s">
        <v>563</v>
      </c>
      <c r="G808" s="133">
        <v>59.874571653376705</v>
      </c>
    </row>
    <row r="809" spans="2:7" ht="25.5" x14ac:dyDescent="0.25">
      <c r="B809" s="131" t="s">
        <v>1302</v>
      </c>
      <c r="C809" s="131" t="s">
        <v>1270</v>
      </c>
      <c r="D809" s="131" t="s">
        <v>1271</v>
      </c>
      <c r="E809" s="132" t="s">
        <v>1303</v>
      </c>
      <c r="F809" s="136" t="s">
        <v>586</v>
      </c>
      <c r="G809" s="133">
        <v>29.755001220107442</v>
      </c>
    </row>
    <row r="810" spans="2:7" ht="25.5" x14ac:dyDescent="0.25">
      <c r="B810" s="131" t="s">
        <v>1228</v>
      </c>
      <c r="C810" s="131" t="s">
        <v>1270</v>
      </c>
      <c r="D810" s="131" t="s">
        <v>1271</v>
      </c>
      <c r="E810" s="132" t="s">
        <v>1304</v>
      </c>
      <c r="F810" s="136" t="s">
        <v>620</v>
      </c>
      <c r="G810" s="133">
        <v>187.47408537254333</v>
      </c>
    </row>
    <row r="811" spans="2:7" ht="25.5" x14ac:dyDescent="0.25">
      <c r="B811" s="131" t="s">
        <v>1228</v>
      </c>
      <c r="C811" s="131" t="s">
        <v>1270</v>
      </c>
      <c r="D811" s="131" t="s">
        <v>1271</v>
      </c>
      <c r="E811" s="132" t="s">
        <v>1305</v>
      </c>
      <c r="F811" s="136" t="s">
        <v>640</v>
      </c>
      <c r="G811" s="133">
        <v>473.63692891222684</v>
      </c>
    </row>
    <row r="812" spans="2:7" ht="25.5" x14ac:dyDescent="0.25">
      <c r="B812" s="131" t="s">
        <v>1228</v>
      </c>
      <c r="C812" s="131" t="s">
        <v>1270</v>
      </c>
      <c r="D812" s="131" t="s">
        <v>1271</v>
      </c>
      <c r="E812" s="132" t="s">
        <v>1306</v>
      </c>
      <c r="F812" s="136" t="s">
        <v>553</v>
      </c>
      <c r="G812" s="133">
        <v>187.47408537254333</v>
      </c>
    </row>
    <row r="813" spans="2:7" ht="25.5" x14ac:dyDescent="0.25">
      <c r="B813" s="131" t="s">
        <v>1307</v>
      </c>
      <c r="C813" s="131" t="s">
        <v>1270</v>
      </c>
      <c r="D813" s="131" t="s">
        <v>1271</v>
      </c>
      <c r="E813" s="132" t="s">
        <v>1308</v>
      </c>
      <c r="F813" s="136" t="s">
        <v>563</v>
      </c>
      <c r="G813" s="133">
        <v>59.935801518063542</v>
      </c>
    </row>
    <row r="814" spans="2:7" ht="25.5" x14ac:dyDescent="0.25">
      <c r="B814" s="131" t="s">
        <v>1297</v>
      </c>
      <c r="C814" s="131" t="s">
        <v>1270</v>
      </c>
      <c r="D814" s="131" t="s">
        <v>1271</v>
      </c>
      <c r="E814" s="132" t="s">
        <v>1309</v>
      </c>
      <c r="F814" s="136" t="s">
        <v>547</v>
      </c>
      <c r="G814" s="133">
        <v>189.20737678941418</v>
      </c>
    </row>
    <row r="815" spans="2:7" ht="25.5" x14ac:dyDescent="0.25">
      <c r="B815" s="131" t="s">
        <v>1297</v>
      </c>
      <c r="C815" s="131" t="s">
        <v>1270</v>
      </c>
      <c r="D815" s="131" t="s">
        <v>1271</v>
      </c>
      <c r="E815" s="132" t="s">
        <v>1310</v>
      </c>
      <c r="F815" s="136" t="s">
        <v>563</v>
      </c>
      <c r="G815" s="133">
        <v>4.9958948255392528</v>
      </c>
    </row>
    <row r="816" spans="2:7" ht="25.5" x14ac:dyDescent="0.25">
      <c r="B816" s="131" t="s">
        <v>1297</v>
      </c>
      <c r="C816" s="131" t="s">
        <v>1270</v>
      </c>
      <c r="D816" s="131" t="s">
        <v>1271</v>
      </c>
      <c r="E816" s="132" t="s">
        <v>601</v>
      </c>
      <c r="F816" s="136" t="s">
        <v>1311</v>
      </c>
      <c r="G816" s="133">
        <v>78.512168217071462</v>
      </c>
    </row>
    <row r="817" spans="2:7" ht="25.5" x14ac:dyDescent="0.25">
      <c r="B817" s="131" t="s">
        <v>1297</v>
      </c>
      <c r="C817" s="131" t="s">
        <v>1270</v>
      </c>
      <c r="D817" s="131" t="s">
        <v>1271</v>
      </c>
      <c r="E817" s="132" t="s">
        <v>1312</v>
      </c>
      <c r="F817" s="136" t="s">
        <v>553</v>
      </c>
      <c r="G817" s="133">
        <v>117.79372178296524</v>
      </c>
    </row>
    <row r="818" spans="2:7" ht="25.5" x14ac:dyDescent="0.25">
      <c r="B818" s="131" t="s">
        <v>1297</v>
      </c>
      <c r="C818" s="131" t="s">
        <v>1270</v>
      </c>
      <c r="D818" s="131" t="s">
        <v>1271</v>
      </c>
      <c r="E818" s="132" t="s">
        <v>1313</v>
      </c>
      <c r="F818" s="136" t="s">
        <v>563</v>
      </c>
      <c r="G818" s="133">
        <v>72.623915546594318</v>
      </c>
    </row>
    <row r="819" spans="2:7" ht="25.5" x14ac:dyDescent="0.25">
      <c r="B819" s="131" t="s">
        <v>1297</v>
      </c>
      <c r="C819" s="131" t="s">
        <v>1270</v>
      </c>
      <c r="D819" s="131" t="s">
        <v>1271</v>
      </c>
      <c r="E819" s="132" t="s">
        <v>568</v>
      </c>
      <c r="F819" s="136" t="s">
        <v>563</v>
      </c>
      <c r="G819" s="133">
        <v>72.623915546594318</v>
      </c>
    </row>
    <row r="820" spans="2:7" ht="25.5" x14ac:dyDescent="0.25">
      <c r="B820" s="131" t="s">
        <v>1275</v>
      </c>
      <c r="C820" s="131" t="s">
        <v>1270</v>
      </c>
      <c r="D820" s="131" t="s">
        <v>1271</v>
      </c>
      <c r="E820" s="132" t="s">
        <v>583</v>
      </c>
      <c r="F820" s="136" t="s">
        <v>659</v>
      </c>
      <c r="G820" s="133">
        <v>8.1390396670119358</v>
      </c>
    </row>
    <row r="821" spans="2:7" ht="25.5" x14ac:dyDescent="0.25">
      <c r="B821" s="131" t="s">
        <v>1275</v>
      </c>
      <c r="C821" s="131" t="s">
        <v>1270</v>
      </c>
      <c r="D821" s="131" t="s">
        <v>1271</v>
      </c>
      <c r="E821" s="132" t="s">
        <v>1314</v>
      </c>
      <c r="F821" s="136" t="s">
        <v>563</v>
      </c>
      <c r="G821" s="133">
        <v>58.139039667011936</v>
      </c>
    </row>
    <row r="822" spans="2:7" ht="25.5" x14ac:dyDescent="0.25">
      <c r="B822" s="131" t="s">
        <v>1315</v>
      </c>
      <c r="C822" s="131" t="s">
        <v>1270</v>
      </c>
      <c r="D822" s="131" t="s">
        <v>1271</v>
      </c>
      <c r="E822" s="132" t="s">
        <v>578</v>
      </c>
      <c r="F822" s="136" t="s">
        <v>563</v>
      </c>
      <c r="G822" s="133">
        <v>74.832362049647969</v>
      </c>
    </row>
    <row r="823" spans="2:7" ht="25.5" x14ac:dyDescent="0.25">
      <c r="B823" s="131" t="s">
        <v>1315</v>
      </c>
      <c r="C823" s="131" t="s">
        <v>1270</v>
      </c>
      <c r="D823" s="131" t="s">
        <v>1271</v>
      </c>
      <c r="E823" s="132" t="s">
        <v>1316</v>
      </c>
      <c r="F823" s="136" t="s">
        <v>559</v>
      </c>
      <c r="G823" s="133">
        <v>48.912771741751328</v>
      </c>
    </row>
    <row r="824" spans="2:7" ht="25.5" x14ac:dyDescent="0.25">
      <c r="B824" s="131" t="s">
        <v>1315</v>
      </c>
      <c r="C824" s="131" t="s">
        <v>1270</v>
      </c>
      <c r="D824" s="131" t="s">
        <v>1271</v>
      </c>
      <c r="E824" s="132" t="s">
        <v>1317</v>
      </c>
      <c r="F824" s="136" t="s">
        <v>647</v>
      </c>
      <c r="G824" s="133">
        <v>150.56721735528131</v>
      </c>
    </row>
    <row r="825" spans="2:7" ht="25.5" x14ac:dyDescent="0.25">
      <c r="B825" s="131" t="s">
        <v>1318</v>
      </c>
      <c r="C825" s="131" t="s">
        <v>1270</v>
      </c>
      <c r="D825" s="131" t="s">
        <v>1271</v>
      </c>
      <c r="E825" s="132" t="s">
        <v>1319</v>
      </c>
      <c r="F825" s="136" t="s">
        <v>563</v>
      </c>
      <c r="G825" s="133">
        <v>74.971815886884642</v>
      </c>
    </row>
    <row r="826" spans="2:7" ht="25.5" x14ac:dyDescent="0.25">
      <c r="B826" s="131" t="s">
        <v>1318</v>
      </c>
      <c r="C826" s="131" t="s">
        <v>1270</v>
      </c>
      <c r="D826" s="131" t="s">
        <v>1271</v>
      </c>
      <c r="E826" s="132" t="s">
        <v>1320</v>
      </c>
      <c r="F826" s="136" t="s">
        <v>559</v>
      </c>
      <c r="G826" s="133">
        <v>48.957208254766435</v>
      </c>
    </row>
    <row r="827" spans="2:7" ht="25.5" x14ac:dyDescent="0.25">
      <c r="B827" s="131" t="s">
        <v>1318</v>
      </c>
      <c r="C827" s="131" t="s">
        <v>1270</v>
      </c>
      <c r="D827" s="131" t="s">
        <v>1271</v>
      </c>
      <c r="E827" s="132" t="s">
        <v>1321</v>
      </c>
      <c r="F827" s="136" t="s">
        <v>626</v>
      </c>
      <c r="G827" s="133">
        <v>19.409830056250527</v>
      </c>
    </row>
    <row r="828" spans="2:7" ht="25.5" x14ac:dyDescent="0.25">
      <c r="B828" s="131" t="s">
        <v>1322</v>
      </c>
      <c r="C828" s="131" t="s">
        <v>1270</v>
      </c>
      <c r="D828" s="131" t="s">
        <v>1271</v>
      </c>
      <c r="E828" s="132" t="s">
        <v>1323</v>
      </c>
      <c r="F828" s="136" t="s">
        <v>1324</v>
      </c>
      <c r="G828" s="133">
        <v>426.79001538923592</v>
      </c>
    </row>
    <row r="829" spans="2:7" ht="25.5" x14ac:dyDescent="0.25">
      <c r="B829" s="131" t="s">
        <v>1322</v>
      </c>
      <c r="C829" s="131" t="s">
        <v>1270</v>
      </c>
      <c r="D829" s="131" t="s">
        <v>1271</v>
      </c>
      <c r="E829" s="132" t="s">
        <v>1325</v>
      </c>
      <c r="F829" s="136" t="s">
        <v>544</v>
      </c>
      <c r="G829" s="133">
        <v>124.61045352084884</v>
      </c>
    </row>
    <row r="830" spans="2:7" ht="25.5" x14ac:dyDescent="0.25">
      <c r="B830" s="131" t="s">
        <v>1322</v>
      </c>
      <c r="C830" s="131" t="s">
        <v>1270</v>
      </c>
      <c r="D830" s="131" t="s">
        <v>1271</v>
      </c>
      <c r="E830" s="132" t="s">
        <v>1326</v>
      </c>
      <c r="F830" s="136" t="s">
        <v>544</v>
      </c>
      <c r="G830" s="133">
        <v>66.052674332900779</v>
      </c>
    </row>
    <row r="831" spans="2:7" ht="25.5" x14ac:dyDescent="0.25">
      <c r="B831" s="131" t="s">
        <v>1322</v>
      </c>
      <c r="C831" s="131" t="s">
        <v>1270</v>
      </c>
      <c r="D831" s="131" t="s">
        <v>1271</v>
      </c>
      <c r="E831" s="132" t="s">
        <v>1327</v>
      </c>
      <c r="F831" s="136" t="s">
        <v>559</v>
      </c>
      <c r="G831" s="133">
        <v>61.015056675872081</v>
      </c>
    </row>
    <row r="832" spans="2:7" ht="25.5" x14ac:dyDescent="0.25">
      <c r="B832" s="131" t="s">
        <v>1328</v>
      </c>
      <c r="C832" s="131" t="s">
        <v>1270</v>
      </c>
      <c r="D832" s="131" t="s">
        <v>1271</v>
      </c>
      <c r="E832" s="132" t="s">
        <v>1329</v>
      </c>
      <c r="F832" s="136" t="s">
        <v>688</v>
      </c>
      <c r="G832" s="133">
        <v>58.015056675872081</v>
      </c>
    </row>
    <row r="833" spans="2:7" ht="25.5" x14ac:dyDescent="0.25">
      <c r="B833" s="131" t="s">
        <v>1330</v>
      </c>
      <c r="C833" s="131" t="s">
        <v>1270</v>
      </c>
      <c r="D833" s="131" t="s">
        <v>1271</v>
      </c>
      <c r="E833" s="132" t="s">
        <v>1331</v>
      </c>
      <c r="F833" s="136" t="s">
        <v>688</v>
      </c>
      <c r="G833" s="133">
        <v>52.787510831897215</v>
      </c>
    </row>
    <row r="834" spans="2:7" ht="25.5" x14ac:dyDescent="0.25">
      <c r="B834" s="131" t="s">
        <v>1332</v>
      </c>
      <c r="C834" s="131" t="s">
        <v>1270</v>
      </c>
      <c r="D834" s="131" t="s">
        <v>1271</v>
      </c>
      <c r="E834" s="132" t="s">
        <v>1333</v>
      </c>
      <c r="F834" s="136" t="s">
        <v>620</v>
      </c>
      <c r="G834" s="133">
        <v>220.96054408223185</v>
      </c>
    </row>
    <row r="835" spans="2:7" ht="25.5" x14ac:dyDescent="0.25">
      <c r="B835" s="131" t="s">
        <v>1332</v>
      </c>
      <c r="C835" s="131" t="s">
        <v>1270</v>
      </c>
      <c r="D835" s="131" t="s">
        <v>1271</v>
      </c>
      <c r="E835" s="132" t="s">
        <v>1334</v>
      </c>
      <c r="F835" s="136" t="s">
        <v>798</v>
      </c>
      <c r="G835" s="133">
        <v>25.439298299603447</v>
      </c>
    </row>
    <row r="836" spans="2:7" ht="25.5" x14ac:dyDescent="0.25">
      <c r="B836" s="131" t="s">
        <v>1332</v>
      </c>
      <c r="C836" s="131" t="s">
        <v>1270</v>
      </c>
      <c r="D836" s="131" t="s">
        <v>1271</v>
      </c>
      <c r="E836" s="132" t="s">
        <v>1335</v>
      </c>
      <c r="F836" s="136" t="s">
        <v>553</v>
      </c>
      <c r="G836" s="133">
        <v>220.96054408223185</v>
      </c>
    </row>
    <row r="837" spans="2:7" ht="25.5" x14ac:dyDescent="0.25">
      <c r="B837" s="131" t="s">
        <v>1332</v>
      </c>
      <c r="C837" s="131" t="s">
        <v>1270</v>
      </c>
      <c r="D837" s="131" t="s">
        <v>1271</v>
      </c>
      <c r="E837" s="132" t="s">
        <v>1336</v>
      </c>
      <c r="F837" s="136" t="s">
        <v>559</v>
      </c>
      <c r="G837" s="133">
        <v>55.566965626340746</v>
      </c>
    </row>
    <row r="838" spans="2:7" ht="25.5" x14ac:dyDescent="0.25">
      <c r="B838" s="131" t="s">
        <v>1332</v>
      </c>
      <c r="C838" s="131" t="s">
        <v>1270</v>
      </c>
      <c r="D838" s="131" t="s">
        <v>1271</v>
      </c>
      <c r="E838" s="132" t="s">
        <v>1337</v>
      </c>
      <c r="F838" s="136" t="s">
        <v>798</v>
      </c>
      <c r="G838" s="133">
        <v>25.439298299603447</v>
      </c>
    </row>
    <row r="839" spans="2:7" ht="25.5" x14ac:dyDescent="0.25">
      <c r="B839" s="131" t="s">
        <v>1332</v>
      </c>
      <c r="C839" s="131" t="s">
        <v>1270</v>
      </c>
      <c r="D839" s="131" t="s">
        <v>1271</v>
      </c>
      <c r="E839" s="132" t="s">
        <v>1338</v>
      </c>
      <c r="F839" s="136" t="s">
        <v>559</v>
      </c>
      <c r="G839" s="133">
        <v>55.566965626340746</v>
      </c>
    </row>
    <row r="840" spans="2:7" ht="25.5" x14ac:dyDescent="0.25">
      <c r="B840" s="131" t="s">
        <v>1332</v>
      </c>
      <c r="C840" s="131" t="s">
        <v>1270</v>
      </c>
      <c r="D840" s="131" t="s">
        <v>1271</v>
      </c>
      <c r="E840" s="132" t="s">
        <v>554</v>
      </c>
      <c r="F840" s="136" t="s">
        <v>559</v>
      </c>
      <c r="G840" s="133">
        <v>55.566965626340746</v>
      </c>
    </row>
    <row r="841" spans="2:7" ht="25.5" x14ac:dyDescent="0.25">
      <c r="B841" s="131" t="s">
        <v>1332</v>
      </c>
      <c r="C841" s="131" t="s">
        <v>1270</v>
      </c>
      <c r="D841" s="131" t="s">
        <v>1271</v>
      </c>
      <c r="E841" s="132" t="s">
        <v>1339</v>
      </c>
      <c r="F841" s="136" t="s">
        <v>559</v>
      </c>
      <c r="G841" s="133">
        <v>55.566965626340746</v>
      </c>
    </row>
    <row r="842" spans="2:7" ht="25.5" x14ac:dyDescent="0.25">
      <c r="B842" s="131" t="s">
        <v>1340</v>
      </c>
      <c r="C842" s="131" t="s">
        <v>1270</v>
      </c>
      <c r="D842" s="131" t="s">
        <v>1271</v>
      </c>
      <c r="E842" s="132" t="s">
        <v>1341</v>
      </c>
      <c r="F842" s="136" t="s">
        <v>1342</v>
      </c>
      <c r="G842" s="133">
        <v>61.712665279494836</v>
      </c>
    </row>
    <row r="843" spans="2:7" ht="25.5" x14ac:dyDescent="0.25">
      <c r="B843" s="131" t="s">
        <v>1340</v>
      </c>
      <c r="C843" s="131" t="s">
        <v>1270</v>
      </c>
      <c r="D843" s="131" t="s">
        <v>1271</v>
      </c>
      <c r="E843" s="132" t="s">
        <v>1267</v>
      </c>
      <c r="F843" s="136" t="s">
        <v>845</v>
      </c>
      <c r="G843" s="133">
        <v>6.1399481868762429</v>
      </c>
    </row>
    <row r="844" spans="2:7" ht="25.5" x14ac:dyDescent="0.25">
      <c r="B844" s="131" t="s">
        <v>1340</v>
      </c>
      <c r="C844" s="131" t="s">
        <v>1270</v>
      </c>
      <c r="D844" s="131" t="s">
        <v>1271</v>
      </c>
      <c r="E844" s="132" t="s">
        <v>1343</v>
      </c>
      <c r="F844" s="136" t="s">
        <v>1279</v>
      </c>
      <c r="G844" s="133">
        <v>140.05081455296983</v>
      </c>
    </row>
    <row r="845" spans="2:7" ht="25.5" x14ac:dyDescent="0.25">
      <c r="B845" s="131" t="s">
        <v>1344</v>
      </c>
      <c r="C845" s="131" t="s">
        <v>1270</v>
      </c>
      <c r="D845" s="131" t="s">
        <v>1271</v>
      </c>
      <c r="E845" s="132" t="s">
        <v>1345</v>
      </c>
      <c r="F845" s="136" t="s">
        <v>845</v>
      </c>
      <c r="G845" s="133">
        <v>3.5223461037193404</v>
      </c>
    </row>
    <row r="846" spans="2:7" ht="25.5" x14ac:dyDescent="0.25">
      <c r="B846" s="131" t="s">
        <v>1346</v>
      </c>
      <c r="C846" s="131" t="s">
        <v>1270</v>
      </c>
      <c r="D846" s="131" t="s">
        <v>1271</v>
      </c>
      <c r="E846" s="132" t="s">
        <v>591</v>
      </c>
      <c r="F846" s="136" t="s">
        <v>845</v>
      </c>
      <c r="G846" s="133">
        <v>3.5223461037193404</v>
      </c>
    </row>
    <row r="847" spans="2:7" ht="25.5" x14ac:dyDescent="0.25">
      <c r="B847" s="131" t="s">
        <v>1347</v>
      </c>
      <c r="C847" s="131" t="s">
        <v>1270</v>
      </c>
      <c r="D847" s="131" t="s">
        <v>1271</v>
      </c>
      <c r="E847" s="132" t="s">
        <v>1348</v>
      </c>
      <c r="F847" s="136" t="s">
        <v>1097</v>
      </c>
      <c r="G847" s="133">
        <v>1.3074175964327481</v>
      </c>
    </row>
    <row r="848" spans="2:7" ht="25.5" x14ac:dyDescent="0.25">
      <c r="B848" s="131" t="s">
        <v>1332</v>
      </c>
      <c r="C848" s="131" t="s">
        <v>1270</v>
      </c>
      <c r="D848" s="131" t="s">
        <v>1271</v>
      </c>
      <c r="E848" s="132" t="s">
        <v>1349</v>
      </c>
      <c r="F848" s="136" t="s">
        <v>544</v>
      </c>
      <c r="G848" s="133">
        <v>142.95505940168755</v>
      </c>
    </row>
    <row r="849" spans="2:7" ht="25.5" x14ac:dyDescent="0.25">
      <c r="B849" s="131" t="s">
        <v>1332</v>
      </c>
      <c r="C849" s="131" t="s">
        <v>1270</v>
      </c>
      <c r="D849" s="131" t="s">
        <v>1271</v>
      </c>
      <c r="E849" s="132" t="s">
        <v>1350</v>
      </c>
      <c r="F849" s="136" t="s">
        <v>544</v>
      </c>
      <c r="G849" s="133">
        <v>142.95505940168755</v>
      </c>
    </row>
    <row r="850" spans="2:7" ht="25.5" x14ac:dyDescent="0.25">
      <c r="B850" s="131" t="s">
        <v>1351</v>
      </c>
      <c r="C850" s="131" t="s">
        <v>1270</v>
      </c>
      <c r="D850" s="131" t="s">
        <v>1271</v>
      </c>
      <c r="E850" s="132" t="s">
        <v>548</v>
      </c>
      <c r="F850" s="136" t="s">
        <v>563</v>
      </c>
      <c r="G850" s="133">
        <v>81.630187807165797</v>
      </c>
    </row>
    <row r="851" spans="2:7" ht="25.5" x14ac:dyDescent="0.25">
      <c r="B851" s="131" t="s">
        <v>1352</v>
      </c>
      <c r="C851" s="131" t="s">
        <v>1270</v>
      </c>
      <c r="D851" s="131" t="s">
        <v>1271</v>
      </c>
      <c r="E851" s="132" t="s">
        <v>1353</v>
      </c>
      <c r="F851" s="136" t="s">
        <v>559</v>
      </c>
      <c r="G851" s="133">
        <v>52.848645410586819</v>
      </c>
    </row>
    <row r="852" spans="2:7" ht="25.5" x14ac:dyDescent="0.25">
      <c r="B852" s="131" t="s">
        <v>1354</v>
      </c>
      <c r="C852" s="131" t="s">
        <v>1270</v>
      </c>
      <c r="D852" s="131" t="s">
        <v>1271</v>
      </c>
      <c r="E852" s="132" t="s">
        <v>1355</v>
      </c>
      <c r="F852" s="136" t="s">
        <v>586</v>
      </c>
      <c r="G852" s="133">
        <v>33.421246318640591</v>
      </c>
    </row>
    <row r="853" spans="2:7" ht="25.5" x14ac:dyDescent="0.25">
      <c r="B853" s="131" t="s">
        <v>1354</v>
      </c>
      <c r="C853" s="131" t="s">
        <v>1270</v>
      </c>
      <c r="D853" s="131" t="s">
        <v>1271</v>
      </c>
      <c r="E853" s="132" t="s">
        <v>1356</v>
      </c>
      <c r="F853" s="136" t="s">
        <v>559</v>
      </c>
      <c r="G853" s="133">
        <v>52.848645410586819</v>
      </c>
    </row>
    <row r="854" spans="2:7" ht="25.5" x14ac:dyDescent="0.25">
      <c r="B854" s="131" t="s">
        <v>1351</v>
      </c>
      <c r="C854" s="131" t="s">
        <v>1270</v>
      </c>
      <c r="D854" s="131" t="s">
        <v>1271</v>
      </c>
      <c r="E854" s="132" t="s">
        <v>1357</v>
      </c>
      <c r="F854" s="136" t="s">
        <v>544</v>
      </c>
      <c r="G854" s="133">
        <v>144.36510313433439</v>
      </c>
    </row>
    <row r="855" spans="2:7" ht="25.5" x14ac:dyDescent="0.25">
      <c r="B855" s="131" t="s">
        <v>1351</v>
      </c>
      <c r="C855" s="131" t="s">
        <v>1270</v>
      </c>
      <c r="D855" s="131" t="s">
        <v>1271</v>
      </c>
      <c r="E855" s="132" t="s">
        <v>1358</v>
      </c>
      <c r="F855" s="136" t="s">
        <v>544</v>
      </c>
      <c r="G855" s="133">
        <v>144.36510313433439</v>
      </c>
    </row>
    <row r="856" spans="2:7" ht="25.5" x14ac:dyDescent="0.25">
      <c r="B856" s="131" t="s">
        <v>1351</v>
      </c>
      <c r="C856" s="131" t="s">
        <v>1270</v>
      </c>
      <c r="D856" s="131" t="s">
        <v>1271</v>
      </c>
      <c r="E856" s="132" t="s">
        <v>1359</v>
      </c>
      <c r="F856" s="136" t="s">
        <v>550</v>
      </c>
      <c r="G856" s="133">
        <v>373.38402735198281</v>
      </c>
    </row>
    <row r="857" spans="2:7" ht="25.5" x14ac:dyDescent="0.25">
      <c r="B857" s="131" t="s">
        <v>1351</v>
      </c>
      <c r="C857" s="131" t="s">
        <v>1270</v>
      </c>
      <c r="D857" s="131" t="s">
        <v>1271</v>
      </c>
      <c r="E857" s="132" t="s">
        <v>1360</v>
      </c>
      <c r="F857" s="136" t="s">
        <v>553</v>
      </c>
      <c r="G857" s="133">
        <v>146.33814587805216</v>
      </c>
    </row>
    <row r="858" spans="2:7" ht="25.5" x14ac:dyDescent="0.25">
      <c r="B858" s="131" t="s">
        <v>1351</v>
      </c>
      <c r="C858" s="131" t="s">
        <v>1270</v>
      </c>
      <c r="D858" s="131" t="s">
        <v>1271</v>
      </c>
      <c r="E858" s="132" t="s">
        <v>1361</v>
      </c>
      <c r="F858" s="136" t="s">
        <v>553</v>
      </c>
      <c r="G858" s="133">
        <v>146.33814587805216</v>
      </c>
    </row>
    <row r="859" spans="2:7" ht="25.5" x14ac:dyDescent="0.25">
      <c r="B859" s="131" t="s">
        <v>1351</v>
      </c>
      <c r="C859" s="131" t="s">
        <v>1270</v>
      </c>
      <c r="D859" s="131" t="s">
        <v>1271</v>
      </c>
      <c r="E859" s="132" t="s">
        <v>1362</v>
      </c>
      <c r="F859" s="136" t="s">
        <v>1311</v>
      </c>
      <c r="G859" s="133">
        <v>93.979886073081715</v>
      </c>
    </row>
    <row r="860" spans="2:7" ht="25.5" x14ac:dyDescent="0.25">
      <c r="B860" s="131" t="s">
        <v>1332</v>
      </c>
      <c r="C860" s="131" t="s">
        <v>1270</v>
      </c>
      <c r="D860" s="131" t="s">
        <v>1271</v>
      </c>
      <c r="E860" s="132" t="s">
        <v>1363</v>
      </c>
      <c r="F860" s="136" t="s">
        <v>586</v>
      </c>
      <c r="G860" s="133">
        <v>21.860264610529732</v>
      </c>
    </row>
    <row r="861" spans="2:7" ht="25.5" x14ac:dyDescent="0.25">
      <c r="B861" s="131" t="s">
        <v>1364</v>
      </c>
      <c r="C861" s="131" t="s">
        <v>1270</v>
      </c>
      <c r="D861" s="131" t="s">
        <v>1271</v>
      </c>
      <c r="E861" s="132" t="s">
        <v>1365</v>
      </c>
      <c r="F861" s="136" t="s">
        <v>563</v>
      </c>
      <c r="G861" s="133">
        <v>72.961323996911389</v>
      </c>
    </row>
    <row r="862" spans="2:7" ht="25.5" x14ac:dyDescent="0.25">
      <c r="B862" s="131" t="s">
        <v>1364</v>
      </c>
      <c r="C862" s="131" t="s">
        <v>1270</v>
      </c>
      <c r="D862" s="131" t="s">
        <v>1271</v>
      </c>
      <c r="E862" s="132" t="s">
        <v>562</v>
      </c>
      <c r="F862" s="136" t="s">
        <v>544</v>
      </c>
      <c r="G862" s="133">
        <v>59.423528985383662</v>
      </c>
    </row>
    <row r="863" spans="2:7" ht="25.5" x14ac:dyDescent="0.25">
      <c r="B863" s="131" t="s">
        <v>1364</v>
      </c>
      <c r="C863" s="131" t="s">
        <v>1270</v>
      </c>
      <c r="D863" s="131" t="s">
        <v>1271</v>
      </c>
      <c r="E863" s="132" t="s">
        <v>1366</v>
      </c>
      <c r="F863" s="136" t="s">
        <v>559</v>
      </c>
      <c r="G863" s="133">
        <v>46.966909218743879</v>
      </c>
    </row>
    <row r="864" spans="2:7" ht="25.5" x14ac:dyDescent="0.25">
      <c r="B864" s="131" t="s">
        <v>1364</v>
      </c>
      <c r="C864" s="131" t="s">
        <v>1270</v>
      </c>
      <c r="D864" s="131" t="s">
        <v>1271</v>
      </c>
      <c r="E864" s="132" t="s">
        <v>803</v>
      </c>
      <c r="F864" s="136" t="s">
        <v>544</v>
      </c>
      <c r="G864" s="133">
        <v>119.42352898538365</v>
      </c>
    </row>
    <row r="865" spans="2:7" ht="25.5" x14ac:dyDescent="0.25">
      <c r="B865" s="131" t="s">
        <v>1367</v>
      </c>
      <c r="C865" s="131" t="s">
        <v>1270</v>
      </c>
      <c r="D865" s="131" t="s">
        <v>1271</v>
      </c>
      <c r="E865" s="132" t="s">
        <v>1368</v>
      </c>
      <c r="F865" s="136" t="s">
        <v>626</v>
      </c>
      <c r="G865" s="133">
        <v>22.468202219765566</v>
      </c>
    </row>
    <row r="866" spans="2:7" ht="25.5" x14ac:dyDescent="0.25">
      <c r="B866" s="131" t="s">
        <v>1369</v>
      </c>
      <c r="C866" s="131" t="s">
        <v>1270</v>
      </c>
      <c r="D866" s="131" t="s">
        <v>1271</v>
      </c>
      <c r="E866" s="132" t="s">
        <v>1370</v>
      </c>
      <c r="F866" s="136" t="s">
        <v>544</v>
      </c>
      <c r="G866" s="133">
        <v>15.521593308896144</v>
      </c>
    </row>
    <row r="867" spans="2:7" ht="25.5" x14ac:dyDescent="0.25">
      <c r="B867" s="131" t="s">
        <v>1369</v>
      </c>
      <c r="C867" s="131" t="s">
        <v>1270</v>
      </c>
      <c r="D867" s="131" t="s">
        <v>1271</v>
      </c>
      <c r="E867" s="132" t="s">
        <v>588</v>
      </c>
      <c r="F867" s="136" t="s">
        <v>559</v>
      </c>
      <c r="G867" s="133">
        <v>56.760609004077402</v>
      </c>
    </row>
    <row r="868" spans="2:7" ht="25.5" x14ac:dyDescent="0.25">
      <c r="B868" s="131" t="s">
        <v>1369</v>
      </c>
      <c r="C868" s="131" t="s">
        <v>1270</v>
      </c>
      <c r="D868" s="131" t="s">
        <v>1271</v>
      </c>
      <c r="E868" s="132" t="s">
        <v>1371</v>
      </c>
      <c r="F868" s="136" t="s">
        <v>559</v>
      </c>
      <c r="G868" s="133">
        <v>56.760609004077402</v>
      </c>
    </row>
    <row r="869" spans="2:7" ht="25.5" x14ac:dyDescent="0.25">
      <c r="B869" s="131" t="s">
        <v>1369</v>
      </c>
      <c r="C869" s="131" t="s">
        <v>1270</v>
      </c>
      <c r="D869" s="131" t="s">
        <v>1271</v>
      </c>
      <c r="E869" s="132" t="s">
        <v>1372</v>
      </c>
      <c r="F869" s="136" t="s">
        <v>547</v>
      </c>
      <c r="G869" s="133">
        <v>360.73258348197578</v>
      </c>
    </row>
    <row r="870" spans="2:7" ht="25.5" x14ac:dyDescent="0.25">
      <c r="B870" s="131" t="s">
        <v>1373</v>
      </c>
      <c r="C870" s="131" t="s">
        <v>1270</v>
      </c>
      <c r="D870" s="131" t="s">
        <v>1271</v>
      </c>
      <c r="E870" s="132" t="s">
        <v>1374</v>
      </c>
      <c r="F870" s="136" t="s">
        <v>559</v>
      </c>
      <c r="G870" s="133">
        <v>56.760609004077402</v>
      </c>
    </row>
    <row r="871" spans="2:7" ht="25.5" x14ac:dyDescent="0.25">
      <c r="B871" s="131" t="s">
        <v>1373</v>
      </c>
      <c r="C871" s="131" t="s">
        <v>1270</v>
      </c>
      <c r="D871" s="131" t="s">
        <v>1271</v>
      </c>
      <c r="E871" s="132" t="s">
        <v>791</v>
      </c>
      <c r="F871" s="136" t="s">
        <v>626</v>
      </c>
      <c r="G871" s="133">
        <v>22.468202219765566</v>
      </c>
    </row>
    <row r="872" spans="2:7" ht="25.5" x14ac:dyDescent="0.25">
      <c r="B872" s="131" t="s">
        <v>1375</v>
      </c>
      <c r="C872" s="131" t="s">
        <v>1270</v>
      </c>
      <c r="D872" s="131" t="s">
        <v>1271</v>
      </c>
      <c r="E872" s="132" t="s">
        <v>791</v>
      </c>
      <c r="F872" s="136" t="s">
        <v>626</v>
      </c>
      <c r="G872" s="133">
        <v>22.468202219765566</v>
      </c>
    </row>
    <row r="873" spans="2:7" ht="25.5" x14ac:dyDescent="0.25">
      <c r="B873" s="131" t="s">
        <v>1375</v>
      </c>
      <c r="C873" s="131" t="s">
        <v>1270</v>
      </c>
      <c r="D873" s="131" t="s">
        <v>1271</v>
      </c>
      <c r="E873" s="132" t="s">
        <v>1376</v>
      </c>
      <c r="F873" s="136" t="s">
        <v>559</v>
      </c>
      <c r="G873" s="133">
        <v>51.550982574910634</v>
      </c>
    </row>
    <row r="874" spans="2:7" ht="25.5" x14ac:dyDescent="0.25">
      <c r="B874" s="131" t="s">
        <v>1375</v>
      </c>
      <c r="C874" s="131" t="s">
        <v>1270</v>
      </c>
      <c r="D874" s="131" t="s">
        <v>1271</v>
      </c>
      <c r="E874" s="132" t="s">
        <v>1377</v>
      </c>
      <c r="F874" s="136" t="s">
        <v>563</v>
      </c>
      <c r="G874" s="133">
        <v>88.550982574910634</v>
      </c>
    </row>
    <row r="875" spans="2:7" ht="25.5" x14ac:dyDescent="0.25">
      <c r="B875" s="131" t="s">
        <v>1378</v>
      </c>
      <c r="C875" s="131" t="s">
        <v>1270</v>
      </c>
      <c r="D875" s="131" t="s">
        <v>1271</v>
      </c>
      <c r="E875" s="132" t="s">
        <v>1379</v>
      </c>
      <c r="F875" s="136" t="s">
        <v>586</v>
      </c>
      <c r="G875" s="133">
        <v>33.667543920404974</v>
      </c>
    </row>
    <row r="876" spans="2:7" ht="25.5" x14ac:dyDescent="0.25">
      <c r="B876" s="131" t="s">
        <v>1378</v>
      </c>
      <c r="C876" s="131" t="s">
        <v>1270</v>
      </c>
      <c r="D876" s="131" t="s">
        <v>1271</v>
      </c>
      <c r="E876" s="132" t="s">
        <v>1380</v>
      </c>
      <c r="F876" s="136" t="s">
        <v>626</v>
      </c>
      <c r="G876" s="133">
        <v>22.468202219765566</v>
      </c>
    </row>
    <row r="877" spans="2:7" ht="25.5" x14ac:dyDescent="0.25">
      <c r="B877" s="131" t="s">
        <v>1381</v>
      </c>
      <c r="C877" s="131" t="s">
        <v>1270</v>
      </c>
      <c r="D877" s="131" t="s">
        <v>1271</v>
      </c>
      <c r="E877" s="132" t="s">
        <v>639</v>
      </c>
      <c r="F877" s="136" t="s">
        <v>626</v>
      </c>
      <c r="G877" s="133">
        <v>22.468202219765566</v>
      </c>
    </row>
    <row r="878" spans="2:7" ht="25.5" x14ac:dyDescent="0.25">
      <c r="B878" s="131" t="s">
        <v>1378</v>
      </c>
      <c r="C878" s="131" t="s">
        <v>1270</v>
      </c>
      <c r="D878" s="131" t="s">
        <v>1271</v>
      </c>
      <c r="E878" s="132" t="s">
        <v>571</v>
      </c>
      <c r="F878" s="136" t="s">
        <v>586</v>
      </c>
      <c r="G878" s="133">
        <v>33.667543920404974</v>
      </c>
    </row>
    <row r="879" spans="2:7" ht="25.5" x14ac:dyDescent="0.25">
      <c r="B879" s="131" t="s">
        <v>1382</v>
      </c>
      <c r="C879" s="131" t="s">
        <v>1270</v>
      </c>
      <c r="D879" s="131" t="s">
        <v>1271</v>
      </c>
      <c r="E879" s="132" t="s">
        <v>556</v>
      </c>
      <c r="F879" s="136" t="s">
        <v>544</v>
      </c>
      <c r="G879" s="133">
        <v>144.14660919550647</v>
      </c>
    </row>
    <row r="880" spans="2:7" ht="25.5" x14ac:dyDescent="0.25">
      <c r="B880" s="131" t="s">
        <v>1382</v>
      </c>
      <c r="C880" s="131" t="s">
        <v>1270</v>
      </c>
      <c r="D880" s="131" t="s">
        <v>1271</v>
      </c>
      <c r="E880" s="132" t="s">
        <v>585</v>
      </c>
      <c r="F880" s="136" t="s">
        <v>544</v>
      </c>
      <c r="G880" s="133">
        <v>144.14660919550647</v>
      </c>
    </row>
    <row r="881" spans="2:7" ht="25.5" x14ac:dyDescent="0.25">
      <c r="B881" s="131" t="s">
        <v>1382</v>
      </c>
      <c r="C881" s="131" t="s">
        <v>1270</v>
      </c>
      <c r="D881" s="131" t="s">
        <v>1271</v>
      </c>
      <c r="E881" s="132" t="s">
        <v>1383</v>
      </c>
      <c r="F881" s="136" t="s">
        <v>544</v>
      </c>
      <c r="G881" s="133">
        <v>144.14660919550647</v>
      </c>
    </row>
    <row r="882" spans="2:7" ht="25.5" x14ac:dyDescent="0.25">
      <c r="B882" s="131" t="s">
        <v>1382</v>
      </c>
      <c r="C882" s="131" t="s">
        <v>1270</v>
      </c>
      <c r="D882" s="131" t="s">
        <v>1271</v>
      </c>
      <c r="E882" s="132" t="s">
        <v>555</v>
      </c>
      <c r="F882" s="136" t="s">
        <v>553</v>
      </c>
      <c r="G882" s="133">
        <v>225.2344998031536</v>
      </c>
    </row>
    <row r="883" spans="2:7" ht="25.5" x14ac:dyDescent="0.25">
      <c r="B883" s="131" t="s">
        <v>1382</v>
      </c>
      <c r="C883" s="131" t="s">
        <v>1270</v>
      </c>
      <c r="D883" s="131" t="s">
        <v>1271</v>
      </c>
      <c r="E883" s="132" t="s">
        <v>1384</v>
      </c>
      <c r="F883" s="136" t="s">
        <v>688</v>
      </c>
      <c r="G883" s="133">
        <v>53.760609004077402</v>
      </c>
    </row>
    <row r="884" spans="2:7" ht="25.5" x14ac:dyDescent="0.25">
      <c r="B884" s="131" t="s">
        <v>1382</v>
      </c>
      <c r="C884" s="131" t="s">
        <v>1270</v>
      </c>
      <c r="D884" s="131" t="s">
        <v>1271</v>
      </c>
      <c r="E884" s="132" t="s">
        <v>545</v>
      </c>
      <c r="F884" s="136" t="s">
        <v>544</v>
      </c>
      <c r="G884" s="133">
        <v>144.14660919550647</v>
      </c>
    </row>
    <row r="885" spans="2:7" ht="25.5" x14ac:dyDescent="0.25">
      <c r="B885" s="131" t="s">
        <v>1382</v>
      </c>
      <c r="C885" s="131" t="s">
        <v>1270</v>
      </c>
      <c r="D885" s="131" t="s">
        <v>1271</v>
      </c>
      <c r="E885" s="132" t="s">
        <v>1385</v>
      </c>
      <c r="F885" s="136" t="s">
        <v>563</v>
      </c>
      <c r="G885" s="133">
        <v>88.596053314751074</v>
      </c>
    </row>
    <row r="886" spans="2:7" ht="25.5" x14ac:dyDescent="0.25">
      <c r="B886" s="131" t="s">
        <v>1364</v>
      </c>
      <c r="C886" s="131" t="s">
        <v>1270</v>
      </c>
      <c r="D886" s="131" t="s">
        <v>1271</v>
      </c>
      <c r="E886" s="132" t="s">
        <v>1386</v>
      </c>
      <c r="F886" s="136" t="s">
        <v>1387</v>
      </c>
      <c r="G886" s="133">
        <v>55.796671328294224</v>
      </c>
    </row>
    <row r="887" spans="2:7" ht="25.5" x14ac:dyDescent="0.25">
      <c r="B887" s="131" t="s">
        <v>1364</v>
      </c>
      <c r="C887" s="131" t="s">
        <v>1270</v>
      </c>
      <c r="D887" s="131" t="s">
        <v>1271</v>
      </c>
      <c r="E887" s="132" t="s">
        <v>1388</v>
      </c>
      <c r="F887" s="136" t="s">
        <v>1389</v>
      </c>
      <c r="G887" s="133">
        <v>55.109192307471687</v>
      </c>
    </row>
    <row r="888" spans="2:7" ht="25.5" x14ac:dyDescent="0.25">
      <c r="B888" s="131" t="s">
        <v>1390</v>
      </c>
      <c r="C888" s="131" t="s">
        <v>1270</v>
      </c>
      <c r="D888" s="131" t="s">
        <v>1271</v>
      </c>
      <c r="E888" s="132" t="s">
        <v>1391</v>
      </c>
      <c r="F888" s="136" t="s">
        <v>845</v>
      </c>
      <c r="G888" s="133">
        <v>7.3092751905852573</v>
      </c>
    </row>
    <row r="889" spans="2:7" ht="25.5" x14ac:dyDescent="0.25">
      <c r="B889" s="131" t="s">
        <v>1392</v>
      </c>
      <c r="C889" s="131" t="s">
        <v>1270</v>
      </c>
      <c r="D889" s="131" t="s">
        <v>1271</v>
      </c>
      <c r="E889" s="132" t="s">
        <v>1393</v>
      </c>
      <c r="F889" s="136" t="s">
        <v>845</v>
      </c>
      <c r="G889" s="133">
        <v>7.3092751905852573</v>
      </c>
    </row>
    <row r="890" spans="2:7" ht="25.5" x14ac:dyDescent="0.25">
      <c r="B890" s="131" t="s">
        <v>1394</v>
      </c>
      <c r="C890" s="131" t="s">
        <v>1270</v>
      </c>
      <c r="D890" s="131" t="s">
        <v>1271</v>
      </c>
      <c r="E890" s="132" t="s">
        <v>646</v>
      </c>
      <c r="F890" s="136" t="s">
        <v>586</v>
      </c>
      <c r="G890" s="133">
        <v>31.035626067594009</v>
      </c>
    </row>
    <row r="891" spans="2:7" ht="25.5" x14ac:dyDescent="0.25">
      <c r="B891" s="131" t="s">
        <v>1395</v>
      </c>
      <c r="C891" s="131" t="s">
        <v>1270</v>
      </c>
      <c r="D891" s="131" t="s">
        <v>1271</v>
      </c>
      <c r="E891" s="132" t="s">
        <v>1396</v>
      </c>
      <c r="F891" s="136" t="s">
        <v>544</v>
      </c>
      <c r="G891" s="133">
        <v>110.31599855084133</v>
      </c>
    </row>
    <row r="892" spans="2:7" ht="25.5" x14ac:dyDescent="0.25">
      <c r="B892" s="131" t="s">
        <v>1395</v>
      </c>
      <c r="C892" s="131" t="s">
        <v>1270</v>
      </c>
      <c r="D892" s="131" t="s">
        <v>1271</v>
      </c>
      <c r="E892" s="132" t="s">
        <v>1397</v>
      </c>
      <c r="F892" s="136" t="s">
        <v>544</v>
      </c>
      <c r="G892" s="133">
        <v>110.31599855084133</v>
      </c>
    </row>
    <row r="893" spans="2:7" ht="25.5" x14ac:dyDescent="0.25">
      <c r="B893" s="131" t="s">
        <v>1364</v>
      </c>
      <c r="C893" s="131" t="s">
        <v>1270</v>
      </c>
      <c r="D893" s="131" t="s">
        <v>1271</v>
      </c>
      <c r="E893" s="132" t="s">
        <v>1398</v>
      </c>
      <c r="F893" s="136" t="s">
        <v>550</v>
      </c>
      <c r="G893" s="133">
        <v>152.58585327431254</v>
      </c>
    </row>
    <row r="894" spans="2:7" ht="25.5" x14ac:dyDescent="0.25">
      <c r="B894" s="131" t="s">
        <v>1364</v>
      </c>
      <c r="C894" s="131" t="s">
        <v>1270</v>
      </c>
      <c r="D894" s="131" t="s">
        <v>1271</v>
      </c>
      <c r="E894" s="132" t="s">
        <v>1399</v>
      </c>
      <c r="F894" s="136" t="s">
        <v>550</v>
      </c>
      <c r="G894" s="133">
        <v>152.58585327431254</v>
      </c>
    </row>
    <row r="895" spans="2:7" ht="25.5" x14ac:dyDescent="0.25">
      <c r="B895" s="131" t="s">
        <v>1395</v>
      </c>
      <c r="C895" s="131" t="s">
        <v>1270</v>
      </c>
      <c r="D895" s="131" t="s">
        <v>1271</v>
      </c>
      <c r="E895" s="132" t="s">
        <v>1400</v>
      </c>
      <c r="F895" s="136" t="s">
        <v>563</v>
      </c>
      <c r="G895" s="133">
        <v>68.927825953113611</v>
      </c>
    </row>
    <row r="896" spans="2:7" ht="25.5" x14ac:dyDescent="0.25">
      <c r="B896" s="131" t="s">
        <v>1395</v>
      </c>
      <c r="C896" s="131" t="s">
        <v>1270</v>
      </c>
      <c r="D896" s="131" t="s">
        <v>1271</v>
      </c>
      <c r="E896" s="132" t="s">
        <v>593</v>
      </c>
      <c r="F896" s="136" t="s">
        <v>544</v>
      </c>
      <c r="G896" s="133">
        <v>110.31599855084133</v>
      </c>
    </row>
    <row r="897" spans="2:7" ht="25.5" x14ac:dyDescent="0.25">
      <c r="B897" s="131" t="s">
        <v>1395</v>
      </c>
      <c r="C897" s="131" t="s">
        <v>1270</v>
      </c>
      <c r="D897" s="131" t="s">
        <v>1271</v>
      </c>
      <c r="E897" s="132" t="s">
        <v>1401</v>
      </c>
      <c r="F897" s="136" t="s">
        <v>544</v>
      </c>
      <c r="G897" s="133">
        <v>110.31599855084133</v>
      </c>
    </row>
    <row r="898" spans="2:7" ht="25.5" x14ac:dyDescent="0.25">
      <c r="B898" s="131" t="s">
        <v>1402</v>
      </c>
      <c r="C898" s="131" t="s">
        <v>1270</v>
      </c>
      <c r="D898" s="131" t="s">
        <v>1271</v>
      </c>
      <c r="E898" s="132" t="s">
        <v>1403</v>
      </c>
      <c r="F898" s="136" t="s">
        <v>563</v>
      </c>
      <c r="G898" s="133">
        <v>67.238284538199167</v>
      </c>
    </row>
    <row r="899" spans="2:7" ht="25.5" x14ac:dyDescent="0.25">
      <c r="B899" s="131" t="s">
        <v>1404</v>
      </c>
      <c r="C899" s="131" t="s">
        <v>1270</v>
      </c>
      <c r="D899" s="131" t="s">
        <v>1271</v>
      </c>
      <c r="E899" s="132" t="s">
        <v>1405</v>
      </c>
      <c r="F899" s="136" t="s">
        <v>626</v>
      </c>
      <c r="G899" s="133">
        <v>17.155256537017927</v>
      </c>
    </row>
    <row r="900" spans="2:7" ht="25.5" x14ac:dyDescent="0.25">
      <c r="B900" s="131" t="s">
        <v>1402</v>
      </c>
      <c r="C900" s="131" t="s">
        <v>1270</v>
      </c>
      <c r="D900" s="131" t="s">
        <v>1271</v>
      </c>
      <c r="E900" s="132" t="s">
        <v>1406</v>
      </c>
      <c r="F900" s="136" t="s">
        <v>563</v>
      </c>
      <c r="G900" s="133">
        <v>67.238284538199167</v>
      </c>
    </row>
    <row r="901" spans="2:7" ht="25.5" x14ac:dyDescent="0.25">
      <c r="B901" s="131" t="s">
        <v>1152</v>
      </c>
      <c r="C901" s="131" t="s">
        <v>1270</v>
      </c>
      <c r="D901" s="131" t="s">
        <v>1271</v>
      </c>
      <c r="E901" s="132" t="s">
        <v>1407</v>
      </c>
      <c r="F901" s="136" t="s">
        <v>544</v>
      </c>
      <c r="G901" s="133">
        <v>110.31599855084133</v>
      </c>
    </row>
    <row r="902" spans="2:7" ht="25.5" x14ac:dyDescent="0.25">
      <c r="B902" s="131" t="s">
        <v>1408</v>
      </c>
      <c r="C902" s="131" t="s">
        <v>1270</v>
      </c>
      <c r="D902" s="131" t="s">
        <v>1271</v>
      </c>
      <c r="E902" s="132" t="s">
        <v>1409</v>
      </c>
      <c r="F902" s="136" t="s">
        <v>559</v>
      </c>
      <c r="G902" s="133">
        <v>29.544806083359795</v>
      </c>
    </row>
    <row r="903" spans="2:7" ht="25.5" x14ac:dyDescent="0.25">
      <c r="B903" s="131" t="s">
        <v>1410</v>
      </c>
      <c r="C903" s="131" t="s">
        <v>1270</v>
      </c>
      <c r="D903" s="131" t="s">
        <v>1271</v>
      </c>
      <c r="E903" s="132" t="s">
        <v>1411</v>
      </c>
      <c r="F903" s="136" t="s">
        <v>1097</v>
      </c>
      <c r="G903" s="133">
        <v>1.1399300707849815</v>
      </c>
    </row>
    <row r="904" spans="2:7" ht="25.5" x14ac:dyDescent="0.25">
      <c r="B904" s="131" t="s">
        <v>1412</v>
      </c>
      <c r="C904" s="131" t="s">
        <v>1270</v>
      </c>
      <c r="D904" s="131" t="s">
        <v>1271</v>
      </c>
      <c r="E904" s="132" t="s">
        <v>1413</v>
      </c>
      <c r="F904" s="136" t="s">
        <v>1311</v>
      </c>
      <c r="G904" s="133">
        <v>103.51699535190841</v>
      </c>
    </row>
    <row r="905" spans="2:7" ht="25.5" x14ac:dyDescent="0.25">
      <c r="B905" s="131" t="s">
        <v>1412</v>
      </c>
      <c r="C905" s="131" t="s">
        <v>1270</v>
      </c>
      <c r="D905" s="131" t="s">
        <v>1271</v>
      </c>
      <c r="E905" s="132" t="s">
        <v>1414</v>
      </c>
      <c r="F905" s="136" t="s">
        <v>553</v>
      </c>
      <c r="G905" s="133">
        <v>151.62596887389435</v>
      </c>
    </row>
    <row r="906" spans="2:7" ht="25.5" x14ac:dyDescent="0.25">
      <c r="B906" s="131" t="s">
        <v>1412</v>
      </c>
      <c r="C906" s="131" t="s">
        <v>1270</v>
      </c>
      <c r="D906" s="131" t="s">
        <v>1271</v>
      </c>
      <c r="E906" s="132" t="s">
        <v>1415</v>
      </c>
      <c r="F906" s="136" t="s">
        <v>544</v>
      </c>
      <c r="G906" s="133">
        <v>96.90570548773843</v>
      </c>
    </row>
    <row r="907" spans="2:7" ht="25.5" x14ac:dyDescent="0.25">
      <c r="B907" s="131" t="s">
        <v>1416</v>
      </c>
      <c r="C907" s="131" t="s">
        <v>1270</v>
      </c>
      <c r="D907" s="131" t="s">
        <v>1271</v>
      </c>
      <c r="E907" s="132" t="s">
        <v>1417</v>
      </c>
      <c r="F907" s="136" t="s">
        <v>544</v>
      </c>
      <c r="G907" s="133">
        <v>96.90570548773843</v>
      </c>
    </row>
    <row r="908" spans="2:7" ht="25.5" x14ac:dyDescent="0.25">
      <c r="B908" s="131" t="s">
        <v>1408</v>
      </c>
      <c r="C908" s="131" t="s">
        <v>1270</v>
      </c>
      <c r="D908" s="131" t="s">
        <v>1271</v>
      </c>
      <c r="E908" s="132" t="s">
        <v>1418</v>
      </c>
      <c r="F908" s="136" t="s">
        <v>544</v>
      </c>
      <c r="G908" s="133">
        <v>123.63380690806363</v>
      </c>
    </row>
    <row r="909" spans="2:7" ht="25.5" x14ac:dyDescent="0.25">
      <c r="B909" s="131" t="s">
        <v>1408</v>
      </c>
      <c r="C909" s="131" t="s">
        <v>1270</v>
      </c>
      <c r="D909" s="131" t="s">
        <v>1271</v>
      </c>
      <c r="E909" s="132" t="s">
        <v>1419</v>
      </c>
      <c r="F909" s="136" t="s">
        <v>640</v>
      </c>
      <c r="G909" s="133">
        <v>486.812699934666</v>
      </c>
    </row>
    <row r="910" spans="2:7" ht="25.5" x14ac:dyDescent="0.25">
      <c r="B910" s="131" t="s">
        <v>1408</v>
      </c>
      <c r="C910" s="131" t="s">
        <v>1270</v>
      </c>
      <c r="D910" s="131" t="s">
        <v>1271</v>
      </c>
      <c r="E910" s="132" t="s">
        <v>1420</v>
      </c>
      <c r="F910" s="136" t="s">
        <v>845</v>
      </c>
      <c r="G910" s="133">
        <v>7.1715728752538102</v>
      </c>
    </row>
    <row r="911" spans="2:7" ht="25.5" x14ac:dyDescent="0.25">
      <c r="B911" s="131" t="s">
        <v>1408</v>
      </c>
      <c r="C911" s="131" t="s">
        <v>1270</v>
      </c>
      <c r="D911" s="131" t="s">
        <v>1271</v>
      </c>
      <c r="E911" s="132" t="s">
        <v>1421</v>
      </c>
      <c r="F911" s="136" t="s">
        <v>798</v>
      </c>
      <c r="G911" s="133">
        <v>16.847053562034095</v>
      </c>
    </row>
    <row r="912" spans="2:7" ht="25.5" x14ac:dyDescent="0.25">
      <c r="B912" s="131" t="s">
        <v>1422</v>
      </c>
      <c r="C912" s="131" t="s">
        <v>1423</v>
      </c>
      <c r="D912" s="131" t="s">
        <v>1271</v>
      </c>
      <c r="E912" s="132" t="s">
        <v>1424</v>
      </c>
      <c r="F912" s="136" t="s">
        <v>553</v>
      </c>
      <c r="G912" s="133">
        <v>120.31788866616955</v>
      </c>
    </row>
    <row r="913" spans="2:7" ht="25.5" x14ac:dyDescent="0.25">
      <c r="B913" s="131" t="s">
        <v>1422</v>
      </c>
      <c r="C913" s="131" t="s">
        <v>1423</v>
      </c>
      <c r="D913" s="131" t="s">
        <v>1271</v>
      </c>
      <c r="E913" s="132" t="s">
        <v>1425</v>
      </c>
      <c r="F913" s="136" t="s">
        <v>550</v>
      </c>
      <c r="G913" s="133">
        <v>0</v>
      </c>
    </row>
    <row r="914" spans="2:7" ht="25.5" x14ac:dyDescent="0.25">
      <c r="B914" s="131" t="s">
        <v>1422</v>
      </c>
      <c r="C914" s="131" t="s">
        <v>1423</v>
      </c>
      <c r="D914" s="131" t="s">
        <v>1271</v>
      </c>
      <c r="E914" s="132" t="s">
        <v>1426</v>
      </c>
      <c r="F914" s="136" t="s">
        <v>586</v>
      </c>
      <c r="G914" s="133">
        <v>30.823944202436429</v>
      </c>
    </row>
    <row r="915" spans="2:7" ht="25.5" x14ac:dyDescent="0.25">
      <c r="B915" s="131" t="s">
        <v>1422</v>
      </c>
      <c r="C915" s="131" t="s">
        <v>1423</v>
      </c>
      <c r="D915" s="131" t="s">
        <v>1271</v>
      </c>
      <c r="E915" s="132" t="s">
        <v>1427</v>
      </c>
      <c r="F915" s="136" t="s">
        <v>544</v>
      </c>
      <c r="G915" s="133">
        <v>149.13307771261799</v>
      </c>
    </row>
    <row r="916" spans="2:7" ht="25.5" x14ac:dyDescent="0.25">
      <c r="B916" s="131" t="s">
        <v>1428</v>
      </c>
      <c r="C916" s="131" t="s">
        <v>1423</v>
      </c>
      <c r="D916" s="131" t="s">
        <v>1271</v>
      </c>
      <c r="E916" s="132" t="s">
        <v>1429</v>
      </c>
      <c r="F916" s="136" t="s">
        <v>626</v>
      </c>
      <c r="G916" s="133">
        <v>20.367506071239813</v>
      </c>
    </row>
    <row r="917" spans="2:7" ht="25.5" x14ac:dyDescent="0.25">
      <c r="B917" s="131" t="s">
        <v>1430</v>
      </c>
      <c r="C917" s="131" t="s">
        <v>1423</v>
      </c>
      <c r="D917" s="131" t="s">
        <v>1271</v>
      </c>
      <c r="E917" s="132" t="s">
        <v>1431</v>
      </c>
      <c r="F917" s="136" t="s">
        <v>563</v>
      </c>
      <c r="G917" s="133">
        <v>81.463279685985441</v>
      </c>
    </row>
    <row r="918" spans="2:7" ht="25.5" x14ac:dyDescent="0.25">
      <c r="B918" s="131" t="s">
        <v>1430</v>
      </c>
      <c r="C918" s="131" t="s">
        <v>1423</v>
      </c>
      <c r="D918" s="131" t="s">
        <v>1271</v>
      </c>
      <c r="E918" s="132" t="s">
        <v>1432</v>
      </c>
      <c r="F918" s="136" t="s">
        <v>544</v>
      </c>
      <c r="G918" s="133">
        <v>131.27631639221738</v>
      </c>
    </row>
    <row r="919" spans="2:7" ht="25.5" x14ac:dyDescent="0.25">
      <c r="B919" s="131" t="s">
        <v>1430</v>
      </c>
      <c r="C919" s="131" t="s">
        <v>1423</v>
      </c>
      <c r="D919" s="131" t="s">
        <v>1271</v>
      </c>
      <c r="E919" s="132" t="s">
        <v>1433</v>
      </c>
      <c r="F919" s="136" t="s">
        <v>559</v>
      </c>
      <c r="G919" s="133">
        <v>51.566277946355356</v>
      </c>
    </row>
    <row r="920" spans="2:7" ht="25.5" x14ac:dyDescent="0.25">
      <c r="B920" s="131" t="s">
        <v>861</v>
      </c>
      <c r="C920" s="131" t="s">
        <v>539</v>
      </c>
      <c r="D920" s="131" t="s">
        <v>1271</v>
      </c>
      <c r="E920" s="132" t="s">
        <v>1434</v>
      </c>
      <c r="F920" s="136" t="s">
        <v>559</v>
      </c>
      <c r="G920" s="133">
        <v>51.566277946355356</v>
      </c>
    </row>
    <row r="921" spans="2:7" ht="25.5" x14ac:dyDescent="0.25">
      <c r="B921" s="131" t="s">
        <v>1322</v>
      </c>
      <c r="C921" s="131" t="s">
        <v>1270</v>
      </c>
      <c r="D921" s="131" t="s">
        <v>1271</v>
      </c>
      <c r="E921" s="132" t="s">
        <v>600</v>
      </c>
      <c r="F921" s="136" t="s">
        <v>586</v>
      </c>
      <c r="G921" s="133">
        <v>30.823944202436429</v>
      </c>
    </row>
    <row r="922" spans="2:7" ht="25.5" x14ac:dyDescent="0.25">
      <c r="B922" s="131" t="s">
        <v>1435</v>
      </c>
      <c r="C922" s="131" t="s">
        <v>1436</v>
      </c>
      <c r="D922" s="131" t="s">
        <v>1437</v>
      </c>
      <c r="E922" s="132" t="s">
        <v>1011</v>
      </c>
      <c r="F922" s="136" t="s">
        <v>798</v>
      </c>
      <c r="G922" s="133">
        <v>15</v>
      </c>
    </row>
    <row r="923" spans="2:7" ht="25.5" x14ac:dyDescent="0.25">
      <c r="B923" s="131" t="s">
        <v>1438</v>
      </c>
      <c r="C923" s="131" t="s">
        <v>1436</v>
      </c>
      <c r="D923" s="131" t="s">
        <v>1437</v>
      </c>
      <c r="E923" s="132" t="s">
        <v>713</v>
      </c>
      <c r="F923" s="136" t="s">
        <v>845</v>
      </c>
      <c r="G923" s="133">
        <v>8</v>
      </c>
    </row>
    <row r="924" spans="2:7" ht="25.5" x14ac:dyDescent="0.25">
      <c r="B924" s="131" t="s">
        <v>1439</v>
      </c>
      <c r="C924" s="131" t="s">
        <v>1436</v>
      </c>
      <c r="D924" s="131" t="s">
        <v>1437</v>
      </c>
      <c r="E924" s="132" t="s">
        <v>747</v>
      </c>
      <c r="F924" s="136" t="s">
        <v>626</v>
      </c>
      <c r="G924" s="133">
        <v>2</v>
      </c>
    </row>
    <row r="925" spans="2:7" ht="25.5" x14ac:dyDescent="0.25">
      <c r="B925" s="131" t="s">
        <v>1439</v>
      </c>
      <c r="C925" s="131" t="s">
        <v>1436</v>
      </c>
      <c r="D925" s="131" t="s">
        <v>1437</v>
      </c>
      <c r="E925" s="132" t="s">
        <v>973</v>
      </c>
      <c r="F925" s="136" t="s">
        <v>688</v>
      </c>
      <c r="G925" s="133">
        <v>30</v>
      </c>
    </row>
    <row r="926" spans="2:7" ht="25.5" x14ac:dyDescent="0.25">
      <c r="B926" s="131" t="s">
        <v>1439</v>
      </c>
      <c r="C926" s="131" t="s">
        <v>1436</v>
      </c>
      <c r="D926" s="131" t="s">
        <v>1437</v>
      </c>
      <c r="E926" s="132" t="s">
        <v>728</v>
      </c>
      <c r="F926" s="136" t="s">
        <v>559</v>
      </c>
      <c r="G926" s="133">
        <v>31</v>
      </c>
    </row>
    <row r="927" spans="2:7" ht="25.5" x14ac:dyDescent="0.25">
      <c r="B927" s="131" t="s">
        <v>1440</v>
      </c>
      <c r="C927" s="131" t="s">
        <v>1436</v>
      </c>
      <c r="D927" s="131" t="s">
        <v>1437</v>
      </c>
      <c r="E927" s="132" t="s">
        <v>719</v>
      </c>
      <c r="F927" s="136" t="s">
        <v>688</v>
      </c>
      <c r="G927" s="133">
        <v>27</v>
      </c>
    </row>
    <row r="928" spans="2:7" ht="25.5" x14ac:dyDescent="0.25">
      <c r="B928" s="131" t="s">
        <v>1440</v>
      </c>
      <c r="C928" s="131" t="s">
        <v>1436</v>
      </c>
      <c r="D928" s="131" t="s">
        <v>1437</v>
      </c>
      <c r="E928" s="132" t="s">
        <v>1441</v>
      </c>
      <c r="F928" s="136" t="s">
        <v>559</v>
      </c>
      <c r="G928" s="133">
        <v>33</v>
      </c>
    </row>
    <row r="929" spans="2:7" ht="25.5" x14ac:dyDescent="0.25">
      <c r="B929" s="131" t="s">
        <v>1442</v>
      </c>
      <c r="C929" s="131" t="s">
        <v>1436</v>
      </c>
      <c r="D929" s="131" t="s">
        <v>1437</v>
      </c>
      <c r="E929" s="132" t="s">
        <v>678</v>
      </c>
      <c r="F929" s="136" t="s">
        <v>544</v>
      </c>
      <c r="G929" s="133">
        <v>3</v>
      </c>
    </row>
    <row r="930" spans="2:7" ht="25.5" x14ac:dyDescent="0.25">
      <c r="B930" s="131" t="s">
        <v>1443</v>
      </c>
      <c r="C930" s="131" t="s">
        <v>1436</v>
      </c>
      <c r="D930" s="131" t="s">
        <v>1437</v>
      </c>
      <c r="E930" s="132" t="s">
        <v>866</v>
      </c>
      <c r="F930" s="136" t="s">
        <v>559</v>
      </c>
      <c r="G930" s="133">
        <v>45</v>
      </c>
    </row>
    <row r="931" spans="2:7" ht="25.5" x14ac:dyDescent="0.25">
      <c r="B931" s="131" t="s">
        <v>1443</v>
      </c>
      <c r="C931" s="131" t="s">
        <v>1436</v>
      </c>
      <c r="D931" s="131" t="s">
        <v>1437</v>
      </c>
      <c r="E931" s="132" t="s">
        <v>1444</v>
      </c>
      <c r="F931" s="136" t="s">
        <v>559</v>
      </c>
      <c r="G931" s="133">
        <v>28</v>
      </c>
    </row>
    <row r="932" spans="2:7" ht="25.5" x14ac:dyDescent="0.25">
      <c r="B932" s="131" t="s">
        <v>1445</v>
      </c>
      <c r="C932" s="131" t="s">
        <v>1436</v>
      </c>
      <c r="D932" s="131" t="s">
        <v>1437</v>
      </c>
      <c r="E932" s="132" t="s">
        <v>871</v>
      </c>
      <c r="F932" s="136" t="s">
        <v>626</v>
      </c>
      <c r="G932" s="133">
        <v>16</v>
      </c>
    </row>
    <row r="933" spans="2:7" ht="25.5" x14ac:dyDescent="0.25">
      <c r="B933" s="131" t="s">
        <v>1446</v>
      </c>
      <c r="C933" s="131" t="s">
        <v>1436</v>
      </c>
      <c r="D933" s="131" t="s">
        <v>1437</v>
      </c>
      <c r="E933" s="132" t="s">
        <v>874</v>
      </c>
      <c r="F933" s="136" t="s">
        <v>688</v>
      </c>
      <c r="G933" s="133">
        <v>24</v>
      </c>
    </row>
    <row r="934" spans="2:7" ht="25.5" x14ac:dyDescent="0.25">
      <c r="B934" s="131" t="s">
        <v>1447</v>
      </c>
      <c r="C934" s="131" t="s">
        <v>1436</v>
      </c>
      <c r="D934" s="131" t="s">
        <v>1437</v>
      </c>
      <c r="E934" s="132" t="s">
        <v>1229</v>
      </c>
      <c r="F934" s="136" t="s">
        <v>626</v>
      </c>
      <c r="G934" s="133">
        <v>4</v>
      </c>
    </row>
    <row r="935" spans="2:7" ht="25.5" x14ac:dyDescent="0.25">
      <c r="B935" s="131" t="s">
        <v>1448</v>
      </c>
      <c r="C935" s="131" t="s">
        <v>1436</v>
      </c>
      <c r="D935" s="131" t="s">
        <v>1437</v>
      </c>
      <c r="E935" s="132" t="s">
        <v>673</v>
      </c>
      <c r="F935" s="136" t="s">
        <v>659</v>
      </c>
      <c r="G935" s="133">
        <v>26</v>
      </c>
    </row>
    <row r="936" spans="2:7" ht="25.5" x14ac:dyDescent="0.25">
      <c r="B936" s="131" t="s">
        <v>1152</v>
      </c>
      <c r="C936" s="131" t="s">
        <v>1436</v>
      </c>
      <c r="D936" s="131" t="s">
        <v>1437</v>
      </c>
      <c r="E936" s="132" t="s">
        <v>985</v>
      </c>
      <c r="F936" s="136" t="s">
        <v>559</v>
      </c>
      <c r="G936" s="133">
        <v>33</v>
      </c>
    </row>
    <row r="937" spans="2:7" ht="25.5" x14ac:dyDescent="0.25">
      <c r="B937" s="131" t="s">
        <v>1442</v>
      </c>
      <c r="C937" s="131" t="s">
        <v>1436</v>
      </c>
      <c r="D937" s="131" t="s">
        <v>1437</v>
      </c>
      <c r="E937" s="132" t="s">
        <v>1449</v>
      </c>
      <c r="F937" s="136" t="s">
        <v>544</v>
      </c>
      <c r="G937" s="133">
        <v>60</v>
      </c>
    </row>
    <row r="938" spans="2:7" ht="25.5" x14ac:dyDescent="0.25">
      <c r="B938" s="131" t="s">
        <v>1442</v>
      </c>
      <c r="C938" s="131" t="s">
        <v>1436</v>
      </c>
      <c r="D938" s="131" t="s">
        <v>1437</v>
      </c>
      <c r="E938" s="132" t="s">
        <v>898</v>
      </c>
      <c r="F938" s="136" t="s">
        <v>544</v>
      </c>
      <c r="G938" s="133">
        <v>0</v>
      </c>
    </row>
    <row r="939" spans="2:7" ht="25.5" x14ac:dyDescent="0.25">
      <c r="B939" s="131" t="s">
        <v>1442</v>
      </c>
      <c r="C939" s="131" t="s">
        <v>1436</v>
      </c>
      <c r="D939" s="131" t="s">
        <v>1437</v>
      </c>
      <c r="E939" s="132" t="s">
        <v>890</v>
      </c>
      <c r="F939" s="136" t="s">
        <v>563</v>
      </c>
      <c r="G939" s="133">
        <v>79.117231984241172</v>
      </c>
    </row>
    <row r="940" spans="2:7" ht="25.5" x14ac:dyDescent="0.25">
      <c r="B940" s="131" t="s">
        <v>1450</v>
      </c>
      <c r="C940" s="131" t="s">
        <v>1436</v>
      </c>
      <c r="D940" s="131" t="s">
        <v>1437</v>
      </c>
      <c r="E940" s="132" t="s">
        <v>660</v>
      </c>
      <c r="F940" s="136" t="s">
        <v>798</v>
      </c>
      <c r="G940" s="133">
        <v>2</v>
      </c>
    </row>
    <row r="941" spans="2:7" ht="25.5" x14ac:dyDescent="0.25">
      <c r="B941" s="131" t="s">
        <v>1451</v>
      </c>
      <c r="C941" s="131" t="s">
        <v>1436</v>
      </c>
      <c r="D941" s="131" t="s">
        <v>1437</v>
      </c>
      <c r="E941" s="132" t="s">
        <v>1124</v>
      </c>
      <c r="F941" s="136" t="s">
        <v>559</v>
      </c>
      <c r="G941" s="133">
        <v>18</v>
      </c>
    </row>
    <row r="942" spans="2:7" ht="25.5" x14ac:dyDescent="0.25">
      <c r="B942" s="131" t="s">
        <v>1451</v>
      </c>
      <c r="C942" s="131" t="s">
        <v>1436</v>
      </c>
      <c r="D942" s="131" t="s">
        <v>1437</v>
      </c>
      <c r="E942" s="132" t="s">
        <v>836</v>
      </c>
      <c r="F942" s="136" t="s">
        <v>559</v>
      </c>
      <c r="G942" s="133">
        <v>9</v>
      </c>
    </row>
    <row r="943" spans="2:7" ht="25.5" x14ac:dyDescent="0.25">
      <c r="B943" s="131" t="s">
        <v>1451</v>
      </c>
      <c r="C943" s="131" t="s">
        <v>1436</v>
      </c>
      <c r="D943" s="131" t="s">
        <v>1437</v>
      </c>
      <c r="E943" s="132" t="s">
        <v>697</v>
      </c>
      <c r="F943" s="136" t="s">
        <v>798</v>
      </c>
      <c r="G943" s="133">
        <v>15</v>
      </c>
    </row>
    <row r="944" spans="2:7" ht="25.5" x14ac:dyDescent="0.25">
      <c r="B944" s="131" t="s">
        <v>1452</v>
      </c>
      <c r="C944" s="131" t="s">
        <v>1436</v>
      </c>
      <c r="D944" s="131" t="s">
        <v>1437</v>
      </c>
      <c r="E944" s="132" t="s">
        <v>749</v>
      </c>
      <c r="F944" s="136" t="s">
        <v>559</v>
      </c>
      <c r="G944" s="133">
        <v>43</v>
      </c>
    </row>
    <row r="945" spans="2:7" ht="25.5" x14ac:dyDescent="0.25">
      <c r="B945" s="131" t="s">
        <v>1452</v>
      </c>
      <c r="C945" s="131" t="s">
        <v>1436</v>
      </c>
      <c r="D945" s="131" t="s">
        <v>1437</v>
      </c>
      <c r="E945" s="132" t="s">
        <v>668</v>
      </c>
      <c r="F945" s="136" t="s">
        <v>559</v>
      </c>
      <c r="G945" s="133">
        <v>0</v>
      </c>
    </row>
    <row r="946" spans="2:7" ht="25.5" x14ac:dyDescent="0.25">
      <c r="B946" s="131" t="s">
        <v>1453</v>
      </c>
      <c r="C946" s="131" t="s">
        <v>1436</v>
      </c>
      <c r="D946" s="131" t="s">
        <v>1437</v>
      </c>
      <c r="E946" s="132" t="s">
        <v>725</v>
      </c>
      <c r="F946" s="136" t="s">
        <v>688</v>
      </c>
      <c r="G946" s="133">
        <v>39</v>
      </c>
    </row>
    <row r="947" spans="2:7" ht="25.5" x14ac:dyDescent="0.25">
      <c r="B947" s="131" t="s">
        <v>1454</v>
      </c>
      <c r="C947" s="131" t="s">
        <v>1436</v>
      </c>
      <c r="D947" s="131" t="s">
        <v>1437</v>
      </c>
      <c r="E947" s="132" t="s">
        <v>649</v>
      </c>
      <c r="F947" s="136" t="s">
        <v>563</v>
      </c>
      <c r="G947" s="133">
        <v>8</v>
      </c>
    </row>
    <row r="948" spans="2:7" ht="25.5" x14ac:dyDescent="0.25">
      <c r="B948" s="131" t="s">
        <v>1442</v>
      </c>
      <c r="C948" s="131" t="s">
        <v>1436</v>
      </c>
      <c r="D948" s="131" t="s">
        <v>1437</v>
      </c>
      <c r="E948" s="132" t="s">
        <v>843</v>
      </c>
      <c r="F948" s="136" t="s">
        <v>553</v>
      </c>
      <c r="G948" s="133">
        <v>100</v>
      </c>
    </row>
    <row r="949" spans="2:7" ht="25.5" x14ac:dyDescent="0.25">
      <c r="B949" s="131" t="s">
        <v>1442</v>
      </c>
      <c r="C949" s="131" t="s">
        <v>1436</v>
      </c>
      <c r="D949" s="131" t="s">
        <v>1437</v>
      </c>
      <c r="E949" s="132" t="s">
        <v>981</v>
      </c>
      <c r="F949" s="136" t="s">
        <v>559</v>
      </c>
      <c r="G949" s="133">
        <v>33</v>
      </c>
    </row>
    <row r="950" spans="2:7" ht="25.5" x14ac:dyDescent="0.25">
      <c r="B950" s="131" t="s">
        <v>1455</v>
      </c>
      <c r="C950" s="131" t="s">
        <v>1436</v>
      </c>
      <c r="D950" s="131" t="s">
        <v>1437</v>
      </c>
      <c r="E950" s="132" t="s">
        <v>1066</v>
      </c>
      <c r="F950" s="136" t="s">
        <v>798</v>
      </c>
      <c r="G950" s="133">
        <v>15</v>
      </c>
    </row>
    <row r="951" spans="2:7" ht="25.5" x14ac:dyDescent="0.25">
      <c r="B951" s="131" t="s">
        <v>1456</v>
      </c>
      <c r="C951" s="131" t="s">
        <v>1436</v>
      </c>
      <c r="D951" s="131" t="s">
        <v>1437</v>
      </c>
      <c r="E951" s="132" t="s">
        <v>965</v>
      </c>
      <c r="F951" s="136" t="s">
        <v>544</v>
      </c>
      <c r="G951" s="133">
        <v>0</v>
      </c>
    </row>
    <row r="952" spans="2:7" ht="25.5" x14ac:dyDescent="0.25">
      <c r="B952" s="131" t="s">
        <v>1456</v>
      </c>
      <c r="C952" s="131" t="s">
        <v>1436</v>
      </c>
      <c r="D952" s="131" t="s">
        <v>1437</v>
      </c>
      <c r="E952" s="132" t="s">
        <v>658</v>
      </c>
      <c r="F952" s="136" t="s">
        <v>798</v>
      </c>
      <c r="G952" s="133">
        <v>24</v>
      </c>
    </row>
    <row r="953" spans="2:7" ht="25.5" x14ac:dyDescent="0.25">
      <c r="B953" s="131" t="s">
        <v>1442</v>
      </c>
      <c r="C953" s="131" t="s">
        <v>1436</v>
      </c>
      <c r="D953" s="131" t="s">
        <v>1437</v>
      </c>
      <c r="E953" s="132" t="s">
        <v>1457</v>
      </c>
      <c r="F953" s="136" t="s">
        <v>1458</v>
      </c>
      <c r="G953" s="133">
        <v>24</v>
      </c>
    </row>
    <row r="954" spans="2:7" ht="25.5" x14ac:dyDescent="0.25">
      <c r="B954" s="131" t="s">
        <v>1459</v>
      </c>
      <c r="C954" s="131" t="s">
        <v>1436</v>
      </c>
      <c r="D954" s="131" t="s">
        <v>1437</v>
      </c>
      <c r="E954" s="132" t="s">
        <v>808</v>
      </c>
      <c r="F954" s="136" t="s">
        <v>559</v>
      </c>
      <c r="G954" s="133">
        <v>0</v>
      </c>
    </row>
    <row r="955" spans="2:7" ht="25.5" x14ac:dyDescent="0.25">
      <c r="B955" s="131" t="s">
        <v>1459</v>
      </c>
      <c r="C955" s="131" t="s">
        <v>1436</v>
      </c>
      <c r="D955" s="131" t="s">
        <v>1437</v>
      </c>
      <c r="E955" s="132" t="s">
        <v>1460</v>
      </c>
      <c r="F955" s="136" t="s">
        <v>563</v>
      </c>
      <c r="G955" s="133">
        <v>100</v>
      </c>
    </row>
    <row r="956" spans="2:7" ht="25.5" x14ac:dyDescent="0.25">
      <c r="B956" s="131" t="s">
        <v>1461</v>
      </c>
      <c r="C956" s="131" t="s">
        <v>1436</v>
      </c>
      <c r="D956" s="131" t="s">
        <v>1437</v>
      </c>
      <c r="E956" s="132" t="s">
        <v>1217</v>
      </c>
      <c r="F956" s="136" t="s">
        <v>586</v>
      </c>
      <c r="G956" s="133">
        <v>0</v>
      </c>
    </row>
    <row r="957" spans="2:7" ht="25.5" x14ac:dyDescent="0.25">
      <c r="B957" s="131" t="s">
        <v>1442</v>
      </c>
      <c r="C957" s="131" t="s">
        <v>1436</v>
      </c>
      <c r="D957" s="131" t="s">
        <v>1437</v>
      </c>
      <c r="E957" s="132" t="s">
        <v>1205</v>
      </c>
      <c r="F957" s="136" t="s">
        <v>626</v>
      </c>
      <c r="G957" s="133">
        <v>15</v>
      </c>
    </row>
    <row r="958" spans="2:7" ht="25.5" x14ac:dyDescent="0.25">
      <c r="B958" s="131" t="s">
        <v>1456</v>
      </c>
      <c r="C958" s="131" t="s">
        <v>1436</v>
      </c>
      <c r="D958" s="131" t="s">
        <v>1437</v>
      </c>
      <c r="E958" s="132" t="s">
        <v>1462</v>
      </c>
      <c r="F958" s="136" t="s">
        <v>544</v>
      </c>
      <c r="G958" s="133">
        <v>60</v>
      </c>
    </row>
    <row r="959" spans="2:7" ht="25.5" x14ac:dyDescent="0.25">
      <c r="B959" s="131" t="s">
        <v>1456</v>
      </c>
      <c r="C959" s="131" t="s">
        <v>1436</v>
      </c>
      <c r="D959" s="131" t="s">
        <v>1437</v>
      </c>
      <c r="E959" s="132" t="s">
        <v>841</v>
      </c>
      <c r="F959" s="136" t="s">
        <v>544</v>
      </c>
      <c r="G959" s="133">
        <v>0</v>
      </c>
    </row>
    <row r="960" spans="2:7" ht="25.5" x14ac:dyDescent="0.25">
      <c r="B960" s="131" t="s">
        <v>1456</v>
      </c>
      <c r="C960" s="131" t="s">
        <v>1436</v>
      </c>
      <c r="D960" s="131" t="s">
        <v>1437</v>
      </c>
      <c r="E960" s="132" t="s">
        <v>934</v>
      </c>
      <c r="F960" s="136" t="s">
        <v>559</v>
      </c>
      <c r="G960" s="133">
        <v>7</v>
      </c>
    </row>
    <row r="961" spans="2:7" ht="25.5" x14ac:dyDescent="0.25">
      <c r="B961" s="131" t="s">
        <v>1463</v>
      </c>
      <c r="C961" s="131" t="s">
        <v>1436</v>
      </c>
      <c r="D961" s="131" t="s">
        <v>1437</v>
      </c>
      <c r="E961" s="132" t="s">
        <v>687</v>
      </c>
      <c r="F961" s="136" t="s">
        <v>563</v>
      </c>
      <c r="G961" s="133">
        <v>40</v>
      </c>
    </row>
    <row r="962" spans="2:7" ht="25.5" x14ac:dyDescent="0.25">
      <c r="B962" s="131" t="s">
        <v>1463</v>
      </c>
      <c r="C962" s="131" t="s">
        <v>1436</v>
      </c>
      <c r="D962" s="131" t="s">
        <v>1437</v>
      </c>
      <c r="E962" s="132" t="s">
        <v>816</v>
      </c>
      <c r="F962" s="136" t="s">
        <v>559</v>
      </c>
      <c r="G962" s="133">
        <v>18</v>
      </c>
    </row>
    <row r="963" spans="2:7" ht="25.5" x14ac:dyDescent="0.25">
      <c r="B963" s="131" t="s">
        <v>1463</v>
      </c>
      <c r="C963" s="131" t="s">
        <v>1436</v>
      </c>
      <c r="D963" s="131" t="s">
        <v>1437</v>
      </c>
      <c r="E963" s="132" t="s">
        <v>888</v>
      </c>
      <c r="F963" s="136" t="s">
        <v>559</v>
      </c>
      <c r="G963" s="133">
        <v>57</v>
      </c>
    </row>
    <row r="964" spans="2:7" ht="25.5" x14ac:dyDescent="0.25">
      <c r="B964" s="131" t="s">
        <v>1464</v>
      </c>
      <c r="C964" s="131" t="s">
        <v>1436</v>
      </c>
      <c r="D964" s="131" t="s">
        <v>1437</v>
      </c>
      <c r="E964" s="132" t="s">
        <v>962</v>
      </c>
      <c r="F964" s="136" t="s">
        <v>586</v>
      </c>
      <c r="G964" s="133">
        <v>34</v>
      </c>
    </row>
    <row r="965" spans="2:7" ht="25.5" x14ac:dyDescent="0.25">
      <c r="B965" s="131" t="s">
        <v>1464</v>
      </c>
      <c r="C965" s="131" t="s">
        <v>1436</v>
      </c>
      <c r="D965" s="131" t="s">
        <v>1437</v>
      </c>
      <c r="E965" s="132" t="s">
        <v>1465</v>
      </c>
      <c r="F965" s="136" t="s">
        <v>688</v>
      </c>
      <c r="G965" s="133">
        <v>12</v>
      </c>
    </row>
    <row r="966" spans="2:7" ht="25.5" x14ac:dyDescent="0.25">
      <c r="B966" s="131" t="s">
        <v>923</v>
      </c>
      <c r="C966" s="131" t="s">
        <v>1436</v>
      </c>
      <c r="D966" s="131" t="s">
        <v>1437</v>
      </c>
      <c r="E966" s="132" t="s">
        <v>662</v>
      </c>
      <c r="F966" s="136" t="s">
        <v>559</v>
      </c>
      <c r="G966" s="133">
        <v>0</v>
      </c>
    </row>
    <row r="967" spans="2:7" ht="25.5" x14ac:dyDescent="0.25">
      <c r="B967" s="131" t="s">
        <v>923</v>
      </c>
      <c r="C967" s="131" t="s">
        <v>1436</v>
      </c>
      <c r="D967" s="131" t="s">
        <v>1437</v>
      </c>
      <c r="E967" s="132" t="s">
        <v>614</v>
      </c>
      <c r="F967" s="136" t="s">
        <v>688</v>
      </c>
      <c r="G967" s="133">
        <v>54</v>
      </c>
    </row>
    <row r="968" spans="2:7" ht="25.5" x14ac:dyDescent="0.25">
      <c r="B968" s="131" t="s">
        <v>923</v>
      </c>
      <c r="C968" s="131" t="s">
        <v>1436</v>
      </c>
      <c r="D968" s="131" t="s">
        <v>1437</v>
      </c>
      <c r="E968" s="132" t="s">
        <v>955</v>
      </c>
      <c r="F968" s="136" t="s">
        <v>798</v>
      </c>
      <c r="G968" s="133">
        <v>24</v>
      </c>
    </row>
    <row r="969" spans="2:7" ht="25.5" x14ac:dyDescent="0.25">
      <c r="B969" s="131" t="s">
        <v>1466</v>
      </c>
      <c r="C969" s="131" t="s">
        <v>1436</v>
      </c>
      <c r="D969" s="131" t="s">
        <v>1437</v>
      </c>
      <c r="E969" s="132" t="s">
        <v>650</v>
      </c>
      <c r="F969" s="136" t="s">
        <v>544</v>
      </c>
      <c r="G969" s="133">
        <v>20</v>
      </c>
    </row>
    <row r="970" spans="2:7" ht="25.5" x14ac:dyDescent="0.25">
      <c r="B970" s="131" t="s">
        <v>1467</v>
      </c>
      <c r="C970" s="131" t="s">
        <v>1436</v>
      </c>
      <c r="D970" s="131" t="s">
        <v>1437</v>
      </c>
      <c r="E970" s="132" t="s">
        <v>654</v>
      </c>
      <c r="F970" s="136" t="s">
        <v>563</v>
      </c>
      <c r="G970" s="133">
        <v>34</v>
      </c>
    </row>
    <row r="971" spans="2:7" ht="25.5" x14ac:dyDescent="0.25">
      <c r="B971" s="131" t="s">
        <v>1467</v>
      </c>
      <c r="C971" s="131" t="s">
        <v>1436</v>
      </c>
      <c r="D971" s="131" t="s">
        <v>1437</v>
      </c>
      <c r="E971" s="132" t="s">
        <v>622</v>
      </c>
      <c r="F971" s="136" t="s">
        <v>798</v>
      </c>
      <c r="G971" s="133">
        <v>24</v>
      </c>
    </row>
    <row r="972" spans="2:7" ht="25.5" x14ac:dyDescent="0.25">
      <c r="B972" s="131" t="s">
        <v>1466</v>
      </c>
      <c r="C972" s="131" t="s">
        <v>1436</v>
      </c>
      <c r="D972" s="131" t="s">
        <v>1437</v>
      </c>
      <c r="E972" s="132" t="s">
        <v>1468</v>
      </c>
      <c r="F972" s="136" t="s">
        <v>620</v>
      </c>
      <c r="G972" s="133">
        <v>50</v>
      </c>
    </row>
    <row r="973" spans="2:7" ht="25.5" x14ac:dyDescent="0.25">
      <c r="B973" s="131" t="s">
        <v>1469</v>
      </c>
      <c r="C973" s="131" t="s">
        <v>1436</v>
      </c>
      <c r="D973" s="131" t="s">
        <v>1437</v>
      </c>
      <c r="E973" s="132" t="s">
        <v>679</v>
      </c>
      <c r="F973" s="136" t="s">
        <v>798</v>
      </c>
      <c r="G973" s="133">
        <v>24</v>
      </c>
    </row>
    <row r="974" spans="2:7" ht="25.5" x14ac:dyDescent="0.25">
      <c r="B974" s="131" t="s">
        <v>1469</v>
      </c>
      <c r="C974" s="131" t="s">
        <v>1436</v>
      </c>
      <c r="D974" s="131" t="s">
        <v>1437</v>
      </c>
      <c r="E974" s="132" t="s">
        <v>750</v>
      </c>
      <c r="F974" s="136" t="s">
        <v>559</v>
      </c>
      <c r="G974" s="133">
        <v>9</v>
      </c>
    </row>
    <row r="975" spans="2:7" ht="25.5" x14ac:dyDescent="0.25">
      <c r="B975" s="131" t="s">
        <v>1466</v>
      </c>
      <c r="C975" s="131" t="s">
        <v>1436</v>
      </c>
      <c r="D975" s="131" t="s">
        <v>1437</v>
      </c>
      <c r="E975" s="132" t="s">
        <v>1101</v>
      </c>
      <c r="F975" s="136" t="s">
        <v>544</v>
      </c>
      <c r="G975" s="133">
        <v>109</v>
      </c>
    </row>
    <row r="976" spans="2:7" ht="25.5" x14ac:dyDescent="0.25">
      <c r="B976" s="131" t="s">
        <v>1466</v>
      </c>
      <c r="C976" s="131" t="s">
        <v>1436</v>
      </c>
      <c r="D976" s="131" t="s">
        <v>1437</v>
      </c>
      <c r="E976" s="132" t="s">
        <v>653</v>
      </c>
      <c r="F976" s="136" t="s">
        <v>547</v>
      </c>
      <c r="G976" s="133">
        <v>20</v>
      </c>
    </row>
    <row r="977" spans="2:7" ht="25.5" x14ac:dyDescent="0.25">
      <c r="B977" s="131" t="s">
        <v>1470</v>
      </c>
      <c r="C977" s="131" t="s">
        <v>1436</v>
      </c>
      <c r="D977" s="131" t="s">
        <v>1437</v>
      </c>
      <c r="E977" s="132" t="s">
        <v>1471</v>
      </c>
      <c r="F977" s="136" t="s">
        <v>563</v>
      </c>
      <c r="G977" s="133">
        <v>20</v>
      </c>
    </row>
    <row r="978" spans="2:7" ht="25.5" x14ac:dyDescent="0.25">
      <c r="B978" s="131" t="s">
        <v>1470</v>
      </c>
      <c r="C978" s="131" t="s">
        <v>1436</v>
      </c>
      <c r="D978" s="131" t="s">
        <v>1437</v>
      </c>
      <c r="E978" s="132" t="s">
        <v>718</v>
      </c>
      <c r="F978" s="136" t="s">
        <v>544</v>
      </c>
      <c r="G978" s="133">
        <v>0</v>
      </c>
    </row>
    <row r="979" spans="2:7" ht="25.5" x14ac:dyDescent="0.25">
      <c r="B979" s="131" t="s">
        <v>1470</v>
      </c>
      <c r="C979" s="131" t="s">
        <v>1436</v>
      </c>
      <c r="D979" s="131" t="s">
        <v>1437</v>
      </c>
      <c r="E979" s="132" t="s">
        <v>746</v>
      </c>
      <c r="F979" s="136" t="s">
        <v>544</v>
      </c>
      <c r="G979" s="133">
        <v>0</v>
      </c>
    </row>
    <row r="980" spans="2:7" ht="25.5" x14ac:dyDescent="0.25">
      <c r="B980" s="131" t="s">
        <v>1470</v>
      </c>
      <c r="C980" s="131" t="s">
        <v>1436</v>
      </c>
      <c r="D980" s="131" t="s">
        <v>1437</v>
      </c>
      <c r="E980" s="132" t="s">
        <v>743</v>
      </c>
      <c r="F980" s="136" t="s">
        <v>563</v>
      </c>
      <c r="G980" s="133">
        <v>82</v>
      </c>
    </row>
    <row r="981" spans="2:7" ht="25.5" x14ac:dyDescent="0.25">
      <c r="B981" s="131" t="s">
        <v>1472</v>
      </c>
      <c r="C981" s="131" t="s">
        <v>1436</v>
      </c>
      <c r="D981" s="131" t="s">
        <v>1437</v>
      </c>
      <c r="E981" s="132" t="s">
        <v>696</v>
      </c>
      <c r="F981" s="136" t="s">
        <v>688</v>
      </c>
      <c r="G981" s="133">
        <v>0</v>
      </c>
    </row>
    <row r="982" spans="2:7" ht="25.5" x14ac:dyDescent="0.25">
      <c r="B982" s="131" t="s">
        <v>1472</v>
      </c>
      <c r="C982" s="131" t="s">
        <v>1436</v>
      </c>
      <c r="D982" s="131" t="s">
        <v>1437</v>
      </c>
      <c r="E982" s="132" t="s">
        <v>958</v>
      </c>
      <c r="F982" s="136" t="s">
        <v>559</v>
      </c>
      <c r="G982" s="133">
        <v>0</v>
      </c>
    </row>
    <row r="983" spans="2:7" ht="25.5" x14ac:dyDescent="0.25">
      <c r="B983" s="131" t="s">
        <v>1473</v>
      </c>
      <c r="C983" s="131" t="s">
        <v>1436</v>
      </c>
      <c r="D983" s="131" t="s">
        <v>1437</v>
      </c>
      <c r="E983" s="132" t="s">
        <v>954</v>
      </c>
      <c r="F983" s="136" t="s">
        <v>798</v>
      </c>
      <c r="G983" s="133">
        <v>24</v>
      </c>
    </row>
    <row r="984" spans="2:7" ht="25.5" x14ac:dyDescent="0.25">
      <c r="B984" s="131" t="s">
        <v>1474</v>
      </c>
      <c r="C984" s="131" t="s">
        <v>1436</v>
      </c>
      <c r="D984" s="131" t="s">
        <v>1437</v>
      </c>
      <c r="E984" s="132" t="s">
        <v>953</v>
      </c>
      <c r="F984" s="136" t="s">
        <v>559</v>
      </c>
      <c r="G984" s="133">
        <v>47.801973812366292</v>
      </c>
    </row>
    <row r="985" spans="2:7" ht="25.5" x14ac:dyDescent="0.25">
      <c r="B985" s="131" t="s">
        <v>1475</v>
      </c>
      <c r="C985" s="131" t="s">
        <v>1436</v>
      </c>
      <c r="D985" s="131" t="s">
        <v>1437</v>
      </c>
      <c r="E985" s="132" t="s">
        <v>821</v>
      </c>
      <c r="F985" s="136" t="s">
        <v>559</v>
      </c>
      <c r="G985" s="133">
        <v>54</v>
      </c>
    </row>
    <row r="986" spans="2:7" ht="25.5" x14ac:dyDescent="0.25">
      <c r="B986" s="131" t="s">
        <v>1475</v>
      </c>
      <c r="C986" s="131" t="s">
        <v>1436</v>
      </c>
      <c r="D986" s="131" t="s">
        <v>1437</v>
      </c>
      <c r="E986" s="132" t="s">
        <v>966</v>
      </c>
      <c r="F986" s="136" t="s">
        <v>559</v>
      </c>
      <c r="G986" s="133">
        <v>60</v>
      </c>
    </row>
    <row r="987" spans="2:7" ht="25.5" x14ac:dyDescent="0.25">
      <c r="B987" s="131" t="s">
        <v>1476</v>
      </c>
      <c r="C987" s="131" t="s">
        <v>1436</v>
      </c>
      <c r="D987" s="131" t="s">
        <v>1437</v>
      </c>
      <c r="E987" s="132" t="s">
        <v>683</v>
      </c>
      <c r="F987" s="136" t="s">
        <v>688</v>
      </c>
      <c r="G987" s="133">
        <v>50</v>
      </c>
    </row>
    <row r="988" spans="2:7" ht="25.5" x14ac:dyDescent="0.25">
      <c r="B988" s="131" t="s">
        <v>1476</v>
      </c>
      <c r="C988" s="131" t="s">
        <v>1436</v>
      </c>
      <c r="D988" s="131" t="s">
        <v>1437</v>
      </c>
      <c r="E988" s="132" t="s">
        <v>1054</v>
      </c>
      <c r="F988" s="136" t="s">
        <v>544</v>
      </c>
      <c r="G988" s="133">
        <v>34</v>
      </c>
    </row>
    <row r="989" spans="2:7" ht="25.5" x14ac:dyDescent="0.25">
      <c r="B989" s="131" t="s">
        <v>1477</v>
      </c>
      <c r="C989" s="131" t="s">
        <v>1436</v>
      </c>
      <c r="D989" s="131" t="s">
        <v>1437</v>
      </c>
      <c r="E989" s="132" t="s">
        <v>968</v>
      </c>
      <c r="F989" s="136" t="s">
        <v>563</v>
      </c>
      <c r="G989" s="133">
        <v>30</v>
      </c>
    </row>
    <row r="990" spans="2:7" ht="25.5" x14ac:dyDescent="0.25">
      <c r="B990" s="131" t="s">
        <v>1477</v>
      </c>
      <c r="C990" s="131" t="s">
        <v>1436</v>
      </c>
      <c r="D990" s="131" t="s">
        <v>1437</v>
      </c>
      <c r="E990" s="132" t="s">
        <v>1132</v>
      </c>
      <c r="F990" s="136" t="s">
        <v>559</v>
      </c>
      <c r="G990" s="133">
        <v>39</v>
      </c>
    </row>
    <row r="991" spans="2:7" ht="25.5" x14ac:dyDescent="0.25">
      <c r="B991" s="131" t="s">
        <v>1435</v>
      </c>
      <c r="C991" s="131" t="s">
        <v>1436</v>
      </c>
      <c r="D991" s="131" t="s">
        <v>1437</v>
      </c>
      <c r="E991" s="132" t="s">
        <v>1039</v>
      </c>
      <c r="F991" s="136" t="s">
        <v>559</v>
      </c>
      <c r="G991" s="133">
        <v>18</v>
      </c>
    </row>
    <row r="992" spans="2:7" ht="25.5" x14ac:dyDescent="0.25">
      <c r="B992" s="131" t="s">
        <v>1478</v>
      </c>
      <c r="C992" s="131" t="s">
        <v>1436</v>
      </c>
      <c r="D992" s="131" t="s">
        <v>1437</v>
      </c>
      <c r="E992" s="132" t="s">
        <v>1037</v>
      </c>
      <c r="F992" s="136" t="s">
        <v>688</v>
      </c>
      <c r="G992" s="133">
        <v>51</v>
      </c>
    </row>
    <row r="993" spans="2:7" ht="25.5" x14ac:dyDescent="0.25">
      <c r="B993" s="131" t="s">
        <v>1152</v>
      </c>
      <c r="C993" s="131" t="s">
        <v>1436</v>
      </c>
      <c r="D993" s="131" t="s">
        <v>1437</v>
      </c>
      <c r="E993" s="132" t="s">
        <v>1064</v>
      </c>
      <c r="F993" s="136" t="s">
        <v>559</v>
      </c>
      <c r="G993" s="133">
        <v>13</v>
      </c>
    </row>
    <row r="994" spans="2:7" ht="25.5" x14ac:dyDescent="0.25">
      <c r="B994" s="131" t="s">
        <v>1152</v>
      </c>
      <c r="C994" s="131" t="s">
        <v>1436</v>
      </c>
      <c r="D994" s="131" t="s">
        <v>1437</v>
      </c>
      <c r="E994" s="132" t="s">
        <v>753</v>
      </c>
      <c r="F994" s="136" t="s">
        <v>559</v>
      </c>
      <c r="G994" s="133">
        <v>0</v>
      </c>
    </row>
    <row r="995" spans="2:7" ht="25.5" x14ac:dyDescent="0.25">
      <c r="B995" s="131" t="s">
        <v>1152</v>
      </c>
      <c r="C995" s="131" t="s">
        <v>1436</v>
      </c>
      <c r="D995" s="131" t="s">
        <v>1437</v>
      </c>
      <c r="E995" s="132" t="s">
        <v>1479</v>
      </c>
      <c r="F995" s="136" t="s">
        <v>1016</v>
      </c>
      <c r="G995" s="133">
        <v>30</v>
      </c>
    </row>
    <row r="996" spans="2:7" ht="25.5" x14ac:dyDescent="0.25">
      <c r="B996" s="131" t="s">
        <v>1152</v>
      </c>
      <c r="C996" s="131" t="s">
        <v>1436</v>
      </c>
      <c r="D996" s="131" t="s">
        <v>1437</v>
      </c>
      <c r="E996" s="132" t="s">
        <v>947</v>
      </c>
      <c r="F996" s="136" t="s">
        <v>563</v>
      </c>
      <c r="G996" s="133">
        <v>70</v>
      </c>
    </row>
    <row r="997" spans="2:7" ht="25.5" x14ac:dyDescent="0.25">
      <c r="B997" s="131" t="s">
        <v>1480</v>
      </c>
      <c r="C997" s="131" t="s">
        <v>1436</v>
      </c>
      <c r="D997" s="131" t="s">
        <v>1437</v>
      </c>
      <c r="E997" s="132" t="s">
        <v>628</v>
      </c>
      <c r="F997" s="136" t="s">
        <v>559</v>
      </c>
      <c r="G997" s="133">
        <v>0</v>
      </c>
    </row>
    <row r="998" spans="2:7" ht="25.5" x14ac:dyDescent="0.25">
      <c r="B998" s="131" t="s">
        <v>1480</v>
      </c>
      <c r="C998" s="131" t="s">
        <v>1436</v>
      </c>
      <c r="D998" s="131" t="s">
        <v>1437</v>
      </c>
      <c r="E998" s="132" t="s">
        <v>713</v>
      </c>
      <c r="F998" s="136" t="s">
        <v>559</v>
      </c>
      <c r="G998" s="133">
        <v>0</v>
      </c>
    </row>
    <row r="999" spans="2:7" ht="25.5" x14ac:dyDescent="0.25">
      <c r="B999" s="131" t="s">
        <v>1480</v>
      </c>
      <c r="C999" s="131" t="s">
        <v>1436</v>
      </c>
      <c r="D999" s="131" t="s">
        <v>1437</v>
      </c>
      <c r="E999" s="132" t="s">
        <v>1071</v>
      </c>
      <c r="F999" s="136" t="s">
        <v>559</v>
      </c>
      <c r="G999" s="133">
        <v>37</v>
      </c>
    </row>
    <row r="1000" spans="2:7" ht="25.5" x14ac:dyDescent="0.25">
      <c r="B1000" s="131" t="s">
        <v>1152</v>
      </c>
      <c r="C1000" s="131" t="s">
        <v>1436</v>
      </c>
      <c r="D1000" s="131" t="s">
        <v>1437</v>
      </c>
      <c r="E1000" s="132" t="s">
        <v>945</v>
      </c>
      <c r="F1000" s="136" t="s">
        <v>563</v>
      </c>
      <c r="G1000" s="133">
        <v>0</v>
      </c>
    </row>
    <row r="1001" spans="2:7" ht="25.5" x14ac:dyDescent="0.25">
      <c r="B1001" s="131" t="s">
        <v>1476</v>
      </c>
      <c r="C1001" s="131" t="s">
        <v>1436</v>
      </c>
      <c r="D1001" s="131" t="s">
        <v>1437</v>
      </c>
      <c r="E1001" s="132" t="s">
        <v>911</v>
      </c>
      <c r="F1001" s="136" t="s">
        <v>563</v>
      </c>
      <c r="G1001" s="133">
        <v>0</v>
      </c>
    </row>
    <row r="1002" spans="2:7" ht="25.5" x14ac:dyDescent="0.25">
      <c r="B1002" s="131" t="s">
        <v>1481</v>
      </c>
      <c r="C1002" s="131" t="s">
        <v>1436</v>
      </c>
      <c r="D1002" s="131" t="s">
        <v>1437</v>
      </c>
      <c r="E1002" s="132" t="s">
        <v>685</v>
      </c>
      <c r="F1002" s="136" t="s">
        <v>688</v>
      </c>
      <c r="G1002" s="133">
        <v>0</v>
      </c>
    </row>
    <row r="1003" spans="2:7" ht="25.5" x14ac:dyDescent="0.25">
      <c r="B1003" s="131" t="s">
        <v>1481</v>
      </c>
      <c r="C1003" s="131" t="s">
        <v>1436</v>
      </c>
      <c r="D1003" s="131" t="s">
        <v>1437</v>
      </c>
      <c r="E1003" s="132" t="s">
        <v>1053</v>
      </c>
      <c r="F1003" s="136" t="s">
        <v>559</v>
      </c>
      <c r="G1003" s="133">
        <v>0</v>
      </c>
    </row>
    <row r="1004" spans="2:7" ht="25.5" x14ac:dyDescent="0.25">
      <c r="B1004" s="131" t="s">
        <v>1482</v>
      </c>
      <c r="C1004" s="131" t="s">
        <v>1436</v>
      </c>
      <c r="D1004" s="131" t="s">
        <v>1437</v>
      </c>
      <c r="E1004" s="132" t="s">
        <v>695</v>
      </c>
      <c r="F1004" s="136" t="s">
        <v>563</v>
      </c>
      <c r="G1004" s="133">
        <v>64</v>
      </c>
    </row>
    <row r="1005" spans="2:7" ht="25.5" x14ac:dyDescent="0.25">
      <c r="B1005" s="131" t="s">
        <v>1476</v>
      </c>
      <c r="C1005" s="131" t="s">
        <v>1436</v>
      </c>
      <c r="D1005" s="131" t="s">
        <v>1437</v>
      </c>
      <c r="E1005" s="132" t="s">
        <v>623</v>
      </c>
      <c r="F1005" s="136" t="s">
        <v>563</v>
      </c>
      <c r="G1005" s="133">
        <v>0</v>
      </c>
    </row>
    <row r="1006" spans="2:7" ht="25.5" x14ac:dyDescent="0.25">
      <c r="B1006" s="131" t="s">
        <v>1483</v>
      </c>
      <c r="C1006" s="131" t="s">
        <v>1436</v>
      </c>
      <c r="D1006" s="131" t="s">
        <v>1437</v>
      </c>
      <c r="E1006" s="132" t="s">
        <v>670</v>
      </c>
      <c r="F1006" s="136" t="s">
        <v>845</v>
      </c>
      <c r="G1006" s="133">
        <v>7</v>
      </c>
    </row>
    <row r="1007" spans="2:7" ht="25.5" x14ac:dyDescent="0.25">
      <c r="B1007" s="131" t="s">
        <v>1484</v>
      </c>
      <c r="C1007" s="131" t="s">
        <v>1436</v>
      </c>
      <c r="D1007" s="131" t="s">
        <v>1437</v>
      </c>
      <c r="E1007" s="132" t="s">
        <v>1105</v>
      </c>
      <c r="F1007" s="136" t="s">
        <v>586</v>
      </c>
      <c r="G1007" s="133">
        <v>24</v>
      </c>
    </row>
    <row r="1008" spans="2:7" ht="25.5" x14ac:dyDescent="0.25">
      <c r="B1008" s="131" t="s">
        <v>1485</v>
      </c>
      <c r="C1008" s="131" t="s">
        <v>1436</v>
      </c>
      <c r="D1008" s="131" t="s">
        <v>1437</v>
      </c>
      <c r="E1008" s="132" t="s">
        <v>676</v>
      </c>
      <c r="F1008" s="136" t="s">
        <v>559</v>
      </c>
      <c r="G1008" s="133">
        <v>36</v>
      </c>
    </row>
    <row r="1009" spans="2:7" ht="25.5" x14ac:dyDescent="0.25">
      <c r="B1009" s="131" t="s">
        <v>1486</v>
      </c>
      <c r="C1009" s="131" t="s">
        <v>1436</v>
      </c>
      <c r="D1009" s="131" t="s">
        <v>1437</v>
      </c>
      <c r="E1009" s="132" t="s">
        <v>1075</v>
      </c>
      <c r="F1009" s="136" t="s">
        <v>563</v>
      </c>
      <c r="G1009" s="133">
        <v>20</v>
      </c>
    </row>
    <row r="1010" spans="2:7" ht="25.5" x14ac:dyDescent="0.25">
      <c r="B1010" s="131" t="s">
        <v>1486</v>
      </c>
      <c r="C1010" s="131" t="s">
        <v>1436</v>
      </c>
      <c r="D1010" s="131" t="s">
        <v>1437</v>
      </c>
      <c r="E1010" s="132" t="s">
        <v>1487</v>
      </c>
      <c r="F1010" s="136" t="s">
        <v>637</v>
      </c>
      <c r="G1010" s="133">
        <v>0</v>
      </c>
    </row>
    <row r="1011" spans="2:7" ht="25.5" x14ac:dyDescent="0.25">
      <c r="B1011" s="131" t="s">
        <v>1486</v>
      </c>
      <c r="C1011" s="131" t="s">
        <v>1436</v>
      </c>
      <c r="D1011" s="131" t="s">
        <v>1437</v>
      </c>
      <c r="E1011" s="132" t="s">
        <v>805</v>
      </c>
      <c r="F1011" s="136" t="s">
        <v>559</v>
      </c>
      <c r="G1011" s="133">
        <v>0</v>
      </c>
    </row>
    <row r="1012" spans="2:7" ht="25.5" x14ac:dyDescent="0.25">
      <c r="B1012" s="131" t="s">
        <v>1488</v>
      </c>
      <c r="C1012" s="131" t="s">
        <v>1436</v>
      </c>
      <c r="D1012" s="131" t="s">
        <v>1437</v>
      </c>
      <c r="E1012" s="132" t="s">
        <v>905</v>
      </c>
      <c r="F1012" s="136" t="s">
        <v>559</v>
      </c>
      <c r="G1012" s="133">
        <v>0</v>
      </c>
    </row>
    <row r="1013" spans="2:7" ht="25.5" x14ac:dyDescent="0.25">
      <c r="B1013" s="131" t="s">
        <v>1489</v>
      </c>
      <c r="C1013" s="131" t="s">
        <v>1436</v>
      </c>
      <c r="D1013" s="131" t="s">
        <v>1437</v>
      </c>
      <c r="E1013" s="132" t="s">
        <v>1490</v>
      </c>
      <c r="F1013" s="136" t="s">
        <v>626</v>
      </c>
      <c r="G1013" s="133">
        <v>7</v>
      </c>
    </row>
    <row r="1014" spans="2:7" ht="25.5" x14ac:dyDescent="0.25">
      <c r="B1014" s="131" t="s">
        <v>1491</v>
      </c>
      <c r="C1014" s="131" t="s">
        <v>1436</v>
      </c>
      <c r="D1014" s="131" t="s">
        <v>1437</v>
      </c>
      <c r="E1014" s="132" t="s">
        <v>862</v>
      </c>
      <c r="F1014" s="136" t="s">
        <v>845</v>
      </c>
      <c r="G1014" s="133">
        <v>1</v>
      </c>
    </row>
    <row r="1015" spans="2:7" ht="25.5" x14ac:dyDescent="0.25">
      <c r="B1015" s="131" t="s">
        <v>1492</v>
      </c>
      <c r="C1015" s="131" t="s">
        <v>1436</v>
      </c>
      <c r="D1015" s="131" t="s">
        <v>1437</v>
      </c>
      <c r="E1015" s="132" t="s">
        <v>862</v>
      </c>
      <c r="F1015" s="136" t="s">
        <v>845</v>
      </c>
      <c r="G1015" s="133">
        <v>1</v>
      </c>
    </row>
    <row r="1016" spans="2:7" ht="25.5" x14ac:dyDescent="0.25">
      <c r="B1016" s="131" t="s">
        <v>1493</v>
      </c>
      <c r="C1016" s="131" t="s">
        <v>1436</v>
      </c>
      <c r="D1016" s="131" t="s">
        <v>1437</v>
      </c>
      <c r="E1016" s="132" t="s">
        <v>897</v>
      </c>
      <c r="F1016" s="136" t="s">
        <v>559</v>
      </c>
      <c r="G1016" s="133">
        <v>33</v>
      </c>
    </row>
    <row r="1017" spans="2:7" ht="25.5" x14ac:dyDescent="0.25">
      <c r="B1017" s="131" t="s">
        <v>1493</v>
      </c>
      <c r="C1017" s="131" t="s">
        <v>1436</v>
      </c>
      <c r="D1017" s="131" t="s">
        <v>1437</v>
      </c>
      <c r="E1017" s="132" t="s">
        <v>745</v>
      </c>
      <c r="F1017" s="136" t="s">
        <v>559</v>
      </c>
      <c r="G1017" s="133">
        <v>0</v>
      </c>
    </row>
    <row r="1018" spans="2:7" ht="25.5" x14ac:dyDescent="0.25">
      <c r="B1018" s="131" t="s">
        <v>1493</v>
      </c>
      <c r="C1018" s="131" t="s">
        <v>1436</v>
      </c>
      <c r="D1018" s="131" t="s">
        <v>1437</v>
      </c>
      <c r="E1018" s="132" t="s">
        <v>752</v>
      </c>
      <c r="F1018" s="136" t="s">
        <v>563</v>
      </c>
      <c r="G1018" s="133">
        <v>50</v>
      </c>
    </row>
    <row r="1019" spans="2:7" ht="25.5" x14ac:dyDescent="0.25">
      <c r="B1019" s="131" t="s">
        <v>1493</v>
      </c>
      <c r="C1019" s="131" t="s">
        <v>1436</v>
      </c>
      <c r="D1019" s="131" t="s">
        <v>1437</v>
      </c>
      <c r="E1019" s="132" t="s">
        <v>880</v>
      </c>
      <c r="F1019" s="136" t="s">
        <v>544</v>
      </c>
      <c r="G1019" s="133">
        <v>0</v>
      </c>
    </row>
    <row r="1020" spans="2:7" ht="25.5" x14ac:dyDescent="0.25">
      <c r="B1020" s="131" t="s">
        <v>1493</v>
      </c>
      <c r="C1020" s="131" t="s">
        <v>1436</v>
      </c>
      <c r="D1020" s="131" t="s">
        <v>1437</v>
      </c>
      <c r="E1020" s="132" t="s">
        <v>928</v>
      </c>
      <c r="F1020" s="136" t="s">
        <v>544</v>
      </c>
      <c r="G1020" s="133">
        <v>30</v>
      </c>
    </row>
    <row r="1021" spans="2:7" ht="25.5" x14ac:dyDescent="0.25">
      <c r="B1021" s="131" t="s">
        <v>1494</v>
      </c>
      <c r="C1021" s="131" t="s">
        <v>1436</v>
      </c>
      <c r="D1021" s="131" t="s">
        <v>1437</v>
      </c>
      <c r="E1021" s="132" t="s">
        <v>730</v>
      </c>
      <c r="F1021" s="136" t="s">
        <v>626</v>
      </c>
      <c r="G1021" s="133">
        <v>16</v>
      </c>
    </row>
    <row r="1022" spans="2:7" ht="25.5" x14ac:dyDescent="0.25">
      <c r="B1022" s="131" t="s">
        <v>1495</v>
      </c>
      <c r="C1022" s="131" t="s">
        <v>1436</v>
      </c>
      <c r="D1022" s="131" t="s">
        <v>1437</v>
      </c>
      <c r="E1022" s="132" t="s">
        <v>712</v>
      </c>
      <c r="F1022" s="136" t="s">
        <v>586</v>
      </c>
      <c r="G1022" s="133">
        <v>37.45049024320361</v>
      </c>
    </row>
    <row r="1023" spans="2:7" ht="25.5" x14ac:dyDescent="0.25">
      <c r="B1023" s="131" t="s">
        <v>1495</v>
      </c>
      <c r="C1023" s="131" t="s">
        <v>1436</v>
      </c>
      <c r="D1023" s="131" t="s">
        <v>1437</v>
      </c>
      <c r="E1023" s="132" t="s">
        <v>1086</v>
      </c>
      <c r="F1023" s="136" t="s">
        <v>559</v>
      </c>
      <c r="G1023" s="133">
        <v>60.697827113355736</v>
      </c>
    </row>
    <row r="1024" spans="2:7" ht="25.5" x14ac:dyDescent="0.25">
      <c r="B1024" s="131" t="s">
        <v>1496</v>
      </c>
      <c r="C1024" s="131" t="s">
        <v>1436</v>
      </c>
      <c r="D1024" s="131" t="s">
        <v>1437</v>
      </c>
      <c r="E1024" s="132" t="s">
        <v>613</v>
      </c>
      <c r="F1024" s="136" t="s">
        <v>559</v>
      </c>
      <c r="G1024" s="133">
        <v>60</v>
      </c>
    </row>
    <row r="1025" spans="2:7" ht="25.5" x14ac:dyDescent="0.25">
      <c r="B1025" s="131" t="s">
        <v>1496</v>
      </c>
      <c r="C1025" s="131" t="s">
        <v>1436</v>
      </c>
      <c r="D1025" s="131" t="s">
        <v>1437</v>
      </c>
      <c r="E1025" s="132" t="s">
        <v>714</v>
      </c>
      <c r="F1025" s="136" t="s">
        <v>563</v>
      </c>
      <c r="G1025" s="133">
        <v>0</v>
      </c>
    </row>
    <row r="1026" spans="2:7" ht="25.5" x14ac:dyDescent="0.25">
      <c r="B1026" s="131" t="s">
        <v>1496</v>
      </c>
      <c r="C1026" s="131" t="s">
        <v>1436</v>
      </c>
      <c r="D1026" s="131" t="s">
        <v>1437</v>
      </c>
      <c r="E1026" s="132" t="s">
        <v>882</v>
      </c>
      <c r="F1026" s="136" t="s">
        <v>544</v>
      </c>
      <c r="G1026" s="133">
        <v>30</v>
      </c>
    </row>
    <row r="1027" spans="2:7" ht="25.5" x14ac:dyDescent="0.25">
      <c r="B1027" s="131" t="s">
        <v>1496</v>
      </c>
      <c r="C1027" s="131" t="s">
        <v>1436</v>
      </c>
      <c r="D1027" s="131" t="s">
        <v>1437</v>
      </c>
      <c r="E1027" s="132" t="s">
        <v>1110</v>
      </c>
      <c r="F1027" s="136" t="s">
        <v>559</v>
      </c>
      <c r="G1027" s="133">
        <v>18</v>
      </c>
    </row>
    <row r="1028" spans="2:7" ht="25.5" x14ac:dyDescent="0.25">
      <c r="B1028" s="131" t="s">
        <v>1496</v>
      </c>
      <c r="C1028" s="131" t="s">
        <v>1436</v>
      </c>
      <c r="D1028" s="131" t="s">
        <v>1437</v>
      </c>
      <c r="E1028" s="132" t="s">
        <v>703</v>
      </c>
      <c r="F1028" s="136" t="s">
        <v>559</v>
      </c>
      <c r="G1028" s="133">
        <v>27</v>
      </c>
    </row>
    <row r="1029" spans="2:7" ht="25.5" x14ac:dyDescent="0.25">
      <c r="B1029" s="131" t="s">
        <v>1497</v>
      </c>
      <c r="C1029" s="131" t="s">
        <v>1436</v>
      </c>
      <c r="D1029" s="131" t="s">
        <v>1437</v>
      </c>
      <c r="E1029" s="132" t="s">
        <v>1498</v>
      </c>
      <c r="F1029" s="136" t="s">
        <v>1499</v>
      </c>
      <c r="G1029" s="133">
        <v>0</v>
      </c>
    </row>
    <row r="1030" spans="2:7" ht="25.5" x14ac:dyDescent="0.25">
      <c r="B1030" s="131" t="s">
        <v>1497</v>
      </c>
      <c r="C1030" s="131" t="s">
        <v>1436</v>
      </c>
      <c r="D1030" s="131" t="s">
        <v>1437</v>
      </c>
      <c r="E1030" s="132" t="s">
        <v>717</v>
      </c>
      <c r="F1030" s="136" t="s">
        <v>559</v>
      </c>
      <c r="G1030" s="133">
        <v>33</v>
      </c>
    </row>
    <row r="1031" spans="2:7" ht="25.5" x14ac:dyDescent="0.25">
      <c r="B1031" s="131" t="s">
        <v>1497</v>
      </c>
      <c r="C1031" s="131" t="s">
        <v>1436</v>
      </c>
      <c r="D1031" s="131" t="s">
        <v>1437</v>
      </c>
      <c r="E1031" s="132" t="s">
        <v>822</v>
      </c>
      <c r="F1031" s="136" t="s">
        <v>553</v>
      </c>
      <c r="G1031" s="133">
        <v>0</v>
      </c>
    </row>
    <row r="1032" spans="2:7" ht="25.5" x14ac:dyDescent="0.25">
      <c r="B1032" s="131" t="s">
        <v>1497</v>
      </c>
      <c r="C1032" s="131" t="s">
        <v>1436</v>
      </c>
      <c r="D1032" s="131" t="s">
        <v>1437</v>
      </c>
      <c r="E1032" s="132" t="s">
        <v>914</v>
      </c>
      <c r="F1032" s="136" t="s">
        <v>563</v>
      </c>
      <c r="G1032" s="133">
        <v>64.443706604877946</v>
      </c>
    </row>
    <row r="1033" spans="2:7" ht="25.5" x14ac:dyDescent="0.25">
      <c r="B1033" s="131" t="s">
        <v>1500</v>
      </c>
      <c r="C1033" s="131" t="s">
        <v>1436</v>
      </c>
      <c r="D1033" s="131" t="s">
        <v>1437</v>
      </c>
      <c r="E1033" s="132" t="s">
        <v>1501</v>
      </c>
      <c r="F1033" s="136" t="s">
        <v>2424</v>
      </c>
      <c r="G1033" s="133">
        <v>0</v>
      </c>
    </row>
    <row r="1034" spans="2:7" ht="25.5" x14ac:dyDescent="0.25">
      <c r="B1034" s="131" t="s">
        <v>1500</v>
      </c>
      <c r="C1034" s="131" t="s">
        <v>1436</v>
      </c>
      <c r="D1034" s="131" t="s">
        <v>1437</v>
      </c>
      <c r="E1034" s="132" t="s">
        <v>727</v>
      </c>
      <c r="F1034" s="136" t="s">
        <v>563</v>
      </c>
      <c r="G1034" s="133">
        <v>30</v>
      </c>
    </row>
    <row r="1035" spans="2:7" ht="25.5" x14ac:dyDescent="0.25">
      <c r="B1035" s="131" t="s">
        <v>1500</v>
      </c>
      <c r="C1035" s="131" t="s">
        <v>1436</v>
      </c>
      <c r="D1035" s="131" t="s">
        <v>1437</v>
      </c>
      <c r="E1035" s="132" t="s">
        <v>987</v>
      </c>
      <c r="F1035" s="136" t="s">
        <v>586</v>
      </c>
      <c r="G1035" s="133">
        <v>0</v>
      </c>
    </row>
    <row r="1036" spans="2:7" ht="25.5" x14ac:dyDescent="0.25">
      <c r="B1036" s="131" t="s">
        <v>1500</v>
      </c>
      <c r="C1036" s="131" t="s">
        <v>1436</v>
      </c>
      <c r="D1036" s="131" t="s">
        <v>1437</v>
      </c>
      <c r="E1036" s="132" t="s">
        <v>1137</v>
      </c>
      <c r="F1036" s="136" t="s">
        <v>563</v>
      </c>
      <c r="G1036" s="133">
        <v>20</v>
      </c>
    </row>
    <row r="1037" spans="2:7" ht="25.5" x14ac:dyDescent="0.25">
      <c r="B1037" s="131" t="s">
        <v>1500</v>
      </c>
      <c r="C1037" s="131" t="s">
        <v>1436</v>
      </c>
      <c r="D1037" s="131" t="s">
        <v>1437</v>
      </c>
      <c r="E1037" s="132" t="s">
        <v>1074</v>
      </c>
      <c r="F1037" s="136" t="s">
        <v>563</v>
      </c>
      <c r="G1037" s="133">
        <v>0</v>
      </c>
    </row>
    <row r="1038" spans="2:7" ht="25.5" x14ac:dyDescent="0.25">
      <c r="B1038" s="131" t="s">
        <v>1500</v>
      </c>
      <c r="C1038" s="131" t="s">
        <v>1436</v>
      </c>
      <c r="D1038" s="131" t="s">
        <v>1437</v>
      </c>
      <c r="E1038" s="132" t="s">
        <v>689</v>
      </c>
      <c r="F1038" s="136" t="s">
        <v>559</v>
      </c>
      <c r="G1038" s="133">
        <v>48</v>
      </c>
    </row>
    <row r="1039" spans="2:7" ht="25.5" x14ac:dyDescent="0.25">
      <c r="B1039" s="131" t="s">
        <v>1502</v>
      </c>
      <c r="C1039" s="131" t="s">
        <v>1436</v>
      </c>
      <c r="D1039" s="131" t="s">
        <v>1437</v>
      </c>
      <c r="E1039" s="132" t="s">
        <v>823</v>
      </c>
      <c r="F1039" s="136" t="s">
        <v>563</v>
      </c>
      <c r="G1039" s="133">
        <v>22</v>
      </c>
    </row>
    <row r="1040" spans="2:7" ht="25.5" x14ac:dyDescent="0.25">
      <c r="B1040" s="131" t="s">
        <v>1500</v>
      </c>
      <c r="C1040" s="131" t="s">
        <v>1436</v>
      </c>
      <c r="D1040" s="131" t="s">
        <v>1437</v>
      </c>
      <c r="E1040" s="132" t="s">
        <v>616</v>
      </c>
      <c r="F1040" s="136" t="s">
        <v>547</v>
      </c>
      <c r="G1040" s="133">
        <v>0</v>
      </c>
    </row>
    <row r="1041" spans="2:7" ht="25.5" x14ac:dyDescent="0.25">
      <c r="B1041" s="131" t="s">
        <v>1503</v>
      </c>
      <c r="C1041" s="131" t="s">
        <v>539</v>
      </c>
      <c r="D1041" s="131" t="s">
        <v>1437</v>
      </c>
      <c r="E1041" s="132" t="s">
        <v>823</v>
      </c>
      <c r="F1041" s="136" t="s">
        <v>563</v>
      </c>
      <c r="G1041" s="133">
        <v>0</v>
      </c>
    </row>
    <row r="1042" spans="2:7" ht="25.5" x14ac:dyDescent="0.25">
      <c r="B1042" s="131" t="s">
        <v>1504</v>
      </c>
      <c r="C1042" s="131" t="s">
        <v>1505</v>
      </c>
      <c r="D1042" s="131" t="s">
        <v>1506</v>
      </c>
      <c r="E1042" s="132" t="s">
        <v>747</v>
      </c>
      <c r="F1042" s="136" t="s">
        <v>559</v>
      </c>
      <c r="G1042" s="133">
        <v>53.908245493855432</v>
      </c>
    </row>
    <row r="1043" spans="2:7" ht="25.5" x14ac:dyDescent="0.25">
      <c r="B1043" s="131" t="s">
        <v>1504</v>
      </c>
      <c r="C1043" s="131" t="s">
        <v>1505</v>
      </c>
      <c r="D1043" s="131" t="s">
        <v>1506</v>
      </c>
      <c r="E1043" s="132" t="s">
        <v>1507</v>
      </c>
      <c r="F1043" s="136" t="s">
        <v>547</v>
      </c>
      <c r="G1043" s="133">
        <v>345.28208702810389</v>
      </c>
    </row>
    <row r="1044" spans="2:7" ht="25.5" x14ac:dyDescent="0.25">
      <c r="B1044" s="131" t="s">
        <v>1504</v>
      </c>
      <c r="C1044" s="131" t="s">
        <v>1505</v>
      </c>
      <c r="D1044" s="131" t="s">
        <v>1506</v>
      </c>
      <c r="E1044" s="132" t="s">
        <v>696</v>
      </c>
      <c r="F1044" s="136" t="s">
        <v>563</v>
      </c>
      <c r="G1044" s="133">
        <v>82.813668221519748</v>
      </c>
    </row>
    <row r="1045" spans="2:7" ht="25.5" x14ac:dyDescent="0.25">
      <c r="B1045" s="131" t="s">
        <v>1504</v>
      </c>
      <c r="C1045" s="131" t="s">
        <v>1505</v>
      </c>
      <c r="D1045" s="131" t="s">
        <v>1506</v>
      </c>
      <c r="E1045" s="132" t="s">
        <v>971</v>
      </c>
      <c r="F1045" s="136" t="s">
        <v>640</v>
      </c>
      <c r="G1045" s="133">
        <v>544.1528684229927</v>
      </c>
    </row>
    <row r="1046" spans="2:7" ht="25.5" x14ac:dyDescent="0.25">
      <c r="B1046" s="131" t="s">
        <v>1508</v>
      </c>
      <c r="C1046" s="131" t="s">
        <v>1505</v>
      </c>
      <c r="D1046" s="131" t="s">
        <v>1506</v>
      </c>
      <c r="E1046" s="132" t="s">
        <v>1071</v>
      </c>
      <c r="F1046" s="136" t="s">
        <v>688</v>
      </c>
      <c r="G1046" s="133">
        <v>51.441378615688151</v>
      </c>
    </row>
    <row r="1047" spans="2:7" ht="25.5" x14ac:dyDescent="0.25">
      <c r="B1047" s="131" t="s">
        <v>1509</v>
      </c>
      <c r="C1047" s="131" t="s">
        <v>1505</v>
      </c>
      <c r="D1047" s="131" t="s">
        <v>1506</v>
      </c>
      <c r="E1047" s="132" t="s">
        <v>1510</v>
      </c>
      <c r="F1047" s="136" t="s">
        <v>640</v>
      </c>
      <c r="G1047" s="133">
        <v>544.1528684229927</v>
      </c>
    </row>
    <row r="1048" spans="2:7" ht="25.5" x14ac:dyDescent="0.25">
      <c r="B1048" s="131" t="s">
        <v>1509</v>
      </c>
      <c r="C1048" s="131" t="s">
        <v>1505</v>
      </c>
      <c r="D1048" s="131" t="s">
        <v>1506</v>
      </c>
      <c r="E1048" s="132" t="s">
        <v>701</v>
      </c>
      <c r="F1048" s="136" t="s">
        <v>547</v>
      </c>
      <c r="G1048" s="133">
        <v>345.28208702810389</v>
      </c>
    </row>
    <row r="1049" spans="2:7" ht="25.5" x14ac:dyDescent="0.25">
      <c r="B1049" s="131" t="s">
        <v>1509</v>
      </c>
      <c r="C1049" s="131" t="s">
        <v>1505</v>
      </c>
      <c r="D1049" s="131" t="s">
        <v>1506</v>
      </c>
      <c r="E1049" s="132" t="s">
        <v>1011</v>
      </c>
      <c r="F1049" s="136" t="s">
        <v>553</v>
      </c>
      <c r="G1049" s="133">
        <v>215.53842719781932</v>
      </c>
    </row>
    <row r="1050" spans="2:7" ht="25.5" x14ac:dyDescent="0.25">
      <c r="B1050" s="131" t="s">
        <v>1511</v>
      </c>
      <c r="C1050" s="131" t="s">
        <v>1505</v>
      </c>
      <c r="D1050" s="131" t="s">
        <v>1506</v>
      </c>
      <c r="E1050" s="132" t="s">
        <v>1512</v>
      </c>
      <c r="F1050" s="136" t="s">
        <v>553</v>
      </c>
      <c r="G1050" s="133">
        <v>150.87210281661373</v>
      </c>
    </row>
    <row r="1051" spans="2:7" ht="25.5" x14ac:dyDescent="0.25">
      <c r="B1051" s="131" t="s">
        <v>1511</v>
      </c>
      <c r="C1051" s="131" t="s">
        <v>1505</v>
      </c>
      <c r="D1051" s="131" t="s">
        <v>1506</v>
      </c>
      <c r="E1051" s="132" t="s">
        <v>1513</v>
      </c>
      <c r="F1051" s="136" t="s">
        <v>544</v>
      </c>
      <c r="G1051" s="133">
        <v>96.510473304646538</v>
      </c>
    </row>
    <row r="1052" spans="2:7" ht="25.5" x14ac:dyDescent="0.25">
      <c r="B1052" s="131" t="s">
        <v>1511</v>
      </c>
      <c r="C1052" s="131" t="s">
        <v>1505</v>
      </c>
      <c r="D1052" s="131" t="s">
        <v>1506</v>
      </c>
      <c r="E1052" s="132" t="s">
        <v>702</v>
      </c>
      <c r="F1052" s="136" t="s">
        <v>553</v>
      </c>
      <c r="G1052" s="133">
        <v>150.87210281661373</v>
      </c>
    </row>
    <row r="1053" spans="2:7" ht="25.5" x14ac:dyDescent="0.25">
      <c r="B1053" s="131" t="s">
        <v>1511</v>
      </c>
      <c r="C1053" s="131" t="s">
        <v>1505</v>
      </c>
      <c r="D1053" s="131" t="s">
        <v>1506</v>
      </c>
      <c r="E1053" s="132" t="s">
        <v>704</v>
      </c>
      <c r="F1053" s="136" t="s">
        <v>563</v>
      </c>
      <c r="G1053" s="133">
        <v>57.627721326319964</v>
      </c>
    </row>
    <row r="1054" spans="2:7" ht="25.5" x14ac:dyDescent="0.25">
      <c r="B1054" s="131" t="s">
        <v>1511</v>
      </c>
      <c r="C1054" s="131" t="s">
        <v>1505</v>
      </c>
      <c r="D1054" s="131" t="s">
        <v>1506</v>
      </c>
      <c r="E1054" s="132" t="s">
        <v>715</v>
      </c>
      <c r="F1054" s="136" t="s">
        <v>559</v>
      </c>
      <c r="G1054" s="133">
        <v>37.875310947197775</v>
      </c>
    </row>
    <row r="1055" spans="2:7" ht="25.5" x14ac:dyDescent="0.25">
      <c r="B1055" s="131" t="s">
        <v>1511</v>
      </c>
      <c r="C1055" s="131" t="s">
        <v>1505</v>
      </c>
      <c r="D1055" s="131" t="s">
        <v>1506</v>
      </c>
      <c r="E1055" s="132" t="s">
        <v>1514</v>
      </c>
      <c r="F1055" s="136" t="s">
        <v>559</v>
      </c>
      <c r="G1055" s="133">
        <v>37.875310947197775</v>
      </c>
    </row>
    <row r="1056" spans="2:7" ht="25.5" x14ac:dyDescent="0.25">
      <c r="B1056" s="131" t="s">
        <v>1515</v>
      </c>
      <c r="C1056" s="131" t="s">
        <v>1505</v>
      </c>
      <c r="D1056" s="131" t="s">
        <v>1506</v>
      </c>
      <c r="E1056" s="132" t="s">
        <v>1516</v>
      </c>
      <c r="F1056" s="136" t="s">
        <v>553</v>
      </c>
      <c r="G1056" s="133">
        <v>150.87210281661373</v>
      </c>
    </row>
    <row r="1057" spans="2:7" ht="25.5" x14ac:dyDescent="0.25">
      <c r="B1057" s="131" t="s">
        <v>1517</v>
      </c>
      <c r="C1057" s="131" t="s">
        <v>1505</v>
      </c>
      <c r="D1057" s="131" t="s">
        <v>1506</v>
      </c>
      <c r="E1057" s="132" t="s">
        <v>822</v>
      </c>
      <c r="F1057" s="136" t="s">
        <v>559</v>
      </c>
      <c r="G1057" s="133">
        <v>37.875310947197775</v>
      </c>
    </row>
    <row r="1058" spans="2:7" ht="25.5" x14ac:dyDescent="0.25">
      <c r="B1058" s="131" t="s">
        <v>1518</v>
      </c>
      <c r="C1058" s="131" t="s">
        <v>1505</v>
      </c>
      <c r="D1058" s="131" t="s">
        <v>1506</v>
      </c>
      <c r="E1058" s="132" t="s">
        <v>746</v>
      </c>
      <c r="F1058" s="136" t="s">
        <v>559</v>
      </c>
      <c r="G1058" s="133">
        <v>37.875310947197775</v>
      </c>
    </row>
    <row r="1059" spans="2:7" ht="25.5" x14ac:dyDescent="0.25">
      <c r="B1059" s="131" t="s">
        <v>1519</v>
      </c>
      <c r="C1059" s="131" t="s">
        <v>1505</v>
      </c>
      <c r="D1059" s="131" t="s">
        <v>1506</v>
      </c>
      <c r="E1059" s="132" t="s">
        <v>729</v>
      </c>
      <c r="F1059" s="136" t="s">
        <v>688</v>
      </c>
      <c r="G1059" s="133">
        <v>35.955873898184606</v>
      </c>
    </row>
    <row r="1060" spans="2:7" ht="25.5" x14ac:dyDescent="0.25">
      <c r="B1060" s="131" t="s">
        <v>1520</v>
      </c>
      <c r="C1060" s="131" t="s">
        <v>1505</v>
      </c>
      <c r="D1060" s="131" t="s">
        <v>1506</v>
      </c>
      <c r="E1060" s="132" t="s">
        <v>712</v>
      </c>
      <c r="F1060" s="136" t="s">
        <v>659</v>
      </c>
      <c r="G1060" s="133">
        <v>28.656616950445741</v>
      </c>
    </row>
    <row r="1061" spans="2:7" ht="25.5" x14ac:dyDescent="0.25">
      <c r="B1061" s="131" t="s">
        <v>1521</v>
      </c>
      <c r="C1061" s="131" t="s">
        <v>1505</v>
      </c>
      <c r="D1061" s="131" t="s">
        <v>1506</v>
      </c>
      <c r="E1061" s="132" t="s">
        <v>843</v>
      </c>
      <c r="F1061" s="136" t="s">
        <v>544</v>
      </c>
      <c r="G1061" s="133">
        <v>96.510473304646538</v>
      </c>
    </row>
    <row r="1062" spans="2:7" ht="25.5" x14ac:dyDescent="0.25">
      <c r="B1062" s="131" t="s">
        <v>1521</v>
      </c>
      <c r="C1062" s="131" t="s">
        <v>1505</v>
      </c>
      <c r="D1062" s="131" t="s">
        <v>1506</v>
      </c>
      <c r="E1062" s="132" t="s">
        <v>928</v>
      </c>
      <c r="F1062" s="136" t="s">
        <v>544</v>
      </c>
      <c r="G1062" s="133">
        <v>96.510473304646538</v>
      </c>
    </row>
    <row r="1063" spans="2:7" ht="25.5" x14ac:dyDescent="0.25">
      <c r="B1063" s="131" t="s">
        <v>1521</v>
      </c>
      <c r="C1063" s="131" t="s">
        <v>1505</v>
      </c>
      <c r="D1063" s="131" t="s">
        <v>1506</v>
      </c>
      <c r="E1063" s="132" t="s">
        <v>973</v>
      </c>
      <c r="F1063" s="136" t="s">
        <v>544</v>
      </c>
      <c r="G1063" s="133">
        <v>96.510473304646538</v>
      </c>
    </row>
    <row r="1064" spans="2:7" ht="25.5" x14ac:dyDescent="0.25">
      <c r="B1064" s="131" t="s">
        <v>1522</v>
      </c>
      <c r="C1064" s="131" t="s">
        <v>1505</v>
      </c>
      <c r="D1064" s="131" t="s">
        <v>1506</v>
      </c>
      <c r="E1064" s="132" t="s">
        <v>1444</v>
      </c>
      <c r="F1064" s="136" t="s">
        <v>1523</v>
      </c>
      <c r="G1064" s="133">
        <v>0.52888974490720209</v>
      </c>
    </row>
    <row r="1065" spans="2:7" ht="25.5" x14ac:dyDescent="0.25">
      <c r="B1065" s="131" t="s">
        <v>1521</v>
      </c>
      <c r="C1065" s="131" t="s">
        <v>1505</v>
      </c>
      <c r="D1065" s="131" t="s">
        <v>1506</v>
      </c>
      <c r="E1065" s="132" t="s">
        <v>880</v>
      </c>
      <c r="F1065" s="136" t="s">
        <v>544</v>
      </c>
      <c r="G1065" s="133">
        <v>96.510473304646538</v>
      </c>
    </row>
    <row r="1066" spans="2:7" ht="25.5" x14ac:dyDescent="0.25">
      <c r="B1066" s="131" t="s">
        <v>1524</v>
      </c>
      <c r="C1066" s="131" t="s">
        <v>1505</v>
      </c>
      <c r="D1066" s="131" t="s">
        <v>1506</v>
      </c>
      <c r="E1066" s="132" t="s">
        <v>1160</v>
      </c>
      <c r="F1066" s="136" t="s">
        <v>563</v>
      </c>
      <c r="G1066" s="133">
        <v>77.938041791354962</v>
      </c>
    </row>
    <row r="1067" spans="2:7" ht="25.5" x14ac:dyDescent="0.25">
      <c r="B1067" s="131" t="s">
        <v>1524</v>
      </c>
      <c r="C1067" s="131" t="s">
        <v>1505</v>
      </c>
      <c r="D1067" s="131" t="s">
        <v>1506</v>
      </c>
      <c r="E1067" s="132" t="s">
        <v>1525</v>
      </c>
      <c r="F1067" s="136" t="s">
        <v>1526</v>
      </c>
      <c r="G1067" s="133">
        <v>77.938041791354962</v>
      </c>
    </row>
    <row r="1068" spans="2:7" ht="25.5" x14ac:dyDescent="0.25">
      <c r="B1068" s="131" t="s">
        <v>1524</v>
      </c>
      <c r="C1068" s="131" t="s">
        <v>1505</v>
      </c>
      <c r="D1068" s="131" t="s">
        <v>1506</v>
      </c>
      <c r="E1068" s="132" t="s">
        <v>1046</v>
      </c>
      <c r="F1068" s="136" t="s">
        <v>547</v>
      </c>
      <c r="G1068" s="133">
        <v>326.26479809480412</v>
      </c>
    </row>
    <row r="1069" spans="2:7" ht="25.5" x14ac:dyDescent="0.25">
      <c r="B1069" s="131" t="s">
        <v>1524</v>
      </c>
      <c r="C1069" s="131" t="s">
        <v>1505</v>
      </c>
      <c r="D1069" s="131" t="s">
        <v>1506</v>
      </c>
      <c r="E1069" s="132" t="s">
        <v>1527</v>
      </c>
      <c r="F1069" s="136" t="s">
        <v>547</v>
      </c>
      <c r="G1069" s="133">
        <v>326.26479809480412</v>
      </c>
    </row>
    <row r="1070" spans="2:7" ht="25.5" x14ac:dyDescent="0.25">
      <c r="B1070" s="131" t="s">
        <v>1524</v>
      </c>
      <c r="C1070" s="131" t="s">
        <v>1505</v>
      </c>
      <c r="D1070" s="131" t="s">
        <v>1506</v>
      </c>
      <c r="E1070" s="132" t="s">
        <v>1528</v>
      </c>
      <c r="F1070" s="136" t="s">
        <v>640</v>
      </c>
      <c r="G1070" s="133">
        <v>514.20237480846163</v>
      </c>
    </row>
    <row r="1071" spans="2:7" ht="25.5" x14ac:dyDescent="0.25">
      <c r="B1071" s="131" t="s">
        <v>1524</v>
      </c>
      <c r="C1071" s="131" t="s">
        <v>1505</v>
      </c>
      <c r="D1071" s="131" t="s">
        <v>1506</v>
      </c>
      <c r="E1071" s="132" t="s">
        <v>692</v>
      </c>
      <c r="F1071" s="136" t="s">
        <v>563</v>
      </c>
      <c r="G1071" s="133">
        <v>70.169646331295368</v>
      </c>
    </row>
    <row r="1072" spans="2:7" ht="25.5" x14ac:dyDescent="0.25">
      <c r="B1072" s="131" t="s">
        <v>1524</v>
      </c>
      <c r="C1072" s="131" t="s">
        <v>1505</v>
      </c>
      <c r="D1072" s="131" t="s">
        <v>1506</v>
      </c>
      <c r="E1072" s="132" t="s">
        <v>1025</v>
      </c>
      <c r="F1072" s="136" t="s">
        <v>547</v>
      </c>
      <c r="G1072" s="133">
        <v>326.26479809480412</v>
      </c>
    </row>
    <row r="1073" spans="2:7" ht="25.5" x14ac:dyDescent="0.25">
      <c r="B1073" s="131" t="s">
        <v>1529</v>
      </c>
      <c r="C1073" s="131" t="s">
        <v>1505</v>
      </c>
      <c r="D1073" s="131" t="s">
        <v>1506</v>
      </c>
      <c r="E1073" s="132" t="s">
        <v>999</v>
      </c>
      <c r="F1073" s="136" t="s">
        <v>553</v>
      </c>
      <c r="G1073" s="133">
        <v>197.83784897073357</v>
      </c>
    </row>
    <row r="1074" spans="2:7" ht="25.5" x14ac:dyDescent="0.25">
      <c r="B1074" s="131" t="s">
        <v>1529</v>
      </c>
      <c r="C1074" s="131" t="s">
        <v>1505</v>
      </c>
      <c r="D1074" s="131" t="s">
        <v>1506</v>
      </c>
      <c r="E1074" s="132" t="s">
        <v>871</v>
      </c>
      <c r="F1074" s="136" t="s">
        <v>547</v>
      </c>
      <c r="G1074" s="133">
        <v>316.89614930702669</v>
      </c>
    </row>
    <row r="1075" spans="2:7" ht="25.5" x14ac:dyDescent="0.25">
      <c r="B1075" s="131" t="s">
        <v>1529</v>
      </c>
      <c r="C1075" s="131" t="s">
        <v>1505</v>
      </c>
      <c r="D1075" s="131" t="s">
        <v>1506</v>
      </c>
      <c r="E1075" s="132" t="s">
        <v>731</v>
      </c>
      <c r="F1075" s="136" t="s">
        <v>563</v>
      </c>
      <c r="G1075" s="133">
        <v>76.795474579298116</v>
      </c>
    </row>
    <row r="1076" spans="2:7" ht="25.5" x14ac:dyDescent="0.25">
      <c r="B1076" s="131" t="s">
        <v>1530</v>
      </c>
      <c r="C1076" s="131" t="s">
        <v>1505</v>
      </c>
      <c r="D1076" s="131" t="s">
        <v>1506</v>
      </c>
      <c r="E1076" s="132" t="s">
        <v>1229</v>
      </c>
      <c r="F1076" s="136" t="s">
        <v>559</v>
      </c>
      <c r="G1076" s="133">
        <v>49.776914127178941</v>
      </c>
    </row>
    <row r="1077" spans="2:7" ht="25.5" x14ac:dyDescent="0.25">
      <c r="B1077" s="131" t="s">
        <v>1529</v>
      </c>
      <c r="C1077" s="131" t="s">
        <v>1505</v>
      </c>
      <c r="D1077" s="131" t="s">
        <v>1506</v>
      </c>
      <c r="E1077" s="132" t="s">
        <v>874</v>
      </c>
      <c r="F1077" s="136" t="s">
        <v>553</v>
      </c>
      <c r="G1077" s="133">
        <v>197.83784897073357</v>
      </c>
    </row>
    <row r="1078" spans="2:7" ht="25.5" x14ac:dyDescent="0.25">
      <c r="B1078" s="131" t="s">
        <v>1529</v>
      </c>
      <c r="C1078" s="131" t="s">
        <v>1505</v>
      </c>
      <c r="D1078" s="131" t="s">
        <v>1506</v>
      </c>
      <c r="E1078" s="132" t="s">
        <v>1101</v>
      </c>
      <c r="F1078" s="136" t="s">
        <v>544</v>
      </c>
      <c r="G1078" s="133">
        <v>126.51910992819934</v>
      </c>
    </row>
    <row r="1079" spans="2:7" ht="25.5" x14ac:dyDescent="0.25">
      <c r="B1079" s="131" t="s">
        <v>1529</v>
      </c>
      <c r="C1079" s="131" t="s">
        <v>1505</v>
      </c>
      <c r="D1079" s="131" t="s">
        <v>1506</v>
      </c>
      <c r="E1079" s="132" t="s">
        <v>751</v>
      </c>
      <c r="F1079" s="136" t="s">
        <v>544</v>
      </c>
      <c r="G1079" s="133">
        <v>126.51910992819934</v>
      </c>
    </row>
    <row r="1080" spans="2:7" ht="25.5" x14ac:dyDescent="0.25">
      <c r="B1080" s="131" t="s">
        <v>1531</v>
      </c>
      <c r="C1080" s="131" t="s">
        <v>1505</v>
      </c>
      <c r="D1080" s="131" t="s">
        <v>1506</v>
      </c>
      <c r="E1080" s="132" t="s">
        <v>1079</v>
      </c>
      <c r="F1080" s="136" t="s">
        <v>563</v>
      </c>
      <c r="G1080" s="133">
        <v>76.795474579298116</v>
      </c>
    </row>
    <row r="1081" spans="2:7" ht="25.5" x14ac:dyDescent="0.25">
      <c r="B1081" s="131" t="s">
        <v>1531</v>
      </c>
      <c r="C1081" s="131" t="s">
        <v>1505</v>
      </c>
      <c r="D1081" s="131" t="s">
        <v>1506</v>
      </c>
      <c r="E1081" s="132" t="s">
        <v>913</v>
      </c>
      <c r="F1081" s="136" t="s">
        <v>559</v>
      </c>
      <c r="G1081" s="133">
        <v>49.776914127178941</v>
      </c>
    </row>
    <row r="1082" spans="2:7" ht="25.5" x14ac:dyDescent="0.25">
      <c r="B1082" s="131" t="s">
        <v>1531</v>
      </c>
      <c r="C1082" s="131" t="s">
        <v>1505</v>
      </c>
      <c r="D1082" s="131" t="s">
        <v>1506</v>
      </c>
      <c r="E1082" s="132" t="s">
        <v>1444</v>
      </c>
      <c r="F1082" s="136" t="s">
        <v>563</v>
      </c>
      <c r="G1082" s="133">
        <v>76.795474579298116</v>
      </c>
    </row>
    <row r="1083" spans="2:7" ht="25.5" x14ac:dyDescent="0.25">
      <c r="B1083" s="131" t="s">
        <v>1531</v>
      </c>
      <c r="C1083" s="131" t="s">
        <v>1505</v>
      </c>
      <c r="D1083" s="131" t="s">
        <v>1506</v>
      </c>
      <c r="E1083" s="132" t="s">
        <v>721</v>
      </c>
      <c r="F1083" s="136" t="s">
        <v>563</v>
      </c>
      <c r="G1083" s="133">
        <v>76.795474579298116</v>
      </c>
    </row>
    <row r="1084" spans="2:7" ht="25.5" x14ac:dyDescent="0.25">
      <c r="B1084" s="131" t="s">
        <v>1532</v>
      </c>
      <c r="C1084" s="131" t="s">
        <v>1505</v>
      </c>
      <c r="D1084" s="131" t="s">
        <v>1506</v>
      </c>
      <c r="E1084" s="132" t="s">
        <v>918</v>
      </c>
      <c r="F1084" s="136" t="s">
        <v>563</v>
      </c>
      <c r="G1084" s="133">
        <v>91.441378615688151</v>
      </c>
    </row>
    <row r="1085" spans="2:7" ht="25.5" x14ac:dyDescent="0.25">
      <c r="B1085" s="131" t="s">
        <v>1533</v>
      </c>
      <c r="C1085" s="131" t="s">
        <v>1505</v>
      </c>
      <c r="D1085" s="131" t="s">
        <v>1506</v>
      </c>
      <c r="E1085" s="132" t="s">
        <v>1118</v>
      </c>
      <c r="F1085" s="136" t="s">
        <v>798</v>
      </c>
      <c r="G1085" s="133">
        <v>27.157465919289621</v>
      </c>
    </row>
    <row r="1086" spans="2:7" ht="25.5" x14ac:dyDescent="0.25">
      <c r="B1086" s="131" t="s">
        <v>1534</v>
      </c>
      <c r="C1086" s="131" t="s">
        <v>1505</v>
      </c>
      <c r="D1086" s="131" t="s">
        <v>1506</v>
      </c>
      <c r="E1086" s="132" t="s">
        <v>870</v>
      </c>
      <c r="F1086" s="136" t="s">
        <v>586</v>
      </c>
      <c r="G1086" s="133">
        <v>36.669834838930655</v>
      </c>
    </row>
    <row r="1087" spans="2:7" ht="25.5" x14ac:dyDescent="0.25">
      <c r="B1087" s="131" t="s">
        <v>1534</v>
      </c>
      <c r="C1087" s="131" t="s">
        <v>1505</v>
      </c>
      <c r="D1087" s="131" t="s">
        <v>1506</v>
      </c>
      <c r="E1087" s="132" t="s">
        <v>1059</v>
      </c>
      <c r="F1087" s="136" t="s">
        <v>553</v>
      </c>
      <c r="G1087" s="133">
        <v>235.47932508455617</v>
      </c>
    </row>
    <row r="1088" spans="2:7" ht="25.5" x14ac:dyDescent="0.25">
      <c r="B1088" s="131" t="s">
        <v>1534</v>
      </c>
      <c r="C1088" s="131" t="s">
        <v>1505</v>
      </c>
      <c r="D1088" s="131" t="s">
        <v>1506</v>
      </c>
      <c r="E1088" s="132" t="s">
        <v>1086</v>
      </c>
      <c r="F1088" s="136" t="s">
        <v>553</v>
      </c>
      <c r="G1088" s="133">
        <v>235.47932508455617</v>
      </c>
    </row>
    <row r="1089" spans="2:7" ht="25.5" x14ac:dyDescent="0.25">
      <c r="B1089" s="131" t="s">
        <v>1534</v>
      </c>
      <c r="C1089" s="131" t="s">
        <v>1505</v>
      </c>
      <c r="D1089" s="131" t="s">
        <v>1506</v>
      </c>
      <c r="E1089" s="132" t="s">
        <v>1535</v>
      </c>
      <c r="F1089" s="136" t="s">
        <v>620</v>
      </c>
      <c r="G1089" s="133">
        <v>235.47932508455617</v>
      </c>
    </row>
    <row r="1090" spans="2:7" ht="25.5" x14ac:dyDescent="0.25">
      <c r="B1090" s="131" t="s">
        <v>1534</v>
      </c>
      <c r="C1090" s="131" t="s">
        <v>1505</v>
      </c>
      <c r="D1090" s="131" t="s">
        <v>1506</v>
      </c>
      <c r="E1090" s="132" t="s">
        <v>983</v>
      </c>
      <c r="F1090" s="136" t="s">
        <v>544</v>
      </c>
      <c r="G1090" s="133">
        <v>150.66994105056136</v>
      </c>
    </row>
    <row r="1091" spans="2:7" ht="25.5" x14ac:dyDescent="0.25">
      <c r="B1091" s="131" t="s">
        <v>1536</v>
      </c>
      <c r="C1091" s="131" t="s">
        <v>1505</v>
      </c>
      <c r="D1091" s="131" t="s">
        <v>1506</v>
      </c>
      <c r="E1091" s="132" t="s">
        <v>1014</v>
      </c>
      <c r="F1091" s="136" t="s">
        <v>559</v>
      </c>
      <c r="G1091" s="133">
        <v>54.976908326586312</v>
      </c>
    </row>
    <row r="1092" spans="2:7" ht="25.5" x14ac:dyDescent="0.25">
      <c r="B1092" s="131" t="s">
        <v>1537</v>
      </c>
      <c r="C1092" s="131" t="s">
        <v>1505</v>
      </c>
      <c r="D1092" s="131" t="s">
        <v>1506</v>
      </c>
      <c r="E1092" s="132" t="s">
        <v>728</v>
      </c>
      <c r="F1092" s="136" t="s">
        <v>563</v>
      </c>
      <c r="G1092" s="133">
        <v>84.73893843797228</v>
      </c>
    </row>
    <row r="1093" spans="2:7" ht="25.5" x14ac:dyDescent="0.25">
      <c r="B1093" s="131" t="s">
        <v>1537</v>
      </c>
      <c r="C1093" s="131" t="s">
        <v>1505</v>
      </c>
      <c r="D1093" s="131" t="s">
        <v>1506</v>
      </c>
      <c r="E1093" s="132" t="s">
        <v>819</v>
      </c>
      <c r="F1093" s="136" t="s">
        <v>544</v>
      </c>
      <c r="G1093" s="133">
        <v>139.86843274854141</v>
      </c>
    </row>
    <row r="1094" spans="2:7" ht="25.5" x14ac:dyDescent="0.25">
      <c r="B1094" s="131" t="s">
        <v>861</v>
      </c>
      <c r="C1094" s="131" t="s">
        <v>1505</v>
      </c>
      <c r="D1094" s="131" t="s">
        <v>1506</v>
      </c>
      <c r="E1094" s="132" t="s">
        <v>818</v>
      </c>
      <c r="F1094" s="136" t="s">
        <v>586</v>
      </c>
      <c r="G1094" s="133">
        <v>31.976908326586315</v>
      </c>
    </row>
    <row r="1095" spans="2:7" ht="25.5" x14ac:dyDescent="0.25">
      <c r="B1095" s="131" t="s">
        <v>861</v>
      </c>
      <c r="C1095" s="131" t="s">
        <v>1505</v>
      </c>
      <c r="D1095" s="131" t="s">
        <v>1506</v>
      </c>
      <c r="E1095" s="132" t="s">
        <v>885</v>
      </c>
      <c r="F1095" s="136" t="s">
        <v>798</v>
      </c>
      <c r="G1095" s="133">
        <v>21.976908326586315</v>
      </c>
    </row>
    <row r="1096" spans="2:7" ht="25.5" x14ac:dyDescent="0.25">
      <c r="B1096" s="131" t="s">
        <v>1538</v>
      </c>
      <c r="C1096" s="131" t="s">
        <v>1505</v>
      </c>
      <c r="D1096" s="131" t="s">
        <v>1506</v>
      </c>
      <c r="E1096" s="132" t="s">
        <v>720</v>
      </c>
      <c r="F1096" s="136" t="s">
        <v>688</v>
      </c>
      <c r="G1096" s="133">
        <v>51.976908326586312</v>
      </c>
    </row>
    <row r="1097" spans="2:7" ht="25.5" x14ac:dyDescent="0.25">
      <c r="B1097" s="131" t="s">
        <v>1539</v>
      </c>
      <c r="C1097" s="131" t="s">
        <v>1505</v>
      </c>
      <c r="D1097" s="131" t="s">
        <v>1506</v>
      </c>
      <c r="E1097" s="132" t="s">
        <v>1540</v>
      </c>
      <c r="F1097" s="136" t="s">
        <v>1541</v>
      </c>
      <c r="G1097" s="133">
        <v>170.3780486800751</v>
      </c>
    </row>
    <row r="1098" spans="2:7" ht="25.5" x14ac:dyDescent="0.25">
      <c r="B1098" s="131" t="s">
        <v>1542</v>
      </c>
      <c r="C1098" s="131" t="s">
        <v>1505</v>
      </c>
      <c r="D1098" s="131" t="s">
        <v>1506</v>
      </c>
      <c r="E1098" s="132" t="s">
        <v>699</v>
      </c>
      <c r="F1098" s="136" t="s">
        <v>544</v>
      </c>
      <c r="G1098" s="133">
        <v>139.86843274854141</v>
      </c>
    </row>
    <row r="1099" spans="2:7" ht="25.5" x14ac:dyDescent="0.25">
      <c r="B1099" s="131" t="s">
        <v>1542</v>
      </c>
      <c r="C1099" s="131" t="s">
        <v>1505</v>
      </c>
      <c r="D1099" s="131" t="s">
        <v>1506</v>
      </c>
      <c r="E1099" s="132" t="s">
        <v>1043</v>
      </c>
      <c r="F1099" s="136" t="s">
        <v>544</v>
      </c>
      <c r="G1099" s="133">
        <v>139.86843274854141</v>
      </c>
    </row>
    <row r="1100" spans="2:7" ht="25.5" x14ac:dyDescent="0.25">
      <c r="B1100" s="131" t="s">
        <v>1542</v>
      </c>
      <c r="C1100" s="131" t="s">
        <v>1505</v>
      </c>
      <c r="D1100" s="131" t="s">
        <v>1506</v>
      </c>
      <c r="E1100" s="132" t="s">
        <v>622</v>
      </c>
      <c r="F1100" s="136" t="s">
        <v>553</v>
      </c>
      <c r="G1100" s="133">
        <v>218.6095555940984</v>
      </c>
    </row>
    <row r="1101" spans="2:7" ht="25.5" x14ac:dyDescent="0.25">
      <c r="B1101" s="131" t="s">
        <v>1536</v>
      </c>
      <c r="C1101" s="131" t="s">
        <v>1505</v>
      </c>
      <c r="D1101" s="131" t="s">
        <v>1506</v>
      </c>
      <c r="E1101" s="132" t="s">
        <v>1543</v>
      </c>
      <c r="F1101" s="136" t="s">
        <v>637</v>
      </c>
      <c r="G1101" s="133">
        <v>180.2681564850032</v>
      </c>
    </row>
    <row r="1102" spans="2:7" ht="25.5" x14ac:dyDescent="0.25">
      <c r="B1102" s="131" t="s">
        <v>1536</v>
      </c>
      <c r="C1102" s="131" t="s">
        <v>1505</v>
      </c>
      <c r="D1102" s="131" t="s">
        <v>1506</v>
      </c>
      <c r="E1102" s="132" t="s">
        <v>1074</v>
      </c>
      <c r="F1102" s="136" t="s">
        <v>563</v>
      </c>
      <c r="G1102" s="133">
        <v>79.334811880846573</v>
      </c>
    </row>
    <row r="1103" spans="2:7" ht="25.5" x14ac:dyDescent="0.25">
      <c r="B1103" s="131" t="s">
        <v>1536</v>
      </c>
      <c r="C1103" s="131" t="s">
        <v>1505</v>
      </c>
      <c r="D1103" s="131" t="s">
        <v>1506</v>
      </c>
      <c r="E1103" s="132" t="s">
        <v>853</v>
      </c>
      <c r="F1103" s="136" t="s">
        <v>798</v>
      </c>
      <c r="G1103" s="133">
        <v>23.488471761560117</v>
      </c>
    </row>
    <row r="1104" spans="2:7" ht="25.5" x14ac:dyDescent="0.25">
      <c r="B1104" s="131" t="s">
        <v>1536</v>
      </c>
      <c r="C1104" s="131" t="s">
        <v>1505</v>
      </c>
      <c r="D1104" s="131" t="s">
        <v>1506</v>
      </c>
      <c r="E1104" s="132" t="s">
        <v>965</v>
      </c>
      <c r="F1104" s="136" t="s">
        <v>559</v>
      </c>
      <c r="G1104" s="133">
        <v>51.76211763720584</v>
      </c>
    </row>
    <row r="1105" spans="2:7" ht="25.5" x14ac:dyDescent="0.25">
      <c r="B1105" s="131" t="s">
        <v>1544</v>
      </c>
      <c r="C1105" s="131" t="s">
        <v>1505</v>
      </c>
      <c r="D1105" s="131" t="s">
        <v>1506</v>
      </c>
      <c r="E1105" s="132" t="s">
        <v>1010</v>
      </c>
      <c r="F1105" s="136" t="s">
        <v>626</v>
      </c>
      <c r="G1105" s="133">
        <v>18.488471761560117</v>
      </c>
    </row>
    <row r="1106" spans="2:7" ht="25.5" x14ac:dyDescent="0.25">
      <c r="B1106" s="131" t="s">
        <v>1545</v>
      </c>
      <c r="C1106" s="131" t="s">
        <v>1505</v>
      </c>
      <c r="D1106" s="131" t="s">
        <v>1506</v>
      </c>
      <c r="E1106" s="132" t="s">
        <v>718</v>
      </c>
      <c r="F1106" s="136" t="s">
        <v>845</v>
      </c>
      <c r="G1106" s="133">
        <v>7.6654764940142499</v>
      </c>
    </row>
    <row r="1107" spans="2:7" ht="25.5" x14ac:dyDescent="0.25">
      <c r="B1107" s="131" t="s">
        <v>1546</v>
      </c>
      <c r="C1107" s="131" t="s">
        <v>1505</v>
      </c>
      <c r="D1107" s="131" t="s">
        <v>1506</v>
      </c>
      <c r="E1107" s="132" t="s">
        <v>981</v>
      </c>
      <c r="F1107" s="136" t="s">
        <v>586</v>
      </c>
      <c r="G1107" s="133">
        <v>38.791695402640542</v>
      </c>
    </row>
    <row r="1108" spans="2:7" ht="25.5" x14ac:dyDescent="0.25">
      <c r="B1108" s="131" t="s">
        <v>1547</v>
      </c>
      <c r="C1108" s="131" t="s">
        <v>1505</v>
      </c>
      <c r="D1108" s="131" t="s">
        <v>1506</v>
      </c>
      <c r="E1108" s="132" t="s">
        <v>750</v>
      </c>
      <c r="F1108" s="136" t="s">
        <v>626</v>
      </c>
      <c r="G1108" s="133">
        <v>24.238422689413611</v>
      </c>
    </row>
    <row r="1109" spans="2:7" ht="25.5" x14ac:dyDescent="0.25">
      <c r="B1109" s="131" t="s">
        <v>1548</v>
      </c>
      <c r="C1109" s="131" t="s">
        <v>1505</v>
      </c>
      <c r="D1109" s="131" t="s">
        <v>1506</v>
      </c>
      <c r="E1109" s="132" t="s">
        <v>627</v>
      </c>
      <c r="F1109" s="136" t="s">
        <v>563</v>
      </c>
      <c r="G1109" s="133">
        <v>80.191920840222792</v>
      </c>
    </row>
    <row r="1110" spans="2:7" ht="25.5" x14ac:dyDescent="0.25">
      <c r="B1110" s="131" t="s">
        <v>1549</v>
      </c>
      <c r="C1110" s="131" t="s">
        <v>1505</v>
      </c>
      <c r="D1110" s="131" t="s">
        <v>1506</v>
      </c>
      <c r="E1110" s="132" t="s">
        <v>890</v>
      </c>
      <c r="F1110" s="136" t="s">
        <v>626</v>
      </c>
      <c r="G1110" s="133">
        <v>20.273479080761412</v>
      </c>
    </row>
    <row r="1111" spans="2:7" ht="25.5" x14ac:dyDescent="0.25">
      <c r="B1111" s="131" t="s">
        <v>1550</v>
      </c>
      <c r="C1111" s="131" t="s">
        <v>1505</v>
      </c>
      <c r="D1111" s="131" t="s">
        <v>1506</v>
      </c>
      <c r="E1111" s="132" t="s">
        <v>662</v>
      </c>
      <c r="F1111" s="136" t="s">
        <v>626</v>
      </c>
      <c r="G1111" s="133">
        <v>20.273479080761412</v>
      </c>
    </row>
    <row r="1112" spans="2:7" ht="25.5" x14ac:dyDescent="0.25">
      <c r="B1112" s="131" t="s">
        <v>1551</v>
      </c>
      <c r="C1112" s="131" t="s">
        <v>1505</v>
      </c>
      <c r="D1112" s="131" t="s">
        <v>1506</v>
      </c>
      <c r="E1112" s="132" t="s">
        <v>925</v>
      </c>
      <c r="F1112" s="136" t="s">
        <v>563</v>
      </c>
      <c r="G1112" s="133">
        <v>80.85581028092335</v>
      </c>
    </row>
    <row r="1113" spans="2:7" ht="25.5" x14ac:dyDescent="0.25">
      <c r="B1113" s="131" t="s">
        <v>1552</v>
      </c>
      <c r="C1113" s="131" t="s">
        <v>1505</v>
      </c>
      <c r="D1113" s="131" t="s">
        <v>1506</v>
      </c>
      <c r="E1113" s="132" t="s">
        <v>926</v>
      </c>
      <c r="F1113" s="136" t="s">
        <v>544</v>
      </c>
      <c r="G1113" s="133">
        <v>130.0396929254722</v>
      </c>
    </row>
    <row r="1114" spans="2:7" ht="25.5" x14ac:dyDescent="0.25">
      <c r="B1114" s="131" t="s">
        <v>1553</v>
      </c>
      <c r="C1114" s="131" t="s">
        <v>1505</v>
      </c>
      <c r="D1114" s="131" t="s">
        <v>1506</v>
      </c>
      <c r="E1114" s="132" t="s">
        <v>689</v>
      </c>
      <c r="F1114" s="136" t="s">
        <v>559</v>
      </c>
      <c r="G1114" s="133">
        <v>51.157702925530032</v>
      </c>
    </row>
    <row r="1115" spans="2:7" ht="25.5" x14ac:dyDescent="0.25">
      <c r="B1115" s="131" t="s">
        <v>1554</v>
      </c>
      <c r="C1115" s="131" t="s">
        <v>1505</v>
      </c>
      <c r="D1115" s="131" t="s">
        <v>1506</v>
      </c>
      <c r="E1115" s="132" t="s">
        <v>857</v>
      </c>
      <c r="F1115" s="136" t="s">
        <v>845</v>
      </c>
      <c r="G1115" s="133">
        <v>7.8459340771461985</v>
      </c>
    </row>
    <row r="1116" spans="2:7" ht="25.5" x14ac:dyDescent="0.25">
      <c r="B1116" s="131" t="s">
        <v>1555</v>
      </c>
      <c r="C1116" s="131" t="s">
        <v>1505</v>
      </c>
      <c r="D1116" s="131" t="s">
        <v>1506</v>
      </c>
      <c r="E1116" s="132" t="s">
        <v>649</v>
      </c>
      <c r="F1116" s="136" t="s">
        <v>563</v>
      </c>
      <c r="G1116" s="133">
        <v>80.219959555147511</v>
      </c>
    </row>
    <row r="1117" spans="2:7" ht="25.5" x14ac:dyDescent="0.25">
      <c r="B1117" s="131" t="s">
        <v>1555</v>
      </c>
      <c r="C1117" s="131" t="s">
        <v>1505</v>
      </c>
      <c r="D1117" s="131" t="s">
        <v>1506</v>
      </c>
      <c r="E1117" s="132" t="s">
        <v>651</v>
      </c>
      <c r="F1117" s="136" t="s">
        <v>559</v>
      </c>
      <c r="G1117" s="133">
        <v>51.157702925530032</v>
      </c>
    </row>
    <row r="1118" spans="2:7" ht="25.5" x14ac:dyDescent="0.25">
      <c r="B1118" s="131" t="s">
        <v>1555</v>
      </c>
      <c r="C1118" s="131" t="s">
        <v>1505</v>
      </c>
      <c r="D1118" s="131" t="s">
        <v>1506</v>
      </c>
      <c r="E1118" s="132" t="s">
        <v>835</v>
      </c>
      <c r="F1118" s="136" t="s">
        <v>544</v>
      </c>
      <c r="G1118" s="133">
        <v>130.0396929254722</v>
      </c>
    </row>
    <row r="1119" spans="2:7" ht="25.5" x14ac:dyDescent="0.25">
      <c r="B1119" s="131" t="s">
        <v>1555</v>
      </c>
      <c r="C1119" s="131" t="s">
        <v>1505</v>
      </c>
      <c r="D1119" s="131" t="s">
        <v>1506</v>
      </c>
      <c r="E1119" s="132" t="s">
        <v>948</v>
      </c>
      <c r="F1119" s="136" t="s">
        <v>559</v>
      </c>
      <c r="G1119" s="133">
        <v>51.157702925530032</v>
      </c>
    </row>
    <row r="1120" spans="2:7" ht="25.5" x14ac:dyDescent="0.25">
      <c r="B1120" s="131" t="s">
        <v>1556</v>
      </c>
      <c r="C1120" s="131" t="s">
        <v>1505</v>
      </c>
      <c r="D1120" s="131" t="s">
        <v>1506</v>
      </c>
      <c r="E1120" s="132" t="s">
        <v>745</v>
      </c>
      <c r="F1120" s="136" t="s">
        <v>559</v>
      </c>
      <c r="G1120" s="133">
        <v>49.446771602308175</v>
      </c>
    </row>
    <row r="1121" spans="2:7" ht="25.5" x14ac:dyDescent="0.25">
      <c r="B1121" s="131" t="s">
        <v>1557</v>
      </c>
      <c r="C1121" s="131" t="s">
        <v>1505</v>
      </c>
      <c r="D1121" s="131" t="s">
        <v>1506</v>
      </c>
      <c r="E1121" s="132" t="s">
        <v>841</v>
      </c>
      <c r="F1121" s="136" t="s">
        <v>544</v>
      </c>
      <c r="G1121" s="133">
        <v>131.77625113490413</v>
      </c>
    </row>
    <row r="1122" spans="2:7" ht="25.5" x14ac:dyDescent="0.25">
      <c r="B1122" s="131" t="s">
        <v>1558</v>
      </c>
      <c r="C1122" s="131" t="s">
        <v>1505</v>
      </c>
      <c r="D1122" s="131" t="s">
        <v>1506</v>
      </c>
      <c r="E1122" s="132" t="s">
        <v>628</v>
      </c>
      <c r="F1122" s="136" t="s">
        <v>563</v>
      </c>
      <c r="G1122" s="133">
        <v>82.195506185235146</v>
      </c>
    </row>
    <row r="1123" spans="2:7" ht="25.5" x14ac:dyDescent="0.25">
      <c r="B1123" s="131" t="s">
        <v>1559</v>
      </c>
      <c r="C1123" s="131" t="s">
        <v>1505</v>
      </c>
      <c r="D1123" s="131" t="s">
        <v>1506</v>
      </c>
      <c r="E1123" s="132" t="s">
        <v>1123</v>
      </c>
      <c r="F1123" s="136" t="s">
        <v>559</v>
      </c>
      <c r="G1123" s="133">
        <v>51.75544576250352</v>
      </c>
    </row>
    <row r="1124" spans="2:7" ht="25.5" x14ac:dyDescent="0.25">
      <c r="B1124" s="131" t="s">
        <v>1504</v>
      </c>
      <c r="C1124" s="131" t="s">
        <v>1505</v>
      </c>
      <c r="D1124" s="131" t="s">
        <v>1506</v>
      </c>
      <c r="E1124" s="132" t="s">
        <v>817</v>
      </c>
      <c r="F1124" s="136" t="s">
        <v>547</v>
      </c>
      <c r="G1124" s="133">
        <v>330.27848251794859</v>
      </c>
    </row>
    <row r="1125" spans="2:7" ht="25.5" x14ac:dyDescent="0.25">
      <c r="B1125" s="131" t="s">
        <v>1509</v>
      </c>
      <c r="C1125" s="131" t="s">
        <v>1505</v>
      </c>
      <c r="D1125" s="131" t="s">
        <v>1506</v>
      </c>
      <c r="E1125" s="132" t="s">
        <v>1158</v>
      </c>
      <c r="F1125" s="136" t="s">
        <v>798</v>
      </c>
      <c r="G1125" s="133">
        <v>23.414409669589219</v>
      </c>
    </row>
    <row r="1126" spans="2:7" ht="25.5" x14ac:dyDescent="0.25">
      <c r="B1126" s="131" t="s">
        <v>1557</v>
      </c>
      <c r="C1126" s="131" t="s">
        <v>1505</v>
      </c>
      <c r="D1126" s="131" t="s">
        <v>1506</v>
      </c>
      <c r="E1126" s="132" t="s">
        <v>836</v>
      </c>
      <c r="F1126" s="136" t="s">
        <v>563</v>
      </c>
      <c r="G1126" s="133">
        <v>73.007964137546054</v>
      </c>
    </row>
    <row r="1127" spans="2:7" ht="25.5" x14ac:dyDescent="0.25">
      <c r="B1127" s="131" t="s">
        <v>1557</v>
      </c>
      <c r="C1127" s="131" t="s">
        <v>1505</v>
      </c>
      <c r="D1127" s="131" t="s">
        <v>1506</v>
      </c>
      <c r="E1127" s="132" t="s">
        <v>876</v>
      </c>
      <c r="F1127" s="136" t="s">
        <v>544</v>
      </c>
      <c r="G1127" s="133">
        <v>98.084170037057561</v>
      </c>
    </row>
    <row r="1128" spans="2:7" ht="25.5" x14ac:dyDescent="0.25">
      <c r="B1128" s="131" t="s">
        <v>1557</v>
      </c>
      <c r="C1128" s="131" t="s">
        <v>1505</v>
      </c>
      <c r="D1128" s="131" t="s">
        <v>1506</v>
      </c>
      <c r="E1128" s="132" t="s">
        <v>671</v>
      </c>
      <c r="F1128" s="136" t="s">
        <v>553</v>
      </c>
      <c r="G1128" s="133">
        <v>188.08417003705756</v>
      </c>
    </row>
    <row r="1129" spans="2:7" ht="25.5" x14ac:dyDescent="0.25">
      <c r="B1129" s="131" t="s">
        <v>1557</v>
      </c>
      <c r="C1129" s="131" t="s">
        <v>1505</v>
      </c>
      <c r="D1129" s="131" t="s">
        <v>1506</v>
      </c>
      <c r="E1129" s="132" t="s">
        <v>1173</v>
      </c>
      <c r="F1129" s="136" t="s">
        <v>559</v>
      </c>
      <c r="G1129" s="133">
        <v>47.233579987834908</v>
      </c>
    </row>
    <row r="1130" spans="2:7" ht="25.5" x14ac:dyDescent="0.25">
      <c r="B1130" s="131" t="s">
        <v>1557</v>
      </c>
      <c r="C1130" s="131" t="s">
        <v>1505</v>
      </c>
      <c r="D1130" s="131" t="s">
        <v>1506</v>
      </c>
      <c r="E1130" s="132" t="s">
        <v>1560</v>
      </c>
      <c r="F1130" s="136" t="s">
        <v>620</v>
      </c>
      <c r="G1130" s="133">
        <v>186.98436701896901</v>
      </c>
    </row>
    <row r="1131" spans="2:7" ht="25.5" x14ac:dyDescent="0.25">
      <c r="B1131" s="131" t="s">
        <v>1557</v>
      </c>
      <c r="C1131" s="131" t="s">
        <v>1505</v>
      </c>
      <c r="D1131" s="131" t="s">
        <v>1506</v>
      </c>
      <c r="E1131" s="132" t="s">
        <v>953</v>
      </c>
      <c r="F1131" s="136" t="s">
        <v>547</v>
      </c>
      <c r="G1131" s="133">
        <v>301.21047626392766</v>
      </c>
    </row>
    <row r="1132" spans="2:7" ht="25.5" x14ac:dyDescent="0.25">
      <c r="B1132" s="131" t="s">
        <v>1557</v>
      </c>
      <c r="C1132" s="131" t="s">
        <v>1505</v>
      </c>
      <c r="D1132" s="131" t="s">
        <v>1506</v>
      </c>
      <c r="E1132" s="132" t="s">
        <v>954</v>
      </c>
      <c r="F1132" s="136" t="s">
        <v>553</v>
      </c>
      <c r="G1132" s="133">
        <v>188.08417003705756</v>
      </c>
    </row>
    <row r="1133" spans="2:7" ht="25.5" x14ac:dyDescent="0.25">
      <c r="B1133" s="131" t="s">
        <v>1557</v>
      </c>
      <c r="C1133" s="131" t="s">
        <v>1505</v>
      </c>
      <c r="D1133" s="131" t="s">
        <v>1506</v>
      </c>
      <c r="E1133" s="132" t="s">
        <v>880</v>
      </c>
      <c r="F1133" s="136" t="s">
        <v>563</v>
      </c>
      <c r="G1133" s="133">
        <v>73.007964137546054</v>
      </c>
    </row>
    <row r="1134" spans="2:7" ht="25.5" x14ac:dyDescent="0.25">
      <c r="B1134" s="131" t="s">
        <v>1561</v>
      </c>
      <c r="C1134" s="131" t="s">
        <v>1505</v>
      </c>
      <c r="D1134" s="131" t="s">
        <v>1506</v>
      </c>
      <c r="E1134" s="132" t="s">
        <v>1110</v>
      </c>
      <c r="F1134" s="136" t="s">
        <v>563</v>
      </c>
      <c r="G1134" s="133">
        <v>73.007964137546054</v>
      </c>
    </row>
    <row r="1135" spans="2:7" ht="25.5" x14ac:dyDescent="0.25">
      <c r="B1135" s="131" t="s">
        <v>1562</v>
      </c>
      <c r="C1135" s="131" t="s">
        <v>1505</v>
      </c>
      <c r="D1135" s="131" t="s">
        <v>1506</v>
      </c>
      <c r="E1135" s="132" t="s">
        <v>625</v>
      </c>
      <c r="F1135" s="136" t="s">
        <v>559</v>
      </c>
      <c r="G1135" s="133">
        <v>47.233579987834908</v>
      </c>
    </row>
    <row r="1136" spans="2:7" ht="25.5" x14ac:dyDescent="0.25">
      <c r="B1136" s="131" t="s">
        <v>1542</v>
      </c>
      <c r="C1136" s="131" t="s">
        <v>1505</v>
      </c>
      <c r="D1136" s="131" t="s">
        <v>1506</v>
      </c>
      <c r="E1136" s="132" t="s">
        <v>882</v>
      </c>
      <c r="F1136" s="136" t="s">
        <v>559</v>
      </c>
      <c r="G1136" s="133">
        <v>47.233579987834908</v>
      </c>
    </row>
    <row r="1137" spans="2:7" ht="25.5" x14ac:dyDescent="0.25">
      <c r="B1137" s="131" t="s">
        <v>1542</v>
      </c>
      <c r="C1137" s="131" t="s">
        <v>1505</v>
      </c>
      <c r="D1137" s="131" t="s">
        <v>1506</v>
      </c>
      <c r="E1137" s="132" t="s">
        <v>1563</v>
      </c>
      <c r="F1137" s="136" t="s">
        <v>626</v>
      </c>
      <c r="G1137" s="133">
        <v>18.760609004077402</v>
      </c>
    </row>
    <row r="1138" spans="2:7" ht="25.5" x14ac:dyDescent="0.25">
      <c r="B1138" s="131" t="s">
        <v>1539</v>
      </c>
      <c r="C1138" s="131" t="s">
        <v>1505</v>
      </c>
      <c r="D1138" s="131" t="s">
        <v>1506</v>
      </c>
      <c r="E1138" s="132" t="s">
        <v>830</v>
      </c>
      <c r="F1138" s="136" t="s">
        <v>553</v>
      </c>
      <c r="G1138" s="133">
        <v>188.08417003705756</v>
      </c>
    </row>
    <row r="1139" spans="2:7" ht="25.5" x14ac:dyDescent="0.25">
      <c r="B1139" s="131" t="s">
        <v>1539</v>
      </c>
      <c r="C1139" s="131" t="s">
        <v>1505</v>
      </c>
      <c r="D1139" s="131" t="s">
        <v>1506</v>
      </c>
      <c r="E1139" s="132" t="s">
        <v>623</v>
      </c>
      <c r="F1139" s="136" t="s">
        <v>553</v>
      </c>
      <c r="G1139" s="133">
        <v>188.08417003705756</v>
      </c>
    </row>
    <row r="1140" spans="2:7" ht="25.5" x14ac:dyDescent="0.25">
      <c r="B1140" s="131" t="s">
        <v>1539</v>
      </c>
      <c r="C1140" s="131" t="s">
        <v>1505</v>
      </c>
      <c r="D1140" s="131" t="s">
        <v>1506</v>
      </c>
      <c r="E1140" s="132" t="s">
        <v>976</v>
      </c>
      <c r="F1140" s="136" t="s">
        <v>559</v>
      </c>
      <c r="G1140" s="133">
        <v>47.233579987834908</v>
      </c>
    </row>
    <row r="1141" spans="2:7" ht="25.5" x14ac:dyDescent="0.25">
      <c r="B1141" s="131" t="s">
        <v>1564</v>
      </c>
      <c r="C1141" s="131" t="s">
        <v>1505</v>
      </c>
      <c r="D1141" s="131" t="s">
        <v>1506</v>
      </c>
      <c r="E1141" s="132" t="s">
        <v>622</v>
      </c>
      <c r="F1141" s="136" t="s">
        <v>626</v>
      </c>
      <c r="G1141" s="133">
        <v>15.213785205709003</v>
      </c>
    </row>
    <row r="1142" spans="2:7" ht="25.5" x14ac:dyDescent="0.25">
      <c r="B1142" s="131" t="s">
        <v>1565</v>
      </c>
      <c r="C1142" s="131" t="s">
        <v>1505</v>
      </c>
      <c r="D1142" s="131" t="s">
        <v>1506</v>
      </c>
      <c r="E1142" s="132" t="s">
        <v>1247</v>
      </c>
      <c r="F1142" s="136" t="s">
        <v>559</v>
      </c>
      <c r="G1142" s="133">
        <v>47.642591364426096</v>
      </c>
    </row>
    <row r="1143" spans="2:7" ht="25.5" x14ac:dyDescent="0.25">
      <c r="B1143" s="131" t="s">
        <v>941</v>
      </c>
      <c r="C1143" s="131" t="s">
        <v>1505</v>
      </c>
      <c r="D1143" s="131" t="s">
        <v>1506</v>
      </c>
      <c r="E1143" s="132" t="s">
        <v>705</v>
      </c>
      <c r="F1143" s="136" t="s">
        <v>586</v>
      </c>
      <c r="G1143" s="133">
        <v>30.213785205709002</v>
      </c>
    </row>
    <row r="1144" spans="2:7" ht="25.5" x14ac:dyDescent="0.25">
      <c r="B1144" s="131" t="s">
        <v>1566</v>
      </c>
      <c r="C1144" s="131" t="s">
        <v>1505</v>
      </c>
      <c r="D1144" s="131" t="s">
        <v>1506</v>
      </c>
      <c r="E1144" s="132" t="s">
        <v>687</v>
      </c>
      <c r="F1144" s="136" t="s">
        <v>626</v>
      </c>
      <c r="G1144" s="133">
        <v>15.213785205709003</v>
      </c>
    </row>
    <row r="1145" spans="2:7" ht="25.5" x14ac:dyDescent="0.25">
      <c r="B1145" s="131" t="s">
        <v>1518</v>
      </c>
      <c r="C1145" s="131" t="s">
        <v>1505</v>
      </c>
      <c r="D1145" s="131" t="s">
        <v>1506</v>
      </c>
      <c r="E1145" s="132" t="s">
        <v>968</v>
      </c>
      <c r="F1145" s="136" t="s">
        <v>544</v>
      </c>
      <c r="G1145" s="133">
        <v>138.67349067474942</v>
      </c>
    </row>
    <row r="1146" spans="2:7" ht="25.5" x14ac:dyDescent="0.25">
      <c r="B1146" s="131" t="s">
        <v>1518</v>
      </c>
      <c r="C1146" s="131" t="s">
        <v>1505</v>
      </c>
      <c r="D1146" s="131" t="s">
        <v>1506</v>
      </c>
      <c r="E1146" s="132" t="s">
        <v>1261</v>
      </c>
      <c r="F1146" s="136" t="s">
        <v>559</v>
      </c>
      <c r="G1146" s="133">
        <v>54.582755795392416</v>
      </c>
    </row>
    <row r="1147" spans="2:7" ht="25.5" x14ac:dyDescent="0.25">
      <c r="B1147" s="131" t="s">
        <v>1518</v>
      </c>
      <c r="C1147" s="131" t="s">
        <v>1505</v>
      </c>
      <c r="D1147" s="131" t="s">
        <v>1506</v>
      </c>
      <c r="E1147" s="132" t="s">
        <v>888</v>
      </c>
      <c r="F1147" s="136" t="s">
        <v>688</v>
      </c>
      <c r="G1147" s="133">
        <v>51.779902676975169</v>
      </c>
    </row>
    <row r="1148" spans="2:7" ht="25.5" x14ac:dyDescent="0.25">
      <c r="B1148" s="131" t="s">
        <v>1567</v>
      </c>
      <c r="C1148" s="131" t="s">
        <v>1505</v>
      </c>
      <c r="D1148" s="131" t="s">
        <v>1506</v>
      </c>
      <c r="E1148" s="132" t="s">
        <v>874</v>
      </c>
      <c r="F1148" s="136" t="s">
        <v>563</v>
      </c>
      <c r="G1148" s="133">
        <v>85.144361339881755</v>
      </c>
    </row>
    <row r="1149" spans="2:7" ht="25.5" x14ac:dyDescent="0.25">
      <c r="B1149" s="131" t="s">
        <v>1568</v>
      </c>
      <c r="C1149" s="131" t="s">
        <v>1505</v>
      </c>
      <c r="D1149" s="131" t="s">
        <v>1506</v>
      </c>
      <c r="E1149" s="132" t="s">
        <v>725</v>
      </c>
      <c r="F1149" s="136" t="s">
        <v>544</v>
      </c>
      <c r="G1149" s="133">
        <v>138.68779692288945</v>
      </c>
    </row>
    <row r="1150" spans="2:7" ht="25.5" x14ac:dyDescent="0.25">
      <c r="B1150" s="131" t="s">
        <v>1568</v>
      </c>
      <c r="C1150" s="131" t="s">
        <v>1505</v>
      </c>
      <c r="D1150" s="131" t="s">
        <v>1506</v>
      </c>
      <c r="E1150" s="132" t="s">
        <v>673</v>
      </c>
      <c r="F1150" s="136" t="s">
        <v>553</v>
      </c>
      <c r="G1150" s="133">
        <v>216.69459503323822</v>
      </c>
    </row>
    <row r="1151" spans="2:7" ht="25.5" x14ac:dyDescent="0.25">
      <c r="B1151" s="131" t="s">
        <v>1568</v>
      </c>
      <c r="C1151" s="131" t="s">
        <v>1505</v>
      </c>
      <c r="D1151" s="131" t="s">
        <v>1506</v>
      </c>
      <c r="E1151" s="132" t="s">
        <v>1050</v>
      </c>
      <c r="F1151" s="136" t="s">
        <v>544</v>
      </c>
      <c r="G1151" s="133">
        <v>138.68779692288945</v>
      </c>
    </row>
    <row r="1152" spans="2:7" ht="25.5" x14ac:dyDescent="0.25">
      <c r="B1152" s="131" t="s">
        <v>1568</v>
      </c>
      <c r="C1152" s="131" t="s">
        <v>1505</v>
      </c>
      <c r="D1152" s="131" t="s">
        <v>1506</v>
      </c>
      <c r="E1152" s="132" t="s">
        <v>676</v>
      </c>
      <c r="F1152" s="136" t="s">
        <v>563</v>
      </c>
      <c r="G1152" s="133">
        <v>86.649344585377094</v>
      </c>
    </row>
    <row r="1153" spans="2:7" ht="25.5" x14ac:dyDescent="0.25">
      <c r="B1153" s="131" t="s">
        <v>1569</v>
      </c>
      <c r="C1153" s="131" t="s">
        <v>1505</v>
      </c>
      <c r="D1153" s="131" t="s">
        <v>1506</v>
      </c>
      <c r="E1153" s="132" t="s">
        <v>1441</v>
      </c>
      <c r="F1153" s="136" t="s">
        <v>559</v>
      </c>
      <c r="G1153" s="133">
        <v>54.582755795392416</v>
      </c>
    </row>
    <row r="1154" spans="2:7" ht="25.5" x14ac:dyDescent="0.25">
      <c r="B1154" s="131" t="s">
        <v>1570</v>
      </c>
      <c r="C1154" s="131" t="s">
        <v>1505</v>
      </c>
      <c r="D1154" s="131" t="s">
        <v>1506</v>
      </c>
      <c r="E1154" s="132" t="s">
        <v>875</v>
      </c>
      <c r="F1154" s="136" t="s">
        <v>688</v>
      </c>
      <c r="G1154" s="133">
        <v>54.582755795392416</v>
      </c>
    </row>
    <row r="1155" spans="2:7" ht="25.5" x14ac:dyDescent="0.25">
      <c r="B1155" s="131" t="s">
        <v>1518</v>
      </c>
      <c r="C1155" s="131" t="s">
        <v>1505</v>
      </c>
      <c r="D1155" s="131" t="s">
        <v>1506</v>
      </c>
      <c r="E1155" s="132" t="s">
        <v>1054</v>
      </c>
      <c r="F1155" s="136" t="s">
        <v>553</v>
      </c>
      <c r="G1155" s="133">
        <v>223.44402138877197</v>
      </c>
    </row>
    <row r="1156" spans="2:7" ht="25.5" x14ac:dyDescent="0.25">
      <c r="B1156" s="131" t="s">
        <v>1518</v>
      </c>
      <c r="C1156" s="131" t="s">
        <v>1505</v>
      </c>
      <c r="D1156" s="131" t="s">
        <v>1506</v>
      </c>
      <c r="E1156" s="132" t="s">
        <v>683</v>
      </c>
      <c r="F1156" s="136" t="s">
        <v>547</v>
      </c>
      <c r="G1156" s="133">
        <v>357.93279186824969</v>
      </c>
    </row>
    <row r="1157" spans="2:7" ht="25.5" x14ac:dyDescent="0.25">
      <c r="B1157" s="131" t="s">
        <v>1518</v>
      </c>
      <c r="C1157" s="131" t="s">
        <v>1505</v>
      </c>
      <c r="D1157" s="131" t="s">
        <v>1506</v>
      </c>
      <c r="E1157" s="132" t="s">
        <v>975</v>
      </c>
      <c r="F1157" s="136" t="s">
        <v>553</v>
      </c>
      <c r="G1157" s="133">
        <v>223.44402138877197</v>
      </c>
    </row>
    <row r="1158" spans="2:7" ht="25.5" x14ac:dyDescent="0.25">
      <c r="B1158" s="131" t="s">
        <v>1518</v>
      </c>
      <c r="C1158" s="131" t="s">
        <v>1505</v>
      </c>
      <c r="D1158" s="131" t="s">
        <v>1506</v>
      </c>
      <c r="E1158" s="132" t="s">
        <v>1571</v>
      </c>
      <c r="F1158" s="136" t="s">
        <v>553</v>
      </c>
      <c r="G1158" s="133">
        <v>223.44402138877197</v>
      </c>
    </row>
    <row r="1159" spans="2:7" ht="25.5" x14ac:dyDescent="0.25">
      <c r="B1159" s="131" t="s">
        <v>1518</v>
      </c>
      <c r="C1159" s="131" t="s">
        <v>1505</v>
      </c>
      <c r="D1159" s="131" t="s">
        <v>1506</v>
      </c>
      <c r="E1159" s="132" t="s">
        <v>709</v>
      </c>
      <c r="F1159" s="136" t="s">
        <v>553</v>
      </c>
      <c r="G1159" s="133">
        <v>223.44402138877197</v>
      </c>
    </row>
    <row r="1160" spans="2:7" ht="24" customHeight="1" x14ac:dyDescent="0.25">
      <c r="B1160" s="131" t="s">
        <v>1518</v>
      </c>
      <c r="C1160" s="131" t="s">
        <v>1505</v>
      </c>
      <c r="D1160" s="131" t="s">
        <v>1506</v>
      </c>
      <c r="E1160" s="132" t="s">
        <v>669</v>
      </c>
      <c r="F1160" s="136" t="s">
        <v>563</v>
      </c>
      <c r="G1160" s="133">
        <v>84.964043096629993</v>
      </c>
    </row>
    <row r="1161" spans="2:7" ht="24" customHeight="1" x14ac:dyDescent="0.25">
      <c r="B1161" s="131" t="s">
        <v>1518</v>
      </c>
      <c r="C1161" s="131" t="s">
        <v>1505</v>
      </c>
      <c r="D1161" s="131" t="s">
        <v>1506</v>
      </c>
      <c r="E1161" s="132" t="s">
        <v>893</v>
      </c>
      <c r="F1161" s="136" t="s">
        <v>559</v>
      </c>
      <c r="G1161" s="133">
        <v>54.632204591411188</v>
      </c>
    </row>
    <row r="1162" spans="2:7" ht="24" customHeight="1" x14ac:dyDescent="0.25">
      <c r="B1162" s="131" t="s">
        <v>1521</v>
      </c>
      <c r="C1162" s="131" t="s">
        <v>1505</v>
      </c>
      <c r="D1162" s="131" t="s">
        <v>1506</v>
      </c>
      <c r="E1162" s="132" t="s">
        <v>866</v>
      </c>
      <c r="F1162" s="136" t="s">
        <v>547</v>
      </c>
      <c r="G1162" s="133">
        <v>347.69388181101567</v>
      </c>
    </row>
    <row r="1163" spans="2:7" ht="24" customHeight="1" x14ac:dyDescent="0.25">
      <c r="B1163" s="131" t="s">
        <v>1572</v>
      </c>
      <c r="C1163" s="131" t="s">
        <v>1505</v>
      </c>
      <c r="D1163" s="131" t="s">
        <v>1506</v>
      </c>
      <c r="E1163" s="132" t="s">
        <v>1573</v>
      </c>
      <c r="F1163" s="136" t="s">
        <v>620</v>
      </c>
      <c r="G1163" s="133">
        <v>217.12417301420388</v>
      </c>
    </row>
    <row r="1164" spans="2:7" ht="24" customHeight="1" x14ac:dyDescent="0.25">
      <c r="B1164" s="131" t="s">
        <v>1572</v>
      </c>
      <c r="C1164" s="131" t="s">
        <v>1505</v>
      </c>
      <c r="D1164" s="131" t="s">
        <v>1506</v>
      </c>
      <c r="E1164" s="132" t="s">
        <v>763</v>
      </c>
      <c r="F1164" s="136" t="s">
        <v>553</v>
      </c>
      <c r="G1164" s="133">
        <v>217.12417301420388</v>
      </c>
    </row>
    <row r="1165" spans="2:7" ht="24" customHeight="1" x14ac:dyDescent="0.25">
      <c r="B1165" s="131" t="s">
        <v>1572</v>
      </c>
      <c r="C1165" s="131" t="s">
        <v>1505</v>
      </c>
      <c r="D1165" s="131" t="s">
        <v>1506</v>
      </c>
      <c r="E1165" s="132" t="s">
        <v>1574</v>
      </c>
      <c r="F1165" s="136" t="s">
        <v>553</v>
      </c>
      <c r="G1165" s="133">
        <v>217.12417301420388</v>
      </c>
    </row>
    <row r="1166" spans="2:7" ht="24" customHeight="1" x14ac:dyDescent="0.25">
      <c r="B1166" s="131" t="s">
        <v>1575</v>
      </c>
      <c r="C1166" s="131" t="s">
        <v>1505</v>
      </c>
      <c r="D1166" s="131" t="s">
        <v>1506</v>
      </c>
      <c r="E1166" s="132" t="s">
        <v>816</v>
      </c>
      <c r="F1166" s="136" t="s">
        <v>553</v>
      </c>
      <c r="G1166" s="133">
        <v>217.12417301420388</v>
      </c>
    </row>
    <row r="1167" spans="2:7" ht="24" customHeight="1" x14ac:dyDescent="0.25">
      <c r="B1167" s="131" t="s">
        <v>1575</v>
      </c>
      <c r="C1167" s="131" t="s">
        <v>1505</v>
      </c>
      <c r="D1167" s="131" t="s">
        <v>1506</v>
      </c>
      <c r="E1167" s="132" t="s">
        <v>681</v>
      </c>
      <c r="F1167" s="136" t="s">
        <v>544</v>
      </c>
      <c r="G1167" s="133">
        <v>138.8706365453192</v>
      </c>
    </row>
    <row r="1168" spans="2:7" ht="24" customHeight="1" x14ac:dyDescent="0.25">
      <c r="B1168" s="131" t="s">
        <v>1576</v>
      </c>
      <c r="C1168" s="131" t="s">
        <v>1505</v>
      </c>
      <c r="D1168" s="131" t="s">
        <v>1506</v>
      </c>
      <c r="E1168" s="132" t="s">
        <v>1577</v>
      </c>
      <c r="F1168" s="136" t="s">
        <v>626</v>
      </c>
      <c r="G1168" s="133">
        <v>21.675845972281067</v>
      </c>
    </row>
    <row r="1169" spans="2:7" ht="24" customHeight="1" x14ac:dyDescent="0.25">
      <c r="B1169" s="131" t="s">
        <v>1578</v>
      </c>
      <c r="C1169" s="131" t="s">
        <v>1505</v>
      </c>
      <c r="D1169" s="131" t="s">
        <v>1506</v>
      </c>
      <c r="E1169" s="132" t="s">
        <v>862</v>
      </c>
      <c r="F1169" s="136" t="s">
        <v>544</v>
      </c>
      <c r="G1169" s="133">
        <v>138.89265530674214</v>
      </c>
    </row>
    <row r="1170" spans="2:7" ht="24" customHeight="1" x14ac:dyDescent="0.25">
      <c r="B1170" s="131" t="s">
        <v>1579</v>
      </c>
      <c r="C1170" s="131" t="s">
        <v>1505</v>
      </c>
      <c r="D1170" s="131" t="s">
        <v>1506</v>
      </c>
      <c r="E1170" s="132" t="s">
        <v>680</v>
      </c>
      <c r="F1170" s="136" t="s">
        <v>563</v>
      </c>
      <c r="G1170" s="133">
        <v>85.011671207235949</v>
      </c>
    </row>
    <row r="1171" spans="2:7" ht="24" customHeight="1" x14ac:dyDescent="0.25">
      <c r="B1171" s="131" t="s">
        <v>1578</v>
      </c>
      <c r="C1171" s="131" t="s">
        <v>1505</v>
      </c>
      <c r="D1171" s="131" t="s">
        <v>1506</v>
      </c>
      <c r="E1171" s="132" t="s">
        <v>814</v>
      </c>
      <c r="F1171" s="136" t="s">
        <v>547</v>
      </c>
      <c r="G1171" s="133">
        <v>347.71424668229406</v>
      </c>
    </row>
    <row r="1172" spans="2:7" ht="24" customHeight="1" x14ac:dyDescent="0.25">
      <c r="B1172" s="131" t="s">
        <v>1578</v>
      </c>
      <c r="C1172" s="131" t="s">
        <v>1505</v>
      </c>
      <c r="D1172" s="131" t="s">
        <v>1506</v>
      </c>
      <c r="E1172" s="132" t="s">
        <v>1256</v>
      </c>
      <c r="F1172" s="136" t="s">
        <v>547</v>
      </c>
      <c r="G1172" s="133">
        <v>347.71424668229406</v>
      </c>
    </row>
    <row r="1173" spans="2:7" ht="24" customHeight="1" x14ac:dyDescent="0.25">
      <c r="B1173" s="131" t="s">
        <v>1578</v>
      </c>
      <c r="C1173" s="131" t="s">
        <v>1505</v>
      </c>
      <c r="D1173" s="131" t="s">
        <v>1506</v>
      </c>
      <c r="E1173" s="132" t="s">
        <v>1066</v>
      </c>
      <c r="F1173" s="136" t="s">
        <v>688</v>
      </c>
      <c r="G1173" s="133">
        <v>51.971924265429479</v>
      </c>
    </row>
    <row r="1174" spans="2:7" ht="24" customHeight="1" x14ac:dyDescent="0.25">
      <c r="B1174" s="131" t="s">
        <v>1578</v>
      </c>
      <c r="C1174" s="131" t="s">
        <v>1505</v>
      </c>
      <c r="D1174" s="131" t="s">
        <v>1506</v>
      </c>
      <c r="E1174" s="132" t="s">
        <v>1127</v>
      </c>
      <c r="F1174" s="136" t="s">
        <v>563</v>
      </c>
      <c r="G1174" s="133">
        <v>85.058781843504192</v>
      </c>
    </row>
    <row r="1175" spans="2:7" ht="24" customHeight="1" x14ac:dyDescent="0.25">
      <c r="B1175" s="131" t="s">
        <v>1578</v>
      </c>
      <c r="C1175" s="131" t="s">
        <v>1505</v>
      </c>
      <c r="D1175" s="131" t="s">
        <v>1506</v>
      </c>
      <c r="E1175" s="132" t="s">
        <v>1580</v>
      </c>
      <c r="F1175" s="136" t="s">
        <v>1279</v>
      </c>
      <c r="G1175" s="133">
        <v>138.89265530674214</v>
      </c>
    </row>
    <row r="1176" spans="2:7" ht="24" customHeight="1" x14ac:dyDescent="0.25">
      <c r="B1176" s="131" t="s">
        <v>1581</v>
      </c>
      <c r="C1176" s="131" t="s">
        <v>1505</v>
      </c>
      <c r="D1176" s="131" t="s">
        <v>1506</v>
      </c>
      <c r="E1176" s="132" t="s">
        <v>666</v>
      </c>
      <c r="F1176" s="136" t="s">
        <v>563</v>
      </c>
      <c r="G1176" s="133">
        <v>85.011671207235949</v>
      </c>
    </row>
    <row r="1177" spans="2:7" ht="24" customHeight="1" x14ac:dyDescent="0.25">
      <c r="B1177" s="131" t="s">
        <v>1582</v>
      </c>
      <c r="C1177" s="131" t="s">
        <v>1505</v>
      </c>
      <c r="D1177" s="131" t="s">
        <v>1506</v>
      </c>
      <c r="E1177" s="132" t="s">
        <v>697</v>
      </c>
      <c r="F1177" s="136" t="s">
        <v>559</v>
      </c>
      <c r="G1177" s="133">
        <v>59.710623159320292</v>
      </c>
    </row>
    <row r="1178" spans="2:7" ht="24" customHeight="1" x14ac:dyDescent="0.25">
      <c r="B1178" s="131" t="s">
        <v>1583</v>
      </c>
      <c r="C1178" s="131" t="s">
        <v>1505</v>
      </c>
      <c r="D1178" s="131" t="s">
        <v>1506</v>
      </c>
      <c r="E1178" s="132" t="s">
        <v>685</v>
      </c>
      <c r="F1178" s="136" t="s">
        <v>688</v>
      </c>
      <c r="G1178" s="133">
        <v>56.710623159320292</v>
      </c>
    </row>
    <row r="1179" spans="2:7" ht="24" customHeight="1" x14ac:dyDescent="0.25">
      <c r="B1179" s="131" t="s">
        <v>1584</v>
      </c>
      <c r="C1179" s="131" t="s">
        <v>1505</v>
      </c>
      <c r="D1179" s="131" t="s">
        <v>1506</v>
      </c>
      <c r="E1179" s="132" t="s">
        <v>1024</v>
      </c>
      <c r="F1179" s="136" t="s">
        <v>688</v>
      </c>
      <c r="G1179" s="133">
        <v>56.710623159320292</v>
      </c>
    </row>
    <row r="1180" spans="2:7" ht="24" customHeight="1" x14ac:dyDescent="0.25">
      <c r="B1180" s="131" t="s">
        <v>1584</v>
      </c>
      <c r="C1180" s="131" t="s">
        <v>1505</v>
      </c>
      <c r="D1180" s="131" t="s">
        <v>1506</v>
      </c>
      <c r="E1180" s="132" t="s">
        <v>689</v>
      </c>
      <c r="F1180" s="136" t="s">
        <v>563</v>
      </c>
      <c r="G1180" s="133">
        <v>92.216684511083983</v>
      </c>
    </row>
    <row r="1181" spans="2:7" ht="24" customHeight="1" x14ac:dyDescent="0.25">
      <c r="B1181" s="131" t="s">
        <v>1585</v>
      </c>
      <c r="C1181" s="131" t="s">
        <v>1505</v>
      </c>
      <c r="D1181" s="131" t="s">
        <v>1506</v>
      </c>
      <c r="E1181" s="132" t="s">
        <v>916</v>
      </c>
      <c r="F1181" s="136" t="s">
        <v>586</v>
      </c>
      <c r="G1181" s="133">
        <v>37.845934077146197</v>
      </c>
    </row>
    <row r="1182" spans="2:7" ht="24" customHeight="1" x14ac:dyDescent="0.25">
      <c r="B1182" s="131" t="s">
        <v>1586</v>
      </c>
      <c r="C1182" s="131" t="s">
        <v>1505</v>
      </c>
      <c r="D1182" s="131" t="s">
        <v>1506</v>
      </c>
      <c r="E1182" s="132" t="s">
        <v>1587</v>
      </c>
      <c r="F1182" s="136" t="s">
        <v>1588</v>
      </c>
      <c r="G1182" s="133">
        <v>175.57285441453502</v>
      </c>
    </row>
    <row r="1183" spans="2:7" ht="24" customHeight="1" x14ac:dyDescent="0.25">
      <c r="B1183" s="131" t="s">
        <v>1586</v>
      </c>
      <c r="C1183" s="131" t="s">
        <v>1505</v>
      </c>
      <c r="D1183" s="131" t="s">
        <v>1506</v>
      </c>
      <c r="E1183" s="132" t="s">
        <v>1077</v>
      </c>
      <c r="F1183" s="136" t="s">
        <v>563</v>
      </c>
      <c r="G1183" s="133">
        <v>68.044405810562679</v>
      </c>
    </row>
    <row r="1184" spans="2:7" ht="24" customHeight="1" x14ac:dyDescent="0.25">
      <c r="B1184" s="131" t="s">
        <v>1586</v>
      </c>
      <c r="C1184" s="131" t="s">
        <v>1505</v>
      </c>
      <c r="D1184" s="131" t="s">
        <v>1506</v>
      </c>
      <c r="E1184" s="132" t="s">
        <v>1253</v>
      </c>
      <c r="F1184" s="136" t="s">
        <v>563</v>
      </c>
      <c r="G1184" s="133">
        <v>68.044405810562679</v>
      </c>
    </row>
    <row r="1185" spans="2:7" ht="24" customHeight="1" x14ac:dyDescent="0.25">
      <c r="B1185" s="131" t="s">
        <v>1586</v>
      </c>
      <c r="C1185" s="131" t="s">
        <v>1505</v>
      </c>
      <c r="D1185" s="131" t="s">
        <v>1506</v>
      </c>
      <c r="E1185" s="132" t="s">
        <v>685</v>
      </c>
      <c r="F1185" s="136" t="s">
        <v>544</v>
      </c>
      <c r="G1185" s="133">
        <v>112.33187647913965</v>
      </c>
    </row>
    <row r="1186" spans="2:7" ht="24" customHeight="1" x14ac:dyDescent="0.25">
      <c r="B1186" s="131" t="s">
        <v>1586</v>
      </c>
      <c r="C1186" s="131" t="s">
        <v>1505</v>
      </c>
      <c r="D1186" s="131" t="s">
        <v>1506</v>
      </c>
      <c r="E1186" s="132" t="s">
        <v>888</v>
      </c>
      <c r="F1186" s="136" t="s">
        <v>553</v>
      </c>
      <c r="G1186" s="133">
        <v>175.57285441453502</v>
      </c>
    </row>
    <row r="1187" spans="2:7" ht="24" customHeight="1" x14ac:dyDescent="0.25">
      <c r="B1187" s="131" t="s">
        <v>1586</v>
      </c>
      <c r="C1187" s="131" t="s">
        <v>1505</v>
      </c>
      <c r="D1187" s="131" t="s">
        <v>1506</v>
      </c>
      <c r="E1187" s="132" t="s">
        <v>749</v>
      </c>
      <c r="F1187" s="136" t="s">
        <v>798</v>
      </c>
      <c r="G1187" s="133">
        <v>20.13845853834199</v>
      </c>
    </row>
    <row r="1188" spans="2:7" ht="24" customHeight="1" x14ac:dyDescent="0.25">
      <c r="B1188" s="131" t="s">
        <v>1586</v>
      </c>
      <c r="C1188" s="131" t="s">
        <v>1505</v>
      </c>
      <c r="D1188" s="131" t="s">
        <v>1506</v>
      </c>
      <c r="E1188" s="132" t="s">
        <v>722</v>
      </c>
      <c r="F1188" s="136" t="s">
        <v>544</v>
      </c>
      <c r="G1188" s="133">
        <v>112.33187647913965</v>
      </c>
    </row>
    <row r="1189" spans="2:7" ht="24" customHeight="1" x14ac:dyDescent="0.25">
      <c r="B1189" s="131" t="s">
        <v>1586</v>
      </c>
      <c r="C1189" s="131" t="s">
        <v>1505</v>
      </c>
      <c r="D1189" s="131" t="s">
        <v>1506</v>
      </c>
      <c r="E1189" s="132" t="s">
        <v>1079</v>
      </c>
      <c r="F1189" s="136" t="s">
        <v>563</v>
      </c>
      <c r="G1189" s="133">
        <v>68.044405810562679</v>
      </c>
    </row>
    <row r="1190" spans="2:7" ht="24" customHeight="1" x14ac:dyDescent="0.25">
      <c r="B1190" s="131" t="s">
        <v>1586</v>
      </c>
      <c r="C1190" s="131" t="s">
        <v>1505</v>
      </c>
      <c r="D1190" s="131" t="s">
        <v>1506</v>
      </c>
      <c r="E1190" s="132" t="s">
        <v>1079</v>
      </c>
      <c r="F1190" s="136" t="s">
        <v>563</v>
      </c>
      <c r="G1190" s="133">
        <v>68.044405810562679</v>
      </c>
    </row>
    <row r="1191" spans="2:7" ht="24" customHeight="1" x14ac:dyDescent="0.25">
      <c r="B1191" s="131" t="s">
        <v>1589</v>
      </c>
      <c r="C1191" s="131" t="s">
        <v>1505</v>
      </c>
      <c r="D1191" s="131" t="s">
        <v>1506</v>
      </c>
      <c r="E1191" s="132" t="s">
        <v>668</v>
      </c>
      <c r="F1191" s="136" t="s">
        <v>559</v>
      </c>
      <c r="G1191" s="133">
        <v>53.019018084376668</v>
      </c>
    </row>
    <row r="1192" spans="2:7" ht="24" customHeight="1" x14ac:dyDescent="0.25">
      <c r="B1192" s="131" t="s">
        <v>1589</v>
      </c>
      <c r="C1192" s="131" t="s">
        <v>1505</v>
      </c>
      <c r="D1192" s="131" t="s">
        <v>1506</v>
      </c>
      <c r="E1192" s="132" t="s">
        <v>1061</v>
      </c>
      <c r="F1192" s="136" t="s">
        <v>559</v>
      </c>
      <c r="G1192" s="133">
        <v>53.019018084376668</v>
      </c>
    </row>
    <row r="1193" spans="2:7" ht="24" customHeight="1" x14ac:dyDescent="0.25">
      <c r="B1193" s="131" t="s">
        <v>1590</v>
      </c>
      <c r="C1193" s="131" t="s">
        <v>1505</v>
      </c>
      <c r="D1193" s="131" t="s">
        <v>1506</v>
      </c>
      <c r="E1193" s="132" t="s">
        <v>843</v>
      </c>
      <c r="F1193" s="136" t="s">
        <v>547</v>
      </c>
      <c r="G1193" s="133">
        <v>337.64296350851816</v>
      </c>
    </row>
    <row r="1194" spans="2:7" ht="24" customHeight="1" x14ac:dyDescent="0.25">
      <c r="B1194" s="131" t="s">
        <v>1590</v>
      </c>
      <c r="C1194" s="131" t="s">
        <v>1505</v>
      </c>
      <c r="D1194" s="131" t="s">
        <v>1506</v>
      </c>
      <c r="E1194" s="132" t="s">
        <v>1090</v>
      </c>
      <c r="F1194" s="136" t="s">
        <v>563</v>
      </c>
      <c r="G1194" s="133">
        <v>81.968638431887626</v>
      </c>
    </row>
    <row r="1195" spans="2:7" ht="24" customHeight="1" x14ac:dyDescent="0.25">
      <c r="B1195" s="131" t="s">
        <v>1590</v>
      </c>
      <c r="C1195" s="131" t="s">
        <v>1505</v>
      </c>
      <c r="D1195" s="131" t="s">
        <v>1506</v>
      </c>
      <c r="E1195" s="132" t="s">
        <v>955</v>
      </c>
      <c r="F1195" s="136" t="s">
        <v>547</v>
      </c>
      <c r="G1195" s="133">
        <v>337.64296350851816</v>
      </c>
    </row>
    <row r="1196" spans="2:7" ht="24" customHeight="1" x14ac:dyDescent="0.25">
      <c r="B1196" s="131" t="s">
        <v>1590</v>
      </c>
      <c r="C1196" s="131" t="s">
        <v>1505</v>
      </c>
      <c r="D1196" s="131" t="s">
        <v>1506</v>
      </c>
      <c r="E1196" s="132" t="s">
        <v>1490</v>
      </c>
      <c r="F1196" s="136" t="s">
        <v>547</v>
      </c>
      <c r="G1196" s="133">
        <v>337.64296350851816</v>
      </c>
    </row>
    <row r="1197" spans="2:7" ht="24" customHeight="1" x14ac:dyDescent="0.25">
      <c r="B1197" s="131" t="s">
        <v>1590</v>
      </c>
      <c r="C1197" s="131" t="s">
        <v>1505</v>
      </c>
      <c r="D1197" s="131" t="s">
        <v>1506</v>
      </c>
      <c r="E1197" s="132" t="s">
        <v>940</v>
      </c>
      <c r="F1197" s="136" t="s">
        <v>547</v>
      </c>
      <c r="G1197" s="133">
        <v>337.64296350851816</v>
      </c>
    </row>
    <row r="1198" spans="2:7" ht="24" customHeight="1" x14ac:dyDescent="0.25">
      <c r="B1198" s="131" t="s">
        <v>1590</v>
      </c>
      <c r="C1198" s="131" t="s">
        <v>1505</v>
      </c>
      <c r="D1198" s="131" t="s">
        <v>1506</v>
      </c>
      <c r="E1198" s="132" t="s">
        <v>1005</v>
      </c>
      <c r="F1198" s="136" t="s">
        <v>563</v>
      </c>
      <c r="G1198" s="133">
        <v>81.968638431887626</v>
      </c>
    </row>
    <row r="1199" spans="2:7" ht="24" customHeight="1" x14ac:dyDescent="0.25">
      <c r="B1199" s="131" t="s">
        <v>1590</v>
      </c>
      <c r="C1199" s="131" t="s">
        <v>1505</v>
      </c>
      <c r="D1199" s="131" t="s">
        <v>1506</v>
      </c>
      <c r="E1199" s="132" t="s">
        <v>965</v>
      </c>
      <c r="F1199" s="136" t="s">
        <v>544</v>
      </c>
      <c r="G1199" s="133">
        <v>134.85382732899498</v>
      </c>
    </row>
    <row r="1200" spans="2:7" ht="24" customHeight="1" x14ac:dyDescent="0.25">
      <c r="B1200" s="131" t="s">
        <v>1590</v>
      </c>
      <c r="C1200" s="131" t="s">
        <v>1505</v>
      </c>
      <c r="D1200" s="131" t="s">
        <v>1506</v>
      </c>
      <c r="E1200" s="132" t="s">
        <v>1063</v>
      </c>
      <c r="F1200" s="136" t="s">
        <v>659</v>
      </c>
      <c r="G1200" s="133">
        <v>40.019018084376668</v>
      </c>
    </row>
    <row r="1201" spans="2:7" ht="24" customHeight="1" x14ac:dyDescent="0.25">
      <c r="B1201" s="131" t="s">
        <v>1590</v>
      </c>
      <c r="C1201" s="131" t="s">
        <v>1505</v>
      </c>
      <c r="D1201" s="131" t="s">
        <v>1506</v>
      </c>
      <c r="E1201" s="132" t="s">
        <v>920</v>
      </c>
      <c r="F1201" s="136" t="s">
        <v>559</v>
      </c>
      <c r="G1201" s="133">
        <v>53.019018084376668</v>
      </c>
    </row>
    <row r="1202" spans="2:7" ht="24" customHeight="1" x14ac:dyDescent="0.25">
      <c r="B1202" s="131" t="s">
        <v>1590</v>
      </c>
      <c r="C1202" s="131" t="s">
        <v>1505</v>
      </c>
      <c r="D1202" s="131" t="s">
        <v>1506</v>
      </c>
      <c r="E1202" s="132" t="s">
        <v>934</v>
      </c>
      <c r="F1202" s="136" t="s">
        <v>544</v>
      </c>
      <c r="G1202" s="133">
        <v>134.85382732899498</v>
      </c>
    </row>
    <row r="1203" spans="2:7" ht="24" customHeight="1" x14ac:dyDescent="0.25">
      <c r="B1203" s="131" t="s">
        <v>1591</v>
      </c>
      <c r="C1203" s="131" t="s">
        <v>1505</v>
      </c>
      <c r="D1203" s="131" t="s">
        <v>1506</v>
      </c>
      <c r="E1203" s="132" t="s">
        <v>1217</v>
      </c>
      <c r="F1203" s="136" t="s">
        <v>563</v>
      </c>
      <c r="G1203" s="133">
        <v>81.968638431887626</v>
      </c>
    </row>
    <row r="1204" spans="2:7" ht="24" customHeight="1" x14ac:dyDescent="0.25">
      <c r="B1204" s="131" t="s">
        <v>1576</v>
      </c>
      <c r="C1204" s="131" t="s">
        <v>1505</v>
      </c>
      <c r="D1204" s="131" t="s">
        <v>1506</v>
      </c>
      <c r="E1204" s="132" t="s">
        <v>960</v>
      </c>
      <c r="F1204" s="136" t="s">
        <v>544</v>
      </c>
      <c r="G1204" s="133">
        <v>134.85382732899498</v>
      </c>
    </row>
    <row r="1205" spans="2:7" ht="24" customHeight="1" x14ac:dyDescent="0.25">
      <c r="B1205" s="131" t="s">
        <v>1576</v>
      </c>
      <c r="C1205" s="131" t="s">
        <v>1505</v>
      </c>
      <c r="D1205" s="131" t="s">
        <v>1506</v>
      </c>
      <c r="E1205" s="132" t="s">
        <v>1039</v>
      </c>
      <c r="F1205" s="136" t="s">
        <v>559</v>
      </c>
      <c r="G1205" s="133">
        <v>53.019018084376668</v>
      </c>
    </row>
    <row r="1206" spans="2:7" ht="24" customHeight="1" x14ac:dyDescent="0.25">
      <c r="B1206" s="131" t="s">
        <v>1592</v>
      </c>
      <c r="C1206" s="131" t="s">
        <v>1505</v>
      </c>
      <c r="D1206" s="131" t="s">
        <v>1506</v>
      </c>
      <c r="E1206" s="132" t="s">
        <v>713</v>
      </c>
      <c r="F1206" s="136" t="s">
        <v>563</v>
      </c>
      <c r="G1206" s="133">
        <v>81.968638431887626</v>
      </c>
    </row>
    <row r="1207" spans="2:7" ht="24" customHeight="1" x14ac:dyDescent="0.25">
      <c r="B1207" s="131" t="s">
        <v>1593</v>
      </c>
      <c r="C1207" s="131" t="s">
        <v>1505</v>
      </c>
      <c r="D1207" s="131" t="s">
        <v>1506</v>
      </c>
      <c r="E1207" s="132" t="s">
        <v>1594</v>
      </c>
      <c r="F1207" s="136" t="s">
        <v>1595</v>
      </c>
      <c r="G1207" s="133">
        <v>305.63766641291664</v>
      </c>
    </row>
    <row r="1208" spans="2:7" ht="24" customHeight="1" x14ac:dyDescent="0.25">
      <c r="B1208" s="131" t="s">
        <v>1593</v>
      </c>
      <c r="C1208" s="131" t="s">
        <v>1505</v>
      </c>
      <c r="D1208" s="131" t="s">
        <v>1506</v>
      </c>
      <c r="E1208" s="132" t="s">
        <v>833</v>
      </c>
      <c r="F1208" s="136" t="s">
        <v>553</v>
      </c>
      <c r="G1208" s="133">
        <v>190.74251102181262</v>
      </c>
    </row>
    <row r="1209" spans="2:7" ht="24" customHeight="1" x14ac:dyDescent="0.25">
      <c r="B1209" s="131" t="s">
        <v>1593</v>
      </c>
      <c r="C1209" s="131" t="s">
        <v>1505</v>
      </c>
      <c r="D1209" s="131" t="s">
        <v>1506</v>
      </c>
      <c r="E1209" s="132" t="s">
        <v>1103</v>
      </c>
      <c r="F1209" s="136" t="s">
        <v>553</v>
      </c>
      <c r="G1209" s="133">
        <v>190.74251102181262</v>
      </c>
    </row>
    <row r="1210" spans="2:7" ht="24" customHeight="1" x14ac:dyDescent="0.25">
      <c r="B1210" s="131" t="s">
        <v>1593</v>
      </c>
      <c r="C1210" s="131" t="s">
        <v>1505</v>
      </c>
      <c r="D1210" s="131" t="s">
        <v>1506</v>
      </c>
      <c r="E1210" s="132" t="s">
        <v>1596</v>
      </c>
      <c r="F1210" s="136" t="s">
        <v>544</v>
      </c>
      <c r="G1210" s="133">
        <v>121.98421380531504</v>
      </c>
    </row>
    <row r="1211" spans="2:7" ht="24" customHeight="1" x14ac:dyDescent="0.25">
      <c r="B1211" s="131" t="s">
        <v>1593</v>
      </c>
      <c r="C1211" s="131" t="s">
        <v>1505</v>
      </c>
      <c r="D1211" s="131" t="s">
        <v>1506</v>
      </c>
      <c r="E1211" s="132" t="s">
        <v>1597</v>
      </c>
      <c r="F1211" s="136" t="s">
        <v>544</v>
      </c>
      <c r="G1211" s="133">
        <v>121.98421380531504</v>
      </c>
    </row>
    <row r="1212" spans="2:7" ht="24" customHeight="1" x14ac:dyDescent="0.25">
      <c r="B1212" s="131" t="s">
        <v>1593</v>
      </c>
      <c r="C1212" s="131" t="s">
        <v>1505</v>
      </c>
      <c r="D1212" s="131" t="s">
        <v>1506</v>
      </c>
      <c r="E1212" s="132" t="s">
        <v>1155</v>
      </c>
      <c r="F1212" s="136" t="s">
        <v>563</v>
      </c>
      <c r="G1212" s="133">
        <v>73.66959931941787</v>
      </c>
    </row>
    <row r="1213" spans="2:7" ht="24" customHeight="1" x14ac:dyDescent="0.25">
      <c r="B1213" s="131" t="s">
        <v>1593</v>
      </c>
      <c r="C1213" s="131" t="s">
        <v>1505</v>
      </c>
      <c r="D1213" s="131" t="s">
        <v>1506</v>
      </c>
      <c r="E1213" s="132" t="s">
        <v>678</v>
      </c>
      <c r="F1213" s="136" t="s">
        <v>553</v>
      </c>
      <c r="G1213" s="133">
        <v>190.74251102181262</v>
      </c>
    </row>
    <row r="1214" spans="2:7" ht="24" customHeight="1" x14ac:dyDescent="0.25">
      <c r="B1214" s="131" t="s">
        <v>1593</v>
      </c>
      <c r="C1214" s="131" t="s">
        <v>1505</v>
      </c>
      <c r="D1214" s="131" t="s">
        <v>1506</v>
      </c>
      <c r="E1214" s="132" t="s">
        <v>1598</v>
      </c>
      <c r="F1214" s="136" t="s">
        <v>620</v>
      </c>
      <c r="G1214" s="133">
        <v>190.74251102181262</v>
      </c>
    </row>
    <row r="1215" spans="2:7" ht="24" customHeight="1" x14ac:dyDescent="0.25">
      <c r="B1215" s="131" t="s">
        <v>1593</v>
      </c>
      <c r="C1215" s="131" t="s">
        <v>1505</v>
      </c>
      <c r="D1215" s="131" t="s">
        <v>1506</v>
      </c>
      <c r="E1215" s="132" t="s">
        <v>932</v>
      </c>
      <c r="F1215" s="136" t="s">
        <v>563</v>
      </c>
      <c r="G1215" s="133">
        <v>73.66959931941787</v>
      </c>
    </row>
    <row r="1216" spans="2:7" ht="24" customHeight="1" x14ac:dyDescent="0.25">
      <c r="B1216" s="131" t="s">
        <v>1593</v>
      </c>
      <c r="C1216" s="131" t="s">
        <v>1505</v>
      </c>
      <c r="D1216" s="131" t="s">
        <v>1506</v>
      </c>
      <c r="E1216" s="132" t="s">
        <v>1053</v>
      </c>
      <c r="F1216" s="136" t="s">
        <v>559</v>
      </c>
      <c r="G1216" s="133">
        <v>47.923528264212479</v>
      </c>
    </row>
    <row r="1217" spans="2:7" ht="24" customHeight="1" x14ac:dyDescent="0.25">
      <c r="B1217" s="131" t="s">
        <v>1593</v>
      </c>
      <c r="C1217" s="131" t="s">
        <v>1505</v>
      </c>
      <c r="D1217" s="131" t="s">
        <v>1506</v>
      </c>
      <c r="E1217" s="132" t="s">
        <v>1599</v>
      </c>
      <c r="F1217" s="136" t="s">
        <v>553</v>
      </c>
      <c r="G1217" s="133">
        <v>190.74251102181262</v>
      </c>
    </row>
    <row r="1218" spans="2:7" ht="24" customHeight="1" x14ac:dyDescent="0.25">
      <c r="B1218" s="131" t="s">
        <v>1593</v>
      </c>
      <c r="C1218" s="131" t="s">
        <v>1505</v>
      </c>
      <c r="D1218" s="131" t="s">
        <v>1506</v>
      </c>
      <c r="E1218" s="132" t="s">
        <v>1147</v>
      </c>
      <c r="F1218" s="136" t="s">
        <v>553</v>
      </c>
      <c r="G1218" s="133">
        <v>190.74251102181262</v>
      </c>
    </row>
    <row r="1219" spans="2:7" ht="24" customHeight="1" x14ac:dyDescent="0.25">
      <c r="B1219" s="131" t="s">
        <v>1600</v>
      </c>
      <c r="C1219" s="131" t="s">
        <v>1505</v>
      </c>
      <c r="D1219" s="131" t="s">
        <v>1506</v>
      </c>
      <c r="E1219" s="132" t="s">
        <v>1075</v>
      </c>
      <c r="F1219" s="136" t="s">
        <v>559</v>
      </c>
      <c r="G1219" s="133">
        <v>47.923528264212479</v>
      </c>
    </row>
    <row r="1220" spans="2:7" ht="24" customHeight="1" x14ac:dyDescent="0.25">
      <c r="B1220" s="131" t="s">
        <v>1600</v>
      </c>
      <c r="C1220" s="131" t="s">
        <v>1505</v>
      </c>
      <c r="D1220" s="131" t="s">
        <v>1506</v>
      </c>
      <c r="E1220" s="132" t="s">
        <v>898</v>
      </c>
      <c r="F1220" s="136" t="s">
        <v>586</v>
      </c>
      <c r="G1220" s="133">
        <v>24.923528264212479</v>
      </c>
    </row>
    <row r="1221" spans="2:7" ht="24" customHeight="1" x14ac:dyDescent="0.25">
      <c r="B1221" s="131" t="s">
        <v>1601</v>
      </c>
      <c r="C1221" s="131" t="s">
        <v>1505</v>
      </c>
      <c r="D1221" s="131" t="s">
        <v>1506</v>
      </c>
      <c r="E1221" s="132" t="s">
        <v>762</v>
      </c>
      <c r="F1221" s="136" t="s">
        <v>544</v>
      </c>
      <c r="G1221" s="133">
        <v>121.98421380531504</v>
      </c>
    </row>
    <row r="1222" spans="2:7" ht="24" customHeight="1" x14ac:dyDescent="0.25">
      <c r="B1222" s="131" t="s">
        <v>1601</v>
      </c>
      <c r="C1222" s="131" t="s">
        <v>1505</v>
      </c>
      <c r="D1222" s="131" t="s">
        <v>1506</v>
      </c>
      <c r="E1222" s="132" t="s">
        <v>934</v>
      </c>
      <c r="F1222" s="136" t="s">
        <v>544</v>
      </c>
      <c r="G1222" s="133">
        <v>121.98421380531504</v>
      </c>
    </row>
    <row r="1223" spans="2:7" ht="24" customHeight="1" x14ac:dyDescent="0.25">
      <c r="B1223" s="131" t="s">
        <v>1602</v>
      </c>
      <c r="C1223" s="131" t="s">
        <v>1505</v>
      </c>
      <c r="D1223" s="131" t="s">
        <v>1506</v>
      </c>
      <c r="E1223" s="132" t="s">
        <v>872</v>
      </c>
      <c r="F1223" s="136" t="s">
        <v>559</v>
      </c>
      <c r="G1223" s="133">
        <v>53.708606132554706</v>
      </c>
    </row>
    <row r="1224" spans="2:7" ht="24" customHeight="1" x14ac:dyDescent="0.25">
      <c r="B1224" s="131" t="s">
        <v>1602</v>
      </c>
      <c r="C1224" s="131" t="s">
        <v>1505</v>
      </c>
      <c r="D1224" s="131" t="s">
        <v>1506</v>
      </c>
      <c r="E1224" s="132" t="s">
        <v>704</v>
      </c>
      <c r="F1224" s="136" t="s">
        <v>563</v>
      </c>
      <c r="G1224" s="133">
        <v>85.327236115850567</v>
      </c>
    </row>
    <row r="1225" spans="2:7" ht="24" customHeight="1" x14ac:dyDescent="0.25">
      <c r="B1225" s="131" t="s">
        <v>1602</v>
      </c>
      <c r="C1225" s="131" t="s">
        <v>1505</v>
      </c>
      <c r="D1225" s="131" t="s">
        <v>1506</v>
      </c>
      <c r="E1225" s="132" t="s">
        <v>1603</v>
      </c>
      <c r="F1225" s="136" t="s">
        <v>620</v>
      </c>
      <c r="G1225" s="133">
        <v>213.63050728976276</v>
      </c>
    </row>
    <row r="1226" spans="2:7" ht="24" customHeight="1" x14ac:dyDescent="0.25">
      <c r="B1226" s="131" t="s">
        <v>1604</v>
      </c>
      <c r="C1226" s="131" t="s">
        <v>1505</v>
      </c>
      <c r="D1226" s="131" t="s">
        <v>1506</v>
      </c>
      <c r="E1226" s="132" t="s">
        <v>998</v>
      </c>
      <c r="F1226" s="136" t="s">
        <v>626</v>
      </c>
      <c r="G1226" s="133">
        <v>21.25567095463019</v>
      </c>
    </row>
    <row r="1227" spans="2:7" ht="24" customHeight="1" x14ac:dyDescent="0.25">
      <c r="B1227" s="131" t="s">
        <v>1604</v>
      </c>
      <c r="C1227" s="131" t="s">
        <v>1505</v>
      </c>
      <c r="D1227" s="131" t="s">
        <v>1506</v>
      </c>
      <c r="E1227" s="132" t="s">
        <v>714</v>
      </c>
      <c r="F1227" s="136" t="s">
        <v>688</v>
      </c>
      <c r="G1227" s="133">
        <v>51.04120543822998</v>
      </c>
    </row>
    <row r="1228" spans="2:7" ht="24" customHeight="1" x14ac:dyDescent="0.25">
      <c r="B1228" s="131" t="s">
        <v>1602</v>
      </c>
      <c r="C1228" s="131" t="s">
        <v>1505</v>
      </c>
      <c r="D1228" s="131" t="s">
        <v>1506</v>
      </c>
      <c r="E1228" s="132" t="s">
        <v>703</v>
      </c>
      <c r="F1228" s="136" t="s">
        <v>559</v>
      </c>
      <c r="G1228" s="133">
        <v>53.708606132554706</v>
      </c>
    </row>
    <row r="1229" spans="2:7" ht="24" customHeight="1" x14ac:dyDescent="0.25">
      <c r="B1229" s="131" t="s">
        <v>1602</v>
      </c>
      <c r="C1229" s="131" t="s">
        <v>1505</v>
      </c>
      <c r="D1229" s="131" t="s">
        <v>1506</v>
      </c>
      <c r="E1229" s="132" t="s">
        <v>705</v>
      </c>
      <c r="F1229" s="136" t="s">
        <v>559</v>
      </c>
      <c r="G1229" s="133">
        <v>53.708606132554706</v>
      </c>
    </row>
    <row r="1230" spans="2:7" ht="24" customHeight="1" x14ac:dyDescent="0.25">
      <c r="B1230" s="131" t="s">
        <v>1602</v>
      </c>
      <c r="C1230" s="131" t="s">
        <v>1505</v>
      </c>
      <c r="D1230" s="131" t="s">
        <v>1506</v>
      </c>
      <c r="E1230" s="132" t="s">
        <v>991</v>
      </c>
      <c r="F1230" s="136" t="s">
        <v>553</v>
      </c>
      <c r="G1230" s="133">
        <v>213.63050728976276</v>
      </c>
    </row>
    <row r="1231" spans="2:7" ht="24" customHeight="1" x14ac:dyDescent="0.25">
      <c r="B1231" s="131" t="s">
        <v>1605</v>
      </c>
      <c r="C1231" s="131" t="s">
        <v>1423</v>
      </c>
      <c r="D1231" s="131" t="s">
        <v>1606</v>
      </c>
      <c r="E1231" s="132" t="s">
        <v>1366</v>
      </c>
      <c r="F1231" s="136" t="s">
        <v>563</v>
      </c>
      <c r="G1231" s="133">
        <v>75.403252247502309</v>
      </c>
    </row>
    <row r="1232" spans="2:7" ht="24" customHeight="1" x14ac:dyDescent="0.25">
      <c r="B1232" s="131" t="s">
        <v>1605</v>
      </c>
      <c r="C1232" s="131" t="s">
        <v>1423</v>
      </c>
      <c r="D1232" s="131" t="s">
        <v>1606</v>
      </c>
      <c r="E1232" s="132" t="s">
        <v>1393</v>
      </c>
      <c r="F1232" s="136" t="s">
        <v>798</v>
      </c>
      <c r="G1232" s="133">
        <v>21.618472692879894</v>
      </c>
    </row>
    <row r="1233" spans="2:7" ht="24" customHeight="1" x14ac:dyDescent="0.25">
      <c r="B1233" s="131" t="s">
        <v>1605</v>
      </c>
      <c r="C1233" s="131" t="s">
        <v>1423</v>
      </c>
      <c r="D1233" s="131" t="s">
        <v>1606</v>
      </c>
      <c r="E1233" s="132" t="s">
        <v>803</v>
      </c>
      <c r="F1233" s="136" t="s">
        <v>563</v>
      </c>
      <c r="G1233" s="133">
        <v>75.403252247502309</v>
      </c>
    </row>
    <row r="1234" spans="2:7" ht="24" customHeight="1" x14ac:dyDescent="0.25">
      <c r="B1234" s="131" t="s">
        <v>1607</v>
      </c>
      <c r="C1234" s="131" t="s">
        <v>1423</v>
      </c>
      <c r="D1234" s="131" t="s">
        <v>1606</v>
      </c>
      <c r="E1234" s="132" t="s">
        <v>1608</v>
      </c>
      <c r="F1234" s="136" t="s">
        <v>798</v>
      </c>
      <c r="G1234" s="133">
        <v>21.618472692879894</v>
      </c>
    </row>
    <row r="1235" spans="2:7" ht="24" customHeight="1" x14ac:dyDescent="0.25">
      <c r="B1235" s="131" t="s">
        <v>1609</v>
      </c>
      <c r="C1235" s="131" t="s">
        <v>1423</v>
      </c>
      <c r="D1235" s="131" t="s">
        <v>1606</v>
      </c>
      <c r="E1235" s="132" t="s">
        <v>1610</v>
      </c>
      <c r="F1235" s="136" t="s">
        <v>563</v>
      </c>
      <c r="G1235" s="133">
        <v>75.403252247502309</v>
      </c>
    </row>
    <row r="1236" spans="2:7" ht="24" customHeight="1" x14ac:dyDescent="0.25">
      <c r="B1236" s="131" t="s">
        <v>1611</v>
      </c>
      <c r="C1236" s="131" t="s">
        <v>1423</v>
      </c>
      <c r="D1236" s="131" t="s">
        <v>1606</v>
      </c>
      <c r="E1236" s="132" t="s">
        <v>1612</v>
      </c>
      <c r="F1236" s="136" t="s">
        <v>563</v>
      </c>
      <c r="G1236" s="133">
        <v>75.403252247502309</v>
      </c>
    </row>
    <row r="1237" spans="2:7" ht="24" customHeight="1" x14ac:dyDescent="0.25">
      <c r="B1237" s="131" t="s">
        <v>1613</v>
      </c>
      <c r="C1237" s="131" t="s">
        <v>1423</v>
      </c>
      <c r="D1237" s="131" t="s">
        <v>1606</v>
      </c>
      <c r="E1237" s="132" t="s">
        <v>1614</v>
      </c>
      <c r="F1237" s="136" t="s">
        <v>798</v>
      </c>
      <c r="G1237" s="133">
        <v>21.618472692879894</v>
      </c>
    </row>
    <row r="1238" spans="2:7" ht="24" customHeight="1" x14ac:dyDescent="0.25">
      <c r="B1238" s="131" t="s">
        <v>1613</v>
      </c>
      <c r="C1238" s="131" t="s">
        <v>1423</v>
      </c>
      <c r="D1238" s="131" t="s">
        <v>1606</v>
      </c>
      <c r="E1238" s="132" t="s">
        <v>1615</v>
      </c>
      <c r="F1238" s="136" t="s">
        <v>553</v>
      </c>
      <c r="G1238" s="133">
        <v>188.95165849918607</v>
      </c>
    </row>
    <row r="1239" spans="2:7" ht="24" customHeight="1" x14ac:dyDescent="0.25">
      <c r="B1239" s="131" t="s">
        <v>1616</v>
      </c>
      <c r="C1239" s="131" t="s">
        <v>1423</v>
      </c>
      <c r="D1239" s="131" t="s">
        <v>1606</v>
      </c>
      <c r="E1239" s="132" t="s">
        <v>804</v>
      </c>
      <c r="F1239" s="136" t="s">
        <v>586</v>
      </c>
      <c r="G1239" s="133">
        <v>26.194928468131721</v>
      </c>
    </row>
    <row r="1240" spans="2:7" ht="24" customHeight="1" x14ac:dyDescent="0.25">
      <c r="B1240" s="131" t="s">
        <v>1617</v>
      </c>
      <c r="C1240" s="131" t="s">
        <v>1423</v>
      </c>
      <c r="D1240" s="131" t="s">
        <v>1606</v>
      </c>
      <c r="E1240" s="132" t="s">
        <v>585</v>
      </c>
      <c r="F1240" s="136" t="s">
        <v>563</v>
      </c>
      <c r="G1240" s="133">
        <v>79.591668368041454</v>
      </c>
    </row>
    <row r="1241" spans="2:7" ht="24" customHeight="1" x14ac:dyDescent="0.25">
      <c r="B1241" s="131" t="s">
        <v>1617</v>
      </c>
      <c r="C1241" s="131" t="s">
        <v>1423</v>
      </c>
      <c r="D1241" s="131" t="s">
        <v>1606</v>
      </c>
      <c r="E1241" s="132" t="s">
        <v>1618</v>
      </c>
      <c r="F1241" s="136" t="s">
        <v>563</v>
      </c>
      <c r="G1241" s="133">
        <v>79.591668368041454</v>
      </c>
    </row>
    <row r="1242" spans="2:7" ht="24" customHeight="1" x14ac:dyDescent="0.25">
      <c r="B1242" s="131" t="s">
        <v>1617</v>
      </c>
      <c r="C1242" s="131" t="s">
        <v>1423</v>
      </c>
      <c r="D1242" s="131" t="s">
        <v>1606</v>
      </c>
      <c r="E1242" s="132" t="s">
        <v>1619</v>
      </c>
      <c r="F1242" s="136" t="s">
        <v>563</v>
      </c>
      <c r="G1242" s="133">
        <v>79.591668368041454</v>
      </c>
    </row>
    <row r="1243" spans="2:7" ht="24" customHeight="1" x14ac:dyDescent="0.25">
      <c r="B1243" s="131" t="s">
        <v>1617</v>
      </c>
      <c r="C1243" s="131" t="s">
        <v>1423</v>
      </c>
      <c r="D1243" s="131" t="s">
        <v>1606</v>
      </c>
      <c r="E1243" s="132" t="s">
        <v>1384</v>
      </c>
      <c r="F1243" s="136" t="s">
        <v>563</v>
      </c>
      <c r="G1243" s="133">
        <v>79.591668368041454</v>
      </c>
    </row>
    <row r="1244" spans="2:7" ht="24" customHeight="1" x14ac:dyDescent="0.25">
      <c r="B1244" s="131" t="s">
        <v>1617</v>
      </c>
      <c r="C1244" s="131" t="s">
        <v>1423</v>
      </c>
      <c r="D1244" s="131" t="s">
        <v>1606</v>
      </c>
      <c r="E1244" s="132" t="s">
        <v>1620</v>
      </c>
      <c r="F1244" s="136" t="s">
        <v>553</v>
      </c>
      <c r="G1244" s="133">
        <v>198.9139940884003</v>
      </c>
    </row>
    <row r="1245" spans="2:7" ht="24" customHeight="1" x14ac:dyDescent="0.25">
      <c r="B1245" s="131" t="s">
        <v>1621</v>
      </c>
      <c r="C1245" s="131" t="s">
        <v>1423</v>
      </c>
      <c r="D1245" s="131" t="s">
        <v>1606</v>
      </c>
      <c r="E1245" s="132" t="s">
        <v>1622</v>
      </c>
      <c r="F1245" s="136" t="s">
        <v>563</v>
      </c>
      <c r="G1245" s="133">
        <v>77.463806887586358</v>
      </c>
    </row>
    <row r="1246" spans="2:7" ht="24" customHeight="1" x14ac:dyDescent="0.25">
      <c r="B1246" s="131" t="s">
        <v>1623</v>
      </c>
      <c r="C1246" s="131" t="s">
        <v>1423</v>
      </c>
      <c r="D1246" s="131" t="s">
        <v>1606</v>
      </c>
      <c r="E1246" s="132" t="s">
        <v>1345</v>
      </c>
      <c r="F1246" s="136" t="s">
        <v>544</v>
      </c>
      <c r="G1246" s="133">
        <v>145.73045200435556</v>
      </c>
    </row>
    <row r="1247" spans="2:7" ht="24" customHeight="1" x14ac:dyDescent="0.25">
      <c r="B1247" s="131" t="s">
        <v>1623</v>
      </c>
      <c r="C1247" s="131" t="s">
        <v>1423</v>
      </c>
      <c r="D1247" s="131" t="s">
        <v>1606</v>
      </c>
      <c r="E1247" s="132" t="s">
        <v>1624</v>
      </c>
      <c r="F1247" s="136" t="s">
        <v>544</v>
      </c>
      <c r="G1247" s="133">
        <v>145.73045200435556</v>
      </c>
    </row>
    <row r="1248" spans="2:7" ht="24" customHeight="1" x14ac:dyDescent="0.25">
      <c r="B1248" s="131" t="s">
        <v>1625</v>
      </c>
      <c r="C1248" s="131" t="s">
        <v>1423</v>
      </c>
      <c r="D1248" s="131" t="s">
        <v>1606</v>
      </c>
      <c r="E1248" s="132" t="s">
        <v>1626</v>
      </c>
      <c r="F1248" s="136" t="s">
        <v>559</v>
      </c>
      <c r="G1248" s="133">
        <v>57.229384781498595</v>
      </c>
    </row>
    <row r="1249" spans="2:7" ht="24" customHeight="1" x14ac:dyDescent="0.25">
      <c r="B1249" s="131" t="s">
        <v>1627</v>
      </c>
      <c r="C1249" s="131" t="s">
        <v>1423</v>
      </c>
      <c r="D1249" s="131" t="s">
        <v>1606</v>
      </c>
      <c r="E1249" s="132" t="s">
        <v>1628</v>
      </c>
      <c r="F1249" s="136" t="s">
        <v>563</v>
      </c>
      <c r="G1249" s="133">
        <v>87.978352858281028</v>
      </c>
    </row>
    <row r="1250" spans="2:7" ht="24" customHeight="1" x14ac:dyDescent="0.25">
      <c r="B1250" s="131" t="s">
        <v>1627</v>
      </c>
      <c r="C1250" s="131" t="s">
        <v>1423</v>
      </c>
      <c r="D1250" s="131" t="s">
        <v>1606</v>
      </c>
      <c r="E1250" s="132" t="s">
        <v>1331</v>
      </c>
      <c r="F1250" s="136" t="s">
        <v>553</v>
      </c>
      <c r="G1250" s="133">
        <v>227.90113125067259</v>
      </c>
    </row>
    <row r="1251" spans="2:7" ht="24" customHeight="1" x14ac:dyDescent="0.25">
      <c r="B1251" s="131" t="s">
        <v>1627</v>
      </c>
      <c r="C1251" s="131" t="s">
        <v>1423</v>
      </c>
      <c r="D1251" s="131" t="s">
        <v>1606</v>
      </c>
      <c r="E1251" s="132" t="s">
        <v>768</v>
      </c>
      <c r="F1251" s="136" t="s">
        <v>563</v>
      </c>
      <c r="G1251" s="133">
        <v>87.978352858281028</v>
      </c>
    </row>
    <row r="1252" spans="2:7" ht="24" customHeight="1" x14ac:dyDescent="0.25">
      <c r="B1252" s="131" t="s">
        <v>1627</v>
      </c>
      <c r="C1252" s="131" t="s">
        <v>1423</v>
      </c>
      <c r="D1252" s="131" t="s">
        <v>1606</v>
      </c>
      <c r="E1252" s="132" t="s">
        <v>1629</v>
      </c>
      <c r="F1252" s="136" t="s">
        <v>656</v>
      </c>
      <c r="G1252" s="133">
        <v>520.43759768971836</v>
      </c>
    </row>
    <row r="1253" spans="2:7" ht="24" customHeight="1" x14ac:dyDescent="0.25">
      <c r="B1253" s="131" t="s">
        <v>1630</v>
      </c>
      <c r="C1253" s="131" t="s">
        <v>1423</v>
      </c>
      <c r="D1253" s="131" t="s">
        <v>1606</v>
      </c>
      <c r="E1253" s="132" t="s">
        <v>1397</v>
      </c>
      <c r="F1253" s="136" t="s">
        <v>547</v>
      </c>
      <c r="G1253" s="133">
        <v>304.82579130877946</v>
      </c>
    </row>
    <row r="1254" spans="2:7" ht="24" customHeight="1" x14ac:dyDescent="0.25">
      <c r="B1254" s="131" t="s">
        <v>1630</v>
      </c>
      <c r="C1254" s="131" t="s">
        <v>1423</v>
      </c>
      <c r="D1254" s="131" t="s">
        <v>1606</v>
      </c>
      <c r="E1254" s="132" t="s">
        <v>595</v>
      </c>
      <c r="F1254" s="136" t="s">
        <v>553</v>
      </c>
      <c r="G1254" s="133">
        <v>190.11076891460368</v>
      </c>
    </row>
    <row r="1255" spans="2:7" ht="24" customHeight="1" x14ac:dyDescent="0.25">
      <c r="B1255" s="131" t="s">
        <v>1631</v>
      </c>
      <c r="C1255" s="131" t="s">
        <v>1423</v>
      </c>
      <c r="D1255" s="131" t="s">
        <v>1606</v>
      </c>
      <c r="E1255" s="132" t="s">
        <v>1325</v>
      </c>
      <c r="F1255" s="136" t="s">
        <v>563</v>
      </c>
      <c r="G1255" s="133">
        <v>72.966317305997691</v>
      </c>
    </row>
    <row r="1256" spans="2:7" ht="24" customHeight="1" x14ac:dyDescent="0.25">
      <c r="B1256" s="131" t="s">
        <v>1631</v>
      </c>
      <c r="C1256" s="131" t="s">
        <v>1423</v>
      </c>
      <c r="D1256" s="131" t="s">
        <v>1606</v>
      </c>
      <c r="E1256" s="132" t="s">
        <v>1632</v>
      </c>
      <c r="F1256" s="136" t="s">
        <v>559</v>
      </c>
      <c r="G1256" s="133">
        <v>47.787833816316628</v>
      </c>
    </row>
    <row r="1257" spans="2:7" ht="24" customHeight="1" x14ac:dyDescent="0.25">
      <c r="B1257" s="131" t="s">
        <v>1631</v>
      </c>
      <c r="C1257" s="131" t="s">
        <v>1423</v>
      </c>
      <c r="D1257" s="131" t="s">
        <v>1606</v>
      </c>
      <c r="E1257" s="132" t="s">
        <v>1633</v>
      </c>
      <c r="F1257" s="136" t="s">
        <v>544</v>
      </c>
      <c r="G1257" s="133">
        <v>121.6842069115097</v>
      </c>
    </row>
    <row r="1258" spans="2:7" ht="24" customHeight="1" x14ac:dyDescent="0.25">
      <c r="B1258" s="131" t="s">
        <v>1634</v>
      </c>
      <c r="C1258" s="131" t="s">
        <v>1423</v>
      </c>
      <c r="D1258" s="131" t="s">
        <v>1606</v>
      </c>
      <c r="E1258" s="132" t="s">
        <v>1635</v>
      </c>
      <c r="F1258" s="136" t="s">
        <v>563</v>
      </c>
      <c r="G1258" s="133">
        <v>73.231361633433806</v>
      </c>
    </row>
    <row r="1259" spans="2:7" ht="24" customHeight="1" x14ac:dyDescent="0.25">
      <c r="B1259" s="131" t="s">
        <v>1634</v>
      </c>
      <c r="C1259" s="131" t="s">
        <v>1423</v>
      </c>
      <c r="D1259" s="131" t="s">
        <v>1606</v>
      </c>
      <c r="E1259" s="132" t="s">
        <v>1349</v>
      </c>
      <c r="F1259" s="136" t="s">
        <v>544</v>
      </c>
      <c r="G1259" s="133">
        <v>121.6842069115097</v>
      </c>
    </row>
    <row r="1260" spans="2:7" ht="24" customHeight="1" x14ac:dyDescent="0.25">
      <c r="B1260" s="131" t="s">
        <v>1634</v>
      </c>
      <c r="C1260" s="131" t="s">
        <v>1423</v>
      </c>
      <c r="D1260" s="131" t="s">
        <v>1606</v>
      </c>
      <c r="E1260" s="132" t="s">
        <v>1350</v>
      </c>
      <c r="F1260" s="136" t="s">
        <v>553</v>
      </c>
      <c r="G1260" s="133">
        <v>190.11076891460368</v>
      </c>
    </row>
    <row r="1261" spans="2:7" ht="24" customHeight="1" x14ac:dyDescent="0.25">
      <c r="B1261" s="131" t="s">
        <v>1634</v>
      </c>
      <c r="C1261" s="131" t="s">
        <v>1423</v>
      </c>
      <c r="D1261" s="131" t="s">
        <v>1606</v>
      </c>
      <c r="E1261" s="132" t="s">
        <v>567</v>
      </c>
      <c r="F1261" s="136" t="s">
        <v>553</v>
      </c>
      <c r="G1261" s="133">
        <v>190.11076891460368</v>
      </c>
    </row>
    <row r="1262" spans="2:7" ht="24" customHeight="1" x14ac:dyDescent="0.25">
      <c r="B1262" s="131" t="s">
        <v>1636</v>
      </c>
      <c r="C1262" s="131" t="s">
        <v>1423</v>
      </c>
      <c r="D1262" s="131" t="s">
        <v>1606</v>
      </c>
      <c r="E1262" s="132" t="s">
        <v>1335</v>
      </c>
      <c r="F1262" s="136" t="s">
        <v>559</v>
      </c>
      <c r="G1262" s="133">
        <v>47.839525073402221</v>
      </c>
    </row>
    <row r="1263" spans="2:7" ht="24" customHeight="1" x14ac:dyDescent="0.25">
      <c r="B1263" s="131" t="s">
        <v>1637</v>
      </c>
      <c r="C1263" s="131" t="s">
        <v>1423</v>
      </c>
      <c r="D1263" s="131" t="s">
        <v>1606</v>
      </c>
      <c r="E1263" s="132" t="s">
        <v>1638</v>
      </c>
      <c r="F1263" s="136" t="s">
        <v>563</v>
      </c>
      <c r="G1263" s="133">
        <v>73.231361633433806</v>
      </c>
    </row>
    <row r="1264" spans="2:7" ht="24" customHeight="1" x14ac:dyDescent="0.25">
      <c r="B1264" s="131" t="s">
        <v>1639</v>
      </c>
      <c r="C1264" s="131" t="s">
        <v>1423</v>
      </c>
      <c r="D1264" s="131" t="s">
        <v>1606</v>
      </c>
      <c r="E1264" s="132" t="s">
        <v>1358</v>
      </c>
      <c r="F1264" s="136" t="s">
        <v>563</v>
      </c>
      <c r="G1264" s="133">
        <v>87.850925961210052</v>
      </c>
    </row>
    <row r="1265" spans="2:7" ht="24" customHeight="1" x14ac:dyDescent="0.25">
      <c r="B1265" s="131" t="s">
        <v>1639</v>
      </c>
      <c r="C1265" s="131" t="s">
        <v>1423</v>
      </c>
      <c r="D1265" s="131" t="s">
        <v>1606</v>
      </c>
      <c r="E1265" s="132" t="s">
        <v>1640</v>
      </c>
      <c r="F1265" s="136" t="s">
        <v>798</v>
      </c>
      <c r="G1265" s="133">
        <v>24.967108187135352</v>
      </c>
    </row>
    <row r="1266" spans="2:7" ht="24" customHeight="1" x14ac:dyDescent="0.25">
      <c r="B1266" s="131" t="s">
        <v>1639</v>
      </c>
      <c r="C1266" s="131" t="s">
        <v>1423</v>
      </c>
      <c r="D1266" s="131" t="s">
        <v>1606</v>
      </c>
      <c r="E1266" s="132" t="s">
        <v>1641</v>
      </c>
      <c r="F1266" s="136" t="s">
        <v>553</v>
      </c>
      <c r="G1266" s="133">
        <v>219.94904327646123</v>
      </c>
    </row>
    <row r="1267" spans="2:7" ht="24" customHeight="1" x14ac:dyDescent="0.25">
      <c r="B1267" s="131" t="s">
        <v>1630</v>
      </c>
      <c r="C1267" s="131" t="s">
        <v>1423</v>
      </c>
      <c r="D1267" s="131" t="s">
        <v>1606</v>
      </c>
      <c r="E1267" s="132" t="s">
        <v>1642</v>
      </c>
      <c r="F1267" s="136" t="s">
        <v>544</v>
      </c>
      <c r="G1267" s="133">
        <v>140.68679208417203</v>
      </c>
    </row>
    <row r="1268" spans="2:7" ht="24" customHeight="1" x14ac:dyDescent="0.25">
      <c r="B1268" s="131" t="s">
        <v>1643</v>
      </c>
      <c r="C1268" s="131" t="s">
        <v>1423</v>
      </c>
      <c r="D1268" s="131" t="s">
        <v>1606</v>
      </c>
      <c r="E1268" s="132" t="s">
        <v>1355</v>
      </c>
      <c r="F1268" s="136" t="s">
        <v>563</v>
      </c>
      <c r="G1268" s="133">
        <v>87.850925961210052</v>
      </c>
    </row>
    <row r="1269" spans="2:7" ht="24" customHeight="1" x14ac:dyDescent="0.25">
      <c r="B1269" s="131" t="s">
        <v>1643</v>
      </c>
      <c r="C1269" s="131" t="s">
        <v>1423</v>
      </c>
      <c r="D1269" s="131" t="s">
        <v>1606</v>
      </c>
      <c r="E1269" s="132" t="s">
        <v>1644</v>
      </c>
      <c r="F1269" s="136" t="s">
        <v>544</v>
      </c>
      <c r="G1269" s="133">
        <v>140.68679208417203</v>
      </c>
    </row>
    <row r="1270" spans="2:7" ht="24" customHeight="1" x14ac:dyDescent="0.25">
      <c r="B1270" s="131" t="s">
        <v>1643</v>
      </c>
      <c r="C1270" s="131" t="s">
        <v>1423</v>
      </c>
      <c r="D1270" s="131" t="s">
        <v>1606</v>
      </c>
      <c r="E1270" s="132" t="s">
        <v>1353</v>
      </c>
      <c r="F1270" s="136" t="s">
        <v>553</v>
      </c>
      <c r="G1270" s="133">
        <v>219.94904327646123</v>
      </c>
    </row>
    <row r="1271" spans="2:7" ht="24" customHeight="1" x14ac:dyDescent="0.25">
      <c r="B1271" s="131" t="s">
        <v>1645</v>
      </c>
      <c r="C1271" s="131" t="s">
        <v>1423</v>
      </c>
      <c r="D1271" s="131" t="s">
        <v>1606</v>
      </c>
      <c r="E1271" s="132" t="s">
        <v>606</v>
      </c>
      <c r="F1271" s="136" t="s">
        <v>553</v>
      </c>
      <c r="G1271" s="133">
        <v>219.94904327646123</v>
      </c>
    </row>
    <row r="1272" spans="2:7" ht="24" customHeight="1" x14ac:dyDescent="0.25">
      <c r="B1272" s="131" t="s">
        <v>1645</v>
      </c>
      <c r="C1272" s="131" t="s">
        <v>1423</v>
      </c>
      <c r="D1272" s="131" t="s">
        <v>1606</v>
      </c>
      <c r="E1272" s="132" t="s">
        <v>645</v>
      </c>
      <c r="F1272" s="136" t="s">
        <v>559</v>
      </c>
      <c r="G1272" s="133">
        <v>55.206412892640515</v>
      </c>
    </row>
    <row r="1273" spans="2:7" ht="24" customHeight="1" x14ac:dyDescent="0.25">
      <c r="B1273" s="131" t="s">
        <v>1645</v>
      </c>
      <c r="C1273" s="131" t="s">
        <v>1423</v>
      </c>
      <c r="D1273" s="131" t="s">
        <v>1606</v>
      </c>
      <c r="E1273" s="132" t="s">
        <v>1348</v>
      </c>
      <c r="F1273" s="136" t="s">
        <v>563</v>
      </c>
      <c r="G1273" s="133">
        <v>87.850925961210052</v>
      </c>
    </row>
    <row r="1274" spans="2:7" ht="24" customHeight="1" x14ac:dyDescent="0.25">
      <c r="B1274" s="131" t="s">
        <v>1643</v>
      </c>
      <c r="C1274" s="131" t="s">
        <v>1423</v>
      </c>
      <c r="D1274" s="131" t="s">
        <v>1606</v>
      </c>
      <c r="E1274" s="132" t="s">
        <v>1646</v>
      </c>
      <c r="F1274" s="136" t="s">
        <v>563</v>
      </c>
      <c r="G1274" s="133">
        <v>85.422620262886753</v>
      </c>
    </row>
    <row r="1275" spans="2:7" ht="24" customHeight="1" x14ac:dyDescent="0.25">
      <c r="B1275" s="131" t="s">
        <v>1643</v>
      </c>
      <c r="C1275" s="131" t="s">
        <v>1423</v>
      </c>
      <c r="D1275" s="131" t="s">
        <v>1606</v>
      </c>
      <c r="E1275" s="132" t="s">
        <v>1356</v>
      </c>
      <c r="F1275" s="136" t="s">
        <v>544</v>
      </c>
      <c r="G1275" s="133">
        <v>136.91320723876962</v>
      </c>
    </row>
    <row r="1276" spans="2:7" ht="24" customHeight="1" x14ac:dyDescent="0.25">
      <c r="B1276" s="131" t="s">
        <v>1647</v>
      </c>
      <c r="C1276" s="131" t="s">
        <v>1423</v>
      </c>
      <c r="D1276" s="131" t="s">
        <v>1606</v>
      </c>
      <c r="E1276" s="132" t="s">
        <v>1648</v>
      </c>
      <c r="F1276" s="136" t="s">
        <v>544</v>
      </c>
      <c r="G1276" s="133">
        <v>145.51932322023586</v>
      </c>
    </row>
    <row r="1277" spans="2:7" ht="24" customHeight="1" x14ac:dyDescent="0.25">
      <c r="B1277" s="131" t="s">
        <v>1649</v>
      </c>
      <c r="C1277" s="131" t="s">
        <v>1423</v>
      </c>
      <c r="D1277" s="131" t="s">
        <v>1606</v>
      </c>
      <c r="E1277" s="132" t="s">
        <v>1650</v>
      </c>
      <c r="F1277" s="136" t="s">
        <v>559</v>
      </c>
      <c r="G1277" s="133">
        <v>42.579911851316609</v>
      </c>
    </row>
    <row r="1278" spans="2:7" ht="24" customHeight="1" x14ac:dyDescent="0.25">
      <c r="B1278" s="131" t="s">
        <v>1649</v>
      </c>
      <c r="C1278" s="131" t="s">
        <v>1423</v>
      </c>
      <c r="D1278" s="131" t="s">
        <v>1606</v>
      </c>
      <c r="E1278" s="132" t="s">
        <v>1651</v>
      </c>
      <c r="F1278" s="136" t="s">
        <v>563</v>
      </c>
      <c r="G1278" s="133">
        <v>67.779975170710998</v>
      </c>
    </row>
    <row r="1279" spans="2:7" ht="24" customHeight="1" x14ac:dyDescent="0.25">
      <c r="B1279" s="131" t="s">
        <v>1649</v>
      </c>
      <c r="C1279" s="131" t="s">
        <v>1423</v>
      </c>
      <c r="D1279" s="131" t="s">
        <v>1606</v>
      </c>
      <c r="E1279" s="132" t="s">
        <v>1652</v>
      </c>
      <c r="F1279" s="136" t="s">
        <v>544</v>
      </c>
      <c r="G1279" s="133">
        <v>108.59912452107454</v>
      </c>
    </row>
    <row r="1280" spans="2:7" ht="24" customHeight="1" x14ac:dyDescent="0.25">
      <c r="B1280" s="131" t="s">
        <v>1649</v>
      </c>
      <c r="C1280" s="131" t="s">
        <v>1423</v>
      </c>
      <c r="D1280" s="131" t="s">
        <v>1606</v>
      </c>
      <c r="E1280" s="132" t="s">
        <v>570</v>
      </c>
      <c r="F1280" s="136" t="s">
        <v>563</v>
      </c>
      <c r="G1280" s="133">
        <v>67.779975170710998</v>
      </c>
    </row>
    <row r="1281" spans="2:7" ht="24" customHeight="1" x14ac:dyDescent="0.25">
      <c r="B1281" s="131" t="s">
        <v>1653</v>
      </c>
      <c r="C1281" s="131" t="s">
        <v>1423</v>
      </c>
      <c r="D1281" s="131" t="s">
        <v>1606</v>
      </c>
      <c r="E1281" s="132" t="s">
        <v>1654</v>
      </c>
      <c r="F1281" s="136" t="s">
        <v>559</v>
      </c>
      <c r="G1281" s="133">
        <v>42.579911851316609</v>
      </c>
    </row>
    <row r="1282" spans="2:7" ht="24" customHeight="1" x14ac:dyDescent="0.25">
      <c r="B1282" s="131" t="s">
        <v>1653</v>
      </c>
      <c r="C1282" s="131" t="s">
        <v>1423</v>
      </c>
      <c r="D1282" s="131" t="s">
        <v>1606</v>
      </c>
      <c r="E1282" s="132" t="s">
        <v>1379</v>
      </c>
      <c r="F1282" s="136" t="s">
        <v>688</v>
      </c>
      <c r="G1282" s="133">
        <v>40.5</v>
      </c>
    </row>
    <row r="1283" spans="2:7" ht="24" customHeight="1" x14ac:dyDescent="0.25">
      <c r="B1283" s="131" t="s">
        <v>1653</v>
      </c>
      <c r="C1283" s="131" t="s">
        <v>1423</v>
      </c>
      <c r="D1283" s="131" t="s">
        <v>1606</v>
      </c>
      <c r="E1283" s="132" t="s">
        <v>585</v>
      </c>
      <c r="F1283" s="136" t="s">
        <v>798</v>
      </c>
      <c r="G1283" s="133">
        <v>19.175490773249809</v>
      </c>
    </row>
    <row r="1284" spans="2:7" ht="24" customHeight="1" x14ac:dyDescent="0.25">
      <c r="B1284" s="131" t="s">
        <v>1655</v>
      </c>
      <c r="C1284" s="131" t="s">
        <v>1423</v>
      </c>
      <c r="D1284" s="131" t="s">
        <v>1606</v>
      </c>
      <c r="E1284" s="132" t="s">
        <v>1377</v>
      </c>
      <c r="F1284" s="136" t="s">
        <v>659</v>
      </c>
      <c r="G1284" s="133">
        <v>32.234584159102837</v>
      </c>
    </row>
    <row r="1285" spans="2:7" ht="24" customHeight="1" x14ac:dyDescent="0.25">
      <c r="B1285" s="131" t="s">
        <v>1656</v>
      </c>
      <c r="C1285" s="131" t="s">
        <v>1423</v>
      </c>
      <c r="D1285" s="131" t="s">
        <v>1606</v>
      </c>
      <c r="E1285" s="132" t="s">
        <v>1657</v>
      </c>
      <c r="F1285" s="136" t="s">
        <v>845</v>
      </c>
      <c r="G1285" s="133">
        <v>7.3827495343395197</v>
      </c>
    </row>
    <row r="1286" spans="2:7" ht="24" customHeight="1" x14ac:dyDescent="0.25">
      <c r="B1286" s="131" t="s">
        <v>1658</v>
      </c>
      <c r="C1286" s="131" t="s">
        <v>1423</v>
      </c>
      <c r="D1286" s="131" t="s">
        <v>1606</v>
      </c>
      <c r="E1286" s="132" t="s">
        <v>1659</v>
      </c>
      <c r="F1286" s="136" t="s">
        <v>544</v>
      </c>
      <c r="G1286" s="133">
        <v>126.61602180686072</v>
      </c>
    </row>
    <row r="1287" spans="2:7" ht="24" customHeight="1" x14ac:dyDescent="0.25">
      <c r="B1287" s="131" t="s">
        <v>1660</v>
      </c>
      <c r="C1287" s="131" t="s">
        <v>1423</v>
      </c>
      <c r="D1287" s="131" t="s">
        <v>1606</v>
      </c>
      <c r="E1287" s="132" t="s">
        <v>1263</v>
      </c>
      <c r="F1287" s="136" t="s">
        <v>1311</v>
      </c>
      <c r="G1287" s="133">
        <v>137.2521345562144</v>
      </c>
    </row>
    <row r="1288" spans="2:7" ht="24" customHeight="1" x14ac:dyDescent="0.25">
      <c r="B1288" s="131" t="s">
        <v>1661</v>
      </c>
      <c r="C1288" s="131" t="s">
        <v>1423</v>
      </c>
      <c r="D1288" s="131" t="s">
        <v>1606</v>
      </c>
      <c r="E1288" s="132" t="s">
        <v>766</v>
      </c>
      <c r="F1288" s="136" t="s">
        <v>559</v>
      </c>
      <c r="G1288" s="133">
        <v>49.653839503437702</v>
      </c>
    </row>
    <row r="1289" spans="2:7" ht="24" customHeight="1" x14ac:dyDescent="0.25">
      <c r="B1289" s="131" t="s">
        <v>1662</v>
      </c>
      <c r="C1289" s="131" t="s">
        <v>1423</v>
      </c>
      <c r="D1289" s="131" t="s">
        <v>1606</v>
      </c>
      <c r="E1289" s="132" t="s">
        <v>765</v>
      </c>
      <c r="F1289" s="136" t="s">
        <v>796</v>
      </c>
      <c r="G1289" s="133">
        <v>14.833763458764205</v>
      </c>
    </row>
    <row r="1290" spans="2:7" ht="24" customHeight="1" x14ac:dyDescent="0.25">
      <c r="B1290" s="131" t="s">
        <v>1660</v>
      </c>
      <c r="C1290" s="131" t="s">
        <v>1423</v>
      </c>
      <c r="D1290" s="131" t="s">
        <v>1606</v>
      </c>
      <c r="E1290" s="132" t="s">
        <v>1663</v>
      </c>
      <c r="F1290" s="136" t="s">
        <v>544</v>
      </c>
      <c r="G1290" s="133">
        <v>126.61602180686072</v>
      </c>
    </row>
    <row r="1291" spans="2:7" ht="24" customHeight="1" x14ac:dyDescent="0.25">
      <c r="B1291" s="131" t="s">
        <v>1660</v>
      </c>
      <c r="C1291" s="131" t="s">
        <v>1423</v>
      </c>
      <c r="D1291" s="131" t="s">
        <v>1606</v>
      </c>
      <c r="E1291" s="132" t="s">
        <v>1268</v>
      </c>
      <c r="F1291" s="136" t="s">
        <v>563</v>
      </c>
      <c r="G1291" s="133">
        <v>79.049343685698048</v>
      </c>
    </row>
    <row r="1292" spans="2:7" ht="24" customHeight="1" x14ac:dyDescent="0.25">
      <c r="B1292" s="131" t="s">
        <v>1660</v>
      </c>
      <c r="C1292" s="131" t="s">
        <v>1423</v>
      </c>
      <c r="D1292" s="131" t="s">
        <v>1606</v>
      </c>
      <c r="E1292" s="132" t="s">
        <v>1664</v>
      </c>
      <c r="F1292" s="136" t="s">
        <v>688</v>
      </c>
      <c r="G1292" s="133">
        <v>47.14970817451993</v>
      </c>
    </row>
    <row r="1293" spans="2:7" ht="24" customHeight="1" x14ac:dyDescent="0.25">
      <c r="B1293" s="131" t="s">
        <v>1665</v>
      </c>
      <c r="C1293" s="131" t="s">
        <v>1423</v>
      </c>
      <c r="D1293" s="131" t="s">
        <v>1606</v>
      </c>
      <c r="E1293" s="132" t="s">
        <v>771</v>
      </c>
      <c r="F1293" s="136" t="s">
        <v>586</v>
      </c>
      <c r="G1293" s="133">
        <v>27.785254812318023</v>
      </c>
    </row>
    <row r="1294" spans="2:7" ht="24" customHeight="1" x14ac:dyDescent="0.25">
      <c r="B1294" s="131" t="s">
        <v>1616</v>
      </c>
      <c r="C1294" s="131" t="s">
        <v>1423</v>
      </c>
      <c r="D1294" s="131" t="s">
        <v>1606</v>
      </c>
      <c r="E1294" s="132" t="s">
        <v>1666</v>
      </c>
      <c r="F1294" s="136" t="s">
        <v>563</v>
      </c>
      <c r="G1294" s="133">
        <v>79.049343685698048</v>
      </c>
    </row>
    <row r="1295" spans="2:7" ht="24" customHeight="1" x14ac:dyDescent="0.25">
      <c r="B1295" s="131" t="s">
        <v>1667</v>
      </c>
      <c r="C1295" s="131" t="s">
        <v>1423</v>
      </c>
      <c r="D1295" s="131" t="s">
        <v>1606</v>
      </c>
      <c r="E1295" s="132" t="s">
        <v>565</v>
      </c>
      <c r="F1295" s="136" t="s">
        <v>626</v>
      </c>
      <c r="G1295" s="133">
        <v>11.653839503437702</v>
      </c>
    </row>
    <row r="1296" spans="2:7" ht="24" customHeight="1" x14ac:dyDescent="0.25">
      <c r="B1296" s="131" t="s">
        <v>1668</v>
      </c>
      <c r="C1296" s="131" t="s">
        <v>1423</v>
      </c>
      <c r="D1296" s="131" t="s">
        <v>1606</v>
      </c>
      <c r="E1296" s="132" t="s">
        <v>770</v>
      </c>
      <c r="F1296" s="136" t="s">
        <v>563</v>
      </c>
      <c r="G1296" s="133">
        <v>77.842157144703819</v>
      </c>
    </row>
    <row r="1297" spans="2:7" ht="24" customHeight="1" x14ac:dyDescent="0.25">
      <c r="B1297" s="131" t="s">
        <v>1668</v>
      </c>
      <c r="C1297" s="131" t="s">
        <v>1423</v>
      </c>
      <c r="D1297" s="131" t="s">
        <v>1606</v>
      </c>
      <c r="E1297" s="132" t="s">
        <v>1669</v>
      </c>
      <c r="F1297" s="136" t="s">
        <v>547</v>
      </c>
      <c r="G1297" s="133">
        <v>325.97986760346885</v>
      </c>
    </row>
    <row r="1298" spans="2:7" ht="24" customHeight="1" x14ac:dyDescent="0.25">
      <c r="B1298" s="131" t="s">
        <v>1668</v>
      </c>
      <c r="C1298" s="131" t="s">
        <v>1423</v>
      </c>
      <c r="D1298" s="131" t="s">
        <v>1606</v>
      </c>
      <c r="E1298" s="132" t="s">
        <v>1670</v>
      </c>
      <c r="F1298" s="136" t="s">
        <v>544</v>
      </c>
      <c r="G1298" s="133">
        <v>130.07325610762172</v>
      </c>
    </row>
    <row r="1299" spans="2:7" ht="24" customHeight="1" x14ac:dyDescent="0.25">
      <c r="B1299" s="131" t="s">
        <v>1668</v>
      </c>
      <c r="C1299" s="131" t="s">
        <v>1423</v>
      </c>
      <c r="D1299" s="131" t="s">
        <v>1606</v>
      </c>
      <c r="E1299" s="132" t="s">
        <v>809</v>
      </c>
      <c r="F1299" s="136" t="s">
        <v>544</v>
      </c>
      <c r="G1299" s="133">
        <v>130.07325610762172</v>
      </c>
    </row>
    <row r="1300" spans="2:7" ht="24" customHeight="1" x14ac:dyDescent="0.25">
      <c r="B1300" s="131" t="s">
        <v>1668</v>
      </c>
      <c r="C1300" s="131" t="s">
        <v>1423</v>
      </c>
      <c r="D1300" s="131" t="s">
        <v>1606</v>
      </c>
      <c r="E1300" s="132" t="s">
        <v>1671</v>
      </c>
      <c r="F1300" s="136" t="s">
        <v>559</v>
      </c>
      <c r="G1300" s="133">
        <v>51.042993685708787</v>
      </c>
    </row>
    <row r="1301" spans="2:7" ht="24" customHeight="1" x14ac:dyDescent="0.25">
      <c r="B1301" s="131" t="s">
        <v>1672</v>
      </c>
      <c r="C1301" s="131" t="s">
        <v>1423</v>
      </c>
      <c r="D1301" s="131" t="s">
        <v>1606</v>
      </c>
      <c r="E1301" s="132" t="s">
        <v>1673</v>
      </c>
      <c r="F1301" s="136" t="s">
        <v>559</v>
      </c>
      <c r="G1301" s="133">
        <v>59.638452737205675</v>
      </c>
    </row>
    <row r="1302" spans="2:7" ht="24" customHeight="1" x14ac:dyDescent="0.25">
      <c r="B1302" s="131" t="s">
        <v>1674</v>
      </c>
      <c r="C1302" s="131" t="s">
        <v>1423</v>
      </c>
      <c r="D1302" s="131" t="s">
        <v>1606</v>
      </c>
      <c r="E1302" s="132" t="s">
        <v>1675</v>
      </c>
      <c r="F1302" s="136" t="s">
        <v>563</v>
      </c>
      <c r="G1302" s="133">
        <v>91.069154575293553</v>
      </c>
    </row>
    <row r="1303" spans="2:7" ht="24" customHeight="1" x14ac:dyDescent="0.25">
      <c r="B1303" s="131" t="s">
        <v>1676</v>
      </c>
      <c r="C1303" s="131" t="s">
        <v>1423</v>
      </c>
      <c r="D1303" s="131" t="s">
        <v>1606</v>
      </c>
      <c r="E1303" s="132" t="s">
        <v>1677</v>
      </c>
      <c r="F1303" s="136" t="s">
        <v>544</v>
      </c>
      <c r="G1303" s="133">
        <v>38.847492803491676</v>
      </c>
    </row>
    <row r="1304" spans="2:7" ht="24" customHeight="1" x14ac:dyDescent="0.25">
      <c r="B1304" s="131" t="s">
        <v>1676</v>
      </c>
      <c r="C1304" s="131" t="s">
        <v>1423</v>
      </c>
      <c r="D1304" s="131" t="s">
        <v>1606</v>
      </c>
      <c r="E1304" s="132" t="s">
        <v>1678</v>
      </c>
      <c r="F1304" s="136" t="s">
        <v>553</v>
      </c>
      <c r="G1304" s="133">
        <v>60.908144014608609</v>
      </c>
    </row>
    <row r="1305" spans="2:7" ht="24" customHeight="1" x14ac:dyDescent="0.25">
      <c r="B1305" s="131" t="s">
        <v>1679</v>
      </c>
      <c r="C1305" s="131" t="s">
        <v>1423</v>
      </c>
      <c r="D1305" s="131" t="s">
        <v>1606</v>
      </c>
      <c r="E1305" s="132" t="s">
        <v>1291</v>
      </c>
      <c r="F1305" s="136" t="s">
        <v>688</v>
      </c>
      <c r="G1305" s="133">
        <v>46.251909223459428</v>
      </c>
    </row>
    <row r="1306" spans="2:7" ht="24" customHeight="1" x14ac:dyDescent="0.25">
      <c r="B1306" s="131" t="s">
        <v>1621</v>
      </c>
      <c r="C1306" s="131" t="s">
        <v>1423</v>
      </c>
      <c r="D1306" s="131" t="s">
        <v>1606</v>
      </c>
      <c r="E1306" s="132" t="s">
        <v>569</v>
      </c>
      <c r="F1306" s="136" t="s">
        <v>1680</v>
      </c>
      <c r="G1306" s="133">
        <v>241.3460744781292</v>
      </c>
    </row>
    <row r="1307" spans="2:7" ht="24" customHeight="1" x14ac:dyDescent="0.25">
      <c r="B1307" s="131" t="s">
        <v>1621</v>
      </c>
      <c r="C1307" s="131" t="s">
        <v>1423</v>
      </c>
      <c r="D1307" s="131" t="s">
        <v>1606</v>
      </c>
      <c r="E1307" s="132" t="s">
        <v>1681</v>
      </c>
      <c r="F1307" s="136" t="s">
        <v>559</v>
      </c>
      <c r="G1307" s="133">
        <v>48.764832280580606</v>
      </c>
    </row>
    <row r="1308" spans="2:7" ht="24" customHeight="1" x14ac:dyDescent="0.25">
      <c r="B1308" s="131" t="s">
        <v>1621</v>
      </c>
      <c r="C1308" s="131" t="s">
        <v>1423</v>
      </c>
      <c r="D1308" s="131" t="s">
        <v>1606</v>
      </c>
      <c r="E1308" s="132" t="s">
        <v>1682</v>
      </c>
      <c r="F1308" s="136" t="s">
        <v>559</v>
      </c>
      <c r="G1308" s="133">
        <v>48.764832280580606</v>
      </c>
    </row>
    <row r="1309" spans="2:7" ht="24" customHeight="1" x14ac:dyDescent="0.25">
      <c r="B1309" s="131" t="s">
        <v>1621</v>
      </c>
      <c r="C1309" s="131" t="s">
        <v>1423</v>
      </c>
      <c r="D1309" s="131" t="s">
        <v>1606</v>
      </c>
      <c r="E1309" s="132" t="s">
        <v>1683</v>
      </c>
      <c r="F1309" s="136" t="s">
        <v>563</v>
      </c>
      <c r="G1309" s="133">
        <v>77.467800817496752</v>
      </c>
    </row>
    <row r="1310" spans="2:7" ht="24" customHeight="1" x14ac:dyDescent="0.25">
      <c r="B1310" s="131" t="s">
        <v>1621</v>
      </c>
      <c r="C1310" s="131" t="s">
        <v>1423</v>
      </c>
      <c r="D1310" s="131" t="s">
        <v>1606</v>
      </c>
      <c r="E1310" s="132" t="s">
        <v>1622</v>
      </c>
      <c r="F1310" s="136" t="s">
        <v>563</v>
      </c>
      <c r="G1310" s="133">
        <v>77.467800817496752</v>
      </c>
    </row>
    <row r="1311" spans="2:7" ht="24" customHeight="1" x14ac:dyDescent="0.25">
      <c r="B1311" s="131" t="s">
        <v>1684</v>
      </c>
      <c r="C1311" s="131" t="s">
        <v>1423</v>
      </c>
      <c r="D1311" s="131" t="s">
        <v>1606</v>
      </c>
      <c r="E1311" s="132" t="s">
        <v>1685</v>
      </c>
      <c r="F1311" s="136" t="s">
        <v>559</v>
      </c>
      <c r="G1311" s="133">
        <v>48.764832280580606</v>
      </c>
    </row>
    <row r="1312" spans="2:7" ht="24" customHeight="1" x14ac:dyDescent="0.25">
      <c r="B1312" s="131" t="s">
        <v>1684</v>
      </c>
      <c r="C1312" s="131" t="s">
        <v>1423</v>
      </c>
      <c r="D1312" s="131" t="s">
        <v>1606</v>
      </c>
      <c r="E1312" s="132" t="s">
        <v>1290</v>
      </c>
      <c r="F1312" s="136" t="s">
        <v>544</v>
      </c>
      <c r="G1312" s="133">
        <v>120.24512608496914</v>
      </c>
    </row>
    <row r="1313" spans="2:7" ht="24" customHeight="1" x14ac:dyDescent="0.25">
      <c r="B1313" s="131" t="s">
        <v>1684</v>
      </c>
      <c r="C1313" s="131" t="s">
        <v>1423</v>
      </c>
      <c r="D1313" s="131" t="s">
        <v>1606</v>
      </c>
      <c r="E1313" s="132" t="s">
        <v>1686</v>
      </c>
      <c r="F1313" s="136" t="s">
        <v>553</v>
      </c>
      <c r="G1313" s="133">
        <v>194.02277248737661</v>
      </c>
    </row>
    <row r="1314" spans="2:7" ht="24" customHeight="1" x14ac:dyDescent="0.25">
      <c r="B1314" s="131" t="s">
        <v>1684</v>
      </c>
      <c r="C1314" s="131" t="s">
        <v>1423</v>
      </c>
      <c r="D1314" s="131" t="s">
        <v>1606</v>
      </c>
      <c r="E1314" s="132" t="s">
        <v>583</v>
      </c>
      <c r="F1314" s="136" t="s">
        <v>563</v>
      </c>
      <c r="G1314" s="133">
        <v>77.467800817496752</v>
      </c>
    </row>
    <row r="1315" spans="2:7" ht="24" customHeight="1" x14ac:dyDescent="0.25">
      <c r="B1315" s="131" t="s">
        <v>1687</v>
      </c>
      <c r="C1315" s="131" t="s">
        <v>1423</v>
      </c>
      <c r="D1315" s="131" t="s">
        <v>1606</v>
      </c>
      <c r="E1315" s="132" t="s">
        <v>605</v>
      </c>
      <c r="F1315" s="136" t="s">
        <v>563</v>
      </c>
      <c r="G1315" s="133">
        <v>77.467800817496752</v>
      </c>
    </row>
    <row r="1316" spans="2:7" ht="24" customHeight="1" x14ac:dyDescent="0.25">
      <c r="B1316" s="131" t="s">
        <v>1687</v>
      </c>
      <c r="C1316" s="131" t="s">
        <v>1423</v>
      </c>
      <c r="D1316" s="131" t="s">
        <v>1606</v>
      </c>
      <c r="E1316" s="132" t="s">
        <v>1274</v>
      </c>
      <c r="F1316" s="136" t="s">
        <v>563</v>
      </c>
      <c r="G1316" s="133">
        <v>77.467800817496752</v>
      </c>
    </row>
    <row r="1317" spans="2:7" ht="24" customHeight="1" x14ac:dyDescent="0.25">
      <c r="B1317" s="131" t="s">
        <v>1688</v>
      </c>
      <c r="C1317" s="131" t="s">
        <v>1423</v>
      </c>
      <c r="D1317" s="131" t="s">
        <v>1606</v>
      </c>
      <c r="E1317" s="132" t="s">
        <v>573</v>
      </c>
      <c r="F1317" s="136" t="s">
        <v>559</v>
      </c>
      <c r="G1317" s="133">
        <v>48.764832280580606</v>
      </c>
    </row>
    <row r="1318" spans="2:7" ht="24" customHeight="1" x14ac:dyDescent="0.25">
      <c r="B1318" s="131" t="s">
        <v>1688</v>
      </c>
      <c r="C1318" s="131" t="s">
        <v>1423</v>
      </c>
      <c r="D1318" s="131" t="s">
        <v>1606</v>
      </c>
      <c r="E1318" s="132" t="s">
        <v>609</v>
      </c>
      <c r="F1318" s="136" t="s">
        <v>563</v>
      </c>
      <c r="G1318" s="133">
        <v>77.467800817496752</v>
      </c>
    </row>
    <row r="1319" spans="2:7" ht="24" customHeight="1" x14ac:dyDescent="0.25">
      <c r="B1319" s="131" t="s">
        <v>1689</v>
      </c>
      <c r="C1319" s="131" t="s">
        <v>1423</v>
      </c>
      <c r="D1319" s="131" t="s">
        <v>1606</v>
      </c>
      <c r="E1319" s="132" t="s">
        <v>1690</v>
      </c>
      <c r="F1319" s="136" t="s">
        <v>688</v>
      </c>
      <c r="G1319" s="133">
        <v>35.522663543596089</v>
      </c>
    </row>
    <row r="1320" spans="2:7" ht="24" customHeight="1" x14ac:dyDescent="0.25">
      <c r="B1320" s="131" t="s">
        <v>1689</v>
      </c>
      <c r="C1320" s="131" t="s">
        <v>1423</v>
      </c>
      <c r="D1320" s="131" t="s">
        <v>1606</v>
      </c>
      <c r="E1320" s="132" t="s">
        <v>1691</v>
      </c>
      <c r="F1320" s="136" t="s">
        <v>544</v>
      </c>
      <c r="G1320" s="133">
        <v>95.441034704698069</v>
      </c>
    </row>
    <row r="1321" spans="2:7" ht="24" customHeight="1" x14ac:dyDescent="0.25">
      <c r="B1321" s="131" t="s">
        <v>1689</v>
      </c>
      <c r="C1321" s="131" t="s">
        <v>1423</v>
      </c>
      <c r="D1321" s="131" t="s">
        <v>1606</v>
      </c>
      <c r="E1321" s="132" t="s">
        <v>1692</v>
      </c>
      <c r="F1321" s="136" t="s">
        <v>563</v>
      </c>
      <c r="G1321" s="133">
        <v>56.89907193574598</v>
      </c>
    </row>
    <row r="1322" spans="2:7" ht="24" customHeight="1" x14ac:dyDescent="0.25">
      <c r="B1322" s="131" t="s">
        <v>1689</v>
      </c>
      <c r="C1322" s="131" t="s">
        <v>1423</v>
      </c>
      <c r="D1322" s="131" t="s">
        <v>1606</v>
      </c>
      <c r="E1322" s="132" t="s">
        <v>791</v>
      </c>
      <c r="F1322" s="136" t="s">
        <v>563</v>
      </c>
      <c r="G1322" s="133">
        <v>56.89907193574598</v>
      </c>
    </row>
    <row r="1323" spans="2:7" ht="24" customHeight="1" x14ac:dyDescent="0.25">
      <c r="B1323" s="131" t="s">
        <v>1693</v>
      </c>
      <c r="C1323" s="131" t="s">
        <v>1423</v>
      </c>
      <c r="D1323" s="131" t="s">
        <v>1606</v>
      </c>
      <c r="E1323" s="132" t="s">
        <v>1365</v>
      </c>
      <c r="F1323" s="136" t="s">
        <v>563</v>
      </c>
      <c r="G1323" s="133">
        <v>56.89907193574598</v>
      </c>
    </row>
    <row r="1324" spans="2:7" ht="24" customHeight="1" x14ac:dyDescent="0.25">
      <c r="B1324" s="131" t="s">
        <v>1693</v>
      </c>
      <c r="C1324" s="131" t="s">
        <v>1423</v>
      </c>
      <c r="D1324" s="131" t="s">
        <v>1606</v>
      </c>
      <c r="E1324" s="132" t="s">
        <v>810</v>
      </c>
      <c r="F1324" s="136" t="s">
        <v>563</v>
      </c>
      <c r="G1324" s="133">
        <v>56.89907193574598</v>
      </c>
    </row>
    <row r="1325" spans="2:7" ht="24" customHeight="1" x14ac:dyDescent="0.25">
      <c r="B1325" s="131" t="s">
        <v>1689</v>
      </c>
      <c r="C1325" s="131" t="s">
        <v>1423</v>
      </c>
      <c r="D1325" s="131" t="s">
        <v>1606</v>
      </c>
      <c r="E1325" s="132" t="s">
        <v>593</v>
      </c>
      <c r="F1325" s="136" t="s">
        <v>544</v>
      </c>
      <c r="G1325" s="133">
        <v>95.441034704698069</v>
      </c>
    </row>
    <row r="1326" spans="2:7" ht="24" customHeight="1" x14ac:dyDescent="0.25">
      <c r="B1326" s="131" t="s">
        <v>1591</v>
      </c>
      <c r="C1326" s="131" t="s">
        <v>1423</v>
      </c>
      <c r="D1326" s="131" t="s">
        <v>1606</v>
      </c>
      <c r="E1326" s="132" t="s">
        <v>808</v>
      </c>
      <c r="F1326" s="136" t="s">
        <v>563</v>
      </c>
      <c r="G1326" s="133">
        <v>56.89907193574598</v>
      </c>
    </row>
    <row r="1327" spans="2:7" ht="24" customHeight="1" x14ac:dyDescent="0.25">
      <c r="B1327" s="131" t="s">
        <v>1591</v>
      </c>
      <c r="C1327" s="131" t="s">
        <v>1423</v>
      </c>
      <c r="D1327" s="131" t="s">
        <v>1606</v>
      </c>
      <c r="E1327" s="132" t="s">
        <v>1694</v>
      </c>
      <c r="F1327" s="136" t="s">
        <v>563</v>
      </c>
      <c r="G1327" s="133">
        <v>56.89907193574598</v>
      </c>
    </row>
    <row r="1328" spans="2:7" ht="24" customHeight="1" x14ac:dyDescent="0.25">
      <c r="B1328" s="131" t="s">
        <v>1695</v>
      </c>
      <c r="C1328" s="131" t="s">
        <v>1423</v>
      </c>
      <c r="D1328" s="131" t="s">
        <v>1606</v>
      </c>
      <c r="E1328" s="132" t="s">
        <v>646</v>
      </c>
      <c r="F1328" s="136" t="s">
        <v>688</v>
      </c>
      <c r="G1328" s="133">
        <v>35.522663543596089</v>
      </c>
    </row>
    <row r="1329" spans="2:7" ht="24" customHeight="1" x14ac:dyDescent="0.25">
      <c r="B1329" s="131" t="s">
        <v>1696</v>
      </c>
      <c r="C1329" s="131" t="s">
        <v>1423</v>
      </c>
      <c r="D1329" s="131" t="s">
        <v>1606</v>
      </c>
      <c r="E1329" s="132" t="s">
        <v>1697</v>
      </c>
      <c r="F1329" s="136" t="s">
        <v>637</v>
      </c>
      <c r="G1329" s="133">
        <v>114.97315081806877</v>
      </c>
    </row>
    <row r="1330" spans="2:7" ht="24" customHeight="1" x14ac:dyDescent="0.25">
      <c r="B1330" s="131" t="s">
        <v>1617</v>
      </c>
      <c r="C1330" s="131" t="s">
        <v>1423</v>
      </c>
      <c r="D1330" s="131" t="s">
        <v>1606</v>
      </c>
      <c r="E1330" s="132" t="s">
        <v>1383</v>
      </c>
      <c r="F1330" s="136" t="s">
        <v>586</v>
      </c>
      <c r="G1330" s="133">
        <v>33.299253772899618</v>
      </c>
    </row>
    <row r="1331" spans="2:7" ht="24" customHeight="1" x14ac:dyDescent="0.25">
      <c r="B1331" s="131" t="s">
        <v>1617</v>
      </c>
      <c r="C1331" s="131" t="s">
        <v>1423</v>
      </c>
      <c r="D1331" s="131" t="s">
        <v>1606</v>
      </c>
      <c r="E1331" s="132" t="s">
        <v>1376</v>
      </c>
      <c r="F1331" s="136" t="s">
        <v>798</v>
      </c>
      <c r="G1331" s="133">
        <v>4.0982626065354459</v>
      </c>
    </row>
    <row r="1332" spans="2:7" ht="24" customHeight="1" x14ac:dyDescent="0.25">
      <c r="B1332" s="131" t="s">
        <v>1617</v>
      </c>
      <c r="C1332" s="131" t="s">
        <v>1423</v>
      </c>
      <c r="D1332" s="131" t="s">
        <v>1606</v>
      </c>
      <c r="E1332" s="132" t="s">
        <v>1371</v>
      </c>
      <c r="F1332" s="136" t="s">
        <v>544</v>
      </c>
      <c r="G1332" s="133">
        <v>134.09826260653546</v>
      </c>
    </row>
    <row r="1333" spans="2:7" ht="24" customHeight="1" x14ac:dyDescent="0.25">
      <c r="B1333" s="131" t="s">
        <v>1617</v>
      </c>
      <c r="C1333" s="131" t="s">
        <v>1423</v>
      </c>
      <c r="D1333" s="131" t="s">
        <v>1606</v>
      </c>
      <c r="E1333" s="132" t="s">
        <v>1374</v>
      </c>
      <c r="F1333" s="136" t="s">
        <v>586</v>
      </c>
      <c r="G1333" s="133">
        <v>30</v>
      </c>
    </row>
    <row r="1334" spans="2:7" ht="24" customHeight="1" x14ac:dyDescent="0.25">
      <c r="B1334" s="131" t="s">
        <v>1698</v>
      </c>
      <c r="C1334" s="131" t="s">
        <v>1423</v>
      </c>
      <c r="D1334" s="131" t="s">
        <v>1606</v>
      </c>
      <c r="E1334" s="132" t="s">
        <v>1699</v>
      </c>
      <c r="F1334" s="136" t="s">
        <v>544</v>
      </c>
      <c r="G1334" s="133">
        <v>107.56909308432668</v>
      </c>
    </row>
    <row r="1335" spans="2:7" ht="24" customHeight="1" x14ac:dyDescent="0.25">
      <c r="B1335" s="131" t="s">
        <v>1698</v>
      </c>
      <c r="C1335" s="131" t="s">
        <v>1423</v>
      </c>
      <c r="D1335" s="131" t="s">
        <v>1606</v>
      </c>
      <c r="E1335" s="132" t="s">
        <v>797</v>
      </c>
      <c r="F1335" s="136" t="s">
        <v>544</v>
      </c>
      <c r="G1335" s="133">
        <v>107.56909308432668</v>
      </c>
    </row>
    <row r="1336" spans="2:7" ht="24" customHeight="1" x14ac:dyDescent="0.25">
      <c r="B1336" s="131" t="s">
        <v>1698</v>
      </c>
      <c r="C1336" s="131" t="s">
        <v>1423</v>
      </c>
      <c r="D1336" s="131" t="s">
        <v>1606</v>
      </c>
      <c r="E1336" s="132" t="s">
        <v>795</v>
      </c>
      <c r="F1336" s="136" t="s">
        <v>553</v>
      </c>
      <c r="G1336" s="133">
        <v>217.1241730142039</v>
      </c>
    </row>
    <row r="1337" spans="2:7" ht="24" customHeight="1" x14ac:dyDescent="0.25">
      <c r="B1337" s="131" t="s">
        <v>1698</v>
      </c>
      <c r="C1337" s="131" t="s">
        <v>1423</v>
      </c>
      <c r="D1337" s="131" t="s">
        <v>1606</v>
      </c>
      <c r="E1337" s="132" t="s">
        <v>793</v>
      </c>
      <c r="F1337" s="136" t="s">
        <v>553</v>
      </c>
      <c r="G1337" s="133">
        <v>217.1241730142039</v>
      </c>
    </row>
    <row r="1338" spans="2:7" ht="24" customHeight="1" x14ac:dyDescent="0.25">
      <c r="B1338" s="131" t="s">
        <v>1700</v>
      </c>
      <c r="C1338" s="131" t="s">
        <v>1423</v>
      </c>
      <c r="D1338" s="131" t="s">
        <v>1606</v>
      </c>
      <c r="E1338" s="132" t="s">
        <v>1370</v>
      </c>
      <c r="F1338" s="136" t="s">
        <v>688</v>
      </c>
      <c r="G1338" s="133">
        <v>40.051566477540149</v>
      </c>
    </row>
    <row r="1339" spans="2:7" ht="24" customHeight="1" x14ac:dyDescent="0.25">
      <c r="B1339" s="131" t="s">
        <v>1700</v>
      </c>
      <c r="C1339" s="131" t="s">
        <v>1423</v>
      </c>
      <c r="D1339" s="131" t="s">
        <v>1606</v>
      </c>
      <c r="E1339" s="132" t="s">
        <v>1701</v>
      </c>
      <c r="F1339" s="136" t="s">
        <v>563</v>
      </c>
      <c r="G1339" s="133">
        <v>67.12417301420389</v>
      </c>
    </row>
    <row r="1340" spans="2:7" ht="24" customHeight="1" x14ac:dyDescent="0.25">
      <c r="B1340" s="131" t="s">
        <v>1700</v>
      </c>
      <c r="C1340" s="131" t="s">
        <v>1423</v>
      </c>
      <c r="D1340" s="131" t="s">
        <v>1606</v>
      </c>
      <c r="E1340" s="132" t="s">
        <v>792</v>
      </c>
      <c r="F1340" s="136" t="s">
        <v>563</v>
      </c>
      <c r="G1340" s="133">
        <v>67.12417301420389</v>
      </c>
    </row>
    <row r="1341" spans="2:7" ht="24" customHeight="1" x14ac:dyDescent="0.25">
      <c r="B1341" s="131" t="s">
        <v>1700</v>
      </c>
      <c r="C1341" s="131" t="s">
        <v>1423</v>
      </c>
      <c r="D1341" s="131" t="s">
        <v>1606</v>
      </c>
      <c r="E1341" s="132" t="s">
        <v>807</v>
      </c>
      <c r="F1341" s="136" t="s">
        <v>563</v>
      </c>
      <c r="G1341" s="133">
        <v>67.12417301420389</v>
      </c>
    </row>
    <row r="1342" spans="2:7" ht="24" customHeight="1" x14ac:dyDescent="0.25">
      <c r="B1342" s="131" t="s">
        <v>1700</v>
      </c>
      <c r="C1342" s="131" t="s">
        <v>1423</v>
      </c>
      <c r="D1342" s="131" t="s">
        <v>1606</v>
      </c>
      <c r="E1342" s="132" t="s">
        <v>1702</v>
      </c>
      <c r="F1342" s="136" t="s">
        <v>798</v>
      </c>
      <c r="G1342" s="133">
        <v>18.946493768943718</v>
      </c>
    </row>
    <row r="1343" spans="2:7" ht="24" customHeight="1" x14ac:dyDescent="0.25">
      <c r="B1343" s="131" t="s">
        <v>956</v>
      </c>
      <c r="C1343" s="131" t="s">
        <v>1423</v>
      </c>
      <c r="D1343" s="131" t="s">
        <v>1606</v>
      </c>
      <c r="E1343" s="132" t="s">
        <v>1703</v>
      </c>
      <c r="F1343" s="136" t="s">
        <v>563</v>
      </c>
      <c r="G1343" s="133">
        <v>67.12417301420389</v>
      </c>
    </row>
    <row r="1344" spans="2:7" ht="24" customHeight="1" x14ac:dyDescent="0.25">
      <c r="B1344" s="131" t="s">
        <v>956</v>
      </c>
      <c r="C1344" s="131" t="s">
        <v>1423</v>
      </c>
      <c r="D1344" s="131" t="s">
        <v>1606</v>
      </c>
      <c r="E1344" s="132" t="s">
        <v>1704</v>
      </c>
      <c r="F1344" s="136" t="s">
        <v>544</v>
      </c>
      <c r="G1344" s="133">
        <v>107.62624703155215</v>
      </c>
    </row>
    <row r="1345" spans="2:7" ht="24" customHeight="1" x14ac:dyDescent="0.25">
      <c r="B1345" s="131" t="s">
        <v>956</v>
      </c>
      <c r="C1345" s="131" t="s">
        <v>1423</v>
      </c>
      <c r="D1345" s="131" t="s">
        <v>1606</v>
      </c>
      <c r="E1345" s="132" t="s">
        <v>1705</v>
      </c>
      <c r="F1345" s="136" t="s">
        <v>544</v>
      </c>
      <c r="G1345" s="133">
        <v>107.62624703155215</v>
      </c>
    </row>
    <row r="1346" spans="2:7" ht="24" customHeight="1" x14ac:dyDescent="0.25">
      <c r="B1346" s="131" t="s">
        <v>956</v>
      </c>
      <c r="C1346" s="131" t="s">
        <v>1423</v>
      </c>
      <c r="D1346" s="131" t="s">
        <v>1606</v>
      </c>
      <c r="E1346" s="132" t="s">
        <v>1706</v>
      </c>
      <c r="F1346" s="136" t="s">
        <v>559</v>
      </c>
      <c r="G1346" s="133">
        <v>42.272964514914349</v>
      </c>
    </row>
    <row r="1347" spans="2:7" ht="24" customHeight="1" x14ac:dyDescent="0.25">
      <c r="B1347" s="131" t="s">
        <v>956</v>
      </c>
      <c r="C1347" s="131" t="s">
        <v>1423</v>
      </c>
      <c r="D1347" s="131" t="s">
        <v>1606</v>
      </c>
      <c r="E1347" s="132" t="s">
        <v>1707</v>
      </c>
      <c r="F1347" s="136" t="s">
        <v>563</v>
      </c>
      <c r="G1347" s="133">
        <v>67.12417301420389</v>
      </c>
    </row>
    <row r="1348" spans="2:7" ht="24" customHeight="1" x14ac:dyDescent="0.25">
      <c r="B1348" s="131" t="s">
        <v>956</v>
      </c>
      <c r="C1348" s="131" t="s">
        <v>1423</v>
      </c>
      <c r="D1348" s="131" t="s">
        <v>1606</v>
      </c>
      <c r="E1348" s="132" t="s">
        <v>582</v>
      </c>
      <c r="F1348" s="136" t="s">
        <v>563</v>
      </c>
      <c r="G1348" s="133">
        <v>67.12417301420389</v>
      </c>
    </row>
    <row r="1349" spans="2:7" ht="24" customHeight="1" x14ac:dyDescent="0.25">
      <c r="B1349" s="131" t="s">
        <v>956</v>
      </c>
      <c r="C1349" s="131" t="s">
        <v>1423</v>
      </c>
      <c r="D1349" s="131" t="s">
        <v>1606</v>
      </c>
      <c r="E1349" s="132" t="s">
        <v>1708</v>
      </c>
      <c r="F1349" s="136" t="s">
        <v>563</v>
      </c>
      <c r="G1349" s="133">
        <v>67.12417301420389</v>
      </c>
    </row>
    <row r="1350" spans="2:7" ht="24" customHeight="1" x14ac:dyDescent="0.25">
      <c r="B1350" s="131" t="s">
        <v>1709</v>
      </c>
      <c r="C1350" s="131" t="s">
        <v>1423</v>
      </c>
      <c r="D1350" s="131" t="s">
        <v>1606</v>
      </c>
      <c r="E1350" s="132" t="s">
        <v>1710</v>
      </c>
      <c r="F1350" s="136" t="s">
        <v>544</v>
      </c>
      <c r="G1350" s="133">
        <v>107.62624703155215</v>
      </c>
    </row>
    <row r="1351" spans="2:7" ht="24" customHeight="1" x14ac:dyDescent="0.25">
      <c r="B1351" s="131" t="s">
        <v>1709</v>
      </c>
      <c r="C1351" s="131" t="s">
        <v>1423</v>
      </c>
      <c r="D1351" s="131" t="s">
        <v>1606</v>
      </c>
      <c r="E1351" s="132" t="s">
        <v>556</v>
      </c>
      <c r="F1351" s="136" t="s">
        <v>544</v>
      </c>
      <c r="G1351" s="133">
        <v>107.62624703155215</v>
      </c>
    </row>
    <row r="1352" spans="2:7" ht="24" customHeight="1" x14ac:dyDescent="0.25">
      <c r="B1352" s="131" t="s">
        <v>1698</v>
      </c>
      <c r="C1352" s="131" t="s">
        <v>1423</v>
      </c>
      <c r="D1352" s="131" t="s">
        <v>1606</v>
      </c>
      <c r="E1352" s="132" t="s">
        <v>1711</v>
      </c>
      <c r="F1352" s="136" t="s">
        <v>626</v>
      </c>
      <c r="G1352" s="133">
        <v>16.894446348336224</v>
      </c>
    </row>
    <row r="1353" spans="2:7" ht="24" customHeight="1" x14ac:dyDescent="0.25">
      <c r="B1353" s="131" t="s">
        <v>1712</v>
      </c>
      <c r="C1353" s="131" t="s">
        <v>1423</v>
      </c>
      <c r="D1353" s="131" t="s">
        <v>1606</v>
      </c>
      <c r="E1353" s="132" t="s">
        <v>1713</v>
      </c>
      <c r="F1353" s="136" t="s">
        <v>563</v>
      </c>
      <c r="G1353" s="133">
        <v>67.827962451843376</v>
      </c>
    </row>
    <row r="1354" spans="2:7" ht="24" customHeight="1" x14ac:dyDescent="0.25">
      <c r="B1354" s="131" t="s">
        <v>1714</v>
      </c>
      <c r="C1354" s="131" t="s">
        <v>1423</v>
      </c>
      <c r="D1354" s="131" t="s">
        <v>1606</v>
      </c>
      <c r="E1354" s="132" t="s">
        <v>1715</v>
      </c>
      <c r="F1354" s="136" t="s">
        <v>563</v>
      </c>
      <c r="G1354" s="133">
        <v>67.827962451843376</v>
      </c>
    </row>
    <row r="1355" spans="2:7" ht="24" customHeight="1" x14ac:dyDescent="0.25">
      <c r="B1355" s="131" t="s">
        <v>1714</v>
      </c>
      <c r="C1355" s="131" t="s">
        <v>1423</v>
      </c>
      <c r="D1355" s="131" t="s">
        <v>1606</v>
      </c>
      <c r="E1355" s="132" t="s">
        <v>1716</v>
      </c>
      <c r="F1355" s="136" t="s">
        <v>563</v>
      </c>
      <c r="G1355" s="133">
        <v>67.827962451843376</v>
      </c>
    </row>
    <row r="1356" spans="2:7" ht="24" customHeight="1" x14ac:dyDescent="0.25">
      <c r="B1356" s="131" t="s">
        <v>1714</v>
      </c>
      <c r="C1356" s="131" t="s">
        <v>1423</v>
      </c>
      <c r="D1356" s="131" t="s">
        <v>1606</v>
      </c>
      <c r="E1356" s="132" t="s">
        <v>1717</v>
      </c>
      <c r="F1356" s="136" t="s">
        <v>553</v>
      </c>
      <c r="G1356" s="133">
        <v>170.08191693990653</v>
      </c>
    </row>
    <row r="1357" spans="2:7" ht="24" customHeight="1" x14ac:dyDescent="0.25">
      <c r="B1357" s="131" t="s">
        <v>1714</v>
      </c>
      <c r="C1357" s="131" t="s">
        <v>1423</v>
      </c>
      <c r="D1357" s="131" t="s">
        <v>1606</v>
      </c>
      <c r="E1357" s="132" t="s">
        <v>1718</v>
      </c>
      <c r="F1357" s="136" t="s">
        <v>563</v>
      </c>
      <c r="G1357" s="133">
        <v>67.827962451843376</v>
      </c>
    </row>
    <row r="1358" spans="2:7" ht="24" customHeight="1" x14ac:dyDescent="0.25">
      <c r="B1358" s="131" t="s">
        <v>1714</v>
      </c>
      <c r="C1358" s="131" t="s">
        <v>1423</v>
      </c>
      <c r="D1358" s="131" t="s">
        <v>1606</v>
      </c>
      <c r="E1358" s="132" t="s">
        <v>1719</v>
      </c>
      <c r="F1358" s="136" t="s">
        <v>626</v>
      </c>
      <c r="G1358" s="133">
        <v>16.894446348336224</v>
      </c>
    </row>
    <row r="1359" spans="2:7" ht="24" customHeight="1" x14ac:dyDescent="0.25">
      <c r="B1359" s="131" t="s">
        <v>1720</v>
      </c>
      <c r="C1359" s="131" t="s">
        <v>1423</v>
      </c>
      <c r="D1359" s="131" t="s">
        <v>1606</v>
      </c>
      <c r="E1359" s="132" t="s">
        <v>1721</v>
      </c>
      <c r="F1359" s="136" t="s">
        <v>563</v>
      </c>
      <c r="G1359" s="133">
        <v>67.827962451843376</v>
      </c>
    </row>
    <row r="1360" spans="2:7" ht="24" customHeight="1" x14ac:dyDescent="0.25">
      <c r="B1360" s="131" t="s">
        <v>1720</v>
      </c>
      <c r="C1360" s="131" t="s">
        <v>1423</v>
      </c>
      <c r="D1360" s="131" t="s">
        <v>1606</v>
      </c>
      <c r="E1360" s="132" t="s">
        <v>556</v>
      </c>
      <c r="F1360" s="136" t="s">
        <v>544</v>
      </c>
      <c r="G1360" s="133">
        <v>108.78818495698479</v>
      </c>
    </row>
    <row r="1361" spans="2:7" ht="24" customHeight="1" x14ac:dyDescent="0.25">
      <c r="B1361" s="131" t="s">
        <v>1722</v>
      </c>
      <c r="C1361" s="131" t="s">
        <v>1423</v>
      </c>
      <c r="D1361" s="131" t="s">
        <v>1606</v>
      </c>
      <c r="E1361" s="132" t="s">
        <v>1319</v>
      </c>
      <c r="F1361" s="136" t="s">
        <v>559</v>
      </c>
      <c r="G1361" s="133">
        <v>42.650552833062022</v>
      </c>
    </row>
    <row r="1362" spans="2:7" ht="24" customHeight="1" x14ac:dyDescent="0.25">
      <c r="B1362" s="131" t="s">
        <v>1723</v>
      </c>
      <c r="C1362" s="131" t="s">
        <v>1423</v>
      </c>
      <c r="D1362" s="131" t="s">
        <v>1606</v>
      </c>
      <c r="E1362" s="132" t="s">
        <v>1724</v>
      </c>
      <c r="F1362" s="136" t="s">
        <v>563</v>
      </c>
      <c r="G1362" s="133">
        <v>80.945341776877754</v>
      </c>
    </row>
    <row r="1363" spans="2:7" ht="24" customHeight="1" x14ac:dyDescent="0.25">
      <c r="B1363" s="131" t="s">
        <v>1723</v>
      </c>
      <c r="C1363" s="131" t="s">
        <v>1423</v>
      </c>
      <c r="D1363" s="131" t="s">
        <v>1606</v>
      </c>
      <c r="E1363" s="132" t="s">
        <v>1316</v>
      </c>
      <c r="F1363" s="136" t="s">
        <v>559</v>
      </c>
      <c r="G1363" s="133">
        <v>51.002917021208866</v>
      </c>
    </row>
    <row r="1364" spans="2:7" ht="24" customHeight="1" x14ac:dyDescent="0.25">
      <c r="B1364" s="131" t="s">
        <v>1725</v>
      </c>
      <c r="C1364" s="131" t="s">
        <v>1423</v>
      </c>
      <c r="D1364" s="131" t="s">
        <v>1606</v>
      </c>
      <c r="E1364" s="132" t="s">
        <v>1301</v>
      </c>
      <c r="F1364" s="136" t="s">
        <v>553</v>
      </c>
      <c r="G1364" s="133">
        <v>202.64295195010567</v>
      </c>
    </row>
    <row r="1365" spans="2:7" ht="24" customHeight="1" x14ac:dyDescent="0.25">
      <c r="B1365" s="131" t="s">
        <v>1725</v>
      </c>
      <c r="C1365" s="131" t="s">
        <v>1423</v>
      </c>
      <c r="D1365" s="131" t="s">
        <v>1606</v>
      </c>
      <c r="E1365" s="132" t="s">
        <v>1726</v>
      </c>
      <c r="F1365" s="136" t="s">
        <v>550</v>
      </c>
      <c r="G1365" s="133">
        <v>324.66050172718167</v>
      </c>
    </row>
    <row r="1366" spans="2:7" ht="24" customHeight="1" x14ac:dyDescent="0.25">
      <c r="B1366" s="131" t="s">
        <v>1725</v>
      </c>
      <c r="C1366" s="131" t="s">
        <v>1423</v>
      </c>
      <c r="D1366" s="131" t="s">
        <v>1606</v>
      </c>
      <c r="E1366" s="132" t="s">
        <v>1727</v>
      </c>
      <c r="F1366" s="136" t="s">
        <v>553</v>
      </c>
      <c r="G1366" s="133">
        <v>202.64295195010567</v>
      </c>
    </row>
    <row r="1367" spans="2:7" ht="24" customHeight="1" x14ac:dyDescent="0.25">
      <c r="B1367" s="131" t="s">
        <v>1725</v>
      </c>
      <c r="C1367" s="131" t="s">
        <v>1423</v>
      </c>
      <c r="D1367" s="131" t="s">
        <v>1606</v>
      </c>
      <c r="E1367" s="132" t="s">
        <v>1728</v>
      </c>
      <c r="F1367" s="136" t="s">
        <v>559</v>
      </c>
      <c r="G1367" s="133">
        <v>51.002917021208866</v>
      </c>
    </row>
    <row r="1368" spans="2:7" ht="24" customHeight="1" x14ac:dyDescent="0.25">
      <c r="B1368" s="131" t="s">
        <v>1725</v>
      </c>
      <c r="C1368" s="131" t="s">
        <v>1423</v>
      </c>
      <c r="D1368" s="131" t="s">
        <v>1606</v>
      </c>
      <c r="E1368" s="132" t="s">
        <v>1305</v>
      </c>
      <c r="F1368" s="136" t="s">
        <v>553</v>
      </c>
      <c r="G1368" s="133">
        <v>202.67706687027948</v>
      </c>
    </row>
    <row r="1369" spans="2:7" ht="24" customHeight="1" x14ac:dyDescent="0.25">
      <c r="B1369" s="131" t="s">
        <v>1725</v>
      </c>
      <c r="C1369" s="131" t="s">
        <v>1423</v>
      </c>
      <c r="D1369" s="131" t="s">
        <v>1606</v>
      </c>
      <c r="E1369" s="132" t="s">
        <v>1320</v>
      </c>
      <c r="F1369" s="136" t="s">
        <v>553</v>
      </c>
      <c r="G1369" s="133">
        <v>202.67706687027948</v>
      </c>
    </row>
    <row r="1370" spans="2:7" ht="24" customHeight="1" x14ac:dyDescent="0.25">
      <c r="B1370" s="131" t="s">
        <v>1725</v>
      </c>
      <c r="C1370" s="131" t="s">
        <v>1423</v>
      </c>
      <c r="D1370" s="131" t="s">
        <v>1606</v>
      </c>
      <c r="E1370" s="132" t="s">
        <v>1729</v>
      </c>
      <c r="F1370" s="136" t="s">
        <v>544</v>
      </c>
      <c r="G1370" s="133">
        <v>129.66174032677549</v>
      </c>
    </row>
    <row r="1371" spans="2:7" ht="24" customHeight="1" x14ac:dyDescent="0.25">
      <c r="B1371" s="131" t="s">
        <v>1725</v>
      </c>
      <c r="C1371" s="131" t="s">
        <v>1423</v>
      </c>
      <c r="D1371" s="131" t="s">
        <v>1606</v>
      </c>
      <c r="E1371" s="132" t="s">
        <v>1730</v>
      </c>
      <c r="F1371" s="136" t="s">
        <v>553</v>
      </c>
      <c r="G1371" s="133">
        <v>202.67706687027948</v>
      </c>
    </row>
    <row r="1372" spans="2:7" ht="24" customHeight="1" x14ac:dyDescent="0.25">
      <c r="B1372" s="131" t="s">
        <v>1731</v>
      </c>
      <c r="C1372" s="131" t="s">
        <v>1423</v>
      </c>
      <c r="D1372" s="131" t="s">
        <v>1606</v>
      </c>
      <c r="E1372" s="132" t="s">
        <v>801</v>
      </c>
      <c r="F1372" s="136" t="s">
        <v>559</v>
      </c>
      <c r="G1372" s="133">
        <v>50.944710704425212</v>
      </c>
    </row>
    <row r="1373" spans="2:7" ht="24" customHeight="1" x14ac:dyDescent="0.25">
      <c r="B1373" s="131" t="s">
        <v>1732</v>
      </c>
      <c r="C1373" s="131" t="s">
        <v>1423</v>
      </c>
      <c r="D1373" s="131" t="s">
        <v>1606</v>
      </c>
      <c r="E1373" s="132" t="s">
        <v>1380</v>
      </c>
      <c r="F1373" s="136" t="s">
        <v>659</v>
      </c>
      <c r="G1373" s="133">
        <v>39.469093106479384</v>
      </c>
    </row>
    <row r="1374" spans="2:7" ht="24" customHeight="1" x14ac:dyDescent="0.25">
      <c r="B1374" s="131" t="s">
        <v>1733</v>
      </c>
      <c r="C1374" s="131" t="s">
        <v>1423</v>
      </c>
      <c r="D1374" s="131" t="s">
        <v>1606</v>
      </c>
      <c r="E1374" s="132" t="s">
        <v>600</v>
      </c>
      <c r="F1374" s="136" t="s">
        <v>563</v>
      </c>
      <c r="G1374" s="133">
        <v>81.015796039865137</v>
      </c>
    </row>
    <row r="1375" spans="2:7" ht="24" customHeight="1" x14ac:dyDescent="0.25">
      <c r="B1375" s="131" t="s">
        <v>1734</v>
      </c>
      <c r="C1375" s="131" t="s">
        <v>1423</v>
      </c>
      <c r="D1375" s="131" t="s">
        <v>1606</v>
      </c>
      <c r="E1375" s="132" t="s">
        <v>805</v>
      </c>
      <c r="F1375" s="136" t="s">
        <v>563</v>
      </c>
      <c r="G1375" s="133">
        <v>81.015796039865137</v>
      </c>
    </row>
    <row r="1376" spans="2:7" ht="24" customHeight="1" x14ac:dyDescent="0.25">
      <c r="B1376" s="131" t="s">
        <v>1734</v>
      </c>
      <c r="C1376" s="131" t="s">
        <v>1423</v>
      </c>
      <c r="D1376" s="131" t="s">
        <v>1606</v>
      </c>
      <c r="E1376" s="132" t="s">
        <v>1735</v>
      </c>
      <c r="F1376" s="136" t="s">
        <v>547</v>
      </c>
      <c r="G1376" s="133">
        <v>324.85467413072189</v>
      </c>
    </row>
    <row r="1377" spans="2:7" ht="24" customHeight="1" x14ac:dyDescent="0.25">
      <c r="B1377" s="131" t="s">
        <v>1732</v>
      </c>
      <c r="C1377" s="131" t="s">
        <v>1423</v>
      </c>
      <c r="D1377" s="131" t="s">
        <v>1606</v>
      </c>
      <c r="E1377" s="132" t="s">
        <v>1308</v>
      </c>
      <c r="F1377" s="136" t="s">
        <v>553</v>
      </c>
      <c r="G1377" s="133">
        <v>202.67706687027948</v>
      </c>
    </row>
    <row r="1378" spans="2:7" ht="24" customHeight="1" x14ac:dyDescent="0.25">
      <c r="B1378" s="131" t="s">
        <v>1732</v>
      </c>
      <c r="C1378" s="131" t="s">
        <v>1423</v>
      </c>
      <c r="D1378" s="131" t="s">
        <v>1606</v>
      </c>
      <c r="E1378" s="132" t="s">
        <v>1303</v>
      </c>
      <c r="F1378" s="136" t="s">
        <v>559</v>
      </c>
      <c r="G1378" s="133">
        <v>50.944710704425212</v>
      </c>
    </row>
    <row r="1379" spans="2:7" ht="24" customHeight="1" x14ac:dyDescent="0.25">
      <c r="B1379" s="131" t="s">
        <v>1732</v>
      </c>
      <c r="C1379" s="131" t="s">
        <v>1423</v>
      </c>
      <c r="D1379" s="131" t="s">
        <v>1606</v>
      </c>
      <c r="E1379" s="132" t="s">
        <v>1306</v>
      </c>
      <c r="F1379" s="136" t="s">
        <v>563</v>
      </c>
      <c r="G1379" s="133">
        <v>81.015796039865137</v>
      </c>
    </row>
    <row r="1380" spans="2:7" ht="24" customHeight="1" x14ac:dyDescent="0.25">
      <c r="B1380" s="131" t="s">
        <v>1736</v>
      </c>
      <c r="C1380" s="131" t="s">
        <v>1423</v>
      </c>
      <c r="D1380" s="131" t="s">
        <v>1606</v>
      </c>
      <c r="E1380" s="132" t="s">
        <v>1737</v>
      </c>
      <c r="F1380" s="136" t="s">
        <v>559</v>
      </c>
      <c r="G1380" s="133">
        <v>50.944710704425212</v>
      </c>
    </row>
    <row r="1381" spans="2:7" ht="24" customHeight="1" x14ac:dyDescent="0.25">
      <c r="B1381" s="131" t="s">
        <v>1736</v>
      </c>
      <c r="C1381" s="131" t="s">
        <v>1423</v>
      </c>
      <c r="D1381" s="131" t="s">
        <v>1606</v>
      </c>
      <c r="E1381" s="132" t="s">
        <v>1738</v>
      </c>
      <c r="F1381" s="136" t="s">
        <v>563</v>
      </c>
      <c r="G1381" s="133">
        <v>81.015796039865137</v>
      </c>
    </row>
    <row r="1382" spans="2:7" ht="24" customHeight="1" x14ac:dyDescent="0.25">
      <c r="B1382" s="131" t="s">
        <v>1739</v>
      </c>
      <c r="C1382" s="131" t="s">
        <v>1423</v>
      </c>
      <c r="D1382" s="131" t="s">
        <v>1606</v>
      </c>
      <c r="E1382" s="132" t="s">
        <v>1740</v>
      </c>
      <c r="F1382" s="136" t="s">
        <v>559</v>
      </c>
      <c r="G1382" s="133">
        <v>50.944710704425212</v>
      </c>
    </row>
    <row r="1383" spans="2:7" ht="24" customHeight="1" x14ac:dyDescent="0.25">
      <c r="B1383" s="131" t="s">
        <v>1741</v>
      </c>
      <c r="C1383" s="131" t="s">
        <v>1423</v>
      </c>
      <c r="D1383" s="131" t="s">
        <v>1606</v>
      </c>
      <c r="E1383" s="132" t="s">
        <v>1742</v>
      </c>
      <c r="F1383" s="136" t="s">
        <v>798</v>
      </c>
      <c r="G1383" s="133">
        <v>23.533934735869117</v>
      </c>
    </row>
    <row r="1384" spans="2:7" ht="24" customHeight="1" x14ac:dyDescent="0.25">
      <c r="B1384" s="131" t="s">
        <v>1743</v>
      </c>
      <c r="C1384" s="131" t="s">
        <v>1423</v>
      </c>
      <c r="D1384" s="131" t="s">
        <v>1606</v>
      </c>
      <c r="E1384" s="132" t="s">
        <v>1744</v>
      </c>
      <c r="F1384" s="136" t="s">
        <v>559</v>
      </c>
      <c r="G1384" s="133">
        <v>50.944710704425212</v>
      </c>
    </row>
    <row r="1385" spans="2:7" ht="24" customHeight="1" x14ac:dyDescent="0.25">
      <c r="B1385" s="131" t="s">
        <v>1745</v>
      </c>
      <c r="C1385" s="131" t="s">
        <v>1423</v>
      </c>
      <c r="D1385" s="131" t="s">
        <v>1606</v>
      </c>
      <c r="E1385" s="132" t="s">
        <v>557</v>
      </c>
      <c r="F1385" s="136" t="s">
        <v>563</v>
      </c>
      <c r="G1385" s="133">
        <v>81.015796039865137</v>
      </c>
    </row>
    <row r="1386" spans="2:7" ht="24" customHeight="1" x14ac:dyDescent="0.25">
      <c r="B1386" s="131" t="s">
        <v>1745</v>
      </c>
      <c r="C1386" s="131" t="s">
        <v>1423</v>
      </c>
      <c r="D1386" s="131" t="s">
        <v>1606</v>
      </c>
      <c r="E1386" s="132" t="s">
        <v>802</v>
      </c>
      <c r="F1386" s="136" t="s">
        <v>798</v>
      </c>
      <c r="G1386" s="133">
        <v>23.533934735869117</v>
      </c>
    </row>
    <row r="1387" spans="2:7" ht="24" customHeight="1" x14ac:dyDescent="0.25">
      <c r="B1387" s="131" t="s">
        <v>1746</v>
      </c>
      <c r="C1387" s="131" t="s">
        <v>1423</v>
      </c>
      <c r="D1387" s="131" t="s">
        <v>1606</v>
      </c>
      <c r="E1387" s="132" t="s">
        <v>1747</v>
      </c>
      <c r="F1387" s="136" t="s">
        <v>559</v>
      </c>
      <c r="G1387" s="133">
        <v>54.963831758854226</v>
      </c>
    </row>
    <row r="1388" spans="2:7" ht="24" customHeight="1" x14ac:dyDescent="0.25">
      <c r="B1388" s="131" t="s">
        <v>1748</v>
      </c>
      <c r="C1388" s="131" t="s">
        <v>1423</v>
      </c>
      <c r="D1388" s="131" t="s">
        <v>1606</v>
      </c>
      <c r="E1388" s="132" t="s">
        <v>1056</v>
      </c>
      <c r="F1388" s="136" t="s">
        <v>547</v>
      </c>
      <c r="G1388" s="133">
        <v>367.31667091619948</v>
      </c>
    </row>
    <row r="1389" spans="2:7" ht="24" customHeight="1" x14ac:dyDescent="0.25">
      <c r="B1389" s="131" t="s">
        <v>1749</v>
      </c>
      <c r="C1389" s="131" t="s">
        <v>1423</v>
      </c>
      <c r="D1389" s="131" t="s">
        <v>1606</v>
      </c>
      <c r="E1389" s="132" t="s">
        <v>666</v>
      </c>
      <c r="F1389" s="136" t="s">
        <v>563</v>
      </c>
      <c r="G1389" s="133">
        <v>91.680144232019401</v>
      </c>
    </row>
    <row r="1390" spans="2:7" ht="24" customHeight="1" x14ac:dyDescent="0.25">
      <c r="B1390" s="131" t="s">
        <v>1748</v>
      </c>
      <c r="C1390" s="131" t="s">
        <v>1423</v>
      </c>
      <c r="D1390" s="131" t="s">
        <v>1606</v>
      </c>
      <c r="E1390" s="132" t="s">
        <v>1203</v>
      </c>
      <c r="F1390" s="136" t="s">
        <v>547</v>
      </c>
      <c r="G1390" s="133">
        <v>367.31667091619948</v>
      </c>
    </row>
    <row r="1391" spans="2:7" ht="24" customHeight="1" x14ac:dyDescent="0.25">
      <c r="B1391" s="131" t="s">
        <v>1750</v>
      </c>
      <c r="C1391" s="131" t="s">
        <v>1751</v>
      </c>
      <c r="D1391" s="131" t="s">
        <v>1606</v>
      </c>
      <c r="E1391" s="132" t="s">
        <v>960</v>
      </c>
      <c r="F1391" s="136" t="s">
        <v>559</v>
      </c>
      <c r="G1391" s="133">
        <v>57.736921053223696</v>
      </c>
    </row>
    <row r="1392" spans="2:7" ht="24" customHeight="1" x14ac:dyDescent="0.25">
      <c r="B1392" s="131" t="s">
        <v>1752</v>
      </c>
      <c r="C1392" s="131" t="s">
        <v>1423</v>
      </c>
      <c r="D1392" s="131" t="s">
        <v>1606</v>
      </c>
      <c r="E1392" s="132" t="s">
        <v>1132</v>
      </c>
      <c r="F1392" s="136" t="s">
        <v>559</v>
      </c>
      <c r="G1392" s="133">
        <v>57.736921053223696</v>
      </c>
    </row>
    <row r="1393" spans="2:7" ht="24" customHeight="1" x14ac:dyDescent="0.25">
      <c r="B1393" s="131" t="s">
        <v>1753</v>
      </c>
      <c r="C1393" s="131" t="s">
        <v>1423</v>
      </c>
      <c r="D1393" s="131" t="s">
        <v>1606</v>
      </c>
      <c r="E1393" s="132" t="s">
        <v>968</v>
      </c>
      <c r="F1393" s="136" t="s">
        <v>563</v>
      </c>
      <c r="G1393" s="133">
        <v>89.299532720483654</v>
      </c>
    </row>
    <row r="1394" spans="2:7" ht="24" customHeight="1" x14ac:dyDescent="0.25">
      <c r="B1394" s="131" t="s">
        <v>1754</v>
      </c>
      <c r="C1394" s="131" t="s">
        <v>1423</v>
      </c>
      <c r="D1394" s="131" t="s">
        <v>1606</v>
      </c>
      <c r="E1394" s="132" t="s">
        <v>913</v>
      </c>
      <c r="F1394" s="136" t="s">
        <v>553</v>
      </c>
      <c r="G1394" s="133">
        <v>229.40776845507025</v>
      </c>
    </row>
    <row r="1395" spans="2:7" ht="24" customHeight="1" x14ac:dyDescent="0.25">
      <c r="B1395" s="131" t="s">
        <v>1754</v>
      </c>
      <c r="C1395" s="131" t="s">
        <v>1423</v>
      </c>
      <c r="D1395" s="131" t="s">
        <v>1606</v>
      </c>
      <c r="E1395" s="132" t="s">
        <v>1064</v>
      </c>
      <c r="F1395" s="136" t="s">
        <v>553</v>
      </c>
      <c r="G1395" s="133">
        <v>229.40776845507025</v>
      </c>
    </row>
    <row r="1396" spans="2:7" ht="24" customHeight="1" x14ac:dyDescent="0.25">
      <c r="B1396" s="131" t="s">
        <v>1755</v>
      </c>
      <c r="C1396" s="131" t="s">
        <v>1423</v>
      </c>
      <c r="D1396" s="131" t="s">
        <v>1606</v>
      </c>
      <c r="E1396" s="132" t="s">
        <v>992</v>
      </c>
      <c r="F1396" s="136" t="s">
        <v>553</v>
      </c>
      <c r="G1396" s="133">
        <v>231.97279833141039</v>
      </c>
    </row>
    <row r="1397" spans="2:7" ht="24" customHeight="1" x14ac:dyDescent="0.25">
      <c r="B1397" s="131" t="s">
        <v>1755</v>
      </c>
      <c r="C1397" s="131" t="s">
        <v>1423</v>
      </c>
      <c r="D1397" s="131" t="s">
        <v>1606</v>
      </c>
      <c r="E1397" s="132" t="s">
        <v>1090</v>
      </c>
      <c r="F1397" s="136" t="s">
        <v>544</v>
      </c>
      <c r="G1397" s="133">
        <v>148.32695412499376</v>
      </c>
    </row>
    <row r="1398" spans="2:7" ht="24" customHeight="1" x14ac:dyDescent="0.25">
      <c r="B1398" s="131" t="s">
        <v>1755</v>
      </c>
      <c r="C1398" s="131" t="s">
        <v>1423</v>
      </c>
      <c r="D1398" s="131" t="s">
        <v>1606</v>
      </c>
      <c r="E1398" s="132" t="s">
        <v>1597</v>
      </c>
      <c r="F1398" s="136" t="s">
        <v>688</v>
      </c>
      <c r="G1398" s="133">
        <v>55.393482877487592</v>
      </c>
    </row>
    <row r="1399" spans="2:7" ht="24" customHeight="1" x14ac:dyDescent="0.25">
      <c r="B1399" s="131" t="s">
        <v>1755</v>
      </c>
      <c r="C1399" s="131" t="s">
        <v>1423</v>
      </c>
      <c r="D1399" s="131" t="s">
        <v>1606</v>
      </c>
      <c r="E1399" s="132" t="s">
        <v>994</v>
      </c>
      <c r="F1399" s="136" t="s">
        <v>544</v>
      </c>
      <c r="G1399" s="133">
        <v>148.32695412499376</v>
      </c>
    </row>
    <row r="1400" spans="2:7" ht="24" customHeight="1" x14ac:dyDescent="0.25">
      <c r="B1400" s="131" t="s">
        <v>1755</v>
      </c>
      <c r="C1400" s="131" t="s">
        <v>1423</v>
      </c>
      <c r="D1400" s="131" t="s">
        <v>1606</v>
      </c>
      <c r="E1400" s="132" t="s">
        <v>993</v>
      </c>
      <c r="F1400" s="136" t="s">
        <v>563</v>
      </c>
      <c r="G1400" s="133">
        <v>92.620975674250701</v>
      </c>
    </row>
    <row r="1401" spans="2:7" ht="24" customHeight="1" x14ac:dyDescent="0.25">
      <c r="B1401" s="131" t="s">
        <v>1586</v>
      </c>
      <c r="C1401" s="131" t="s">
        <v>1423</v>
      </c>
      <c r="D1401" s="131" t="s">
        <v>1606</v>
      </c>
      <c r="E1401" s="132" t="s">
        <v>991</v>
      </c>
      <c r="F1401" s="136" t="s">
        <v>563</v>
      </c>
      <c r="G1401" s="133">
        <v>90.659229153865297</v>
      </c>
    </row>
    <row r="1402" spans="2:7" ht="24" customHeight="1" x14ac:dyDescent="0.25">
      <c r="B1402" s="131" t="s">
        <v>1586</v>
      </c>
      <c r="C1402" s="131" t="s">
        <v>1423</v>
      </c>
      <c r="D1402" s="131" t="s">
        <v>1606</v>
      </c>
      <c r="E1402" s="132" t="s">
        <v>763</v>
      </c>
      <c r="F1402" s="136" t="s">
        <v>563</v>
      </c>
      <c r="G1402" s="133">
        <v>90.659229153865297</v>
      </c>
    </row>
    <row r="1403" spans="2:7" ht="24" customHeight="1" x14ac:dyDescent="0.25">
      <c r="B1403" s="131" t="s">
        <v>1756</v>
      </c>
      <c r="C1403" s="131" t="s">
        <v>1423</v>
      </c>
      <c r="D1403" s="131" t="s">
        <v>1606</v>
      </c>
      <c r="E1403" s="132" t="s">
        <v>904</v>
      </c>
      <c r="F1403" s="136" t="s">
        <v>544</v>
      </c>
      <c r="G1403" s="133">
        <v>145.28776019771291</v>
      </c>
    </row>
    <row r="1404" spans="2:7" ht="24" customHeight="1" x14ac:dyDescent="0.25">
      <c r="B1404" s="131" t="s">
        <v>1756</v>
      </c>
      <c r="C1404" s="131" t="s">
        <v>1423</v>
      </c>
      <c r="D1404" s="131" t="s">
        <v>1606</v>
      </c>
      <c r="E1404" s="132" t="s">
        <v>1081</v>
      </c>
      <c r="F1404" s="136" t="s">
        <v>544</v>
      </c>
      <c r="G1404" s="133">
        <v>145.28776019771291</v>
      </c>
    </row>
    <row r="1405" spans="2:7" ht="24" customHeight="1" x14ac:dyDescent="0.25">
      <c r="B1405" s="131" t="s">
        <v>1756</v>
      </c>
      <c r="C1405" s="131" t="s">
        <v>1423</v>
      </c>
      <c r="D1405" s="131" t="s">
        <v>1606</v>
      </c>
      <c r="E1405" s="132" t="s">
        <v>949</v>
      </c>
      <c r="F1405" s="136" t="s">
        <v>553</v>
      </c>
      <c r="G1405" s="133">
        <v>227.03480894919443</v>
      </c>
    </row>
    <row r="1406" spans="2:7" ht="24" customHeight="1" x14ac:dyDescent="0.25">
      <c r="B1406" s="131" t="s">
        <v>1756</v>
      </c>
      <c r="C1406" s="131" t="s">
        <v>1423</v>
      </c>
      <c r="D1406" s="131" t="s">
        <v>1606</v>
      </c>
      <c r="E1406" s="132" t="s">
        <v>731</v>
      </c>
      <c r="F1406" s="136" t="s">
        <v>563</v>
      </c>
      <c r="G1406" s="133">
        <v>90.659229153865297</v>
      </c>
    </row>
    <row r="1407" spans="2:7" ht="24" customHeight="1" x14ac:dyDescent="0.25">
      <c r="B1407" s="131" t="s">
        <v>1757</v>
      </c>
      <c r="C1407" s="131" t="s">
        <v>1423</v>
      </c>
      <c r="D1407" s="131" t="s">
        <v>1606</v>
      </c>
      <c r="E1407" s="132" t="s">
        <v>1155</v>
      </c>
      <c r="F1407" s="136" t="s">
        <v>559</v>
      </c>
      <c r="G1407" s="133">
        <v>53.659229153865297</v>
      </c>
    </row>
    <row r="1408" spans="2:7" ht="24" customHeight="1" x14ac:dyDescent="0.25">
      <c r="B1408" s="131" t="s">
        <v>1758</v>
      </c>
      <c r="C1408" s="131" t="s">
        <v>1423</v>
      </c>
      <c r="D1408" s="131" t="s">
        <v>1606</v>
      </c>
      <c r="E1408" s="132" t="s">
        <v>817</v>
      </c>
      <c r="F1408" s="136" t="s">
        <v>559</v>
      </c>
      <c r="G1408" s="133">
        <v>53.659229153865297</v>
      </c>
    </row>
    <row r="1409" spans="2:7" ht="24" customHeight="1" x14ac:dyDescent="0.25">
      <c r="B1409" s="131" t="s">
        <v>1758</v>
      </c>
      <c r="C1409" s="131" t="s">
        <v>1423</v>
      </c>
      <c r="D1409" s="131" t="s">
        <v>1606</v>
      </c>
      <c r="E1409" s="132" t="s">
        <v>1151</v>
      </c>
      <c r="F1409" s="136" t="s">
        <v>563</v>
      </c>
      <c r="G1409" s="133">
        <v>90.659229153865297</v>
      </c>
    </row>
    <row r="1410" spans="2:7" ht="24" customHeight="1" x14ac:dyDescent="0.25">
      <c r="B1410" s="131" t="s">
        <v>1758</v>
      </c>
      <c r="C1410" s="131" t="s">
        <v>1423</v>
      </c>
      <c r="D1410" s="131" t="s">
        <v>1606</v>
      </c>
      <c r="E1410" s="132" t="s">
        <v>1157</v>
      </c>
      <c r="F1410" s="136" t="s">
        <v>563</v>
      </c>
      <c r="G1410" s="133">
        <v>90.659229153865297</v>
      </c>
    </row>
    <row r="1411" spans="2:7" ht="24" customHeight="1" x14ac:dyDescent="0.25">
      <c r="B1411" s="131" t="s">
        <v>1759</v>
      </c>
      <c r="C1411" s="131" t="s">
        <v>1423</v>
      </c>
      <c r="D1411" s="131" t="s">
        <v>1606</v>
      </c>
      <c r="E1411" s="132" t="s">
        <v>1158</v>
      </c>
      <c r="F1411" s="136" t="s">
        <v>563</v>
      </c>
      <c r="G1411" s="133">
        <v>90.659229153865297</v>
      </c>
    </row>
    <row r="1412" spans="2:7" ht="24" customHeight="1" x14ac:dyDescent="0.25">
      <c r="B1412" s="131" t="s">
        <v>1760</v>
      </c>
      <c r="C1412" s="131" t="s">
        <v>1423</v>
      </c>
      <c r="D1412" s="131" t="s">
        <v>1606</v>
      </c>
      <c r="E1412" s="132" t="s">
        <v>1160</v>
      </c>
      <c r="F1412" s="136" t="s">
        <v>563</v>
      </c>
      <c r="G1412" s="133">
        <v>70.843697079362073</v>
      </c>
    </row>
    <row r="1413" spans="2:7" ht="24" customHeight="1" x14ac:dyDescent="0.25">
      <c r="B1413" s="131" t="s">
        <v>1761</v>
      </c>
      <c r="C1413" s="131" t="s">
        <v>1423</v>
      </c>
      <c r="D1413" s="131" t="s">
        <v>1606</v>
      </c>
      <c r="E1413" s="132" t="s">
        <v>1762</v>
      </c>
      <c r="F1413" s="136" t="s">
        <v>553</v>
      </c>
      <c r="G1413" s="133">
        <v>177.59834256040818</v>
      </c>
    </row>
    <row r="1414" spans="2:7" ht="24" customHeight="1" x14ac:dyDescent="0.25">
      <c r="B1414" s="131" t="s">
        <v>1761</v>
      </c>
      <c r="C1414" s="131" t="s">
        <v>1423</v>
      </c>
      <c r="D1414" s="131" t="s">
        <v>1606</v>
      </c>
      <c r="E1414" s="132" t="s">
        <v>720</v>
      </c>
      <c r="F1414" s="136" t="s">
        <v>563</v>
      </c>
      <c r="G1414" s="133">
        <v>70.843697079362073</v>
      </c>
    </row>
    <row r="1415" spans="2:7" ht="24" customHeight="1" x14ac:dyDescent="0.25">
      <c r="B1415" s="131" t="s">
        <v>1761</v>
      </c>
      <c r="C1415" s="131" t="s">
        <v>1423</v>
      </c>
      <c r="D1415" s="131" t="s">
        <v>1606</v>
      </c>
      <c r="E1415" s="132" t="s">
        <v>762</v>
      </c>
      <c r="F1415" s="136" t="s">
        <v>559</v>
      </c>
      <c r="G1415" s="133">
        <v>44.634271046321089</v>
      </c>
    </row>
    <row r="1416" spans="2:7" ht="24" customHeight="1" x14ac:dyDescent="0.25">
      <c r="B1416" s="131" t="s">
        <v>1761</v>
      </c>
      <c r="C1416" s="131" t="s">
        <v>1423</v>
      </c>
      <c r="D1416" s="131" t="s">
        <v>1606</v>
      </c>
      <c r="E1416" s="132" t="s">
        <v>760</v>
      </c>
      <c r="F1416" s="136" t="s">
        <v>563</v>
      </c>
      <c r="G1416" s="133">
        <v>70.843697079362073</v>
      </c>
    </row>
    <row r="1417" spans="2:7" ht="24" customHeight="1" x14ac:dyDescent="0.25">
      <c r="B1417" s="131" t="s">
        <v>1761</v>
      </c>
      <c r="C1417" s="131" t="s">
        <v>1423</v>
      </c>
      <c r="D1417" s="131" t="s">
        <v>1606</v>
      </c>
      <c r="E1417" s="132" t="s">
        <v>830</v>
      </c>
      <c r="F1417" s="136" t="s">
        <v>553</v>
      </c>
      <c r="G1417" s="133">
        <v>177.59834256040818</v>
      </c>
    </row>
    <row r="1418" spans="2:7" ht="24" customHeight="1" x14ac:dyDescent="0.25">
      <c r="B1418" s="131" t="s">
        <v>1761</v>
      </c>
      <c r="C1418" s="131" t="s">
        <v>1423</v>
      </c>
      <c r="D1418" s="131" t="s">
        <v>1606</v>
      </c>
      <c r="E1418" s="132" t="s">
        <v>1763</v>
      </c>
      <c r="F1418" s="136" t="s">
        <v>553</v>
      </c>
      <c r="G1418" s="133">
        <v>177.59834256040818</v>
      </c>
    </row>
    <row r="1419" spans="2:7" ht="24" customHeight="1" x14ac:dyDescent="0.25">
      <c r="B1419" s="131" t="s">
        <v>1761</v>
      </c>
      <c r="C1419" s="131" t="s">
        <v>1423</v>
      </c>
      <c r="D1419" s="131" t="s">
        <v>1606</v>
      </c>
      <c r="E1419" s="132" t="s">
        <v>1166</v>
      </c>
      <c r="F1419" s="136" t="s">
        <v>544</v>
      </c>
      <c r="G1419" s="133">
        <v>113.51118414069896</v>
      </c>
    </row>
    <row r="1420" spans="2:7" ht="24" customHeight="1" x14ac:dyDescent="0.25">
      <c r="B1420" s="131" t="s">
        <v>1764</v>
      </c>
      <c r="C1420" s="131" t="s">
        <v>1423</v>
      </c>
      <c r="D1420" s="131" t="s">
        <v>1606</v>
      </c>
      <c r="E1420" s="132" t="s">
        <v>1765</v>
      </c>
      <c r="F1420" s="136" t="s">
        <v>563</v>
      </c>
      <c r="G1420" s="133">
        <v>70.843697079362073</v>
      </c>
    </row>
    <row r="1421" spans="2:7" ht="24" customHeight="1" x14ac:dyDescent="0.25">
      <c r="B1421" s="131" t="s">
        <v>1764</v>
      </c>
      <c r="C1421" s="131" t="s">
        <v>1423</v>
      </c>
      <c r="D1421" s="131" t="s">
        <v>1606</v>
      </c>
      <c r="E1421" s="132" t="s">
        <v>1141</v>
      </c>
      <c r="F1421" s="136" t="s">
        <v>563</v>
      </c>
      <c r="G1421" s="133">
        <v>70.843697079362073</v>
      </c>
    </row>
    <row r="1422" spans="2:7" ht="24" customHeight="1" x14ac:dyDescent="0.25">
      <c r="B1422" s="131" t="s">
        <v>1766</v>
      </c>
      <c r="C1422" s="131" t="s">
        <v>1423</v>
      </c>
      <c r="D1422" s="131" t="s">
        <v>1606</v>
      </c>
      <c r="E1422" s="132" t="s">
        <v>1767</v>
      </c>
      <c r="F1422" s="136" t="s">
        <v>563</v>
      </c>
      <c r="G1422" s="133">
        <v>94.409830056250527</v>
      </c>
    </row>
    <row r="1423" spans="2:7" ht="24" customHeight="1" x14ac:dyDescent="0.25">
      <c r="B1423" s="131" t="s">
        <v>1766</v>
      </c>
      <c r="C1423" s="131" t="s">
        <v>1423</v>
      </c>
      <c r="D1423" s="131" t="s">
        <v>1606</v>
      </c>
      <c r="E1423" s="132" t="s">
        <v>1563</v>
      </c>
      <c r="F1423" s="136" t="s">
        <v>563</v>
      </c>
      <c r="G1423" s="133">
        <v>94.409830056250527</v>
      </c>
    </row>
    <row r="1424" spans="2:7" ht="24" customHeight="1" x14ac:dyDescent="0.25">
      <c r="B1424" s="131" t="s">
        <v>1768</v>
      </c>
      <c r="C1424" s="131" t="s">
        <v>1423</v>
      </c>
      <c r="D1424" s="131" t="s">
        <v>1606</v>
      </c>
      <c r="E1424" s="132" t="s">
        <v>1769</v>
      </c>
      <c r="F1424" s="136" t="s">
        <v>559</v>
      </c>
      <c r="G1424" s="133">
        <v>59.375086207921626</v>
      </c>
    </row>
    <row r="1425" spans="2:7" ht="24" customHeight="1" x14ac:dyDescent="0.25">
      <c r="B1425" s="131" t="s">
        <v>1768</v>
      </c>
      <c r="C1425" s="131" t="s">
        <v>1423</v>
      </c>
      <c r="D1425" s="131" t="s">
        <v>1606</v>
      </c>
      <c r="E1425" s="132" t="s">
        <v>1250</v>
      </c>
      <c r="F1425" s="136" t="s">
        <v>547</v>
      </c>
      <c r="G1425" s="133">
        <v>378.08539299918885</v>
      </c>
    </row>
    <row r="1426" spans="2:7" ht="24" customHeight="1" x14ac:dyDescent="0.25">
      <c r="B1426" s="131" t="s">
        <v>1768</v>
      </c>
      <c r="C1426" s="131" t="s">
        <v>1423</v>
      </c>
      <c r="D1426" s="131" t="s">
        <v>1606</v>
      </c>
      <c r="E1426" s="132" t="s">
        <v>964</v>
      </c>
      <c r="F1426" s="136" t="s">
        <v>544</v>
      </c>
      <c r="G1426" s="133">
        <v>151.01111797830231</v>
      </c>
    </row>
    <row r="1427" spans="2:7" ht="24" customHeight="1" x14ac:dyDescent="0.25">
      <c r="B1427" s="131" t="s">
        <v>1768</v>
      </c>
      <c r="C1427" s="131" t="s">
        <v>1423</v>
      </c>
      <c r="D1427" s="131" t="s">
        <v>1606</v>
      </c>
      <c r="E1427" s="132" t="s">
        <v>1513</v>
      </c>
      <c r="F1427" s="136" t="s">
        <v>547</v>
      </c>
      <c r="G1427" s="133">
        <v>378.08539299918885</v>
      </c>
    </row>
    <row r="1428" spans="2:7" ht="24" customHeight="1" x14ac:dyDescent="0.25">
      <c r="B1428" s="131" t="s">
        <v>1768</v>
      </c>
      <c r="C1428" s="131" t="s">
        <v>1423</v>
      </c>
      <c r="D1428" s="131" t="s">
        <v>1606</v>
      </c>
      <c r="E1428" s="132" t="s">
        <v>1247</v>
      </c>
      <c r="F1428" s="136" t="s">
        <v>544</v>
      </c>
      <c r="G1428" s="133">
        <v>151.01111797830231</v>
      </c>
    </row>
    <row r="1429" spans="2:7" ht="24" customHeight="1" x14ac:dyDescent="0.25">
      <c r="B1429" s="131" t="s">
        <v>1768</v>
      </c>
      <c r="C1429" s="131" t="s">
        <v>1423</v>
      </c>
      <c r="D1429" s="131" t="s">
        <v>1606</v>
      </c>
      <c r="E1429" s="132" t="s">
        <v>919</v>
      </c>
      <c r="F1429" s="136" t="s">
        <v>559</v>
      </c>
      <c r="G1429" s="133">
        <v>59.375086207921626</v>
      </c>
    </row>
    <row r="1430" spans="2:7" ht="24" customHeight="1" x14ac:dyDescent="0.25">
      <c r="B1430" s="131" t="s">
        <v>1768</v>
      </c>
      <c r="C1430" s="131" t="s">
        <v>1423</v>
      </c>
      <c r="D1430" s="131" t="s">
        <v>1606</v>
      </c>
      <c r="E1430" s="132" t="s">
        <v>920</v>
      </c>
      <c r="F1430" s="136" t="s">
        <v>547</v>
      </c>
      <c r="G1430" s="133">
        <v>378.08539299918885</v>
      </c>
    </row>
    <row r="1431" spans="2:7" ht="24" customHeight="1" x14ac:dyDescent="0.25">
      <c r="B1431" s="131" t="s">
        <v>1770</v>
      </c>
      <c r="C1431" s="131" t="s">
        <v>1423</v>
      </c>
      <c r="D1431" s="131" t="s">
        <v>1606</v>
      </c>
      <c r="E1431" s="132" t="s">
        <v>996</v>
      </c>
      <c r="F1431" s="136" t="s">
        <v>586</v>
      </c>
      <c r="G1431" s="133">
        <v>35.191673887931479</v>
      </c>
    </row>
    <row r="1432" spans="2:7" ht="24" customHeight="1" x14ac:dyDescent="0.25">
      <c r="B1432" s="131" t="s">
        <v>1771</v>
      </c>
      <c r="C1432" s="131" t="s">
        <v>1423</v>
      </c>
      <c r="D1432" s="131" t="s">
        <v>1606</v>
      </c>
      <c r="E1432" s="132" t="s">
        <v>1169</v>
      </c>
      <c r="F1432" s="136" t="s">
        <v>563</v>
      </c>
      <c r="G1432" s="133">
        <v>88.378898503153849</v>
      </c>
    </row>
    <row r="1433" spans="2:7" ht="24" customHeight="1" x14ac:dyDescent="0.25">
      <c r="B1433" s="131" t="s">
        <v>1771</v>
      </c>
      <c r="C1433" s="131" t="s">
        <v>1423</v>
      </c>
      <c r="D1433" s="131" t="s">
        <v>1606</v>
      </c>
      <c r="E1433" s="132" t="s">
        <v>1772</v>
      </c>
      <c r="F1433" s="136" t="s">
        <v>544</v>
      </c>
      <c r="G1433" s="133">
        <v>141.49324447667826</v>
      </c>
    </row>
    <row r="1434" spans="2:7" ht="24" customHeight="1" x14ac:dyDescent="0.25">
      <c r="B1434" s="131" t="s">
        <v>1771</v>
      </c>
      <c r="C1434" s="131" t="s">
        <v>1423</v>
      </c>
      <c r="D1434" s="131" t="s">
        <v>1606</v>
      </c>
      <c r="E1434" s="132" t="s">
        <v>1126</v>
      </c>
      <c r="F1434" s="136" t="s">
        <v>563</v>
      </c>
      <c r="G1434" s="133">
        <v>88.378898503153849</v>
      </c>
    </row>
    <row r="1435" spans="2:7" ht="24" customHeight="1" x14ac:dyDescent="0.25">
      <c r="B1435" s="131" t="s">
        <v>1771</v>
      </c>
      <c r="C1435" s="131" t="s">
        <v>1423</v>
      </c>
      <c r="D1435" s="131" t="s">
        <v>1606</v>
      </c>
      <c r="E1435" s="132" t="s">
        <v>758</v>
      </c>
      <c r="F1435" s="136" t="s">
        <v>563</v>
      </c>
      <c r="G1435" s="133">
        <v>88.378898503153849</v>
      </c>
    </row>
    <row r="1436" spans="2:7" ht="24" customHeight="1" x14ac:dyDescent="0.25">
      <c r="B1436" s="131" t="s">
        <v>1771</v>
      </c>
      <c r="C1436" s="131" t="s">
        <v>1423</v>
      </c>
      <c r="D1436" s="131" t="s">
        <v>1606</v>
      </c>
      <c r="E1436" s="132" t="s">
        <v>1173</v>
      </c>
      <c r="F1436" s="136" t="s">
        <v>559</v>
      </c>
      <c r="G1436" s="133">
        <v>55.595947055834891</v>
      </c>
    </row>
    <row r="1437" spans="2:7" ht="24" customHeight="1" x14ac:dyDescent="0.25">
      <c r="B1437" s="131" t="s">
        <v>1771</v>
      </c>
      <c r="C1437" s="131" t="s">
        <v>1423</v>
      </c>
      <c r="D1437" s="131" t="s">
        <v>1606</v>
      </c>
      <c r="E1437" s="132" t="s">
        <v>891</v>
      </c>
      <c r="F1437" s="136" t="s">
        <v>544</v>
      </c>
      <c r="G1437" s="133">
        <v>141.49324447667826</v>
      </c>
    </row>
    <row r="1438" spans="2:7" ht="24" customHeight="1" x14ac:dyDescent="0.25">
      <c r="B1438" s="131" t="s">
        <v>1771</v>
      </c>
      <c r="C1438" s="131" t="s">
        <v>1423</v>
      </c>
      <c r="D1438" s="131" t="s">
        <v>1606</v>
      </c>
      <c r="E1438" s="132" t="s">
        <v>922</v>
      </c>
      <c r="F1438" s="136" t="s">
        <v>544</v>
      </c>
      <c r="G1438" s="133">
        <v>141.49324447667826</v>
      </c>
    </row>
    <row r="1439" spans="2:7" ht="24" customHeight="1" x14ac:dyDescent="0.25">
      <c r="B1439" s="131" t="s">
        <v>1773</v>
      </c>
      <c r="C1439" s="131" t="s">
        <v>1423</v>
      </c>
      <c r="D1439" s="131" t="s">
        <v>1606</v>
      </c>
      <c r="E1439" s="132" t="s">
        <v>1008</v>
      </c>
      <c r="F1439" s="136" t="s">
        <v>559</v>
      </c>
      <c r="G1439" s="133">
        <v>55.595947055834891</v>
      </c>
    </row>
    <row r="1440" spans="2:7" ht="24" customHeight="1" x14ac:dyDescent="0.25">
      <c r="B1440" s="131" t="s">
        <v>941</v>
      </c>
      <c r="C1440" s="131" t="s">
        <v>1423</v>
      </c>
      <c r="D1440" s="131" t="s">
        <v>1606</v>
      </c>
      <c r="E1440" s="132" t="s">
        <v>706</v>
      </c>
      <c r="F1440" s="136" t="s">
        <v>559</v>
      </c>
      <c r="G1440" s="133">
        <v>55.595947055834891</v>
      </c>
    </row>
    <row r="1441" spans="2:7" ht="24" customHeight="1" x14ac:dyDescent="0.25">
      <c r="B1441" s="131" t="s">
        <v>1774</v>
      </c>
      <c r="C1441" s="131" t="s">
        <v>1423</v>
      </c>
      <c r="D1441" s="131" t="s">
        <v>1606</v>
      </c>
      <c r="E1441" s="132" t="s">
        <v>1005</v>
      </c>
      <c r="F1441" s="136" t="s">
        <v>798</v>
      </c>
      <c r="G1441" s="133">
        <v>25.639954128681673</v>
      </c>
    </row>
    <row r="1442" spans="2:7" ht="24" customHeight="1" x14ac:dyDescent="0.25">
      <c r="B1442" s="131" t="s">
        <v>1775</v>
      </c>
      <c r="C1442" s="131" t="s">
        <v>1423</v>
      </c>
      <c r="D1442" s="131" t="s">
        <v>1606</v>
      </c>
      <c r="E1442" s="132" t="s">
        <v>1171</v>
      </c>
      <c r="F1442" s="136" t="s">
        <v>563</v>
      </c>
      <c r="G1442" s="133">
        <v>88.378898503153849</v>
      </c>
    </row>
    <row r="1443" spans="2:7" ht="24" customHeight="1" x14ac:dyDescent="0.25">
      <c r="B1443" s="131" t="s">
        <v>1775</v>
      </c>
      <c r="C1443" s="131" t="s">
        <v>1423</v>
      </c>
      <c r="D1443" s="131" t="s">
        <v>1606</v>
      </c>
      <c r="E1443" s="132" t="s">
        <v>1776</v>
      </c>
      <c r="F1443" s="136" t="s">
        <v>586</v>
      </c>
      <c r="G1443" s="133">
        <v>35.28725133282073</v>
      </c>
    </row>
    <row r="1444" spans="2:7" ht="24" customHeight="1" x14ac:dyDescent="0.25">
      <c r="B1444" s="131" t="s">
        <v>1777</v>
      </c>
      <c r="C1444" s="131" t="s">
        <v>1423</v>
      </c>
      <c r="D1444" s="131" t="s">
        <v>1606</v>
      </c>
      <c r="E1444" s="132" t="s">
        <v>1127</v>
      </c>
      <c r="F1444" s="136" t="s">
        <v>688</v>
      </c>
      <c r="G1444" s="133">
        <v>52.815989977735278</v>
      </c>
    </row>
    <row r="1445" spans="2:7" ht="24" customHeight="1" x14ac:dyDescent="0.25">
      <c r="B1445" s="131" t="s">
        <v>1777</v>
      </c>
      <c r="C1445" s="131" t="s">
        <v>1423</v>
      </c>
      <c r="D1445" s="131" t="s">
        <v>1606</v>
      </c>
      <c r="E1445" s="132" t="s">
        <v>1778</v>
      </c>
      <c r="F1445" s="136" t="s">
        <v>544</v>
      </c>
      <c r="G1445" s="133">
        <v>141.51838751623657</v>
      </c>
    </row>
    <row r="1446" spans="2:7" ht="24" customHeight="1" x14ac:dyDescent="0.25">
      <c r="B1446" s="131" t="s">
        <v>1779</v>
      </c>
      <c r="C1446" s="131" t="s">
        <v>1423</v>
      </c>
      <c r="D1446" s="131" t="s">
        <v>1606</v>
      </c>
      <c r="E1446" s="132" t="s">
        <v>1128</v>
      </c>
      <c r="F1446" s="136" t="s">
        <v>563</v>
      </c>
      <c r="G1446" s="133">
        <v>88.378898503153849</v>
      </c>
    </row>
    <row r="1447" spans="2:7" ht="24" customHeight="1" x14ac:dyDescent="0.25">
      <c r="B1447" s="131" t="s">
        <v>1780</v>
      </c>
      <c r="C1447" s="131" t="s">
        <v>1423</v>
      </c>
      <c r="D1447" s="131" t="s">
        <v>1606</v>
      </c>
      <c r="E1447" s="132" t="s">
        <v>835</v>
      </c>
      <c r="F1447" s="136" t="s">
        <v>559</v>
      </c>
      <c r="G1447" s="133">
        <v>55.595947055834891</v>
      </c>
    </row>
    <row r="1448" spans="2:7" ht="24" customHeight="1" x14ac:dyDescent="0.25">
      <c r="B1448" s="131" t="s">
        <v>1781</v>
      </c>
      <c r="C1448" s="131" t="s">
        <v>1423</v>
      </c>
      <c r="D1448" s="131" t="s">
        <v>1606</v>
      </c>
      <c r="E1448" s="132" t="s">
        <v>691</v>
      </c>
      <c r="F1448" s="136" t="s">
        <v>559</v>
      </c>
      <c r="G1448" s="133">
        <v>55.595947055834891</v>
      </c>
    </row>
    <row r="1449" spans="2:7" ht="24" customHeight="1" x14ac:dyDescent="0.25">
      <c r="B1449" s="131" t="s">
        <v>1781</v>
      </c>
      <c r="C1449" s="131" t="s">
        <v>1423</v>
      </c>
      <c r="D1449" s="131" t="s">
        <v>1606</v>
      </c>
      <c r="E1449" s="132" t="s">
        <v>660</v>
      </c>
      <c r="F1449" s="136" t="s">
        <v>563</v>
      </c>
      <c r="G1449" s="133">
        <v>86.324840037498646</v>
      </c>
    </row>
    <row r="1450" spans="2:7" ht="24" customHeight="1" x14ac:dyDescent="0.25">
      <c r="B1450" s="131" t="s">
        <v>1782</v>
      </c>
      <c r="C1450" s="131" t="s">
        <v>1423</v>
      </c>
      <c r="D1450" s="131" t="s">
        <v>1606</v>
      </c>
      <c r="E1450" s="132" t="s">
        <v>1783</v>
      </c>
      <c r="F1450" s="136" t="s">
        <v>563</v>
      </c>
      <c r="G1450" s="133">
        <v>86.324840037498646</v>
      </c>
    </row>
    <row r="1451" spans="2:7" ht="24" customHeight="1" x14ac:dyDescent="0.25">
      <c r="B1451" s="131" t="s">
        <v>1782</v>
      </c>
      <c r="C1451" s="131" t="s">
        <v>1423</v>
      </c>
      <c r="D1451" s="131" t="s">
        <v>1606</v>
      </c>
      <c r="E1451" s="132" t="s">
        <v>1079</v>
      </c>
      <c r="F1451" s="136" t="s">
        <v>563</v>
      </c>
      <c r="G1451" s="133">
        <v>86.324840037498646</v>
      </c>
    </row>
    <row r="1452" spans="2:7" ht="24" customHeight="1" x14ac:dyDescent="0.25">
      <c r="B1452" s="131" t="s">
        <v>1782</v>
      </c>
      <c r="C1452" s="131" t="s">
        <v>1423</v>
      </c>
      <c r="D1452" s="131" t="s">
        <v>1606</v>
      </c>
      <c r="E1452" s="132" t="s">
        <v>898</v>
      </c>
      <c r="F1452" s="136" t="s">
        <v>563</v>
      </c>
      <c r="G1452" s="133">
        <v>86.324840037498646</v>
      </c>
    </row>
    <row r="1453" spans="2:7" ht="24" customHeight="1" x14ac:dyDescent="0.25">
      <c r="B1453" s="131" t="s">
        <v>1782</v>
      </c>
      <c r="C1453" s="131" t="s">
        <v>1423</v>
      </c>
      <c r="D1453" s="131" t="s">
        <v>1606</v>
      </c>
      <c r="E1453" s="132" t="s">
        <v>725</v>
      </c>
      <c r="F1453" s="136" t="s">
        <v>563</v>
      </c>
      <c r="G1453" s="133">
        <v>86.324840037498646</v>
      </c>
    </row>
    <row r="1454" spans="2:7" ht="24" customHeight="1" x14ac:dyDescent="0.25">
      <c r="B1454" s="131" t="s">
        <v>1784</v>
      </c>
      <c r="C1454" s="131" t="s">
        <v>1785</v>
      </c>
      <c r="D1454" s="131" t="s">
        <v>1786</v>
      </c>
      <c r="E1454" s="132" t="s">
        <v>1132</v>
      </c>
      <c r="F1454" s="136" t="s">
        <v>563</v>
      </c>
      <c r="G1454" s="133">
        <v>72.680226940913286</v>
      </c>
    </row>
    <row r="1455" spans="2:7" ht="24" customHeight="1" x14ac:dyDescent="0.25">
      <c r="B1455" s="131" t="s">
        <v>1787</v>
      </c>
      <c r="C1455" s="131" t="s">
        <v>1785</v>
      </c>
      <c r="D1455" s="131" t="s">
        <v>1786</v>
      </c>
      <c r="E1455" s="132" t="s">
        <v>1124</v>
      </c>
      <c r="F1455" s="136" t="s">
        <v>845</v>
      </c>
      <c r="G1455" s="133">
        <v>7.1155589796288083</v>
      </c>
    </row>
    <row r="1456" spans="2:7" ht="24" customHeight="1" x14ac:dyDescent="0.25">
      <c r="B1456" s="131" t="s">
        <v>1788</v>
      </c>
      <c r="C1456" s="131" t="s">
        <v>1785</v>
      </c>
      <c r="D1456" s="131" t="s">
        <v>1786</v>
      </c>
      <c r="E1456" s="132" t="s">
        <v>1120</v>
      </c>
      <c r="F1456" s="136" t="s">
        <v>1789</v>
      </c>
      <c r="G1456" s="133">
        <v>0.66690481051547001</v>
      </c>
    </row>
    <row r="1457" spans="2:7" ht="24" customHeight="1" x14ac:dyDescent="0.25">
      <c r="B1457" s="131" t="s">
        <v>1788</v>
      </c>
      <c r="C1457" s="131" t="s">
        <v>1785</v>
      </c>
      <c r="D1457" s="131" t="s">
        <v>1786</v>
      </c>
      <c r="E1457" s="132" t="s">
        <v>1114</v>
      </c>
      <c r="F1457" s="136" t="s">
        <v>553</v>
      </c>
      <c r="G1457" s="133">
        <v>187.50768047191718</v>
      </c>
    </row>
    <row r="1458" spans="2:7" ht="24" customHeight="1" x14ac:dyDescent="0.25">
      <c r="B1458" s="131" t="s">
        <v>1790</v>
      </c>
      <c r="C1458" s="131" t="s">
        <v>1785</v>
      </c>
      <c r="D1458" s="131" t="s">
        <v>1786</v>
      </c>
      <c r="E1458" s="132" t="s">
        <v>983</v>
      </c>
      <c r="F1458" s="136" t="s">
        <v>1789</v>
      </c>
      <c r="G1458" s="133">
        <v>0.66690481051547001</v>
      </c>
    </row>
    <row r="1459" spans="2:7" ht="24" customHeight="1" x14ac:dyDescent="0.25">
      <c r="B1459" s="131" t="s">
        <v>1791</v>
      </c>
      <c r="C1459" s="131" t="s">
        <v>1785</v>
      </c>
      <c r="D1459" s="131" t="s">
        <v>1786</v>
      </c>
      <c r="E1459" s="132" t="s">
        <v>1261</v>
      </c>
      <c r="F1459" s="136" t="s">
        <v>563</v>
      </c>
      <c r="G1459" s="133">
        <v>72.731703390200551</v>
      </c>
    </row>
    <row r="1460" spans="2:7" ht="24" customHeight="1" x14ac:dyDescent="0.25">
      <c r="B1460" s="131" t="s">
        <v>1791</v>
      </c>
      <c r="C1460" s="131" t="s">
        <v>1785</v>
      </c>
      <c r="D1460" s="131" t="s">
        <v>1786</v>
      </c>
      <c r="E1460" s="132" t="s">
        <v>694</v>
      </c>
      <c r="F1460" s="136" t="s">
        <v>563</v>
      </c>
      <c r="G1460" s="133">
        <v>72.731703390200551</v>
      </c>
    </row>
    <row r="1461" spans="2:7" ht="24" customHeight="1" x14ac:dyDescent="0.25">
      <c r="B1461" s="131" t="s">
        <v>1791</v>
      </c>
      <c r="C1461" s="131" t="s">
        <v>1785</v>
      </c>
      <c r="D1461" s="131" t="s">
        <v>1786</v>
      </c>
      <c r="E1461" s="132" t="s">
        <v>926</v>
      </c>
      <c r="F1461" s="136" t="s">
        <v>544</v>
      </c>
      <c r="G1461" s="133">
        <v>120.01537795601914</v>
      </c>
    </row>
    <row r="1462" spans="2:7" ht="24" customHeight="1" x14ac:dyDescent="0.25">
      <c r="B1462" s="131" t="s">
        <v>1791</v>
      </c>
      <c r="C1462" s="131" t="s">
        <v>1785</v>
      </c>
      <c r="D1462" s="131" t="s">
        <v>1786</v>
      </c>
      <c r="E1462" s="132" t="s">
        <v>751</v>
      </c>
      <c r="F1462" s="136" t="s">
        <v>553</v>
      </c>
      <c r="G1462" s="133">
        <v>187.50768047191718</v>
      </c>
    </row>
    <row r="1463" spans="2:7" ht="24" customHeight="1" x14ac:dyDescent="0.25">
      <c r="B1463" s="131" t="s">
        <v>4633</v>
      </c>
      <c r="C1463" s="131" t="s">
        <v>1785</v>
      </c>
      <c r="D1463" s="131" t="s">
        <v>1786</v>
      </c>
      <c r="E1463" s="132" t="s">
        <v>1793</v>
      </c>
      <c r="F1463" s="136" t="s">
        <v>563</v>
      </c>
      <c r="G1463" s="133">
        <v>72.731703390200551</v>
      </c>
    </row>
    <row r="1464" spans="2:7" ht="24" customHeight="1" x14ac:dyDescent="0.25">
      <c r="B1464" s="131" t="s">
        <v>4633</v>
      </c>
      <c r="C1464" s="131" t="s">
        <v>1785</v>
      </c>
      <c r="D1464" s="131" t="s">
        <v>1786</v>
      </c>
      <c r="E1464" s="132" t="s">
        <v>697</v>
      </c>
      <c r="F1464" s="136" t="s">
        <v>553</v>
      </c>
      <c r="G1464" s="133">
        <v>187.50768047191718</v>
      </c>
    </row>
    <row r="1465" spans="2:7" ht="24" customHeight="1" x14ac:dyDescent="0.25">
      <c r="B1465" s="131" t="s">
        <v>4633</v>
      </c>
      <c r="C1465" s="131" t="s">
        <v>1785</v>
      </c>
      <c r="D1465" s="131" t="s">
        <v>1786</v>
      </c>
      <c r="E1465" s="132" t="s">
        <v>685</v>
      </c>
      <c r="F1465" s="136" t="s">
        <v>563</v>
      </c>
      <c r="G1465" s="133">
        <v>72.731703390200551</v>
      </c>
    </row>
    <row r="1466" spans="2:7" ht="24" customHeight="1" x14ac:dyDescent="0.25">
      <c r="B1466" s="131" t="s">
        <v>1794</v>
      </c>
      <c r="C1466" s="131" t="s">
        <v>1785</v>
      </c>
      <c r="D1466" s="131" t="s">
        <v>1786</v>
      </c>
      <c r="E1466" s="132" t="s">
        <v>1053</v>
      </c>
      <c r="F1466" s="136" t="s">
        <v>845</v>
      </c>
      <c r="G1466" s="133">
        <v>7.1155589796288083</v>
      </c>
    </row>
    <row r="1467" spans="2:7" ht="24" customHeight="1" x14ac:dyDescent="0.25">
      <c r="B1467" s="131" t="s">
        <v>1795</v>
      </c>
      <c r="C1467" s="131" t="s">
        <v>1785</v>
      </c>
      <c r="D1467" s="131" t="s">
        <v>1786</v>
      </c>
      <c r="E1467" s="132" t="s">
        <v>932</v>
      </c>
      <c r="F1467" s="136" t="s">
        <v>626</v>
      </c>
      <c r="G1467" s="133">
        <v>18.64390056717172</v>
      </c>
    </row>
    <row r="1468" spans="2:7" ht="24" customHeight="1" x14ac:dyDescent="0.25">
      <c r="B1468" s="131" t="s">
        <v>1796</v>
      </c>
      <c r="C1468" s="131" t="s">
        <v>1785</v>
      </c>
      <c r="D1468" s="131" t="s">
        <v>1786</v>
      </c>
      <c r="E1468" s="132" t="s">
        <v>1066</v>
      </c>
      <c r="F1468" s="136" t="s">
        <v>626</v>
      </c>
      <c r="G1468" s="133">
        <v>18.64390056717172</v>
      </c>
    </row>
    <row r="1469" spans="2:7" ht="24" customHeight="1" x14ac:dyDescent="0.25">
      <c r="B1469" s="131" t="s">
        <v>1792</v>
      </c>
      <c r="C1469" s="131" t="s">
        <v>1785</v>
      </c>
      <c r="D1469" s="131" t="s">
        <v>1786</v>
      </c>
      <c r="E1469" s="132" t="s">
        <v>695</v>
      </c>
      <c r="F1469" s="136" t="s">
        <v>544</v>
      </c>
      <c r="G1469" s="133">
        <v>120.01537795601914</v>
      </c>
    </row>
    <row r="1470" spans="2:7" ht="24" customHeight="1" x14ac:dyDescent="0.25">
      <c r="B1470" s="131" t="s">
        <v>1797</v>
      </c>
      <c r="C1470" s="131" t="s">
        <v>1785</v>
      </c>
      <c r="D1470" s="131" t="s">
        <v>1786</v>
      </c>
      <c r="E1470" s="132" t="s">
        <v>1798</v>
      </c>
      <c r="F1470" s="136" t="s">
        <v>550</v>
      </c>
      <c r="G1470" s="133">
        <v>374.15856041161794</v>
      </c>
    </row>
    <row r="1471" spans="2:7" ht="24" customHeight="1" x14ac:dyDescent="0.25">
      <c r="B1471" s="131" t="s">
        <v>1797</v>
      </c>
      <c r="C1471" s="131" t="s">
        <v>1785</v>
      </c>
      <c r="D1471" s="131" t="s">
        <v>1786</v>
      </c>
      <c r="E1471" s="132" t="s">
        <v>975</v>
      </c>
      <c r="F1471" s="136" t="s">
        <v>559</v>
      </c>
      <c r="G1471" s="133">
        <v>58.705817889283225</v>
      </c>
    </row>
    <row r="1472" spans="2:7" ht="24" customHeight="1" x14ac:dyDescent="0.25">
      <c r="B1472" s="131" t="s">
        <v>1799</v>
      </c>
      <c r="C1472" s="131" t="s">
        <v>1785</v>
      </c>
      <c r="D1472" s="131" t="s">
        <v>1786</v>
      </c>
      <c r="E1472" s="132" t="s">
        <v>616</v>
      </c>
      <c r="F1472" s="136" t="s">
        <v>559</v>
      </c>
      <c r="G1472" s="133">
        <v>58.705817889283225</v>
      </c>
    </row>
    <row r="1473" spans="2:7" ht="24" customHeight="1" x14ac:dyDescent="0.25">
      <c r="B1473" s="131" t="s">
        <v>1781</v>
      </c>
      <c r="C1473" s="131" t="s">
        <v>1785</v>
      </c>
      <c r="D1473" s="131" t="s">
        <v>1786</v>
      </c>
      <c r="E1473" s="132" t="s">
        <v>689</v>
      </c>
      <c r="F1473" s="136" t="s">
        <v>544</v>
      </c>
      <c r="G1473" s="133">
        <v>149.39764177175664</v>
      </c>
    </row>
    <row r="1474" spans="2:7" ht="24" customHeight="1" x14ac:dyDescent="0.25">
      <c r="B1474" s="131" t="s">
        <v>1781</v>
      </c>
      <c r="C1474" s="131" t="s">
        <v>1785</v>
      </c>
      <c r="D1474" s="131" t="s">
        <v>1786</v>
      </c>
      <c r="E1474" s="132" t="s">
        <v>930</v>
      </c>
      <c r="F1474" s="136" t="s">
        <v>544</v>
      </c>
      <c r="G1474" s="133">
        <v>149.39764177175664</v>
      </c>
    </row>
    <row r="1475" spans="2:7" ht="24" customHeight="1" x14ac:dyDescent="0.25">
      <c r="B1475" s="131" t="s">
        <v>1781</v>
      </c>
      <c r="C1475" s="131" t="s">
        <v>1785</v>
      </c>
      <c r="D1475" s="131" t="s">
        <v>1786</v>
      </c>
      <c r="E1475" s="132" t="s">
        <v>1800</v>
      </c>
      <c r="F1475" s="136" t="s">
        <v>626</v>
      </c>
      <c r="G1475" s="133">
        <v>23.25071443154641</v>
      </c>
    </row>
    <row r="1476" spans="2:7" ht="24" customHeight="1" x14ac:dyDescent="0.25">
      <c r="B1476" s="131" t="s">
        <v>1801</v>
      </c>
      <c r="C1476" s="131" t="s">
        <v>1785</v>
      </c>
      <c r="D1476" s="131" t="s">
        <v>1786</v>
      </c>
      <c r="E1476" s="132" t="s">
        <v>649</v>
      </c>
      <c r="F1476" s="136" t="s">
        <v>586</v>
      </c>
      <c r="G1476" s="133">
        <v>35.705817889283225</v>
      </c>
    </row>
    <row r="1477" spans="2:7" ht="24" customHeight="1" x14ac:dyDescent="0.25">
      <c r="B1477" s="131" t="s">
        <v>1781</v>
      </c>
      <c r="C1477" s="131" t="s">
        <v>1785</v>
      </c>
      <c r="D1477" s="131" t="s">
        <v>1786</v>
      </c>
      <c r="E1477" s="132" t="s">
        <v>614</v>
      </c>
      <c r="F1477" s="136" t="s">
        <v>563</v>
      </c>
      <c r="G1477" s="133">
        <v>90.43286876853881</v>
      </c>
    </row>
    <row r="1478" spans="2:7" ht="24" customHeight="1" x14ac:dyDescent="0.25">
      <c r="B1478" s="131" t="s">
        <v>1784</v>
      </c>
      <c r="C1478" s="131" t="s">
        <v>1785</v>
      </c>
      <c r="D1478" s="131" t="s">
        <v>1786</v>
      </c>
      <c r="E1478" s="132" t="s">
        <v>1802</v>
      </c>
      <c r="F1478" s="136" t="s">
        <v>1803</v>
      </c>
      <c r="G1478" s="133">
        <v>23.610520933614538</v>
      </c>
    </row>
    <row r="1479" spans="2:7" ht="24" customHeight="1" x14ac:dyDescent="0.25">
      <c r="B1479" s="131" t="s">
        <v>1784</v>
      </c>
      <c r="C1479" s="131" t="s">
        <v>1785</v>
      </c>
      <c r="D1479" s="131" t="s">
        <v>1786</v>
      </c>
      <c r="E1479" s="132" t="s">
        <v>1804</v>
      </c>
      <c r="F1479" s="136" t="s">
        <v>620</v>
      </c>
      <c r="G1479" s="133">
        <v>24.358115590212293</v>
      </c>
    </row>
    <row r="1480" spans="2:7" ht="24" customHeight="1" x14ac:dyDescent="0.25">
      <c r="B1480" s="131" t="s">
        <v>1784</v>
      </c>
      <c r="C1480" s="131" t="s">
        <v>1785</v>
      </c>
      <c r="D1480" s="131" t="s">
        <v>1786</v>
      </c>
      <c r="E1480" s="132" t="s">
        <v>1805</v>
      </c>
      <c r="F1480" s="136" t="s">
        <v>547</v>
      </c>
      <c r="G1480" s="133">
        <v>263.61052093361457</v>
      </c>
    </row>
    <row r="1481" spans="2:7" ht="24" customHeight="1" x14ac:dyDescent="0.25">
      <c r="B1481" s="131" t="s">
        <v>1784</v>
      </c>
      <c r="C1481" s="131" t="s">
        <v>1785</v>
      </c>
      <c r="D1481" s="131" t="s">
        <v>1786</v>
      </c>
      <c r="E1481" s="132" t="s">
        <v>924</v>
      </c>
      <c r="F1481" s="136" t="s">
        <v>553</v>
      </c>
      <c r="G1481" s="133">
        <v>164.55504696004567</v>
      </c>
    </row>
    <row r="1482" spans="2:7" ht="24" customHeight="1" x14ac:dyDescent="0.25">
      <c r="B1482" s="131" t="s">
        <v>1784</v>
      </c>
      <c r="C1482" s="131" t="s">
        <v>1785</v>
      </c>
      <c r="D1482" s="131" t="s">
        <v>1786</v>
      </c>
      <c r="E1482" s="132" t="s">
        <v>1806</v>
      </c>
      <c r="F1482" s="136" t="s">
        <v>620</v>
      </c>
      <c r="G1482" s="133">
        <v>210.91112690291521</v>
      </c>
    </row>
    <row r="1483" spans="2:7" ht="24" customHeight="1" x14ac:dyDescent="0.25">
      <c r="B1483" s="131" t="s">
        <v>1784</v>
      </c>
      <c r="C1483" s="131" t="s">
        <v>1785</v>
      </c>
      <c r="D1483" s="131" t="s">
        <v>1786</v>
      </c>
      <c r="E1483" s="132" t="s">
        <v>913</v>
      </c>
      <c r="F1483" s="136" t="s">
        <v>544</v>
      </c>
      <c r="G1483" s="133">
        <v>40</v>
      </c>
    </row>
    <row r="1484" spans="2:7" ht="24" customHeight="1" x14ac:dyDescent="0.25">
      <c r="B1484" s="131" t="s">
        <v>1784</v>
      </c>
      <c r="C1484" s="131" t="s">
        <v>1785</v>
      </c>
      <c r="D1484" s="131" t="s">
        <v>1786</v>
      </c>
      <c r="E1484" s="132" t="s">
        <v>1250</v>
      </c>
      <c r="F1484" s="136" t="s">
        <v>544</v>
      </c>
      <c r="G1484" s="133">
        <v>150.32270699007208</v>
      </c>
    </row>
    <row r="1485" spans="2:7" ht="24" customHeight="1" x14ac:dyDescent="0.25">
      <c r="B1485" s="131" t="s">
        <v>1807</v>
      </c>
      <c r="C1485" s="131" t="s">
        <v>1785</v>
      </c>
      <c r="D1485" s="131" t="s">
        <v>1786</v>
      </c>
      <c r="E1485" s="132" t="s">
        <v>1086</v>
      </c>
      <c r="F1485" s="136" t="s">
        <v>563</v>
      </c>
      <c r="G1485" s="133">
        <v>81.943145345880424</v>
      </c>
    </row>
    <row r="1486" spans="2:7" ht="24" customHeight="1" x14ac:dyDescent="0.25">
      <c r="B1486" s="131" t="s">
        <v>1808</v>
      </c>
      <c r="C1486" s="131" t="s">
        <v>1785</v>
      </c>
      <c r="D1486" s="131" t="s">
        <v>1786</v>
      </c>
      <c r="E1486" s="132" t="s">
        <v>749</v>
      </c>
      <c r="F1486" s="136" t="s">
        <v>1789</v>
      </c>
      <c r="G1486" s="133">
        <v>0.71148351928654952</v>
      </c>
    </row>
    <row r="1487" spans="2:7" ht="24" customHeight="1" x14ac:dyDescent="0.25">
      <c r="B1487" s="131" t="s">
        <v>1809</v>
      </c>
      <c r="C1487" s="131" t="s">
        <v>1785</v>
      </c>
      <c r="D1487" s="131" t="s">
        <v>1786</v>
      </c>
      <c r="E1487" s="132" t="s">
        <v>1077</v>
      </c>
      <c r="F1487" s="136" t="s">
        <v>544</v>
      </c>
      <c r="G1487" s="133">
        <v>150.32270699007208</v>
      </c>
    </row>
    <row r="1488" spans="2:7" ht="24" customHeight="1" x14ac:dyDescent="0.25">
      <c r="B1488" s="131" t="s">
        <v>4634</v>
      </c>
      <c r="C1488" s="131" t="s">
        <v>1785</v>
      </c>
      <c r="D1488" s="131" t="s">
        <v>1786</v>
      </c>
      <c r="E1488" s="132" t="s">
        <v>1019</v>
      </c>
      <c r="F1488" s="136" t="s">
        <v>544</v>
      </c>
      <c r="G1488" s="133">
        <v>150.32270699007208</v>
      </c>
    </row>
    <row r="1489" spans="2:7" ht="24" customHeight="1" x14ac:dyDescent="0.25">
      <c r="B1489" s="131" t="s">
        <v>4634</v>
      </c>
      <c r="C1489" s="131" t="s">
        <v>1785</v>
      </c>
      <c r="D1489" s="131" t="s">
        <v>1786</v>
      </c>
      <c r="E1489" s="132" t="s">
        <v>678</v>
      </c>
      <c r="F1489" s="136" t="s">
        <v>563</v>
      </c>
      <c r="G1489" s="133">
        <v>81.943145345880424</v>
      </c>
    </row>
    <row r="1490" spans="2:7" ht="24" customHeight="1" x14ac:dyDescent="0.25">
      <c r="B1490" s="131" t="s">
        <v>4634</v>
      </c>
      <c r="C1490" s="131" t="s">
        <v>1785</v>
      </c>
      <c r="D1490" s="131" t="s">
        <v>1786</v>
      </c>
      <c r="E1490" s="132" t="s">
        <v>820</v>
      </c>
      <c r="F1490" s="136" t="s">
        <v>559</v>
      </c>
      <c r="G1490" s="133">
        <v>53.099494962376923</v>
      </c>
    </row>
    <row r="1491" spans="2:7" ht="24" customHeight="1" x14ac:dyDescent="0.25">
      <c r="B1491" s="131" t="s">
        <v>1784</v>
      </c>
      <c r="C1491" s="131" t="s">
        <v>1785</v>
      </c>
      <c r="D1491" s="131" t="s">
        <v>1786</v>
      </c>
      <c r="E1491" s="132" t="s">
        <v>1810</v>
      </c>
      <c r="F1491" s="136" t="s">
        <v>547</v>
      </c>
      <c r="G1491" s="133">
        <v>259.00177306079343</v>
      </c>
    </row>
    <row r="1492" spans="2:7" ht="24" customHeight="1" x14ac:dyDescent="0.25">
      <c r="B1492" s="131" t="s">
        <v>1784</v>
      </c>
      <c r="C1492" s="131" t="s">
        <v>1785</v>
      </c>
      <c r="D1492" s="131" t="s">
        <v>1786</v>
      </c>
      <c r="E1492" s="132" t="s">
        <v>719</v>
      </c>
      <c r="F1492" s="136" t="s">
        <v>547</v>
      </c>
      <c r="G1492" s="133">
        <v>350.12766297836043</v>
      </c>
    </row>
    <row r="1493" spans="2:7" ht="24" customHeight="1" x14ac:dyDescent="0.25">
      <c r="B1493" s="131" t="s">
        <v>1784</v>
      </c>
      <c r="C1493" s="131" t="s">
        <v>1785</v>
      </c>
      <c r="D1493" s="131" t="s">
        <v>1786</v>
      </c>
      <c r="E1493" s="132" t="s">
        <v>862</v>
      </c>
      <c r="F1493" s="136" t="s">
        <v>563</v>
      </c>
      <c r="G1493" s="133">
        <v>78.899052153990809</v>
      </c>
    </row>
    <row r="1494" spans="2:7" ht="24" customHeight="1" x14ac:dyDescent="0.25">
      <c r="B1494" s="131" t="s">
        <v>1811</v>
      </c>
      <c r="C1494" s="131" t="s">
        <v>1785</v>
      </c>
      <c r="D1494" s="131" t="s">
        <v>1786</v>
      </c>
      <c r="E1494" s="132" t="s">
        <v>1134</v>
      </c>
      <c r="F1494" s="136" t="s">
        <v>563</v>
      </c>
      <c r="G1494" s="133">
        <v>78.899052153990809</v>
      </c>
    </row>
    <row r="1495" spans="2:7" ht="24" customHeight="1" x14ac:dyDescent="0.25">
      <c r="B1495" s="131" t="s">
        <v>1784</v>
      </c>
      <c r="C1495" s="131" t="s">
        <v>1785</v>
      </c>
      <c r="D1495" s="131" t="s">
        <v>1786</v>
      </c>
      <c r="E1495" s="132" t="s">
        <v>1762</v>
      </c>
      <c r="F1495" s="136" t="s">
        <v>559</v>
      </c>
      <c r="G1495" s="133">
        <v>55.069047976440658</v>
      </c>
    </row>
    <row r="1496" spans="2:7" ht="24" customHeight="1" x14ac:dyDescent="0.25">
      <c r="B1496" s="131" t="s">
        <v>1784</v>
      </c>
      <c r="C1496" s="131" t="s">
        <v>1785</v>
      </c>
      <c r="D1496" s="131" t="s">
        <v>1786</v>
      </c>
      <c r="E1496" s="132" t="s">
        <v>1812</v>
      </c>
      <c r="F1496" s="136" t="s">
        <v>553</v>
      </c>
      <c r="G1496" s="133">
        <v>0</v>
      </c>
    </row>
    <row r="1497" spans="2:7" ht="24" customHeight="1" x14ac:dyDescent="0.25">
      <c r="B1497" s="131" t="s">
        <v>4635</v>
      </c>
      <c r="C1497" s="131" t="s">
        <v>1785</v>
      </c>
      <c r="D1497" s="131" t="s">
        <v>1786</v>
      </c>
      <c r="E1497" s="132" t="s">
        <v>669</v>
      </c>
      <c r="F1497" s="136" t="s">
        <v>586</v>
      </c>
      <c r="G1497" s="133">
        <v>34.964128675194331</v>
      </c>
    </row>
    <row r="1498" spans="2:7" ht="24" customHeight="1" x14ac:dyDescent="0.25">
      <c r="B1498" s="131" t="s">
        <v>1781</v>
      </c>
      <c r="C1498" s="131" t="s">
        <v>1785</v>
      </c>
      <c r="D1498" s="131" t="s">
        <v>1786</v>
      </c>
      <c r="E1498" s="132" t="s">
        <v>657</v>
      </c>
      <c r="F1498" s="136" t="s">
        <v>559</v>
      </c>
      <c r="G1498" s="133">
        <v>55.235336452878336</v>
      </c>
    </row>
    <row r="1499" spans="2:7" ht="24" customHeight="1" x14ac:dyDescent="0.25">
      <c r="B1499" s="131" t="s">
        <v>1791</v>
      </c>
      <c r="C1499" s="131" t="s">
        <v>1785</v>
      </c>
      <c r="D1499" s="131" t="s">
        <v>1786</v>
      </c>
      <c r="E1499" s="132" t="s">
        <v>1813</v>
      </c>
      <c r="F1499" s="136" t="s">
        <v>559</v>
      </c>
      <c r="G1499" s="133">
        <v>55.235336452878336</v>
      </c>
    </row>
    <row r="1500" spans="2:7" ht="24" customHeight="1" x14ac:dyDescent="0.25">
      <c r="B1500" s="131" t="s">
        <v>1791</v>
      </c>
      <c r="C1500" s="131" t="s">
        <v>1785</v>
      </c>
      <c r="D1500" s="131" t="s">
        <v>1786</v>
      </c>
      <c r="E1500" s="132" t="s">
        <v>673</v>
      </c>
      <c r="F1500" s="136" t="s">
        <v>544</v>
      </c>
      <c r="G1500" s="133">
        <v>140.05758289474417</v>
      </c>
    </row>
    <row r="1501" spans="2:7" ht="24" customHeight="1" x14ac:dyDescent="0.25">
      <c r="B1501" s="131" t="s">
        <v>1791</v>
      </c>
      <c r="C1501" s="131" t="s">
        <v>1785</v>
      </c>
      <c r="D1501" s="131" t="s">
        <v>1786</v>
      </c>
      <c r="E1501" s="132" t="s">
        <v>1024</v>
      </c>
      <c r="F1501" s="136" t="s">
        <v>547</v>
      </c>
      <c r="G1501" s="133">
        <v>350.383772815741</v>
      </c>
    </row>
    <row r="1502" spans="2:7" ht="24" customHeight="1" x14ac:dyDescent="0.25">
      <c r="B1502" s="131" t="s">
        <v>1791</v>
      </c>
      <c r="C1502" s="131" t="s">
        <v>1785</v>
      </c>
      <c r="D1502" s="131" t="s">
        <v>1786</v>
      </c>
      <c r="E1502" s="132" t="s">
        <v>1229</v>
      </c>
      <c r="F1502" s="136" t="s">
        <v>563</v>
      </c>
      <c r="G1502" s="133">
        <v>87.191799501881619</v>
      </c>
    </row>
    <row r="1503" spans="2:7" ht="24" customHeight="1" x14ac:dyDescent="0.25">
      <c r="B1503" s="131" t="s">
        <v>1791</v>
      </c>
      <c r="C1503" s="131" t="s">
        <v>1785</v>
      </c>
      <c r="D1503" s="131" t="s">
        <v>1786</v>
      </c>
      <c r="E1503" s="132" t="s">
        <v>878</v>
      </c>
      <c r="F1503" s="136" t="s">
        <v>544</v>
      </c>
      <c r="G1503" s="133">
        <v>140.05758289474417</v>
      </c>
    </row>
    <row r="1504" spans="2:7" ht="24" customHeight="1" x14ac:dyDescent="0.25">
      <c r="B1504" s="131" t="s">
        <v>1791</v>
      </c>
      <c r="C1504" s="131" t="s">
        <v>1785</v>
      </c>
      <c r="D1504" s="131" t="s">
        <v>1786</v>
      </c>
      <c r="E1504" s="132" t="s">
        <v>687</v>
      </c>
      <c r="F1504" s="136" t="s">
        <v>563</v>
      </c>
      <c r="G1504" s="133">
        <v>87.191799501881619</v>
      </c>
    </row>
    <row r="1505" spans="2:7" ht="24" customHeight="1" x14ac:dyDescent="0.25">
      <c r="B1505" s="131" t="s">
        <v>1094</v>
      </c>
      <c r="C1505" s="131" t="s">
        <v>1785</v>
      </c>
      <c r="D1505" s="131" t="s">
        <v>1786</v>
      </c>
      <c r="E1505" s="132" t="s">
        <v>1063</v>
      </c>
      <c r="F1505" s="136" t="s">
        <v>559</v>
      </c>
      <c r="G1505" s="133">
        <v>55.235336452878336</v>
      </c>
    </row>
    <row r="1506" spans="2:7" ht="24" customHeight="1" x14ac:dyDescent="0.25">
      <c r="B1506" s="131" t="s">
        <v>1814</v>
      </c>
      <c r="C1506" s="131" t="s">
        <v>1785</v>
      </c>
      <c r="D1506" s="131" t="s">
        <v>1786</v>
      </c>
      <c r="E1506" s="132" t="s">
        <v>933</v>
      </c>
      <c r="F1506" s="136" t="s">
        <v>559</v>
      </c>
      <c r="G1506" s="133">
        <v>55.235336452878336</v>
      </c>
    </row>
    <row r="1507" spans="2:7" ht="24" customHeight="1" x14ac:dyDescent="0.25">
      <c r="B1507" s="131" t="s">
        <v>1815</v>
      </c>
      <c r="C1507" s="131" t="s">
        <v>1785</v>
      </c>
      <c r="D1507" s="131" t="s">
        <v>1786</v>
      </c>
      <c r="E1507" s="132" t="s">
        <v>1061</v>
      </c>
      <c r="F1507" s="136" t="s">
        <v>559</v>
      </c>
      <c r="G1507" s="133">
        <v>55.235336452878336</v>
      </c>
    </row>
    <row r="1508" spans="2:7" ht="24" customHeight="1" x14ac:dyDescent="0.25">
      <c r="B1508" s="131" t="s">
        <v>1816</v>
      </c>
      <c r="C1508" s="131" t="s">
        <v>1785</v>
      </c>
      <c r="D1508" s="131" t="s">
        <v>1786</v>
      </c>
      <c r="E1508" s="132" t="s">
        <v>1247</v>
      </c>
      <c r="F1508" s="136" t="s">
        <v>559</v>
      </c>
      <c r="G1508" s="133">
        <v>55.235336452878336</v>
      </c>
    </row>
    <row r="1509" spans="2:7" ht="24" customHeight="1" x14ac:dyDescent="0.25">
      <c r="B1509" s="131" t="s">
        <v>1816</v>
      </c>
      <c r="C1509" s="131" t="s">
        <v>1785</v>
      </c>
      <c r="D1509" s="131" t="s">
        <v>1786</v>
      </c>
      <c r="E1509" s="132" t="s">
        <v>1217</v>
      </c>
      <c r="F1509" s="136" t="s">
        <v>1789</v>
      </c>
      <c r="G1509" s="133">
        <v>0.57917960675006308</v>
      </c>
    </row>
    <row r="1510" spans="2:7" ht="24" customHeight="1" x14ac:dyDescent="0.25">
      <c r="B1510" s="131" t="s">
        <v>1817</v>
      </c>
      <c r="C1510" s="131" t="s">
        <v>1785</v>
      </c>
      <c r="D1510" s="131" t="s">
        <v>1786</v>
      </c>
      <c r="E1510" s="132" t="s">
        <v>841</v>
      </c>
      <c r="F1510" s="136" t="s">
        <v>845</v>
      </c>
      <c r="G1510" s="133">
        <v>8.6398529491264551</v>
      </c>
    </row>
    <row r="1511" spans="2:7" ht="24" customHeight="1" x14ac:dyDescent="0.25">
      <c r="B1511" s="131" t="s">
        <v>1818</v>
      </c>
      <c r="C1511" s="131" t="s">
        <v>1785</v>
      </c>
      <c r="D1511" s="131" t="s">
        <v>1786</v>
      </c>
      <c r="E1511" s="132" t="s">
        <v>680</v>
      </c>
      <c r="F1511" s="136" t="s">
        <v>563</v>
      </c>
      <c r="G1511" s="133">
        <v>87.191799501881619</v>
      </c>
    </row>
    <row r="1512" spans="2:7" ht="24" customHeight="1" x14ac:dyDescent="0.25">
      <c r="B1512" s="131" t="s">
        <v>1818</v>
      </c>
      <c r="C1512" s="131" t="s">
        <v>1785</v>
      </c>
      <c r="D1512" s="131" t="s">
        <v>1786</v>
      </c>
      <c r="E1512" s="132" t="s">
        <v>816</v>
      </c>
      <c r="F1512" s="136" t="s">
        <v>563</v>
      </c>
      <c r="G1512" s="133">
        <v>87.191799501881619</v>
      </c>
    </row>
    <row r="1513" spans="2:7" ht="24" customHeight="1" x14ac:dyDescent="0.25">
      <c r="B1513" s="131" t="s">
        <v>1818</v>
      </c>
      <c r="C1513" s="131" t="s">
        <v>1785</v>
      </c>
      <c r="D1513" s="131" t="s">
        <v>1786</v>
      </c>
      <c r="E1513" s="132" t="s">
        <v>1819</v>
      </c>
      <c r="F1513" s="136" t="s">
        <v>559</v>
      </c>
      <c r="G1513" s="133">
        <v>40</v>
      </c>
    </row>
    <row r="1514" spans="2:7" ht="24" customHeight="1" x14ac:dyDescent="0.25">
      <c r="B1514" s="131" t="s">
        <v>1818</v>
      </c>
      <c r="C1514" s="131" t="s">
        <v>1785</v>
      </c>
      <c r="D1514" s="131" t="s">
        <v>1786</v>
      </c>
      <c r="E1514" s="132" t="s">
        <v>1143</v>
      </c>
      <c r="F1514" s="136" t="s">
        <v>544</v>
      </c>
      <c r="G1514" s="133">
        <v>140.05758289474417</v>
      </c>
    </row>
    <row r="1515" spans="2:7" ht="24" customHeight="1" x14ac:dyDescent="0.25">
      <c r="B1515" s="131" t="s">
        <v>1820</v>
      </c>
      <c r="C1515" s="131" t="s">
        <v>1785</v>
      </c>
      <c r="D1515" s="131" t="s">
        <v>1786</v>
      </c>
      <c r="E1515" s="132" t="s">
        <v>1465</v>
      </c>
      <c r="F1515" s="147" t="s">
        <v>586</v>
      </c>
      <c r="G1515" s="133">
        <v>30</v>
      </c>
    </row>
    <row r="1516" spans="2:7" ht="24" customHeight="1" x14ac:dyDescent="0.25">
      <c r="B1516" s="131" t="s">
        <v>1351</v>
      </c>
      <c r="C1516" s="131" t="s">
        <v>1785</v>
      </c>
      <c r="D1516" s="131" t="s">
        <v>1786</v>
      </c>
      <c r="E1516" s="132" t="s">
        <v>662</v>
      </c>
      <c r="F1516" s="136" t="s">
        <v>626</v>
      </c>
      <c r="G1516" s="133">
        <v>10</v>
      </c>
    </row>
    <row r="1517" spans="2:7" ht="24" customHeight="1" x14ac:dyDescent="0.25">
      <c r="B1517" s="131" t="s">
        <v>1821</v>
      </c>
      <c r="C1517" s="131" t="s">
        <v>1785</v>
      </c>
      <c r="D1517" s="131" t="s">
        <v>1786</v>
      </c>
      <c r="E1517" s="132" t="s">
        <v>658</v>
      </c>
      <c r="F1517" s="136" t="s">
        <v>586</v>
      </c>
      <c r="G1517" s="133">
        <v>34.964128675194331</v>
      </c>
    </row>
    <row r="1518" spans="2:7" ht="24" customHeight="1" x14ac:dyDescent="0.25">
      <c r="B1518" s="131" t="s">
        <v>1784</v>
      </c>
      <c r="C1518" s="131" t="s">
        <v>1785</v>
      </c>
      <c r="D1518" s="131" t="s">
        <v>1786</v>
      </c>
      <c r="E1518" s="132" t="s">
        <v>916</v>
      </c>
      <c r="F1518" s="136" t="s">
        <v>798</v>
      </c>
      <c r="G1518" s="133">
        <v>10</v>
      </c>
    </row>
    <row r="1519" spans="2:7" ht="24" customHeight="1" x14ac:dyDescent="0.25">
      <c r="B1519" s="131" t="s">
        <v>4636</v>
      </c>
      <c r="C1519" s="131" t="s">
        <v>1785</v>
      </c>
      <c r="D1519" s="131" t="s">
        <v>1786</v>
      </c>
      <c r="E1519" s="132" t="s">
        <v>1029</v>
      </c>
      <c r="F1519" s="136" t="s">
        <v>563</v>
      </c>
      <c r="G1519" s="133">
        <v>50</v>
      </c>
    </row>
    <row r="1520" spans="2:7" ht="24" customHeight="1" x14ac:dyDescent="0.25">
      <c r="B1520" s="131" t="s">
        <v>4636</v>
      </c>
      <c r="C1520" s="131" t="s">
        <v>1785</v>
      </c>
      <c r="D1520" s="131" t="s">
        <v>1786</v>
      </c>
      <c r="E1520" s="132" t="s">
        <v>671</v>
      </c>
      <c r="F1520" s="136" t="s">
        <v>563</v>
      </c>
      <c r="G1520" s="133">
        <v>30</v>
      </c>
    </row>
    <row r="1521" spans="2:7" ht="24" customHeight="1" x14ac:dyDescent="0.25">
      <c r="B1521" s="131" t="s">
        <v>4636</v>
      </c>
      <c r="C1521" s="131" t="s">
        <v>1785</v>
      </c>
      <c r="D1521" s="131" t="s">
        <v>1786</v>
      </c>
      <c r="E1521" s="132" t="s">
        <v>943</v>
      </c>
      <c r="F1521" s="136" t="s">
        <v>563</v>
      </c>
      <c r="G1521" s="133">
        <v>87.163723281262591</v>
      </c>
    </row>
    <row r="1522" spans="2:7" ht="24" customHeight="1" x14ac:dyDescent="0.25">
      <c r="B1522" s="131" t="s">
        <v>4636</v>
      </c>
      <c r="C1522" s="131" t="s">
        <v>1785</v>
      </c>
      <c r="D1522" s="131" t="s">
        <v>1786</v>
      </c>
      <c r="E1522" s="132" t="s">
        <v>996</v>
      </c>
      <c r="F1522" s="136" t="s">
        <v>563</v>
      </c>
      <c r="G1522" s="133">
        <v>20</v>
      </c>
    </row>
    <row r="1523" spans="2:7" ht="24" customHeight="1" x14ac:dyDescent="0.25">
      <c r="B1523" s="131" t="s">
        <v>1822</v>
      </c>
      <c r="C1523" s="131" t="s">
        <v>1785</v>
      </c>
      <c r="D1523" s="131" t="s">
        <v>1786</v>
      </c>
      <c r="E1523" s="132" t="s">
        <v>821</v>
      </c>
      <c r="F1523" s="136" t="s">
        <v>586</v>
      </c>
      <c r="G1523" s="133">
        <v>35.429442047189426</v>
      </c>
    </row>
    <row r="1524" spans="2:7" ht="24" customHeight="1" x14ac:dyDescent="0.25">
      <c r="B1524" s="131" t="s">
        <v>1823</v>
      </c>
      <c r="C1524" s="131" t="s">
        <v>1785</v>
      </c>
      <c r="D1524" s="131" t="s">
        <v>1786</v>
      </c>
      <c r="E1524" s="132" t="s">
        <v>746</v>
      </c>
      <c r="F1524" s="136" t="s">
        <v>586</v>
      </c>
      <c r="G1524" s="133">
        <v>35.429442047189426</v>
      </c>
    </row>
    <row r="1525" spans="2:7" ht="24" customHeight="1" x14ac:dyDescent="0.25">
      <c r="B1525" s="131" t="s">
        <v>1823</v>
      </c>
      <c r="C1525" s="131" t="s">
        <v>1785</v>
      </c>
      <c r="D1525" s="131" t="s">
        <v>1786</v>
      </c>
      <c r="E1525" s="132" t="s">
        <v>743</v>
      </c>
      <c r="F1525" s="136" t="s">
        <v>563</v>
      </c>
      <c r="G1525" s="133">
        <v>87.163723281262591</v>
      </c>
    </row>
    <row r="1526" spans="2:7" ht="24" customHeight="1" x14ac:dyDescent="0.25">
      <c r="B1526" s="131" t="s">
        <v>1823</v>
      </c>
      <c r="C1526" s="131" t="s">
        <v>1785</v>
      </c>
      <c r="D1526" s="131" t="s">
        <v>1786</v>
      </c>
      <c r="E1526" s="132" t="s">
        <v>1824</v>
      </c>
      <c r="F1526" s="136" t="s">
        <v>553</v>
      </c>
      <c r="G1526" s="133">
        <v>222.16620758861632</v>
      </c>
    </row>
    <row r="1527" spans="2:7" ht="24" customHeight="1" x14ac:dyDescent="0.25">
      <c r="B1527" s="131" t="s">
        <v>1825</v>
      </c>
      <c r="C1527" s="131" t="s">
        <v>1785</v>
      </c>
      <c r="D1527" s="131" t="s">
        <v>1786</v>
      </c>
      <c r="E1527" s="132" t="s">
        <v>890</v>
      </c>
      <c r="F1527" s="136" t="s">
        <v>845</v>
      </c>
      <c r="G1527" s="133">
        <v>8.5577794898144042</v>
      </c>
    </row>
    <row r="1528" spans="2:7" ht="24" customHeight="1" x14ac:dyDescent="0.25">
      <c r="B1528" s="131" t="s">
        <v>1826</v>
      </c>
      <c r="C1528" s="131" t="s">
        <v>1785</v>
      </c>
      <c r="D1528" s="131" t="s">
        <v>1786</v>
      </c>
      <c r="E1528" s="132" t="s">
        <v>1827</v>
      </c>
      <c r="F1528" s="136" t="s">
        <v>553</v>
      </c>
      <c r="G1528" s="133">
        <v>222.16620758861632</v>
      </c>
    </row>
    <row r="1529" spans="2:7" ht="24" customHeight="1" x14ac:dyDescent="0.25">
      <c r="B1529" s="131" t="s">
        <v>1826</v>
      </c>
      <c r="C1529" s="131" t="s">
        <v>1785</v>
      </c>
      <c r="D1529" s="131" t="s">
        <v>1786</v>
      </c>
      <c r="E1529" s="132" t="s">
        <v>962</v>
      </c>
      <c r="F1529" s="136" t="s">
        <v>586</v>
      </c>
      <c r="G1529" s="133">
        <v>35.429442047189426</v>
      </c>
    </row>
    <row r="1530" spans="2:7" ht="24" customHeight="1" x14ac:dyDescent="0.25">
      <c r="B1530" s="131" t="s">
        <v>1826</v>
      </c>
      <c r="C1530" s="131" t="s">
        <v>1785</v>
      </c>
      <c r="D1530" s="131" t="s">
        <v>1786</v>
      </c>
      <c r="E1530" s="132" t="s">
        <v>1769</v>
      </c>
      <c r="F1530" s="136" t="s">
        <v>688</v>
      </c>
      <c r="G1530" s="133">
        <v>48.957808188588643</v>
      </c>
    </row>
    <row r="1531" spans="2:7" ht="24" customHeight="1" x14ac:dyDescent="0.25">
      <c r="B1531" s="131" t="s">
        <v>1826</v>
      </c>
      <c r="C1531" s="131" t="s">
        <v>1785</v>
      </c>
      <c r="D1531" s="131" t="s">
        <v>1786</v>
      </c>
      <c r="E1531" s="132" t="s">
        <v>622</v>
      </c>
      <c r="F1531" s="136" t="s">
        <v>544</v>
      </c>
      <c r="G1531" s="133">
        <v>142.13802922407496</v>
      </c>
    </row>
    <row r="1532" spans="2:7" ht="24" customHeight="1" x14ac:dyDescent="0.25">
      <c r="B1532" s="131" t="s">
        <v>1828</v>
      </c>
      <c r="C1532" s="131" t="s">
        <v>1785</v>
      </c>
      <c r="D1532" s="131" t="s">
        <v>1786</v>
      </c>
      <c r="E1532" s="132" t="s">
        <v>747</v>
      </c>
      <c r="F1532" s="136" t="s">
        <v>559</v>
      </c>
      <c r="G1532" s="133">
        <v>50.832831060595893</v>
      </c>
    </row>
    <row r="1533" spans="2:7" ht="24" customHeight="1" x14ac:dyDescent="0.25">
      <c r="B1533" s="131" t="s">
        <v>1829</v>
      </c>
      <c r="C1533" s="131" t="s">
        <v>1785</v>
      </c>
      <c r="D1533" s="131" t="s">
        <v>1786</v>
      </c>
      <c r="E1533" s="132" t="s">
        <v>919</v>
      </c>
      <c r="F1533" s="136" t="s">
        <v>563</v>
      </c>
      <c r="G1533" s="133">
        <v>87.163723281262591</v>
      </c>
    </row>
    <row r="1534" spans="2:7" ht="24" customHeight="1" x14ac:dyDescent="0.25">
      <c r="B1534" s="131" t="s">
        <v>1784</v>
      </c>
      <c r="C1534" s="131" t="s">
        <v>1785</v>
      </c>
      <c r="D1534" s="131" t="s">
        <v>1786</v>
      </c>
      <c r="E1534" s="132" t="s">
        <v>1830</v>
      </c>
      <c r="F1534" s="136" t="s">
        <v>647</v>
      </c>
      <c r="G1534" s="133">
        <v>118.95384031306604</v>
      </c>
    </row>
    <row r="1535" spans="2:7" ht="24" customHeight="1" x14ac:dyDescent="0.25">
      <c r="B1535" s="131" t="s">
        <v>1784</v>
      </c>
      <c r="C1535" s="131" t="s">
        <v>1785</v>
      </c>
      <c r="D1535" s="131" t="s">
        <v>1786</v>
      </c>
      <c r="E1535" s="132" t="s">
        <v>1831</v>
      </c>
      <c r="F1535" s="136" t="s">
        <v>547</v>
      </c>
      <c r="G1535" s="133">
        <v>244.67775432990933</v>
      </c>
    </row>
    <row r="1536" spans="2:7" ht="24" customHeight="1" x14ac:dyDescent="0.25">
      <c r="B1536" s="131" t="s">
        <v>1784</v>
      </c>
      <c r="C1536" s="131" t="s">
        <v>1785</v>
      </c>
      <c r="D1536" s="131" t="s">
        <v>1786</v>
      </c>
      <c r="E1536" s="132" t="s">
        <v>1832</v>
      </c>
      <c r="F1536" s="136" t="s">
        <v>563</v>
      </c>
      <c r="G1536" s="133">
        <v>20</v>
      </c>
    </row>
    <row r="1537" spans="2:7" ht="24" customHeight="1" x14ac:dyDescent="0.25">
      <c r="B1537" s="131" t="s">
        <v>1784</v>
      </c>
      <c r="C1537" s="131" t="s">
        <v>1785</v>
      </c>
      <c r="D1537" s="131" t="s">
        <v>1786</v>
      </c>
      <c r="E1537" s="132" t="s">
        <v>1833</v>
      </c>
      <c r="F1537" s="136" t="s">
        <v>553</v>
      </c>
      <c r="G1537" s="133">
        <v>50</v>
      </c>
    </row>
    <row r="1538" spans="2:7" ht="24" customHeight="1" x14ac:dyDescent="0.25">
      <c r="B1538" s="131" t="s">
        <v>1784</v>
      </c>
      <c r="C1538" s="131" t="s">
        <v>1785</v>
      </c>
      <c r="D1538" s="131" t="s">
        <v>1786</v>
      </c>
      <c r="E1538" s="132" t="s">
        <v>1834</v>
      </c>
      <c r="F1538" s="136" t="s">
        <v>544</v>
      </c>
      <c r="G1538" s="133">
        <v>78.953840313066038</v>
      </c>
    </row>
    <row r="1539" spans="2:7" ht="24" customHeight="1" x14ac:dyDescent="0.25">
      <c r="B1539" s="131" t="s">
        <v>1784</v>
      </c>
      <c r="C1539" s="131" t="s">
        <v>1785</v>
      </c>
      <c r="D1539" s="131" t="s">
        <v>1786</v>
      </c>
      <c r="E1539" s="132" t="s">
        <v>1835</v>
      </c>
      <c r="F1539" s="136" t="s">
        <v>620</v>
      </c>
      <c r="G1539" s="133">
        <v>94.677754329909334</v>
      </c>
    </row>
    <row r="1540" spans="2:7" ht="24" customHeight="1" x14ac:dyDescent="0.25">
      <c r="B1540" s="131" t="s">
        <v>1784</v>
      </c>
      <c r="C1540" s="131" t="s">
        <v>1785</v>
      </c>
      <c r="D1540" s="131" t="s">
        <v>1786</v>
      </c>
      <c r="E1540" s="132" t="s">
        <v>1836</v>
      </c>
      <c r="F1540" s="136" t="s">
        <v>553</v>
      </c>
      <c r="G1540" s="133">
        <v>94.677754329909334</v>
      </c>
    </row>
    <row r="1541" spans="2:7" ht="24" customHeight="1" x14ac:dyDescent="0.25">
      <c r="B1541" s="131" t="s">
        <v>1784</v>
      </c>
      <c r="C1541" s="131" t="s">
        <v>1785</v>
      </c>
      <c r="D1541" s="131" t="s">
        <v>1786</v>
      </c>
      <c r="E1541" s="132" t="s">
        <v>1837</v>
      </c>
      <c r="F1541" s="136" t="s">
        <v>553</v>
      </c>
      <c r="G1541" s="133">
        <v>94.677754329909334</v>
      </c>
    </row>
    <row r="1542" spans="2:7" ht="24" customHeight="1" x14ac:dyDescent="0.25">
      <c r="B1542" s="131" t="s">
        <v>1784</v>
      </c>
      <c r="C1542" s="131" t="s">
        <v>1785</v>
      </c>
      <c r="D1542" s="131" t="s">
        <v>1786</v>
      </c>
      <c r="E1542" s="132" t="s">
        <v>1838</v>
      </c>
      <c r="F1542" s="136" t="s">
        <v>544</v>
      </c>
      <c r="G1542" s="133">
        <v>78.953840313066038</v>
      </c>
    </row>
    <row r="1543" spans="2:7" ht="24" customHeight="1" x14ac:dyDescent="0.25">
      <c r="B1543" s="131" t="s">
        <v>1784</v>
      </c>
      <c r="C1543" s="131" t="s">
        <v>1785</v>
      </c>
      <c r="D1543" s="131" t="s">
        <v>1786</v>
      </c>
      <c r="E1543" s="132" t="s">
        <v>862</v>
      </c>
      <c r="F1543" s="136" t="s">
        <v>647</v>
      </c>
      <c r="G1543" s="133">
        <v>118.95384031306604</v>
      </c>
    </row>
    <row r="1544" spans="2:7" ht="24" customHeight="1" x14ac:dyDescent="0.25">
      <c r="B1544" s="131" t="s">
        <v>1784</v>
      </c>
      <c r="C1544" s="131" t="s">
        <v>1785</v>
      </c>
      <c r="D1544" s="131" t="s">
        <v>1786</v>
      </c>
      <c r="E1544" s="132" t="s">
        <v>926</v>
      </c>
      <c r="F1544" s="136" t="s">
        <v>544</v>
      </c>
      <c r="G1544" s="133">
        <v>78.953840313066038</v>
      </c>
    </row>
    <row r="1545" spans="2:7" ht="24" customHeight="1" x14ac:dyDescent="0.25">
      <c r="B1545" s="131" t="s">
        <v>1784</v>
      </c>
      <c r="C1545" s="131" t="s">
        <v>1785</v>
      </c>
      <c r="D1545" s="131" t="s">
        <v>1786</v>
      </c>
      <c r="E1545" s="132" t="s">
        <v>818</v>
      </c>
      <c r="F1545" s="136" t="s">
        <v>544</v>
      </c>
      <c r="G1545" s="133">
        <v>78.953840313066038</v>
      </c>
    </row>
    <row r="1546" spans="2:7" ht="24" customHeight="1" x14ac:dyDescent="0.25">
      <c r="B1546" s="131" t="s">
        <v>1784</v>
      </c>
      <c r="C1546" s="131" t="s">
        <v>1785</v>
      </c>
      <c r="D1546" s="131" t="s">
        <v>1786</v>
      </c>
      <c r="E1546" s="132" t="s">
        <v>1029</v>
      </c>
      <c r="F1546" s="136" t="s">
        <v>553</v>
      </c>
      <c r="G1546" s="133">
        <v>20</v>
      </c>
    </row>
    <row r="1547" spans="2:7" ht="24" customHeight="1" x14ac:dyDescent="0.25">
      <c r="B1547" s="131" t="s">
        <v>1784</v>
      </c>
      <c r="C1547" s="131" t="s">
        <v>1785</v>
      </c>
      <c r="D1547" s="131" t="s">
        <v>1786</v>
      </c>
      <c r="E1547" s="132" t="s">
        <v>703</v>
      </c>
      <c r="F1547" s="136" t="s">
        <v>563</v>
      </c>
      <c r="G1547" s="133">
        <v>0</v>
      </c>
    </row>
    <row r="1548" spans="2:7" ht="24" customHeight="1" x14ac:dyDescent="0.25">
      <c r="B1548" s="131" t="s">
        <v>1784</v>
      </c>
      <c r="C1548" s="131" t="s">
        <v>1785</v>
      </c>
      <c r="D1548" s="131" t="s">
        <v>1786</v>
      </c>
      <c r="E1548" s="132" t="s">
        <v>1839</v>
      </c>
      <c r="F1548" s="136" t="s">
        <v>553</v>
      </c>
      <c r="G1548" s="133">
        <v>94.677754329909334</v>
      </c>
    </row>
    <row r="1549" spans="2:7" ht="24" customHeight="1" x14ac:dyDescent="0.25">
      <c r="B1549" s="131" t="s">
        <v>1784</v>
      </c>
      <c r="C1549" s="131" t="s">
        <v>1785</v>
      </c>
      <c r="D1549" s="131" t="s">
        <v>1786</v>
      </c>
      <c r="E1549" s="132" t="s">
        <v>745</v>
      </c>
      <c r="F1549" s="136" t="s">
        <v>563</v>
      </c>
      <c r="G1549" s="133">
        <v>5</v>
      </c>
    </row>
    <row r="1550" spans="2:7" ht="24" customHeight="1" x14ac:dyDescent="0.25">
      <c r="B1550" s="131" t="s">
        <v>1784</v>
      </c>
      <c r="C1550" s="131" t="s">
        <v>1785</v>
      </c>
      <c r="D1550" s="131" t="s">
        <v>1786</v>
      </c>
      <c r="E1550" s="132" t="s">
        <v>1840</v>
      </c>
      <c r="F1550" s="136" t="s">
        <v>553</v>
      </c>
      <c r="G1550" s="133">
        <v>231.7369224937307</v>
      </c>
    </row>
    <row r="1551" spans="2:7" ht="24" customHeight="1" x14ac:dyDescent="0.25">
      <c r="B1551" s="131" t="s">
        <v>1784</v>
      </c>
      <c r="C1551" s="131" t="s">
        <v>1785</v>
      </c>
      <c r="D1551" s="131" t="s">
        <v>1786</v>
      </c>
      <c r="E1551" s="132" t="s">
        <v>1841</v>
      </c>
      <c r="F1551" s="136" t="s">
        <v>553</v>
      </c>
      <c r="G1551" s="133">
        <v>130.86104751173946</v>
      </c>
    </row>
    <row r="1552" spans="2:7" ht="24" customHeight="1" x14ac:dyDescent="0.25">
      <c r="B1552" s="131" t="s">
        <v>1784</v>
      </c>
      <c r="C1552" s="131" t="s">
        <v>1785</v>
      </c>
      <c r="D1552" s="131" t="s">
        <v>1786</v>
      </c>
      <c r="E1552" s="132" t="s">
        <v>1842</v>
      </c>
      <c r="F1552" s="136" t="s">
        <v>563</v>
      </c>
      <c r="G1552" s="133">
        <v>50.625816462446693</v>
      </c>
    </row>
    <row r="1553" spans="2:7" ht="24" customHeight="1" x14ac:dyDescent="0.25">
      <c r="B1553" s="131" t="s">
        <v>1784</v>
      </c>
      <c r="C1553" s="131" t="s">
        <v>1785</v>
      </c>
      <c r="D1553" s="131" t="s">
        <v>1786</v>
      </c>
      <c r="E1553" s="132" t="s">
        <v>4637</v>
      </c>
      <c r="F1553" s="136" t="s">
        <v>1121</v>
      </c>
      <c r="G1553" s="133">
        <v>60</v>
      </c>
    </row>
    <row r="1554" spans="2:7" ht="24" customHeight="1" x14ac:dyDescent="0.25">
      <c r="B1554" s="131" t="s">
        <v>1784</v>
      </c>
      <c r="C1554" s="131" t="s">
        <v>1785</v>
      </c>
      <c r="D1554" s="131" t="s">
        <v>1786</v>
      </c>
      <c r="E1554" s="132" t="s">
        <v>885</v>
      </c>
      <c r="F1554" s="136" t="s">
        <v>563</v>
      </c>
      <c r="G1554" s="133">
        <v>50.625816462446693</v>
      </c>
    </row>
    <row r="1555" spans="2:7" ht="24" customHeight="1" x14ac:dyDescent="0.25">
      <c r="B1555" s="131" t="s">
        <v>1784</v>
      </c>
      <c r="C1555" s="131" t="s">
        <v>1785</v>
      </c>
      <c r="D1555" s="131" t="s">
        <v>1786</v>
      </c>
      <c r="E1555" s="132" t="s">
        <v>1843</v>
      </c>
      <c r="F1555" s="136" t="s">
        <v>544</v>
      </c>
      <c r="G1555" s="133">
        <v>61.866774230131412</v>
      </c>
    </row>
    <row r="1556" spans="2:7" ht="24" customHeight="1" x14ac:dyDescent="0.25">
      <c r="B1556" s="131" t="s">
        <v>1784</v>
      </c>
      <c r="C1556" s="131" t="s">
        <v>1785</v>
      </c>
      <c r="D1556" s="131" t="s">
        <v>1786</v>
      </c>
      <c r="E1556" s="132" t="s">
        <v>627</v>
      </c>
      <c r="F1556" s="136" t="s">
        <v>563</v>
      </c>
      <c r="G1556" s="133">
        <v>50.625816462446693</v>
      </c>
    </row>
    <row r="1557" spans="2:7" ht="24" customHeight="1" x14ac:dyDescent="0.25">
      <c r="B1557" s="131" t="s">
        <v>1784</v>
      </c>
      <c r="C1557" s="131" t="s">
        <v>1785</v>
      </c>
      <c r="D1557" s="131" t="s">
        <v>1786</v>
      </c>
      <c r="E1557" s="132" t="s">
        <v>713</v>
      </c>
      <c r="F1557" s="136" t="s">
        <v>647</v>
      </c>
      <c r="G1557" s="133">
        <v>10</v>
      </c>
    </row>
    <row r="1558" spans="2:7" ht="24" customHeight="1" x14ac:dyDescent="0.25">
      <c r="B1558" s="131" t="s">
        <v>1784</v>
      </c>
      <c r="C1558" s="131" t="s">
        <v>1785</v>
      </c>
      <c r="D1558" s="131" t="s">
        <v>1786</v>
      </c>
      <c r="E1558" s="132" t="s">
        <v>1844</v>
      </c>
      <c r="F1558" s="136" t="s">
        <v>563</v>
      </c>
      <c r="G1558" s="133">
        <v>50.625816462446693</v>
      </c>
    </row>
    <row r="1559" spans="2:7" ht="24" customHeight="1" x14ac:dyDescent="0.25">
      <c r="B1559" s="131" t="s">
        <v>1784</v>
      </c>
      <c r="C1559" s="131" t="s">
        <v>1785</v>
      </c>
      <c r="D1559" s="131" t="s">
        <v>1786</v>
      </c>
      <c r="E1559" s="132" t="s">
        <v>704</v>
      </c>
      <c r="F1559" s="136" t="s">
        <v>563</v>
      </c>
      <c r="G1559" s="133">
        <v>50.625816462446693</v>
      </c>
    </row>
    <row r="1560" spans="2:7" ht="24" customHeight="1" x14ac:dyDescent="0.25">
      <c r="B1560" s="131" t="s">
        <v>1784</v>
      </c>
      <c r="C1560" s="131" t="s">
        <v>1785</v>
      </c>
      <c r="D1560" s="131" t="s">
        <v>1786</v>
      </c>
      <c r="E1560" s="132" t="s">
        <v>874</v>
      </c>
      <c r="F1560" s="136" t="s">
        <v>559</v>
      </c>
      <c r="G1560" s="133">
        <v>32.872769792096719</v>
      </c>
    </row>
    <row r="1561" spans="2:7" ht="24" customHeight="1" x14ac:dyDescent="0.25">
      <c r="B1561" s="131" t="s">
        <v>1784</v>
      </c>
      <c r="C1561" s="131" t="s">
        <v>1785</v>
      </c>
      <c r="D1561" s="131" t="s">
        <v>1786</v>
      </c>
      <c r="E1561" s="132" t="s">
        <v>1845</v>
      </c>
      <c r="F1561" s="136" t="s">
        <v>544</v>
      </c>
      <c r="G1561" s="133">
        <v>113.19722230465376</v>
      </c>
    </row>
    <row r="1562" spans="2:7" ht="24" customHeight="1" x14ac:dyDescent="0.25">
      <c r="B1562" s="131" t="s">
        <v>1784</v>
      </c>
      <c r="C1562" s="131" t="s">
        <v>1785</v>
      </c>
      <c r="D1562" s="131" t="s">
        <v>1786</v>
      </c>
      <c r="E1562" s="132" t="s">
        <v>911</v>
      </c>
      <c r="F1562" s="136" t="s">
        <v>553</v>
      </c>
      <c r="G1562" s="133">
        <v>177.10932844320888</v>
      </c>
    </row>
    <row r="1563" spans="2:7" ht="24" customHeight="1" x14ac:dyDescent="0.25">
      <c r="B1563" s="131" t="s">
        <v>1055</v>
      </c>
      <c r="C1563" s="131" t="s">
        <v>1785</v>
      </c>
      <c r="D1563" s="131" t="s">
        <v>1786</v>
      </c>
      <c r="E1563" s="132" t="s">
        <v>714</v>
      </c>
      <c r="F1563" s="136" t="s">
        <v>586</v>
      </c>
      <c r="G1563" s="133">
        <v>21.561724592576454</v>
      </c>
    </row>
    <row r="1564" spans="2:7" ht="24" customHeight="1" x14ac:dyDescent="0.25">
      <c r="B1564" s="131" t="s">
        <v>861</v>
      </c>
      <c r="C1564" s="131" t="s">
        <v>1785</v>
      </c>
      <c r="D1564" s="131" t="s">
        <v>1786</v>
      </c>
      <c r="E1564" s="132" t="s">
        <v>920</v>
      </c>
      <c r="F1564" s="136" t="s">
        <v>559</v>
      </c>
      <c r="G1564" s="133">
        <v>44.561724592576454</v>
      </c>
    </row>
    <row r="1565" spans="2:7" ht="24" customHeight="1" x14ac:dyDescent="0.25">
      <c r="B1565" s="131" t="s">
        <v>861</v>
      </c>
      <c r="C1565" s="131" t="s">
        <v>1785</v>
      </c>
      <c r="D1565" s="131" t="s">
        <v>1786</v>
      </c>
      <c r="E1565" s="132" t="s">
        <v>1846</v>
      </c>
      <c r="F1565" s="136" t="s">
        <v>563</v>
      </c>
      <c r="G1565" s="133">
        <v>68.828057487541784</v>
      </c>
    </row>
    <row r="1566" spans="2:7" ht="24" customHeight="1" x14ac:dyDescent="0.25">
      <c r="B1566" s="131" t="s">
        <v>861</v>
      </c>
      <c r="C1566" s="131" t="s">
        <v>1785</v>
      </c>
      <c r="D1566" s="131" t="s">
        <v>1786</v>
      </c>
      <c r="E1566" s="132" t="s">
        <v>713</v>
      </c>
      <c r="F1566" s="136" t="s">
        <v>544</v>
      </c>
      <c r="G1566" s="133">
        <v>113.22938956994469</v>
      </c>
    </row>
    <row r="1567" spans="2:7" ht="24" customHeight="1" x14ac:dyDescent="0.25">
      <c r="B1567" s="131" t="s">
        <v>1847</v>
      </c>
      <c r="C1567" s="131" t="s">
        <v>1785</v>
      </c>
      <c r="D1567" s="131" t="s">
        <v>1786</v>
      </c>
      <c r="E1567" s="132" t="s">
        <v>705</v>
      </c>
      <c r="F1567" s="136" t="s">
        <v>845</v>
      </c>
      <c r="G1567" s="133">
        <v>6.6879009676641612</v>
      </c>
    </row>
    <row r="1568" spans="2:7" ht="24" customHeight="1" x14ac:dyDescent="0.25">
      <c r="B1568" s="131" t="s">
        <v>1848</v>
      </c>
      <c r="C1568" s="131" t="s">
        <v>1785</v>
      </c>
      <c r="D1568" s="131" t="s">
        <v>1786</v>
      </c>
      <c r="E1568" s="132" t="s">
        <v>4638</v>
      </c>
      <c r="F1568" s="147" t="s">
        <v>563</v>
      </c>
      <c r="G1568" s="133">
        <v>40</v>
      </c>
    </row>
    <row r="1569" spans="2:7" ht="24" customHeight="1" x14ac:dyDescent="0.25">
      <c r="B1569" s="131" t="s">
        <v>1848</v>
      </c>
      <c r="C1569" s="131" t="s">
        <v>1785</v>
      </c>
      <c r="D1569" s="131" t="s">
        <v>1786</v>
      </c>
      <c r="E1569" s="132" t="s">
        <v>627</v>
      </c>
      <c r="F1569" s="136" t="s">
        <v>553</v>
      </c>
      <c r="G1569" s="133">
        <v>177.04542509204788</v>
      </c>
    </row>
    <row r="1570" spans="2:7" ht="24" customHeight="1" x14ac:dyDescent="0.25">
      <c r="B1570" s="131" t="s">
        <v>1849</v>
      </c>
      <c r="C1570" s="131" t="s">
        <v>1785</v>
      </c>
      <c r="D1570" s="131" t="s">
        <v>1786</v>
      </c>
      <c r="E1570" s="132" t="s">
        <v>1850</v>
      </c>
      <c r="F1570" s="136" t="s">
        <v>637</v>
      </c>
      <c r="G1570" s="133">
        <v>133.72270212977941</v>
      </c>
    </row>
    <row r="1571" spans="2:7" ht="24" customHeight="1" x14ac:dyDescent="0.25">
      <c r="B1571" s="131" t="s">
        <v>1851</v>
      </c>
      <c r="C1571" s="131" t="s">
        <v>1785</v>
      </c>
      <c r="D1571" s="131" t="s">
        <v>1786</v>
      </c>
      <c r="E1571" s="132" t="s">
        <v>924</v>
      </c>
      <c r="F1571" s="136" t="s">
        <v>563</v>
      </c>
      <c r="G1571" s="133">
        <v>68.828057487541784</v>
      </c>
    </row>
    <row r="1572" spans="2:7" ht="27.75" customHeight="1" x14ac:dyDescent="0.25">
      <c r="B1572" s="131" t="s">
        <v>1851</v>
      </c>
      <c r="C1572" s="131" t="s">
        <v>1785</v>
      </c>
      <c r="D1572" s="131" t="s">
        <v>1786</v>
      </c>
      <c r="E1572" s="132" t="s">
        <v>1046</v>
      </c>
      <c r="F1572" s="136" t="s">
        <v>544</v>
      </c>
      <c r="G1572" s="133">
        <v>113.22938956994469</v>
      </c>
    </row>
    <row r="1573" spans="2:7" ht="24" customHeight="1" x14ac:dyDescent="0.25">
      <c r="B1573" s="131" t="s">
        <v>1851</v>
      </c>
      <c r="C1573" s="131" t="s">
        <v>1785</v>
      </c>
      <c r="D1573" s="131" t="s">
        <v>1786</v>
      </c>
      <c r="E1573" s="132" t="s">
        <v>925</v>
      </c>
      <c r="F1573" s="136" t="s">
        <v>563</v>
      </c>
      <c r="G1573" s="133">
        <v>68.828057487541784</v>
      </c>
    </row>
    <row r="1574" spans="2:7" ht="28.5" customHeight="1" x14ac:dyDescent="0.25">
      <c r="B1574" s="131" t="s">
        <v>1784</v>
      </c>
      <c r="C1574" s="131" t="s">
        <v>1785</v>
      </c>
      <c r="D1574" s="131" t="s">
        <v>1786</v>
      </c>
      <c r="E1574" s="132" t="s">
        <v>699</v>
      </c>
      <c r="F1574" s="136" t="s">
        <v>544</v>
      </c>
      <c r="G1574" s="133">
        <v>121.52442333115721</v>
      </c>
    </row>
    <row r="1575" spans="2:7" ht="28.5" customHeight="1" x14ac:dyDescent="0.25">
      <c r="B1575" s="131" t="s">
        <v>1784</v>
      </c>
      <c r="C1575" s="131" t="s">
        <v>1785</v>
      </c>
      <c r="D1575" s="131" t="s">
        <v>1786</v>
      </c>
      <c r="E1575" s="132" t="s">
        <v>1229</v>
      </c>
      <c r="F1575" s="136" t="s">
        <v>553</v>
      </c>
      <c r="G1575" s="133">
        <v>189.94227776546967</v>
      </c>
    </row>
    <row r="1576" spans="2:7" ht="28.5" customHeight="1" x14ac:dyDescent="0.25">
      <c r="B1576" s="131" t="s">
        <v>1784</v>
      </c>
      <c r="C1576" s="131" t="s">
        <v>1785</v>
      </c>
      <c r="D1576" s="131" t="s">
        <v>1786</v>
      </c>
      <c r="E1576" s="132" t="s">
        <v>1852</v>
      </c>
      <c r="F1576" s="136" t="s">
        <v>544</v>
      </c>
      <c r="G1576" s="133">
        <v>109.93753901374804</v>
      </c>
    </row>
    <row r="1577" spans="2:7" ht="28.5" customHeight="1" x14ac:dyDescent="0.25">
      <c r="B1577" s="131" t="s">
        <v>1784</v>
      </c>
      <c r="C1577" s="131" t="s">
        <v>1785</v>
      </c>
      <c r="D1577" s="131" t="s">
        <v>1786</v>
      </c>
      <c r="E1577" s="132" t="s">
        <v>1853</v>
      </c>
      <c r="F1577" s="136" t="s">
        <v>633</v>
      </c>
      <c r="G1577" s="133">
        <v>234.94737202940391</v>
      </c>
    </row>
    <row r="1578" spans="2:7" ht="28.5" customHeight="1" x14ac:dyDescent="0.25">
      <c r="B1578" s="131" t="s">
        <v>1784</v>
      </c>
      <c r="C1578" s="131" t="s">
        <v>1785</v>
      </c>
      <c r="D1578" s="131" t="s">
        <v>1786</v>
      </c>
      <c r="E1578" s="132" t="s">
        <v>1854</v>
      </c>
      <c r="F1578" s="136" t="s">
        <v>563</v>
      </c>
      <c r="G1578" s="133">
        <v>65.56382715805951</v>
      </c>
    </row>
    <row r="1579" spans="2:7" ht="28.5" customHeight="1" x14ac:dyDescent="0.25">
      <c r="B1579" s="131" t="s">
        <v>1784</v>
      </c>
      <c r="C1579" s="131" t="s">
        <v>1785</v>
      </c>
      <c r="D1579" s="131" t="s">
        <v>1786</v>
      </c>
      <c r="E1579" s="132" t="s">
        <v>1855</v>
      </c>
      <c r="F1579" s="136" t="s">
        <v>563</v>
      </c>
      <c r="G1579" s="133">
        <v>65.56382715805951</v>
      </c>
    </row>
    <row r="1580" spans="2:7" ht="28.5" customHeight="1" x14ac:dyDescent="0.25">
      <c r="B1580" s="131" t="s">
        <v>1784</v>
      </c>
      <c r="C1580" s="131" t="s">
        <v>1785</v>
      </c>
      <c r="D1580" s="131" t="s">
        <v>1786</v>
      </c>
      <c r="E1580" s="132" t="s">
        <v>1856</v>
      </c>
      <c r="F1580" s="136" t="s">
        <v>544</v>
      </c>
      <c r="G1580" s="133">
        <v>109.93753901374804</v>
      </c>
    </row>
    <row r="1581" spans="2:7" ht="28.5" customHeight="1" x14ac:dyDescent="0.25">
      <c r="B1581" s="131" t="s">
        <v>1784</v>
      </c>
      <c r="C1581" s="131" t="s">
        <v>1785</v>
      </c>
      <c r="D1581" s="131" t="s">
        <v>1786</v>
      </c>
      <c r="E1581" s="132" t="s">
        <v>1857</v>
      </c>
      <c r="F1581" s="136" t="s">
        <v>563</v>
      </c>
      <c r="G1581" s="133">
        <v>65.56382715805951</v>
      </c>
    </row>
    <row r="1582" spans="2:7" ht="28.5" customHeight="1" x14ac:dyDescent="0.25">
      <c r="B1582" s="131" t="s">
        <v>1784</v>
      </c>
      <c r="C1582" s="131" t="s">
        <v>1785</v>
      </c>
      <c r="D1582" s="131" t="s">
        <v>1786</v>
      </c>
      <c r="E1582" s="132" t="s">
        <v>819</v>
      </c>
      <c r="F1582" s="136" t="s">
        <v>544</v>
      </c>
      <c r="G1582" s="133">
        <v>109.93753901374804</v>
      </c>
    </row>
    <row r="1583" spans="2:7" ht="28.5" customHeight="1" x14ac:dyDescent="0.25">
      <c r="B1583" s="131" t="s">
        <v>1784</v>
      </c>
      <c r="C1583" s="131" t="s">
        <v>1785</v>
      </c>
      <c r="D1583" s="131" t="s">
        <v>1786</v>
      </c>
      <c r="E1583" s="132" t="s">
        <v>857</v>
      </c>
      <c r="F1583" s="136" t="s">
        <v>563</v>
      </c>
      <c r="G1583" s="133">
        <v>65.56382715805951</v>
      </c>
    </row>
    <row r="1584" spans="2:7" ht="28.5" customHeight="1" x14ac:dyDescent="0.25">
      <c r="B1584" s="131" t="s">
        <v>1784</v>
      </c>
      <c r="C1584" s="131" t="s">
        <v>1785</v>
      </c>
      <c r="D1584" s="131" t="s">
        <v>1786</v>
      </c>
      <c r="E1584" s="132" t="s">
        <v>1011</v>
      </c>
      <c r="F1584" s="136" t="s">
        <v>544</v>
      </c>
      <c r="G1584" s="133">
        <v>109.93753901374804</v>
      </c>
    </row>
    <row r="1585" spans="2:7" ht="28.5" customHeight="1" x14ac:dyDescent="0.25">
      <c r="B1585" s="131" t="s">
        <v>1784</v>
      </c>
      <c r="C1585" s="131" t="s">
        <v>1785</v>
      </c>
      <c r="D1585" s="131" t="s">
        <v>1786</v>
      </c>
      <c r="E1585" s="132" t="s">
        <v>628</v>
      </c>
      <c r="F1585" s="136" t="s">
        <v>544</v>
      </c>
      <c r="G1585" s="133">
        <v>109.93753901374804</v>
      </c>
    </row>
    <row r="1586" spans="2:7" ht="28.5" customHeight="1" x14ac:dyDescent="0.25">
      <c r="B1586" s="131" t="s">
        <v>1784</v>
      </c>
      <c r="C1586" s="131" t="s">
        <v>1785</v>
      </c>
      <c r="D1586" s="131" t="s">
        <v>1786</v>
      </c>
      <c r="E1586" s="132" t="s">
        <v>1053</v>
      </c>
      <c r="F1586" s="136" t="s">
        <v>544</v>
      </c>
      <c r="G1586" s="133">
        <v>109.93753901374804</v>
      </c>
    </row>
    <row r="1587" spans="2:7" ht="28.5" customHeight="1" x14ac:dyDescent="0.25">
      <c r="B1587" s="131" t="s">
        <v>4636</v>
      </c>
      <c r="C1587" s="131" t="s">
        <v>1785</v>
      </c>
      <c r="D1587" s="131" t="s">
        <v>1786</v>
      </c>
      <c r="E1587" s="132" t="s">
        <v>1806</v>
      </c>
      <c r="F1587" s="136" t="s">
        <v>4639</v>
      </c>
      <c r="G1587" s="133">
        <v>100</v>
      </c>
    </row>
    <row r="1588" spans="2:7" ht="28.5" customHeight="1" x14ac:dyDescent="0.25">
      <c r="B1588" s="131" t="s">
        <v>1858</v>
      </c>
      <c r="C1588" s="131" t="s">
        <v>1785</v>
      </c>
      <c r="D1588" s="131" t="s">
        <v>1786</v>
      </c>
      <c r="E1588" s="132" t="s">
        <v>725</v>
      </c>
      <c r="F1588" s="136" t="s">
        <v>563</v>
      </c>
      <c r="G1588" s="133">
        <v>74.994000719827255</v>
      </c>
    </row>
    <row r="1589" spans="2:7" ht="28.5" customHeight="1" x14ac:dyDescent="0.25">
      <c r="B1589" s="131" t="s">
        <v>1858</v>
      </c>
      <c r="C1589" s="131" t="s">
        <v>1785</v>
      </c>
      <c r="D1589" s="131" t="s">
        <v>1786</v>
      </c>
      <c r="E1589" s="132" t="s">
        <v>914</v>
      </c>
      <c r="F1589" s="136" t="s">
        <v>544</v>
      </c>
      <c r="G1589" s="133">
        <v>121.56238821154467</v>
      </c>
    </row>
    <row r="1590" spans="2:7" ht="28.5" customHeight="1" x14ac:dyDescent="0.25">
      <c r="B1590" s="131" t="s">
        <v>1859</v>
      </c>
      <c r="C1590" s="131" t="s">
        <v>1785</v>
      </c>
      <c r="D1590" s="131" t="s">
        <v>1786</v>
      </c>
      <c r="E1590" s="132" t="s">
        <v>897</v>
      </c>
      <c r="F1590" s="136" t="s">
        <v>586</v>
      </c>
      <c r="G1590" s="133">
        <v>30.281461015152537</v>
      </c>
    </row>
    <row r="1591" spans="2:7" ht="28.5" customHeight="1" x14ac:dyDescent="0.25">
      <c r="B1591" s="131" t="s">
        <v>1860</v>
      </c>
      <c r="C1591" s="131" t="s">
        <v>1785</v>
      </c>
      <c r="D1591" s="131" t="s">
        <v>1786</v>
      </c>
      <c r="E1591" s="132" t="s">
        <v>665</v>
      </c>
      <c r="F1591" s="136" t="s">
        <v>563</v>
      </c>
      <c r="G1591" s="133">
        <v>74.994000719827255</v>
      </c>
    </row>
    <row r="1592" spans="2:7" ht="28.5" customHeight="1" x14ac:dyDescent="0.25">
      <c r="B1592" s="131" t="s">
        <v>1861</v>
      </c>
      <c r="C1592" s="131" t="s">
        <v>1785</v>
      </c>
      <c r="D1592" s="131" t="s">
        <v>1786</v>
      </c>
      <c r="E1592" s="132" t="s">
        <v>835</v>
      </c>
      <c r="F1592" s="136" t="s">
        <v>563</v>
      </c>
      <c r="G1592" s="133">
        <v>74.994000719827255</v>
      </c>
    </row>
    <row r="1593" spans="2:7" ht="28.5" customHeight="1" x14ac:dyDescent="0.25">
      <c r="B1593" s="131" t="s">
        <v>1862</v>
      </c>
      <c r="C1593" s="131" t="s">
        <v>1785</v>
      </c>
      <c r="D1593" s="131" t="s">
        <v>1786</v>
      </c>
      <c r="E1593" s="132" t="s">
        <v>1863</v>
      </c>
      <c r="F1593" s="136" t="s">
        <v>553</v>
      </c>
      <c r="G1593" s="133">
        <v>190.05585933554474</v>
      </c>
    </row>
    <row r="1594" spans="2:7" ht="28.5" customHeight="1" x14ac:dyDescent="0.25">
      <c r="B1594" s="131" t="s">
        <v>1862</v>
      </c>
      <c r="C1594" s="131" t="s">
        <v>1785</v>
      </c>
      <c r="D1594" s="131" t="s">
        <v>1786</v>
      </c>
      <c r="E1594" s="132" t="s">
        <v>822</v>
      </c>
      <c r="F1594" s="136" t="s">
        <v>553</v>
      </c>
      <c r="G1594" s="133">
        <v>190.05585933554474</v>
      </c>
    </row>
    <row r="1595" spans="2:7" ht="28.5" customHeight="1" x14ac:dyDescent="0.25">
      <c r="B1595" s="131" t="s">
        <v>1862</v>
      </c>
      <c r="C1595" s="131" t="s">
        <v>1785</v>
      </c>
      <c r="D1595" s="131" t="s">
        <v>1786</v>
      </c>
      <c r="E1595" s="132" t="s">
        <v>836</v>
      </c>
      <c r="F1595" s="136" t="s">
        <v>688</v>
      </c>
      <c r="G1595" s="133">
        <v>45.47794780342668</v>
      </c>
    </row>
    <row r="1596" spans="2:7" ht="28.5" customHeight="1" x14ac:dyDescent="0.25">
      <c r="B1596" s="131" t="s">
        <v>1862</v>
      </c>
      <c r="C1596" s="131" t="s">
        <v>1785</v>
      </c>
      <c r="D1596" s="131" t="s">
        <v>1786</v>
      </c>
      <c r="E1596" s="132" t="s">
        <v>1864</v>
      </c>
      <c r="F1596" s="136" t="s">
        <v>563</v>
      </c>
      <c r="G1596" s="133">
        <v>74.994000719827255</v>
      </c>
    </row>
    <row r="1597" spans="2:7" ht="28.5" customHeight="1" x14ac:dyDescent="0.25">
      <c r="B1597" s="131" t="s">
        <v>1538</v>
      </c>
      <c r="C1597" s="131" t="s">
        <v>1785</v>
      </c>
      <c r="D1597" s="131" t="s">
        <v>1786</v>
      </c>
      <c r="E1597" s="132" t="s">
        <v>818</v>
      </c>
      <c r="F1597" s="136" t="s">
        <v>586</v>
      </c>
      <c r="G1597" s="133">
        <v>30.281461015152537</v>
      </c>
    </row>
    <row r="1598" spans="2:7" ht="28.5" customHeight="1" x14ac:dyDescent="0.25">
      <c r="B1598" s="131" t="s">
        <v>1865</v>
      </c>
      <c r="C1598" s="131" t="s">
        <v>1785</v>
      </c>
      <c r="D1598" s="131" t="s">
        <v>1786</v>
      </c>
      <c r="E1598" s="132" t="s">
        <v>981</v>
      </c>
      <c r="F1598" s="136" t="s">
        <v>559</v>
      </c>
      <c r="G1598" s="133">
        <v>47.873202586138731</v>
      </c>
    </row>
    <row r="1599" spans="2:7" ht="28.5" customHeight="1" x14ac:dyDescent="0.25">
      <c r="B1599" s="131" t="s">
        <v>1866</v>
      </c>
      <c r="C1599" s="131" t="s">
        <v>1785</v>
      </c>
      <c r="D1599" s="131" t="s">
        <v>1786</v>
      </c>
      <c r="E1599" s="132" t="s">
        <v>728</v>
      </c>
      <c r="F1599" s="136" t="s">
        <v>563</v>
      </c>
      <c r="G1599" s="133">
        <v>74.994000719827255</v>
      </c>
    </row>
    <row r="1600" spans="2:7" ht="28.5" customHeight="1" x14ac:dyDescent="0.25">
      <c r="B1600" s="131" t="s">
        <v>1867</v>
      </c>
      <c r="C1600" s="131" t="s">
        <v>1785</v>
      </c>
      <c r="D1600" s="131" t="s">
        <v>1786</v>
      </c>
      <c r="E1600" s="132" t="s">
        <v>980</v>
      </c>
      <c r="F1600" s="136" t="s">
        <v>586</v>
      </c>
      <c r="G1600" s="133">
        <v>33.97920271060385</v>
      </c>
    </row>
    <row r="1601" spans="2:7" ht="28.5" customHeight="1" x14ac:dyDescent="0.25">
      <c r="B1601" s="131" t="s">
        <v>1868</v>
      </c>
      <c r="C1601" s="131" t="s">
        <v>1785</v>
      </c>
      <c r="D1601" s="131" t="s">
        <v>1786</v>
      </c>
      <c r="E1601" s="132" t="s">
        <v>1490</v>
      </c>
      <c r="F1601" s="136" t="s">
        <v>563</v>
      </c>
      <c r="G1601" s="133">
        <v>83.996875305116191</v>
      </c>
    </row>
    <row r="1602" spans="2:7" ht="28.5" customHeight="1" x14ac:dyDescent="0.25">
      <c r="B1602" s="131" t="s">
        <v>1869</v>
      </c>
      <c r="C1602" s="131" t="s">
        <v>1785</v>
      </c>
      <c r="D1602" s="131" t="s">
        <v>1786</v>
      </c>
      <c r="E1602" s="132" t="s">
        <v>752</v>
      </c>
      <c r="F1602" s="136" t="s">
        <v>563</v>
      </c>
      <c r="G1602" s="133">
        <v>83.996875305116191</v>
      </c>
    </row>
    <row r="1603" spans="2:7" ht="28.5" customHeight="1" x14ac:dyDescent="0.25">
      <c r="B1603" s="131" t="s">
        <v>1159</v>
      </c>
      <c r="C1603" s="131" t="s">
        <v>1785</v>
      </c>
      <c r="D1603" s="131" t="s">
        <v>1786</v>
      </c>
      <c r="E1603" s="132" t="s">
        <v>1251</v>
      </c>
      <c r="F1603" s="136" t="s">
        <v>544</v>
      </c>
      <c r="G1603" s="133">
        <v>135.60122953917553</v>
      </c>
    </row>
    <row r="1604" spans="2:7" ht="28.5" customHeight="1" x14ac:dyDescent="0.25">
      <c r="B1604" s="131" t="s">
        <v>1159</v>
      </c>
      <c r="C1604" s="131" t="s">
        <v>1785</v>
      </c>
      <c r="D1604" s="131" t="s">
        <v>1786</v>
      </c>
      <c r="E1604" s="132" t="s">
        <v>945</v>
      </c>
      <c r="F1604" s="136" t="s">
        <v>563</v>
      </c>
      <c r="G1604" s="133">
        <v>83.996875305116191</v>
      </c>
    </row>
    <row r="1605" spans="2:7" ht="28.5" customHeight="1" x14ac:dyDescent="0.25">
      <c r="B1605" s="131" t="s">
        <v>1870</v>
      </c>
      <c r="C1605" s="131" t="s">
        <v>1785</v>
      </c>
      <c r="D1605" s="131" t="s">
        <v>1786</v>
      </c>
      <c r="E1605" s="132" t="s">
        <v>1871</v>
      </c>
      <c r="F1605" s="136" t="s">
        <v>1016</v>
      </c>
      <c r="G1605" s="133">
        <v>135.60122953917553</v>
      </c>
    </row>
    <row r="1606" spans="2:7" ht="28.5" customHeight="1" x14ac:dyDescent="0.25">
      <c r="B1606" s="131" t="s">
        <v>1870</v>
      </c>
      <c r="C1606" s="131" t="s">
        <v>1785</v>
      </c>
      <c r="D1606" s="131" t="s">
        <v>1786</v>
      </c>
      <c r="E1606" s="132" t="s">
        <v>727</v>
      </c>
      <c r="F1606" s="136" t="s">
        <v>563</v>
      </c>
      <c r="G1606" s="133">
        <v>83.996875305116191</v>
      </c>
    </row>
    <row r="1607" spans="2:7" ht="28.5" customHeight="1" x14ac:dyDescent="0.25">
      <c r="B1607" s="131" t="s">
        <v>1870</v>
      </c>
      <c r="C1607" s="131" t="s">
        <v>1785</v>
      </c>
      <c r="D1607" s="131" t="s">
        <v>1786</v>
      </c>
      <c r="E1607" s="132" t="s">
        <v>683</v>
      </c>
      <c r="F1607" s="136" t="s">
        <v>559</v>
      </c>
      <c r="G1607" s="133">
        <v>53.680665259794559</v>
      </c>
    </row>
    <row r="1608" spans="2:7" ht="28.5" customHeight="1" x14ac:dyDescent="0.25">
      <c r="B1608" s="131" t="s">
        <v>1872</v>
      </c>
      <c r="C1608" s="131" t="s">
        <v>1785</v>
      </c>
      <c r="D1608" s="131" t="s">
        <v>1786</v>
      </c>
      <c r="E1608" s="132" t="s">
        <v>940</v>
      </c>
      <c r="F1608" s="136" t="s">
        <v>563</v>
      </c>
      <c r="G1608" s="133">
        <v>83.996875305116191</v>
      </c>
    </row>
    <row r="1609" spans="2:7" ht="28.5" customHeight="1" x14ac:dyDescent="0.25">
      <c r="B1609" s="131" t="s">
        <v>1873</v>
      </c>
      <c r="C1609" s="131" t="s">
        <v>1785</v>
      </c>
      <c r="D1609" s="131" t="s">
        <v>1786</v>
      </c>
      <c r="E1609" s="132" t="s">
        <v>965</v>
      </c>
      <c r="F1609" s="136" t="s">
        <v>547</v>
      </c>
      <c r="G1609" s="133">
        <v>370.01952468688995</v>
      </c>
    </row>
    <row r="1610" spans="2:7" ht="28.5" customHeight="1" x14ac:dyDescent="0.25">
      <c r="B1610" s="131" t="s">
        <v>1873</v>
      </c>
      <c r="C1610" s="131" t="s">
        <v>1785</v>
      </c>
      <c r="D1610" s="131" t="s">
        <v>1786</v>
      </c>
      <c r="E1610" s="132" t="s">
        <v>1079</v>
      </c>
      <c r="F1610" s="136" t="s">
        <v>563</v>
      </c>
      <c r="G1610" s="133">
        <v>90.19948980919871</v>
      </c>
    </row>
    <row r="1611" spans="2:7" ht="28.5" customHeight="1" x14ac:dyDescent="0.25">
      <c r="B1611" s="131" t="s">
        <v>1873</v>
      </c>
      <c r="C1611" s="131" t="s">
        <v>1785</v>
      </c>
      <c r="D1611" s="131" t="s">
        <v>1786</v>
      </c>
      <c r="E1611" s="132" t="s">
        <v>958</v>
      </c>
      <c r="F1611" s="136" t="s">
        <v>563</v>
      </c>
      <c r="G1611" s="133">
        <v>90.19948980919871</v>
      </c>
    </row>
    <row r="1612" spans="2:7" ht="28.5" customHeight="1" x14ac:dyDescent="0.25">
      <c r="B1612" s="131" t="s">
        <v>1858</v>
      </c>
      <c r="C1612" s="131" t="s">
        <v>1785</v>
      </c>
      <c r="D1612" s="131" t="s">
        <v>1786</v>
      </c>
      <c r="E1612" s="132" t="s">
        <v>1802</v>
      </c>
      <c r="F1612" s="136" t="s">
        <v>553</v>
      </c>
      <c r="G1612" s="133">
        <v>201.5634435575773</v>
      </c>
    </row>
    <row r="1613" spans="2:7" ht="28.5" customHeight="1" x14ac:dyDescent="0.25">
      <c r="B1613" s="131" t="s">
        <v>1874</v>
      </c>
      <c r="C1613" s="131" t="s">
        <v>1785</v>
      </c>
      <c r="D1613" s="131" t="s">
        <v>1786</v>
      </c>
      <c r="E1613" s="132" t="s">
        <v>898</v>
      </c>
      <c r="F1613" s="136" t="s">
        <v>845</v>
      </c>
      <c r="G1613" s="133">
        <v>7.6676192420618801</v>
      </c>
    </row>
    <row r="1614" spans="2:7" ht="28.5" customHeight="1" x14ac:dyDescent="0.25">
      <c r="B1614" s="131" t="s">
        <v>1875</v>
      </c>
      <c r="C1614" s="131" t="s">
        <v>1785</v>
      </c>
      <c r="D1614" s="131" t="s">
        <v>1786</v>
      </c>
      <c r="E1614" s="132" t="s">
        <v>654</v>
      </c>
      <c r="F1614" s="136" t="s">
        <v>559</v>
      </c>
      <c r="G1614" s="133">
        <v>50.677256798910399</v>
      </c>
    </row>
    <row r="1615" spans="2:7" ht="28.5" customHeight="1" x14ac:dyDescent="0.25">
      <c r="B1615" s="131" t="s">
        <v>1847</v>
      </c>
      <c r="C1615" s="131" t="s">
        <v>1785</v>
      </c>
      <c r="D1615" s="131" t="s">
        <v>1786</v>
      </c>
      <c r="E1615" s="132" t="s">
        <v>1876</v>
      </c>
      <c r="F1615" s="136" t="s">
        <v>559</v>
      </c>
      <c r="G1615" s="133">
        <v>50.677256798910399</v>
      </c>
    </row>
    <row r="1616" spans="2:7" ht="28.5" customHeight="1" x14ac:dyDescent="0.25">
      <c r="B1616" s="131" t="s">
        <v>1847</v>
      </c>
      <c r="C1616" s="131" t="s">
        <v>1785</v>
      </c>
      <c r="D1616" s="131" t="s">
        <v>1786</v>
      </c>
      <c r="E1616" s="132" t="s">
        <v>650</v>
      </c>
      <c r="F1616" s="136" t="s">
        <v>563</v>
      </c>
      <c r="G1616" s="133">
        <v>78.578282048351028</v>
      </c>
    </row>
    <row r="1617" spans="2:7" ht="28.5" customHeight="1" x14ac:dyDescent="0.25">
      <c r="B1617" s="131" t="s">
        <v>1847</v>
      </c>
      <c r="C1617" s="131" t="s">
        <v>1785</v>
      </c>
      <c r="D1617" s="131" t="s">
        <v>1786</v>
      </c>
      <c r="E1617" s="132" t="s">
        <v>1514</v>
      </c>
      <c r="F1617" s="136" t="s">
        <v>559</v>
      </c>
      <c r="G1617" s="133">
        <v>50.677256798910399</v>
      </c>
    </row>
    <row r="1618" spans="2:7" ht="28.5" customHeight="1" x14ac:dyDescent="0.25">
      <c r="B1618" s="131" t="s">
        <v>1847</v>
      </c>
      <c r="C1618" s="131" t="s">
        <v>1785</v>
      </c>
      <c r="D1618" s="131" t="s">
        <v>1786</v>
      </c>
      <c r="E1618" s="132" t="s">
        <v>750</v>
      </c>
      <c r="F1618" s="136" t="s">
        <v>544</v>
      </c>
      <c r="G1618" s="133">
        <v>128.90659233856798</v>
      </c>
    </row>
    <row r="1619" spans="2:7" ht="28.5" customHeight="1" x14ac:dyDescent="0.25">
      <c r="B1619" s="131" t="s">
        <v>1877</v>
      </c>
      <c r="C1619" s="131" t="s">
        <v>1785</v>
      </c>
      <c r="D1619" s="131" t="s">
        <v>1786</v>
      </c>
      <c r="E1619" s="132" t="s">
        <v>947</v>
      </c>
      <c r="F1619" s="136" t="s">
        <v>563</v>
      </c>
      <c r="G1619" s="133">
        <v>80</v>
      </c>
    </row>
    <row r="1620" spans="2:7" ht="28.5" customHeight="1" x14ac:dyDescent="0.25">
      <c r="B1620" s="131" t="s">
        <v>1878</v>
      </c>
      <c r="C1620" s="131" t="s">
        <v>1785</v>
      </c>
      <c r="D1620" s="131" t="s">
        <v>1786</v>
      </c>
      <c r="E1620" s="132" t="s">
        <v>1075</v>
      </c>
      <c r="F1620" s="136" t="s">
        <v>845</v>
      </c>
      <c r="G1620" s="133">
        <v>7.4940071827716661</v>
      </c>
    </row>
    <row r="1621" spans="2:7" ht="28.5" customHeight="1" x14ac:dyDescent="0.25">
      <c r="B1621" s="131" t="s">
        <v>1879</v>
      </c>
      <c r="C1621" s="131" t="s">
        <v>1785</v>
      </c>
      <c r="D1621" s="131" t="s">
        <v>1786</v>
      </c>
      <c r="E1621" s="132" t="s">
        <v>885</v>
      </c>
      <c r="F1621" s="136" t="s">
        <v>586</v>
      </c>
      <c r="G1621" s="133">
        <v>23.398795224442292</v>
      </c>
    </row>
    <row r="1622" spans="2:7" ht="28.5" customHeight="1" x14ac:dyDescent="0.25">
      <c r="B1622" s="131" t="s">
        <v>1879</v>
      </c>
      <c r="C1622" s="131" t="s">
        <v>1785</v>
      </c>
      <c r="D1622" s="131" t="s">
        <v>1786</v>
      </c>
      <c r="E1622" s="132" t="s">
        <v>1175</v>
      </c>
      <c r="F1622" s="136" t="s">
        <v>547</v>
      </c>
      <c r="G1622" s="133">
        <v>297.48970783379849</v>
      </c>
    </row>
    <row r="1623" spans="2:7" ht="28.5" customHeight="1" x14ac:dyDescent="0.25">
      <c r="B1623" s="131" t="s">
        <v>1879</v>
      </c>
      <c r="C1623" s="131" t="s">
        <v>1785</v>
      </c>
      <c r="D1623" s="131" t="s">
        <v>1786</v>
      </c>
      <c r="E1623" s="132" t="s">
        <v>1167</v>
      </c>
      <c r="F1623" s="136" t="s">
        <v>553</v>
      </c>
      <c r="G1623" s="133">
        <v>147.48970783379849</v>
      </c>
    </row>
    <row r="1624" spans="2:7" ht="28.5" customHeight="1" x14ac:dyDescent="0.25">
      <c r="B1624" s="131" t="s">
        <v>1879</v>
      </c>
      <c r="C1624" s="131" t="s">
        <v>1785</v>
      </c>
      <c r="D1624" s="131" t="s">
        <v>1786</v>
      </c>
      <c r="E1624" s="132" t="s">
        <v>1880</v>
      </c>
      <c r="F1624" s="136" t="s">
        <v>620</v>
      </c>
      <c r="G1624" s="133">
        <v>147.48970783379849</v>
      </c>
    </row>
    <row r="1625" spans="2:7" ht="28.5" customHeight="1" x14ac:dyDescent="0.25">
      <c r="B1625" s="131" t="s">
        <v>1797</v>
      </c>
      <c r="C1625" s="131" t="s">
        <v>1785</v>
      </c>
      <c r="D1625" s="131" t="s">
        <v>1786</v>
      </c>
      <c r="E1625" s="132" t="s">
        <v>1798</v>
      </c>
      <c r="F1625" s="136" t="s">
        <v>553</v>
      </c>
      <c r="G1625" s="133">
        <v>239.11468879636416</v>
      </c>
    </row>
    <row r="1626" spans="2:7" ht="28.5" customHeight="1" x14ac:dyDescent="0.25">
      <c r="B1626" s="131" t="s">
        <v>1797</v>
      </c>
      <c r="C1626" s="131" t="s">
        <v>1785</v>
      </c>
      <c r="D1626" s="131" t="s">
        <v>1786</v>
      </c>
      <c r="E1626" s="132" t="s">
        <v>866</v>
      </c>
      <c r="F1626" s="136" t="s">
        <v>688</v>
      </c>
      <c r="G1626" s="133">
        <v>57.093111629250274</v>
      </c>
    </row>
    <row r="1627" spans="2:7" ht="28.5" customHeight="1" x14ac:dyDescent="0.25">
      <c r="B1627" s="131" t="s">
        <v>1797</v>
      </c>
      <c r="C1627" s="131" t="s">
        <v>1785</v>
      </c>
      <c r="D1627" s="131" t="s">
        <v>1786</v>
      </c>
      <c r="E1627" s="132" t="s">
        <v>827</v>
      </c>
      <c r="F1627" s="136" t="s">
        <v>563</v>
      </c>
      <c r="G1627" s="133">
        <v>92.315600218624752</v>
      </c>
    </row>
    <row r="1628" spans="2:7" ht="28.5" customHeight="1" x14ac:dyDescent="0.25">
      <c r="B1628" s="131" t="s">
        <v>1797</v>
      </c>
      <c r="C1628" s="131" t="s">
        <v>1785</v>
      </c>
      <c r="D1628" s="131" t="s">
        <v>1786</v>
      </c>
      <c r="E1628" s="132" t="s">
        <v>1444</v>
      </c>
      <c r="F1628" s="136" t="s">
        <v>544</v>
      </c>
      <c r="G1628" s="133">
        <v>152.8824161402903</v>
      </c>
    </row>
    <row r="1629" spans="2:7" ht="28.5" customHeight="1" x14ac:dyDescent="0.25">
      <c r="B1629" s="131" t="s">
        <v>1797</v>
      </c>
      <c r="C1629" s="131" t="s">
        <v>1785</v>
      </c>
      <c r="D1629" s="131" t="s">
        <v>1786</v>
      </c>
      <c r="E1629" s="132" t="s">
        <v>1054</v>
      </c>
      <c r="F1629" s="136" t="s">
        <v>563</v>
      </c>
      <c r="G1629" s="133">
        <v>92.315600218624752</v>
      </c>
    </row>
    <row r="1630" spans="2:7" ht="28.5" customHeight="1" x14ac:dyDescent="0.25">
      <c r="B1630" s="131" t="s">
        <v>1797</v>
      </c>
      <c r="C1630" s="131" t="s">
        <v>1785</v>
      </c>
      <c r="D1630" s="131" t="s">
        <v>1786</v>
      </c>
      <c r="E1630" s="132" t="s">
        <v>968</v>
      </c>
      <c r="F1630" s="136" t="s">
        <v>553</v>
      </c>
      <c r="G1630" s="133">
        <v>239.11468879636416</v>
      </c>
    </row>
    <row r="1631" spans="2:7" ht="28.5" customHeight="1" x14ac:dyDescent="0.25">
      <c r="B1631" s="131" t="s">
        <v>1797</v>
      </c>
      <c r="C1631" s="131" t="s">
        <v>1785</v>
      </c>
      <c r="D1631" s="131" t="s">
        <v>1786</v>
      </c>
      <c r="E1631" s="132" t="s">
        <v>871</v>
      </c>
      <c r="F1631" s="136" t="s">
        <v>553</v>
      </c>
      <c r="G1631" s="133">
        <v>239.11468879636416</v>
      </c>
    </row>
    <row r="1632" spans="2:7" ht="28.5" customHeight="1" x14ac:dyDescent="0.25">
      <c r="B1632" s="131" t="s">
        <v>1881</v>
      </c>
      <c r="C1632" s="131" t="s">
        <v>1785</v>
      </c>
      <c r="D1632" s="131" t="s">
        <v>1786</v>
      </c>
      <c r="E1632" s="132" t="s">
        <v>883</v>
      </c>
      <c r="F1632" s="136" t="s">
        <v>626</v>
      </c>
      <c r="G1632" s="133">
        <v>16.415712027197596</v>
      </c>
    </row>
    <row r="1633" spans="2:7" ht="28.5" customHeight="1" x14ac:dyDescent="0.25">
      <c r="B1633" s="131" t="s">
        <v>1881</v>
      </c>
      <c r="C1633" s="131" t="s">
        <v>1785</v>
      </c>
      <c r="D1633" s="131" t="s">
        <v>1786</v>
      </c>
      <c r="E1633" s="132" t="s">
        <v>703</v>
      </c>
      <c r="F1633" s="136" t="s">
        <v>563</v>
      </c>
      <c r="G1633" s="133">
        <v>64.63829755229537</v>
      </c>
    </row>
    <row r="1634" spans="2:7" ht="28.5" customHeight="1" x14ac:dyDescent="0.25">
      <c r="B1634" s="131" t="s">
        <v>1881</v>
      </c>
      <c r="C1634" s="131" t="s">
        <v>1785</v>
      </c>
      <c r="D1634" s="131" t="s">
        <v>1786</v>
      </c>
      <c r="E1634" s="132" t="s">
        <v>918</v>
      </c>
      <c r="F1634" s="136" t="s">
        <v>559</v>
      </c>
      <c r="G1634" s="133">
        <v>41.430345389877012</v>
      </c>
    </row>
    <row r="1635" spans="2:7" ht="28.5" customHeight="1" x14ac:dyDescent="0.25">
      <c r="B1635" s="131" t="s">
        <v>1882</v>
      </c>
      <c r="C1635" s="131" t="s">
        <v>1785</v>
      </c>
      <c r="D1635" s="131" t="s">
        <v>1786</v>
      </c>
      <c r="E1635" s="132" t="s">
        <v>1047</v>
      </c>
      <c r="F1635" s="136" t="s">
        <v>544</v>
      </c>
      <c r="G1635" s="133">
        <v>105.33575208602976</v>
      </c>
    </row>
    <row r="1636" spans="2:7" ht="28.5" customHeight="1" x14ac:dyDescent="0.25">
      <c r="B1636" s="131" t="s">
        <v>1882</v>
      </c>
      <c r="C1636" s="131" t="s">
        <v>1785</v>
      </c>
      <c r="D1636" s="131" t="s">
        <v>1786</v>
      </c>
      <c r="E1636" s="132" t="s">
        <v>1122</v>
      </c>
      <c r="F1636" s="136" t="s">
        <v>563</v>
      </c>
      <c r="G1636" s="133">
        <v>64.63829755229537</v>
      </c>
    </row>
    <row r="1637" spans="2:7" ht="28.5" customHeight="1" x14ac:dyDescent="0.25">
      <c r="B1637" s="131" t="s">
        <v>1883</v>
      </c>
      <c r="C1637" s="131" t="s">
        <v>1785</v>
      </c>
      <c r="D1637" s="131" t="s">
        <v>1786</v>
      </c>
      <c r="E1637" s="132" t="s">
        <v>625</v>
      </c>
      <c r="F1637" s="136" t="s">
        <v>559</v>
      </c>
      <c r="G1637" s="133">
        <v>41.430345389877012</v>
      </c>
    </row>
    <row r="1638" spans="2:7" ht="28.5" customHeight="1" x14ac:dyDescent="0.25">
      <c r="B1638" s="131" t="s">
        <v>1884</v>
      </c>
      <c r="C1638" s="131" t="s">
        <v>1785</v>
      </c>
      <c r="D1638" s="131" t="s">
        <v>1786</v>
      </c>
      <c r="E1638" s="132" t="s">
        <v>1110</v>
      </c>
      <c r="F1638" s="136" t="s">
        <v>559</v>
      </c>
      <c r="G1638" s="133">
        <v>41.430345389877012</v>
      </c>
    </row>
    <row r="1639" spans="2:7" ht="28.5" customHeight="1" x14ac:dyDescent="0.25">
      <c r="B1639" s="131" t="s">
        <v>1885</v>
      </c>
      <c r="C1639" s="131" t="s">
        <v>1785</v>
      </c>
      <c r="D1639" s="131" t="s">
        <v>1786</v>
      </c>
      <c r="E1639" s="132" t="s">
        <v>1886</v>
      </c>
      <c r="F1639" s="136" t="s">
        <v>563</v>
      </c>
      <c r="G1639" s="133">
        <v>64.63829755229537</v>
      </c>
    </row>
    <row r="1640" spans="2:7" ht="28.5" customHeight="1" x14ac:dyDescent="0.25">
      <c r="B1640" s="131" t="s">
        <v>1881</v>
      </c>
      <c r="C1640" s="131" t="s">
        <v>1785</v>
      </c>
      <c r="D1640" s="131" t="s">
        <v>1786</v>
      </c>
      <c r="E1640" s="132" t="s">
        <v>1887</v>
      </c>
      <c r="F1640" s="136" t="s">
        <v>559</v>
      </c>
      <c r="G1640" s="133">
        <v>49.935161692542842</v>
      </c>
    </row>
    <row r="1641" spans="2:7" ht="28.5" customHeight="1" x14ac:dyDescent="0.25">
      <c r="B1641" s="131" t="s">
        <v>1849</v>
      </c>
      <c r="C1641" s="131" t="s">
        <v>1785</v>
      </c>
      <c r="D1641" s="131" t="s">
        <v>1786</v>
      </c>
      <c r="E1641" s="132" t="s">
        <v>953</v>
      </c>
      <c r="F1641" s="136" t="s">
        <v>688</v>
      </c>
      <c r="G1641" s="133">
        <v>46.446771602308175</v>
      </c>
    </row>
    <row r="1642" spans="2:7" ht="28.5" customHeight="1" x14ac:dyDescent="0.25">
      <c r="B1642" s="131" t="s">
        <v>1849</v>
      </c>
      <c r="C1642" s="131" t="s">
        <v>1785</v>
      </c>
      <c r="D1642" s="131" t="s">
        <v>1786</v>
      </c>
      <c r="E1642" s="132" t="s">
        <v>1888</v>
      </c>
      <c r="F1642" s="136" t="s">
        <v>1889</v>
      </c>
      <c r="G1642" s="133">
        <v>198.51602190972417</v>
      </c>
    </row>
    <row r="1643" spans="2:7" ht="28.5" customHeight="1" x14ac:dyDescent="0.25">
      <c r="B1643" s="131" t="s">
        <v>1849</v>
      </c>
      <c r="C1643" s="131" t="s">
        <v>1785</v>
      </c>
      <c r="D1643" s="131" t="s">
        <v>1786</v>
      </c>
      <c r="E1643" s="132" t="s">
        <v>928</v>
      </c>
      <c r="F1643" s="136" t="s">
        <v>563</v>
      </c>
      <c r="G1643" s="133">
        <v>77.370815304125514</v>
      </c>
    </row>
    <row r="1644" spans="2:7" ht="28.5" customHeight="1" x14ac:dyDescent="0.25">
      <c r="B1644" s="131" t="s">
        <v>1849</v>
      </c>
      <c r="C1644" s="131" t="s">
        <v>1785</v>
      </c>
      <c r="D1644" s="131" t="s">
        <v>1786</v>
      </c>
      <c r="E1644" s="132" t="s">
        <v>880</v>
      </c>
      <c r="F1644" s="136" t="s">
        <v>563</v>
      </c>
      <c r="G1644" s="133">
        <v>77.370815304125514</v>
      </c>
    </row>
    <row r="1645" spans="2:7" ht="28.5" customHeight="1" x14ac:dyDescent="0.25">
      <c r="B1645" s="131" t="s">
        <v>1849</v>
      </c>
      <c r="C1645" s="131" t="s">
        <v>1785</v>
      </c>
      <c r="D1645" s="131" t="s">
        <v>1786</v>
      </c>
      <c r="E1645" s="132" t="s">
        <v>876</v>
      </c>
      <c r="F1645" s="136" t="s">
        <v>553</v>
      </c>
      <c r="G1645" s="133">
        <v>198.51602190972417</v>
      </c>
    </row>
    <row r="1646" spans="2:7" ht="28.5" customHeight="1" x14ac:dyDescent="0.25">
      <c r="B1646" s="131" t="s">
        <v>1890</v>
      </c>
      <c r="C1646" s="131" t="s">
        <v>1785</v>
      </c>
      <c r="D1646" s="131" t="s">
        <v>1786</v>
      </c>
      <c r="E1646" s="132" t="s">
        <v>1891</v>
      </c>
      <c r="F1646" s="136" t="s">
        <v>553</v>
      </c>
      <c r="G1646" s="133">
        <v>67.738978385393665</v>
      </c>
    </row>
    <row r="1647" spans="2:7" ht="28.5" customHeight="1" x14ac:dyDescent="0.25">
      <c r="B1647" s="131" t="s">
        <v>1890</v>
      </c>
      <c r="C1647" s="131" t="s">
        <v>1785</v>
      </c>
      <c r="D1647" s="131" t="s">
        <v>1786</v>
      </c>
      <c r="E1647" s="132" t="s">
        <v>844</v>
      </c>
      <c r="F1647" s="136" t="s">
        <v>563</v>
      </c>
      <c r="G1647" s="133">
        <v>52.102087728169195</v>
      </c>
    </row>
    <row r="1648" spans="2:7" ht="28.5" customHeight="1" x14ac:dyDescent="0.25">
      <c r="B1648" s="131" t="s">
        <v>1890</v>
      </c>
      <c r="C1648" s="131" t="s">
        <v>1785</v>
      </c>
      <c r="D1648" s="131" t="s">
        <v>1786</v>
      </c>
      <c r="E1648" s="132" t="s">
        <v>948</v>
      </c>
      <c r="F1648" s="136" t="s">
        <v>559</v>
      </c>
      <c r="G1648" s="133">
        <v>34.050043177925119</v>
      </c>
    </row>
    <row r="1649" spans="2:7" ht="28.5" customHeight="1" x14ac:dyDescent="0.25">
      <c r="B1649" s="131" t="s">
        <v>1892</v>
      </c>
      <c r="C1649" s="131" t="s">
        <v>1785</v>
      </c>
      <c r="D1649" s="131" t="s">
        <v>1786</v>
      </c>
      <c r="E1649" s="132" t="s">
        <v>1893</v>
      </c>
      <c r="F1649" s="136" t="s">
        <v>559</v>
      </c>
      <c r="G1649" s="133">
        <v>30</v>
      </c>
    </row>
    <row r="1650" spans="2:7" ht="28.5" customHeight="1" x14ac:dyDescent="0.25">
      <c r="B1650" s="131" t="s">
        <v>1892</v>
      </c>
      <c r="C1650" s="131" t="s">
        <v>1785</v>
      </c>
      <c r="D1650" s="131" t="s">
        <v>1786</v>
      </c>
      <c r="E1650" s="132" t="s">
        <v>882</v>
      </c>
      <c r="F1650" s="136" t="s">
        <v>544</v>
      </c>
      <c r="G1650" s="133">
        <v>138.33320512858444</v>
      </c>
    </row>
    <row r="1651" spans="2:7" ht="28.5" customHeight="1" x14ac:dyDescent="0.25">
      <c r="B1651" s="131" t="s">
        <v>1892</v>
      </c>
      <c r="C1651" s="131" t="s">
        <v>1785</v>
      </c>
      <c r="D1651" s="131" t="s">
        <v>1786</v>
      </c>
      <c r="E1651" s="132" t="s">
        <v>745</v>
      </c>
      <c r="F1651" s="136" t="s">
        <v>544</v>
      </c>
      <c r="G1651" s="133">
        <v>138.33320512858444</v>
      </c>
    </row>
    <row r="1652" spans="2:7" ht="28.5" customHeight="1" x14ac:dyDescent="0.25">
      <c r="B1652" s="131" t="s">
        <v>1894</v>
      </c>
      <c r="C1652" s="131" t="s">
        <v>1785</v>
      </c>
      <c r="D1652" s="131" t="s">
        <v>1786</v>
      </c>
      <c r="E1652" s="132" t="s">
        <v>905</v>
      </c>
      <c r="F1652" s="136" t="s">
        <v>559</v>
      </c>
      <c r="G1652" s="133">
        <v>34.050043177925119</v>
      </c>
    </row>
    <row r="1653" spans="2:7" ht="28.5" customHeight="1" x14ac:dyDescent="0.25">
      <c r="B1653" s="131" t="s">
        <v>1895</v>
      </c>
      <c r="C1653" s="131" t="s">
        <v>1751</v>
      </c>
      <c r="D1653" s="131" t="s">
        <v>1896</v>
      </c>
      <c r="E1653" s="132" t="s">
        <v>1897</v>
      </c>
      <c r="F1653" s="136" t="s">
        <v>1595</v>
      </c>
      <c r="G1653" s="133">
        <v>6.7833548792726788</v>
      </c>
    </row>
    <row r="1654" spans="2:7" ht="28.5" customHeight="1" x14ac:dyDescent="0.25">
      <c r="B1654" s="131" t="s">
        <v>1895</v>
      </c>
      <c r="C1654" s="131" t="s">
        <v>1751</v>
      </c>
      <c r="D1654" s="131" t="s">
        <v>1896</v>
      </c>
      <c r="E1654" s="132" t="s">
        <v>1898</v>
      </c>
      <c r="F1654" s="136" t="s">
        <v>1595</v>
      </c>
      <c r="G1654" s="133">
        <v>328.29302683838898</v>
      </c>
    </row>
    <row r="1655" spans="2:7" ht="28.5" customHeight="1" x14ac:dyDescent="0.25">
      <c r="B1655" s="131" t="s">
        <v>1895</v>
      </c>
      <c r="C1655" s="131" t="s">
        <v>1751</v>
      </c>
      <c r="D1655" s="131" t="s">
        <v>1896</v>
      </c>
      <c r="E1655" s="132" t="s">
        <v>866</v>
      </c>
      <c r="F1655" s="136" t="s">
        <v>544</v>
      </c>
      <c r="G1655" s="133">
        <v>141.44791116881981</v>
      </c>
    </row>
    <row r="1656" spans="2:7" ht="28.5" customHeight="1" x14ac:dyDescent="0.25">
      <c r="B1656" s="131" t="s">
        <v>1895</v>
      </c>
      <c r="C1656" s="131" t="s">
        <v>1751</v>
      </c>
      <c r="D1656" s="131" t="s">
        <v>1896</v>
      </c>
      <c r="E1656" s="132" t="s">
        <v>1490</v>
      </c>
      <c r="F1656" s="136" t="s">
        <v>563</v>
      </c>
      <c r="G1656" s="133">
        <v>88.338096210309402</v>
      </c>
    </row>
    <row r="1657" spans="2:7" ht="28.5" customHeight="1" x14ac:dyDescent="0.25">
      <c r="B1657" s="131" t="s">
        <v>1895</v>
      </c>
      <c r="C1657" s="131" t="s">
        <v>1751</v>
      </c>
      <c r="D1657" s="131" t="s">
        <v>1896</v>
      </c>
      <c r="E1657" s="132" t="s">
        <v>1261</v>
      </c>
      <c r="F1657" s="136" t="s">
        <v>559</v>
      </c>
      <c r="G1657" s="133">
        <v>55.60743616868951</v>
      </c>
    </row>
    <row r="1658" spans="2:7" ht="28.5" customHeight="1" x14ac:dyDescent="0.25">
      <c r="B1658" s="131" t="s">
        <v>1895</v>
      </c>
      <c r="C1658" s="131" t="s">
        <v>1751</v>
      </c>
      <c r="D1658" s="131" t="s">
        <v>1896</v>
      </c>
      <c r="E1658" s="132" t="s">
        <v>1128</v>
      </c>
      <c r="F1658" s="136" t="s">
        <v>559</v>
      </c>
      <c r="G1658" s="133">
        <v>55.60743616868951</v>
      </c>
    </row>
    <row r="1659" spans="2:7" ht="28.5" customHeight="1" x14ac:dyDescent="0.25">
      <c r="B1659" s="131" t="s">
        <v>1899</v>
      </c>
      <c r="C1659" s="131" t="s">
        <v>1751</v>
      </c>
      <c r="D1659" s="131" t="s">
        <v>1896</v>
      </c>
      <c r="E1659" s="132" t="s">
        <v>623</v>
      </c>
      <c r="F1659" s="136" t="s">
        <v>563</v>
      </c>
      <c r="G1659" s="133">
        <v>88.338096210309402</v>
      </c>
    </row>
    <row r="1660" spans="2:7" ht="28.5" customHeight="1" x14ac:dyDescent="0.25">
      <c r="B1660" s="131" t="s">
        <v>1899</v>
      </c>
      <c r="C1660" s="131" t="s">
        <v>1751</v>
      </c>
      <c r="D1660" s="131" t="s">
        <v>1896</v>
      </c>
      <c r="E1660" s="132" t="s">
        <v>853</v>
      </c>
      <c r="F1660" s="136" t="s">
        <v>563</v>
      </c>
      <c r="G1660" s="133">
        <v>88.338096210309402</v>
      </c>
    </row>
    <row r="1661" spans="2:7" ht="28.5" customHeight="1" x14ac:dyDescent="0.25">
      <c r="B1661" s="131" t="s">
        <v>1900</v>
      </c>
      <c r="C1661" s="131" t="s">
        <v>1751</v>
      </c>
      <c r="D1661" s="131" t="s">
        <v>1896</v>
      </c>
      <c r="E1661" s="132" t="s">
        <v>616</v>
      </c>
      <c r="F1661" s="136" t="s">
        <v>845</v>
      </c>
      <c r="G1661" s="133">
        <v>5.531219405699134</v>
      </c>
    </row>
    <row r="1662" spans="2:7" ht="28.5" customHeight="1" x14ac:dyDescent="0.25">
      <c r="B1662" s="131" t="s">
        <v>1900</v>
      </c>
      <c r="C1662" s="131" t="s">
        <v>1751</v>
      </c>
      <c r="D1662" s="131" t="s">
        <v>1896</v>
      </c>
      <c r="E1662" s="132" t="s">
        <v>1043</v>
      </c>
      <c r="F1662" s="136" t="s">
        <v>563</v>
      </c>
      <c r="G1662" s="133">
        <v>88.338096210309402</v>
      </c>
    </row>
    <row r="1663" spans="2:7" ht="28.5" customHeight="1" x14ac:dyDescent="0.25">
      <c r="B1663" s="131" t="s">
        <v>1901</v>
      </c>
      <c r="C1663" s="131" t="s">
        <v>1751</v>
      </c>
      <c r="D1663" s="131" t="s">
        <v>1896</v>
      </c>
      <c r="E1663" s="132" t="s">
        <v>1227</v>
      </c>
      <c r="F1663" s="136" t="s">
        <v>626</v>
      </c>
      <c r="G1663" s="133">
        <v>22.04534265946117</v>
      </c>
    </row>
    <row r="1664" spans="2:7" ht="28.5" customHeight="1" x14ac:dyDescent="0.25">
      <c r="B1664" s="131" t="s">
        <v>1902</v>
      </c>
      <c r="C1664" s="131" t="s">
        <v>1751</v>
      </c>
      <c r="D1664" s="131" t="s">
        <v>1896</v>
      </c>
      <c r="E1664" s="132" t="s">
        <v>751</v>
      </c>
      <c r="F1664" s="136" t="s">
        <v>559</v>
      </c>
      <c r="G1664" s="133">
        <v>55.646089475659906</v>
      </c>
    </row>
    <row r="1665" spans="2:7" ht="28.5" customHeight="1" x14ac:dyDescent="0.25">
      <c r="B1665" s="131" t="s">
        <v>1903</v>
      </c>
      <c r="C1665" s="131" t="s">
        <v>1751</v>
      </c>
      <c r="D1665" s="131" t="s">
        <v>1896</v>
      </c>
      <c r="E1665" s="132" t="s">
        <v>1173</v>
      </c>
      <c r="F1665" s="136" t="s">
        <v>798</v>
      </c>
      <c r="G1665" s="133">
        <v>25.531219405699133</v>
      </c>
    </row>
    <row r="1666" spans="2:7" ht="28.5" customHeight="1" x14ac:dyDescent="0.25">
      <c r="B1666" s="131" t="s">
        <v>1904</v>
      </c>
      <c r="C1666" s="131" t="s">
        <v>1751</v>
      </c>
      <c r="D1666" s="131" t="s">
        <v>1896</v>
      </c>
      <c r="E1666" s="132" t="s">
        <v>855</v>
      </c>
      <c r="F1666" s="136" t="s">
        <v>544</v>
      </c>
      <c r="G1666" s="133">
        <v>141.48379088474101</v>
      </c>
    </row>
    <row r="1667" spans="2:7" ht="28.5" customHeight="1" x14ac:dyDescent="0.25">
      <c r="B1667" s="131" t="s">
        <v>1904</v>
      </c>
      <c r="C1667" s="131" t="s">
        <v>1751</v>
      </c>
      <c r="D1667" s="131" t="s">
        <v>1896</v>
      </c>
      <c r="E1667" s="132" t="s">
        <v>1229</v>
      </c>
      <c r="F1667" s="136" t="s">
        <v>553</v>
      </c>
      <c r="G1667" s="133">
        <v>221.30139376206574</v>
      </c>
    </row>
    <row r="1668" spans="2:7" ht="28.5" customHeight="1" x14ac:dyDescent="0.25">
      <c r="B1668" s="131" t="s">
        <v>1905</v>
      </c>
      <c r="C1668" s="131" t="s">
        <v>1751</v>
      </c>
      <c r="D1668" s="131" t="s">
        <v>1896</v>
      </c>
      <c r="E1668" s="132" t="s">
        <v>1124</v>
      </c>
      <c r="F1668" s="136" t="s">
        <v>798</v>
      </c>
      <c r="G1668" s="133">
        <v>18.375456998229993</v>
      </c>
    </row>
    <row r="1669" spans="2:7" ht="28.5" customHeight="1" x14ac:dyDescent="0.25">
      <c r="B1669" s="131" t="s">
        <v>1906</v>
      </c>
      <c r="C1669" s="131" t="s">
        <v>1751</v>
      </c>
      <c r="D1669" s="131" t="s">
        <v>1896</v>
      </c>
      <c r="E1669" s="132" t="s">
        <v>1002</v>
      </c>
      <c r="F1669" s="136" t="s">
        <v>563</v>
      </c>
      <c r="G1669" s="133">
        <v>88.338096210309402</v>
      </c>
    </row>
    <row r="1670" spans="2:7" ht="28.5" customHeight="1" x14ac:dyDescent="0.25">
      <c r="B1670" s="131" t="s">
        <v>1904</v>
      </c>
      <c r="C1670" s="131" t="s">
        <v>1751</v>
      </c>
      <c r="D1670" s="131" t="s">
        <v>1896</v>
      </c>
      <c r="E1670" s="132" t="s">
        <v>890</v>
      </c>
      <c r="F1670" s="136" t="s">
        <v>563</v>
      </c>
      <c r="G1670" s="133">
        <v>88.338096210309402</v>
      </c>
    </row>
    <row r="1671" spans="2:7" ht="28.5" customHeight="1" x14ac:dyDescent="0.25">
      <c r="B1671" s="131" t="s">
        <v>1904</v>
      </c>
      <c r="C1671" s="131" t="s">
        <v>1751</v>
      </c>
      <c r="D1671" s="131" t="s">
        <v>1896</v>
      </c>
      <c r="E1671" s="132" t="s">
        <v>613</v>
      </c>
      <c r="F1671" s="136" t="s">
        <v>553</v>
      </c>
      <c r="G1671" s="133">
        <v>221.30139376206574</v>
      </c>
    </row>
    <row r="1672" spans="2:7" ht="28.5" customHeight="1" x14ac:dyDescent="0.25">
      <c r="B1672" s="131" t="s">
        <v>1895</v>
      </c>
      <c r="C1672" s="131" t="s">
        <v>1751</v>
      </c>
      <c r="D1672" s="131" t="s">
        <v>1896</v>
      </c>
      <c r="E1672" s="132" t="s">
        <v>991</v>
      </c>
      <c r="F1672" s="136" t="s">
        <v>563</v>
      </c>
      <c r="G1672" s="133">
        <v>87.298818952554058</v>
      </c>
    </row>
    <row r="1673" spans="2:7" ht="28.5" customHeight="1" x14ac:dyDescent="0.25">
      <c r="B1673" s="131" t="s">
        <v>1895</v>
      </c>
      <c r="C1673" s="131" t="s">
        <v>1751</v>
      </c>
      <c r="D1673" s="131" t="s">
        <v>1896</v>
      </c>
      <c r="E1673" s="132" t="s">
        <v>704</v>
      </c>
      <c r="F1673" s="136" t="s">
        <v>586</v>
      </c>
      <c r="G1673" s="133">
        <v>34.811551291570865</v>
      </c>
    </row>
    <row r="1674" spans="2:7" ht="28.5" customHeight="1" x14ac:dyDescent="0.25">
      <c r="B1674" s="131" t="s">
        <v>1895</v>
      </c>
      <c r="C1674" s="131" t="s">
        <v>1751</v>
      </c>
      <c r="D1674" s="131" t="s">
        <v>1896</v>
      </c>
      <c r="E1674" s="132" t="s">
        <v>1769</v>
      </c>
      <c r="F1674" s="136" t="s">
        <v>563</v>
      </c>
      <c r="G1674" s="133">
        <v>87.298818952554058</v>
      </c>
    </row>
    <row r="1675" spans="2:7" ht="28.5" customHeight="1" x14ac:dyDescent="0.25">
      <c r="B1675" s="131" t="s">
        <v>1907</v>
      </c>
      <c r="C1675" s="131" t="s">
        <v>1751</v>
      </c>
      <c r="D1675" s="131" t="s">
        <v>1896</v>
      </c>
      <c r="E1675" s="132" t="s">
        <v>1083</v>
      </c>
      <c r="F1675" s="136" t="s">
        <v>544</v>
      </c>
      <c r="G1675" s="133">
        <v>139.91293948831736</v>
      </c>
    </row>
    <row r="1676" spans="2:7" ht="28.5" customHeight="1" x14ac:dyDescent="0.25">
      <c r="B1676" s="131" t="s">
        <v>1908</v>
      </c>
      <c r="C1676" s="131" t="s">
        <v>1751</v>
      </c>
      <c r="D1676" s="131" t="s">
        <v>1896</v>
      </c>
      <c r="E1676" s="132" t="s">
        <v>1037</v>
      </c>
      <c r="F1676" s="136" t="s">
        <v>544</v>
      </c>
      <c r="G1676" s="133">
        <v>139.91293948831736</v>
      </c>
    </row>
    <row r="1677" spans="2:7" ht="28.5" customHeight="1" x14ac:dyDescent="0.25">
      <c r="B1677" s="131" t="s">
        <v>1908</v>
      </c>
      <c r="C1677" s="131" t="s">
        <v>1751</v>
      </c>
      <c r="D1677" s="131" t="s">
        <v>1896</v>
      </c>
      <c r="E1677" s="132" t="s">
        <v>1039</v>
      </c>
      <c r="F1677" s="136" t="s">
        <v>544</v>
      </c>
      <c r="G1677" s="133">
        <v>139.91293948831736</v>
      </c>
    </row>
    <row r="1678" spans="2:7" ht="28.5" customHeight="1" x14ac:dyDescent="0.25">
      <c r="B1678" s="131" t="s">
        <v>1908</v>
      </c>
      <c r="C1678" s="131" t="s">
        <v>1751</v>
      </c>
      <c r="D1678" s="131" t="s">
        <v>1896</v>
      </c>
      <c r="E1678" s="132" t="s">
        <v>666</v>
      </c>
      <c r="F1678" s="136" t="s">
        <v>544</v>
      </c>
      <c r="G1678" s="133">
        <v>139.91293948831736</v>
      </c>
    </row>
    <row r="1679" spans="2:7" ht="28.5" customHeight="1" x14ac:dyDescent="0.25">
      <c r="B1679" s="131" t="s">
        <v>1909</v>
      </c>
      <c r="C1679" s="131" t="s">
        <v>1751</v>
      </c>
      <c r="D1679" s="131" t="s">
        <v>1896</v>
      </c>
      <c r="E1679" s="132" t="s">
        <v>679</v>
      </c>
      <c r="F1679" s="136" t="s">
        <v>563</v>
      </c>
      <c r="G1679" s="133">
        <v>84.865602093244675</v>
      </c>
    </row>
    <row r="1680" spans="2:7" ht="28.5" customHeight="1" x14ac:dyDescent="0.25">
      <c r="B1680" s="131" t="s">
        <v>1909</v>
      </c>
      <c r="C1680" s="131" t="s">
        <v>1751</v>
      </c>
      <c r="D1680" s="131" t="s">
        <v>1896</v>
      </c>
      <c r="E1680" s="132" t="s">
        <v>1071</v>
      </c>
      <c r="F1680" s="136" t="s">
        <v>544</v>
      </c>
      <c r="G1680" s="133">
        <v>139.91293948831736</v>
      </c>
    </row>
    <row r="1681" spans="2:7" ht="28.5" customHeight="1" x14ac:dyDescent="0.25">
      <c r="B1681" s="131" t="s">
        <v>1910</v>
      </c>
      <c r="C1681" s="131" t="s">
        <v>1751</v>
      </c>
      <c r="D1681" s="131" t="s">
        <v>1896</v>
      </c>
      <c r="E1681" s="132" t="s">
        <v>960</v>
      </c>
      <c r="F1681" s="136" t="s">
        <v>559</v>
      </c>
      <c r="G1681" s="133">
        <v>54.950155281000754</v>
      </c>
    </row>
    <row r="1682" spans="2:7" ht="28.5" customHeight="1" x14ac:dyDescent="0.25">
      <c r="B1682" s="131" t="s">
        <v>1908</v>
      </c>
      <c r="C1682" s="131" t="s">
        <v>1751</v>
      </c>
      <c r="D1682" s="131" t="s">
        <v>1896</v>
      </c>
      <c r="E1682" s="132" t="s">
        <v>1205</v>
      </c>
      <c r="F1682" s="136" t="s">
        <v>559</v>
      </c>
      <c r="G1682" s="133">
        <v>54.950155281000754</v>
      </c>
    </row>
    <row r="1683" spans="2:7" ht="28.5" customHeight="1" x14ac:dyDescent="0.25">
      <c r="B1683" s="131" t="s">
        <v>1911</v>
      </c>
      <c r="C1683" s="131" t="s">
        <v>1751</v>
      </c>
      <c r="D1683" s="131" t="s">
        <v>1896</v>
      </c>
      <c r="E1683" s="132" t="s">
        <v>1056</v>
      </c>
      <c r="F1683" s="136" t="s">
        <v>1789</v>
      </c>
      <c r="G1683" s="133">
        <v>0.71148351928654952</v>
      </c>
    </row>
    <row r="1684" spans="2:7" ht="28.5" customHeight="1" x14ac:dyDescent="0.25">
      <c r="B1684" s="131" t="s">
        <v>1912</v>
      </c>
      <c r="C1684" s="131" t="s">
        <v>1751</v>
      </c>
      <c r="D1684" s="131" t="s">
        <v>1896</v>
      </c>
      <c r="E1684" s="132" t="s">
        <v>719</v>
      </c>
      <c r="F1684" s="136" t="s">
        <v>845</v>
      </c>
      <c r="G1684" s="133">
        <v>8.3029437251522857</v>
      </c>
    </row>
    <row r="1685" spans="2:7" ht="28.5" customHeight="1" x14ac:dyDescent="0.25">
      <c r="B1685" s="131" t="s">
        <v>1913</v>
      </c>
      <c r="C1685" s="131" t="s">
        <v>1751</v>
      </c>
      <c r="D1685" s="131" t="s">
        <v>1896</v>
      </c>
      <c r="E1685" s="132" t="s">
        <v>753</v>
      </c>
      <c r="F1685" s="136" t="s">
        <v>553</v>
      </c>
      <c r="G1685" s="133">
        <v>218.72429057559205</v>
      </c>
    </row>
    <row r="1686" spans="2:7" ht="28.5" customHeight="1" x14ac:dyDescent="0.25">
      <c r="B1686" s="131" t="s">
        <v>1913</v>
      </c>
      <c r="C1686" s="131" t="s">
        <v>1751</v>
      </c>
      <c r="D1686" s="131" t="s">
        <v>1896</v>
      </c>
      <c r="E1686" s="132" t="s">
        <v>994</v>
      </c>
      <c r="F1686" s="136" t="s">
        <v>563</v>
      </c>
      <c r="G1686" s="133">
        <v>84.865602093244675</v>
      </c>
    </row>
    <row r="1687" spans="2:7" ht="28.5" customHeight="1" x14ac:dyDescent="0.25">
      <c r="B1687" s="131" t="s">
        <v>1913</v>
      </c>
      <c r="C1687" s="131" t="s">
        <v>1751</v>
      </c>
      <c r="D1687" s="131" t="s">
        <v>1896</v>
      </c>
      <c r="E1687" s="132" t="s">
        <v>1025</v>
      </c>
      <c r="F1687" s="136" t="s">
        <v>559</v>
      </c>
      <c r="G1687" s="133">
        <v>54.950155281000754</v>
      </c>
    </row>
    <row r="1688" spans="2:7" ht="28.5" customHeight="1" x14ac:dyDescent="0.25">
      <c r="B1688" s="131" t="s">
        <v>1913</v>
      </c>
      <c r="C1688" s="131" t="s">
        <v>1751</v>
      </c>
      <c r="D1688" s="131" t="s">
        <v>1896</v>
      </c>
      <c r="E1688" s="132" t="s">
        <v>1175</v>
      </c>
      <c r="F1688" s="136" t="s">
        <v>553</v>
      </c>
      <c r="G1688" s="133">
        <v>218.72429057559205</v>
      </c>
    </row>
    <row r="1689" spans="2:7" ht="28.5" customHeight="1" x14ac:dyDescent="0.25">
      <c r="B1689" s="131" t="s">
        <v>1895</v>
      </c>
      <c r="C1689" s="131" t="s">
        <v>1751</v>
      </c>
      <c r="D1689" s="131" t="s">
        <v>1896</v>
      </c>
      <c r="E1689" s="132" t="s">
        <v>1081</v>
      </c>
      <c r="F1689" s="136" t="s">
        <v>547</v>
      </c>
      <c r="G1689" s="133">
        <v>336.03524407925875</v>
      </c>
    </row>
    <row r="1690" spans="2:7" ht="28.5" customHeight="1" x14ac:dyDescent="0.25">
      <c r="B1690" s="131" t="s">
        <v>1895</v>
      </c>
      <c r="C1690" s="131" t="s">
        <v>1751</v>
      </c>
      <c r="D1690" s="131" t="s">
        <v>1896</v>
      </c>
      <c r="E1690" s="132" t="s">
        <v>949</v>
      </c>
      <c r="F1690" s="136" t="s">
        <v>553</v>
      </c>
      <c r="G1690" s="133">
        <v>203.85750331852427</v>
      </c>
    </row>
    <row r="1691" spans="2:7" ht="28.5" customHeight="1" x14ac:dyDescent="0.25">
      <c r="B1691" s="131" t="s">
        <v>1895</v>
      </c>
      <c r="C1691" s="131" t="s">
        <v>1751</v>
      </c>
      <c r="D1691" s="131" t="s">
        <v>1896</v>
      </c>
      <c r="E1691" s="132" t="s">
        <v>1126</v>
      </c>
      <c r="F1691" s="136" t="s">
        <v>563</v>
      </c>
      <c r="G1691" s="133">
        <v>83.673334694433152</v>
      </c>
    </row>
    <row r="1692" spans="2:7" ht="28.5" customHeight="1" x14ac:dyDescent="0.25">
      <c r="B1692" s="131" t="s">
        <v>1895</v>
      </c>
      <c r="C1692" s="131" t="s">
        <v>1751</v>
      </c>
      <c r="D1692" s="131" t="s">
        <v>1896</v>
      </c>
      <c r="E1692" s="132" t="s">
        <v>820</v>
      </c>
      <c r="F1692" s="136" t="s">
        <v>563</v>
      </c>
      <c r="G1692" s="133">
        <v>83.673334694433152</v>
      </c>
    </row>
    <row r="1693" spans="2:7" ht="28.5" customHeight="1" x14ac:dyDescent="0.25">
      <c r="B1693" s="131" t="s">
        <v>1895</v>
      </c>
      <c r="C1693" s="131" t="s">
        <v>1751</v>
      </c>
      <c r="D1693" s="131" t="s">
        <v>1896</v>
      </c>
      <c r="E1693" s="132" t="s">
        <v>707</v>
      </c>
      <c r="F1693" s="136" t="s">
        <v>563</v>
      </c>
      <c r="G1693" s="133">
        <v>83.673334694433152</v>
      </c>
    </row>
    <row r="1694" spans="2:7" ht="28.5" customHeight="1" x14ac:dyDescent="0.25">
      <c r="B1694" s="131" t="s">
        <v>1914</v>
      </c>
      <c r="C1694" s="131" t="s">
        <v>1751</v>
      </c>
      <c r="D1694" s="131" t="s">
        <v>1896</v>
      </c>
      <c r="E1694" s="132" t="s">
        <v>658</v>
      </c>
      <c r="F1694" s="136" t="s">
        <v>559</v>
      </c>
      <c r="G1694" s="133">
        <v>52.675272400687753</v>
      </c>
    </row>
    <row r="1695" spans="2:7" ht="28.5" customHeight="1" x14ac:dyDescent="0.25">
      <c r="B1695" s="131" t="s">
        <v>1847</v>
      </c>
      <c r="C1695" s="131" t="s">
        <v>1751</v>
      </c>
      <c r="D1695" s="131" t="s">
        <v>1896</v>
      </c>
      <c r="E1695" s="132" t="s">
        <v>725</v>
      </c>
      <c r="F1695" s="136" t="s">
        <v>559</v>
      </c>
      <c r="G1695" s="133">
        <v>52.675272400687753</v>
      </c>
    </row>
    <row r="1696" spans="2:7" ht="28.5" customHeight="1" x14ac:dyDescent="0.25">
      <c r="B1696" s="131" t="s">
        <v>1847</v>
      </c>
      <c r="C1696" s="131" t="s">
        <v>1751</v>
      </c>
      <c r="D1696" s="131" t="s">
        <v>1896</v>
      </c>
      <c r="E1696" s="132" t="s">
        <v>1253</v>
      </c>
      <c r="F1696" s="136" t="s">
        <v>553</v>
      </c>
      <c r="G1696" s="133">
        <v>203.85750331852427</v>
      </c>
    </row>
    <row r="1697" spans="2:7" ht="28.5" customHeight="1" x14ac:dyDescent="0.25">
      <c r="B1697" s="131" t="s">
        <v>1895</v>
      </c>
      <c r="C1697" s="131" t="s">
        <v>1751</v>
      </c>
      <c r="D1697" s="131" t="s">
        <v>1896</v>
      </c>
      <c r="E1697" s="132" t="s">
        <v>1047</v>
      </c>
      <c r="F1697" s="136" t="s">
        <v>626</v>
      </c>
      <c r="G1697" s="133">
        <v>19.13314394245095</v>
      </c>
    </row>
    <row r="1698" spans="2:7" ht="28.5" customHeight="1" x14ac:dyDescent="0.25">
      <c r="B1698" s="131" t="s">
        <v>1915</v>
      </c>
      <c r="C1698" s="131" t="s">
        <v>1751</v>
      </c>
      <c r="D1698" s="131" t="s">
        <v>1896</v>
      </c>
      <c r="E1698" s="132" t="s">
        <v>1029</v>
      </c>
      <c r="F1698" s="136" t="s">
        <v>563</v>
      </c>
      <c r="G1698" s="133">
        <v>82.998235385701875</v>
      </c>
    </row>
    <row r="1699" spans="2:7" ht="28.5" customHeight="1" x14ac:dyDescent="0.25">
      <c r="B1699" s="131" t="s">
        <v>1915</v>
      </c>
      <c r="C1699" s="131" t="s">
        <v>1751</v>
      </c>
      <c r="D1699" s="131" t="s">
        <v>1896</v>
      </c>
      <c r="E1699" s="132" t="s">
        <v>713</v>
      </c>
      <c r="F1699" s="136" t="s">
        <v>563</v>
      </c>
      <c r="G1699" s="133">
        <v>82.998235385701875</v>
      </c>
    </row>
    <row r="1700" spans="2:7" ht="28.5" customHeight="1" x14ac:dyDescent="0.25">
      <c r="B1700" s="131" t="s">
        <v>1915</v>
      </c>
      <c r="C1700" s="131" t="s">
        <v>1751</v>
      </c>
      <c r="D1700" s="131" t="s">
        <v>1896</v>
      </c>
      <c r="E1700" s="132" t="s">
        <v>814</v>
      </c>
      <c r="F1700" s="136" t="s">
        <v>586</v>
      </c>
      <c r="G1700" s="133">
        <v>33.158947449405176</v>
      </c>
    </row>
    <row r="1701" spans="2:7" ht="28.5" customHeight="1" x14ac:dyDescent="0.25">
      <c r="B1701" s="131" t="s">
        <v>1915</v>
      </c>
      <c r="C1701" s="131" t="s">
        <v>1751</v>
      </c>
      <c r="D1701" s="131" t="s">
        <v>1896</v>
      </c>
      <c r="E1701" s="132" t="s">
        <v>1167</v>
      </c>
      <c r="F1701" s="136" t="s">
        <v>559</v>
      </c>
      <c r="G1701" s="133">
        <v>52.255233832232548</v>
      </c>
    </row>
    <row r="1702" spans="2:7" ht="28.5" customHeight="1" x14ac:dyDescent="0.25">
      <c r="B1702" s="131" t="s">
        <v>1915</v>
      </c>
      <c r="C1702" s="131" t="s">
        <v>1751</v>
      </c>
      <c r="D1702" s="131" t="s">
        <v>1896</v>
      </c>
      <c r="E1702" s="132" t="s">
        <v>705</v>
      </c>
      <c r="F1702" s="136" t="s">
        <v>563</v>
      </c>
      <c r="G1702" s="133">
        <v>82.998235385701875</v>
      </c>
    </row>
    <row r="1703" spans="2:7" ht="28.5" customHeight="1" x14ac:dyDescent="0.25">
      <c r="B1703" s="131" t="s">
        <v>1916</v>
      </c>
      <c r="C1703" s="131" t="s">
        <v>1751</v>
      </c>
      <c r="D1703" s="131" t="s">
        <v>1896</v>
      </c>
      <c r="E1703" s="132" t="s">
        <v>660</v>
      </c>
      <c r="F1703" s="136" t="s">
        <v>559</v>
      </c>
      <c r="G1703" s="133">
        <v>52.255233832232548</v>
      </c>
    </row>
    <row r="1704" spans="2:7" ht="28.5" customHeight="1" x14ac:dyDescent="0.25">
      <c r="B1704" s="131" t="s">
        <v>1917</v>
      </c>
      <c r="C1704" s="131" t="s">
        <v>1751</v>
      </c>
      <c r="D1704" s="131" t="s">
        <v>1896</v>
      </c>
      <c r="E1704" s="132" t="s">
        <v>714</v>
      </c>
      <c r="F1704" s="136" t="s">
        <v>563</v>
      </c>
      <c r="G1704" s="133">
        <v>82.998235385701875</v>
      </c>
    </row>
    <row r="1705" spans="2:7" ht="28.5" customHeight="1" x14ac:dyDescent="0.25">
      <c r="B1705" s="131" t="s">
        <v>1917</v>
      </c>
      <c r="C1705" s="131" t="s">
        <v>1751</v>
      </c>
      <c r="D1705" s="131" t="s">
        <v>1896</v>
      </c>
      <c r="E1705" s="132" t="s">
        <v>1171</v>
      </c>
      <c r="F1705" s="136" t="s">
        <v>559</v>
      </c>
      <c r="G1705" s="133">
        <v>52.255233832232548</v>
      </c>
    </row>
    <row r="1706" spans="2:7" ht="28.5" customHeight="1" x14ac:dyDescent="0.25">
      <c r="B1706" s="131" t="s">
        <v>1918</v>
      </c>
      <c r="C1706" s="131" t="s">
        <v>1751</v>
      </c>
      <c r="D1706" s="131" t="s">
        <v>1896</v>
      </c>
      <c r="E1706" s="132" t="s">
        <v>1011</v>
      </c>
      <c r="F1706" s="136" t="s">
        <v>559</v>
      </c>
      <c r="G1706" s="133">
        <v>52.255233832232548</v>
      </c>
    </row>
    <row r="1707" spans="2:7" ht="28.5" customHeight="1" x14ac:dyDescent="0.25">
      <c r="B1707" s="131" t="s">
        <v>1919</v>
      </c>
      <c r="C1707" s="131" t="s">
        <v>1751</v>
      </c>
      <c r="D1707" s="131" t="s">
        <v>1896</v>
      </c>
      <c r="E1707" s="132" t="s">
        <v>628</v>
      </c>
      <c r="F1707" s="136" t="s">
        <v>798</v>
      </c>
      <c r="G1707" s="133">
        <v>24.13314394245095</v>
      </c>
    </row>
    <row r="1708" spans="2:7" ht="28.5" customHeight="1" x14ac:dyDescent="0.25">
      <c r="B1708" s="131" t="s">
        <v>1920</v>
      </c>
      <c r="C1708" s="131" t="s">
        <v>1751</v>
      </c>
      <c r="D1708" s="131" t="s">
        <v>1896</v>
      </c>
      <c r="E1708" s="132" t="s">
        <v>745</v>
      </c>
      <c r="F1708" s="136" t="s">
        <v>798</v>
      </c>
      <c r="G1708" s="133">
        <v>24.13314394245095</v>
      </c>
    </row>
    <row r="1709" spans="2:7" ht="28.5" customHeight="1" x14ac:dyDescent="0.25">
      <c r="B1709" s="131" t="s">
        <v>1921</v>
      </c>
      <c r="C1709" s="131" t="s">
        <v>1751</v>
      </c>
      <c r="D1709" s="131" t="s">
        <v>1896</v>
      </c>
      <c r="E1709" s="132" t="s">
        <v>712</v>
      </c>
      <c r="F1709" s="136" t="s">
        <v>559</v>
      </c>
      <c r="G1709" s="133">
        <v>52.255233832232548</v>
      </c>
    </row>
    <row r="1710" spans="2:7" ht="28.5" customHeight="1" x14ac:dyDescent="0.25">
      <c r="B1710" s="131" t="s">
        <v>1921</v>
      </c>
      <c r="C1710" s="131" t="s">
        <v>1751</v>
      </c>
      <c r="D1710" s="131" t="s">
        <v>1896</v>
      </c>
      <c r="E1710" s="132" t="s">
        <v>1123</v>
      </c>
      <c r="F1710" s="136" t="s">
        <v>559</v>
      </c>
      <c r="G1710" s="133">
        <v>52.255233832232548</v>
      </c>
    </row>
    <row r="1711" spans="2:7" ht="28.5" customHeight="1" x14ac:dyDescent="0.25">
      <c r="B1711" s="131" t="s">
        <v>1922</v>
      </c>
      <c r="C1711" s="131" t="s">
        <v>1751</v>
      </c>
      <c r="D1711" s="131" t="s">
        <v>1896</v>
      </c>
      <c r="E1711" s="132" t="s">
        <v>835</v>
      </c>
      <c r="F1711" s="136" t="s">
        <v>563</v>
      </c>
      <c r="G1711" s="133">
        <v>82.998235385701875</v>
      </c>
    </row>
    <row r="1712" spans="2:7" ht="28.5" customHeight="1" x14ac:dyDescent="0.25">
      <c r="B1712" s="131" t="s">
        <v>1922</v>
      </c>
      <c r="C1712" s="131" t="s">
        <v>1751</v>
      </c>
      <c r="D1712" s="131" t="s">
        <v>1896</v>
      </c>
      <c r="E1712" s="132" t="s">
        <v>721</v>
      </c>
      <c r="F1712" s="136" t="s">
        <v>544</v>
      </c>
      <c r="G1712" s="133">
        <v>132.97908217695039</v>
      </c>
    </row>
    <row r="1713" spans="2:7" ht="28.5" customHeight="1" x14ac:dyDescent="0.25">
      <c r="B1713" s="131" t="s">
        <v>1922</v>
      </c>
      <c r="C1713" s="131" t="s">
        <v>1751</v>
      </c>
      <c r="D1713" s="131" t="s">
        <v>1896</v>
      </c>
      <c r="E1713" s="132" t="s">
        <v>880</v>
      </c>
      <c r="F1713" s="136" t="s">
        <v>563</v>
      </c>
      <c r="G1713" s="133">
        <v>82.998235385701875</v>
      </c>
    </row>
    <row r="1714" spans="2:7" ht="28.5" customHeight="1" x14ac:dyDescent="0.25">
      <c r="B1714" s="131" t="s">
        <v>1922</v>
      </c>
      <c r="C1714" s="131" t="s">
        <v>1751</v>
      </c>
      <c r="D1714" s="131" t="s">
        <v>1896</v>
      </c>
      <c r="E1714" s="132" t="s">
        <v>702</v>
      </c>
      <c r="F1714" s="136" t="s">
        <v>544</v>
      </c>
      <c r="G1714" s="133">
        <v>132.97908217695039</v>
      </c>
    </row>
    <row r="1715" spans="2:7" ht="28.5" customHeight="1" x14ac:dyDescent="0.25">
      <c r="B1715" s="131" t="s">
        <v>1922</v>
      </c>
      <c r="C1715" s="131" t="s">
        <v>1751</v>
      </c>
      <c r="D1715" s="131" t="s">
        <v>1896</v>
      </c>
      <c r="E1715" s="132" t="s">
        <v>813</v>
      </c>
      <c r="F1715" s="136" t="s">
        <v>544</v>
      </c>
      <c r="G1715" s="133">
        <v>132.97908217695039</v>
      </c>
    </row>
    <row r="1716" spans="2:7" ht="28.5" customHeight="1" x14ac:dyDescent="0.25">
      <c r="B1716" s="131" t="s">
        <v>1922</v>
      </c>
      <c r="C1716" s="131" t="s">
        <v>1751</v>
      </c>
      <c r="D1716" s="131" t="s">
        <v>1896</v>
      </c>
      <c r="E1716" s="132" t="s">
        <v>904</v>
      </c>
      <c r="F1716" s="136" t="s">
        <v>563</v>
      </c>
      <c r="G1716" s="133">
        <v>82.998235385701875</v>
      </c>
    </row>
    <row r="1717" spans="2:7" ht="28.5" customHeight="1" x14ac:dyDescent="0.25">
      <c r="B1717" s="131" t="s">
        <v>1922</v>
      </c>
      <c r="C1717" s="131" t="s">
        <v>1751</v>
      </c>
      <c r="D1717" s="131" t="s">
        <v>1896</v>
      </c>
      <c r="E1717" s="132" t="s">
        <v>883</v>
      </c>
      <c r="F1717" s="136" t="s">
        <v>563</v>
      </c>
      <c r="G1717" s="133">
        <v>82.998235385701875</v>
      </c>
    </row>
    <row r="1718" spans="2:7" ht="28.5" customHeight="1" x14ac:dyDescent="0.25">
      <c r="B1718" s="131" t="s">
        <v>1895</v>
      </c>
      <c r="C1718" s="131" t="s">
        <v>1751</v>
      </c>
      <c r="D1718" s="131" t="s">
        <v>1896</v>
      </c>
      <c r="E1718" s="132" t="s">
        <v>1005</v>
      </c>
      <c r="F1718" s="136" t="s">
        <v>553</v>
      </c>
      <c r="G1718" s="133">
        <v>194.31149131104337</v>
      </c>
    </row>
    <row r="1719" spans="2:7" ht="28.5" customHeight="1" x14ac:dyDescent="0.25">
      <c r="B1719" s="131" t="s">
        <v>1923</v>
      </c>
      <c r="C1719" s="131" t="s">
        <v>1751</v>
      </c>
      <c r="D1719" s="131" t="s">
        <v>1896</v>
      </c>
      <c r="E1719" s="132" t="s">
        <v>650</v>
      </c>
      <c r="F1719" s="136" t="s">
        <v>559</v>
      </c>
      <c r="G1719" s="133">
        <v>48.879093513516921</v>
      </c>
    </row>
    <row r="1720" spans="2:7" ht="28.5" customHeight="1" x14ac:dyDescent="0.25">
      <c r="B1720" s="131" t="s">
        <v>1847</v>
      </c>
      <c r="C1720" s="131" t="s">
        <v>1751</v>
      </c>
      <c r="D1720" s="131" t="s">
        <v>1896</v>
      </c>
      <c r="E1720" s="132" t="s">
        <v>750</v>
      </c>
      <c r="F1720" s="136" t="s">
        <v>559</v>
      </c>
      <c r="G1720" s="133">
        <v>48.879093513516921</v>
      </c>
    </row>
    <row r="1721" spans="2:7" ht="28.5" customHeight="1" x14ac:dyDescent="0.25">
      <c r="B1721" s="131" t="s">
        <v>1899</v>
      </c>
      <c r="C1721" s="131" t="s">
        <v>1751</v>
      </c>
      <c r="D1721" s="131" t="s">
        <v>1896</v>
      </c>
      <c r="E1721" s="132" t="s">
        <v>897</v>
      </c>
      <c r="F1721" s="136" t="s">
        <v>544</v>
      </c>
      <c r="G1721" s="133">
        <v>124.32003363230285</v>
      </c>
    </row>
    <row r="1722" spans="2:7" ht="28.5" customHeight="1" x14ac:dyDescent="0.25">
      <c r="B1722" s="131" t="s">
        <v>1899</v>
      </c>
      <c r="C1722" s="131" t="s">
        <v>1751</v>
      </c>
      <c r="D1722" s="131" t="s">
        <v>1896</v>
      </c>
      <c r="E1722" s="132" t="s">
        <v>1886</v>
      </c>
      <c r="F1722" s="136" t="s">
        <v>563</v>
      </c>
      <c r="G1722" s="133">
        <v>77.60870704939083</v>
      </c>
    </row>
    <row r="1723" spans="2:7" ht="28.5" customHeight="1" x14ac:dyDescent="0.25">
      <c r="B1723" s="131" t="s">
        <v>1899</v>
      </c>
      <c r="C1723" s="131" t="s">
        <v>1751</v>
      </c>
      <c r="D1723" s="131" t="s">
        <v>1896</v>
      </c>
      <c r="E1723" s="132" t="s">
        <v>1441</v>
      </c>
      <c r="F1723" s="136" t="s">
        <v>544</v>
      </c>
      <c r="G1723" s="133">
        <v>124.32003363230285</v>
      </c>
    </row>
    <row r="1724" spans="2:7" ht="28.5" customHeight="1" x14ac:dyDescent="0.25">
      <c r="B1724" s="131" t="s">
        <v>1899</v>
      </c>
      <c r="C1724" s="131" t="s">
        <v>1751</v>
      </c>
      <c r="D1724" s="131" t="s">
        <v>1896</v>
      </c>
      <c r="E1724" s="132" t="s">
        <v>871</v>
      </c>
      <c r="F1724" s="136" t="s">
        <v>544</v>
      </c>
      <c r="G1724" s="133">
        <v>124.32003363230285</v>
      </c>
    </row>
    <row r="1725" spans="2:7" ht="28.5" customHeight="1" x14ac:dyDescent="0.25">
      <c r="B1725" s="131" t="s">
        <v>1899</v>
      </c>
      <c r="C1725" s="131" t="s">
        <v>1751</v>
      </c>
      <c r="D1725" s="131" t="s">
        <v>1896</v>
      </c>
      <c r="E1725" s="132" t="s">
        <v>998</v>
      </c>
      <c r="F1725" s="136" t="s">
        <v>544</v>
      </c>
      <c r="G1725" s="133">
        <v>124.32003363230285</v>
      </c>
    </row>
    <row r="1726" spans="2:7" ht="28.5" customHeight="1" x14ac:dyDescent="0.25">
      <c r="B1726" s="131" t="s">
        <v>1899</v>
      </c>
      <c r="C1726" s="131" t="s">
        <v>1751</v>
      </c>
      <c r="D1726" s="131" t="s">
        <v>1896</v>
      </c>
      <c r="E1726" s="132" t="s">
        <v>668</v>
      </c>
      <c r="F1726" s="136" t="s">
        <v>559</v>
      </c>
      <c r="G1726" s="133">
        <v>48.879093513516921</v>
      </c>
    </row>
    <row r="1727" spans="2:7" ht="28.5" customHeight="1" x14ac:dyDescent="0.25">
      <c r="B1727" s="131" t="s">
        <v>1924</v>
      </c>
      <c r="C1727" s="131" t="s">
        <v>1751</v>
      </c>
      <c r="D1727" s="131" t="s">
        <v>1896</v>
      </c>
      <c r="E1727" s="132" t="s">
        <v>685</v>
      </c>
      <c r="F1727" s="136" t="s">
        <v>563</v>
      </c>
      <c r="G1727" s="133">
        <v>64.675645795004272</v>
      </c>
    </row>
    <row r="1728" spans="2:7" ht="28.5" customHeight="1" x14ac:dyDescent="0.25">
      <c r="B1728" s="131" t="s">
        <v>1924</v>
      </c>
      <c r="C1728" s="131" t="s">
        <v>1751</v>
      </c>
      <c r="D1728" s="131" t="s">
        <v>1896</v>
      </c>
      <c r="E1728" s="132" t="s">
        <v>1819</v>
      </c>
      <c r="F1728" s="136" t="s">
        <v>586</v>
      </c>
      <c r="G1728" s="133">
        <v>25.799647891689446</v>
      </c>
    </row>
    <row r="1729" spans="2:7" ht="28.5" customHeight="1" x14ac:dyDescent="0.25">
      <c r="B1729" s="131" t="s">
        <v>1925</v>
      </c>
      <c r="C1729" s="131" t="s">
        <v>1751</v>
      </c>
      <c r="D1729" s="131" t="s">
        <v>1896</v>
      </c>
      <c r="E1729" s="132" t="s">
        <v>981</v>
      </c>
      <c r="F1729" s="136" t="s">
        <v>563</v>
      </c>
      <c r="G1729" s="133">
        <v>64.675645795004272</v>
      </c>
    </row>
    <row r="1730" spans="2:7" ht="28.5" customHeight="1" x14ac:dyDescent="0.25">
      <c r="B1730" s="131" t="s">
        <v>1925</v>
      </c>
      <c r="C1730" s="131" t="s">
        <v>1751</v>
      </c>
      <c r="D1730" s="131" t="s">
        <v>1896</v>
      </c>
      <c r="E1730" s="132" t="s">
        <v>697</v>
      </c>
      <c r="F1730" s="136" t="s">
        <v>559</v>
      </c>
      <c r="G1730" s="133">
        <v>30.73433135969189</v>
      </c>
    </row>
    <row r="1731" spans="2:7" ht="28.5" customHeight="1" x14ac:dyDescent="0.25">
      <c r="B1731" s="131" t="s">
        <v>1924</v>
      </c>
      <c r="C1731" s="131" t="s">
        <v>1751</v>
      </c>
      <c r="D1731" s="131" t="s">
        <v>1896</v>
      </c>
      <c r="E1731" s="132" t="s">
        <v>996</v>
      </c>
      <c r="F1731" s="136" t="s">
        <v>544</v>
      </c>
      <c r="G1731" s="133">
        <v>103.61587102738928</v>
      </c>
    </row>
    <row r="1732" spans="2:7" ht="28.5" customHeight="1" x14ac:dyDescent="0.25">
      <c r="B1732" s="131" t="s">
        <v>1924</v>
      </c>
      <c r="C1732" s="131" t="s">
        <v>1751</v>
      </c>
      <c r="D1732" s="131" t="s">
        <v>1896</v>
      </c>
      <c r="E1732" s="132" t="s">
        <v>953</v>
      </c>
      <c r="F1732" s="136" t="s">
        <v>544</v>
      </c>
      <c r="G1732" s="133">
        <v>103.61587102738928</v>
      </c>
    </row>
    <row r="1733" spans="2:7" ht="28.5" customHeight="1" x14ac:dyDescent="0.25">
      <c r="B1733" s="131" t="s">
        <v>1926</v>
      </c>
      <c r="C1733" s="131" t="s">
        <v>1751</v>
      </c>
      <c r="D1733" s="131" t="s">
        <v>1896</v>
      </c>
      <c r="E1733" s="132" t="s">
        <v>1169</v>
      </c>
      <c r="F1733" s="136" t="s">
        <v>544</v>
      </c>
      <c r="G1733" s="133">
        <v>103.61587102738928</v>
      </c>
    </row>
    <row r="1734" spans="2:7" ht="28.5" customHeight="1" x14ac:dyDescent="0.25">
      <c r="B1734" s="131" t="s">
        <v>1926</v>
      </c>
      <c r="C1734" s="131" t="s">
        <v>1751</v>
      </c>
      <c r="D1734" s="131" t="s">
        <v>1896</v>
      </c>
      <c r="E1734" s="132" t="s">
        <v>1513</v>
      </c>
      <c r="F1734" s="136" t="s">
        <v>544</v>
      </c>
      <c r="G1734" s="133">
        <v>103.61587102738928</v>
      </c>
    </row>
    <row r="1735" spans="2:7" ht="28.5" customHeight="1" x14ac:dyDescent="0.25">
      <c r="B1735" s="131" t="s">
        <v>1926</v>
      </c>
      <c r="C1735" s="131" t="s">
        <v>1751</v>
      </c>
      <c r="D1735" s="131" t="s">
        <v>1896</v>
      </c>
      <c r="E1735" s="132" t="s">
        <v>962</v>
      </c>
      <c r="F1735" s="136" t="s">
        <v>563</v>
      </c>
      <c r="G1735" s="133">
        <v>64.675645795004272</v>
      </c>
    </row>
    <row r="1736" spans="2:7" ht="28.5" customHeight="1" x14ac:dyDescent="0.25">
      <c r="B1736" s="131" t="s">
        <v>1926</v>
      </c>
      <c r="C1736" s="131" t="s">
        <v>1751</v>
      </c>
      <c r="D1736" s="131" t="s">
        <v>1896</v>
      </c>
      <c r="E1736" s="132" t="s">
        <v>1059</v>
      </c>
      <c r="F1736" s="136" t="s">
        <v>553</v>
      </c>
      <c r="G1736" s="133">
        <v>162.08811229418401</v>
      </c>
    </row>
    <row r="1737" spans="2:7" ht="28.5" customHeight="1" x14ac:dyDescent="0.25">
      <c r="B1737" s="131" t="s">
        <v>1926</v>
      </c>
      <c r="C1737" s="131" t="s">
        <v>1751</v>
      </c>
      <c r="D1737" s="131" t="s">
        <v>1896</v>
      </c>
      <c r="E1737" s="132" t="s">
        <v>1019</v>
      </c>
      <c r="F1737" s="136" t="s">
        <v>563</v>
      </c>
      <c r="G1737" s="133">
        <v>64.675645795004272</v>
      </c>
    </row>
    <row r="1738" spans="2:7" ht="28.5" customHeight="1" x14ac:dyDescent="0.25">
      <c r="B1738" s="131" t="s">
        <v>1926</v>
      </c>
      <c r="C1738" s="131" t="s">
        <v>1751</v>
      </c>
      <c r="D1738" s="131" t="s">
        <v>1896</v>
      </c>
      <c r="E1738" s="132" t="s">
        <v>876</v>
      </c>
      <c r="F1738" s="136" t="s">
        <v>563</v>
      </c>
      <c r="G1738" s="133">
        <v>64.675645795004272</v>
      </c>
    </row>
    <row r="1739" spans="2:7" ht="28.5" customHeight="1" x14ac:dyDescent="0.25">
      <c r="B1739" s="131" t="s">
        <v>1927</v>
      </c>
      <c r="C1739" s="131" t="s">
        <v>1751</v>
      </c>
      <c r="D1739" s="131" t="s">
        <v>1896</v>
      </c>
      <c r="E1739" s="132" t="s">
        <v>1928</v>
      </c>
      <c r="F1739" s="136" t="s">
        <v>544</v>
      </c>
      <c r="G1739" s="133">
        <v>103.61587102738928</v>
      </c>
    </row>
    <row r="1740" spans="2:7" ht="28.5" customHeight="1" x14ac:dyDescent="0.25">
      <c r="B1740" s="131" t="s">
        <v>1927</v>
      </c>
      <c r="C1740" s="131" t="s">
        <v>1751</v>
      </c>
      <c r="D1740" s="131" t="s">
        <v>1896</v>
      </c>
      <c r="E1740" s="132" t="s">
        <v>625</v>
      </c>
      <c r="F1740" s="136" t="s">
        <v>559</v>
      </c>
      <c r="G1740" s="133">
        <v>40.734331359691893</v>
      </c>
    </row>
    <row r="1741" spans="2:7" ht="28.5" customHeight="1" x14ac:dyDescent="0.25">
      <c r="B1741" s="131" t="s">
        <v>1929</v>
      </c>
      <c r="C1741" s="131" t="s">
        <v>1751</v>
      </c>
      <c r="D1741" s="131" t="s">
        <v>1896</v>
      </c>
      <c r="E1741" s="132" t="s">
        <v>1930</v>
      </c>
      <c r="F1741" s="136" t="s">
        <v>559</v>
      </c>
      <c r="G1741" s="133">
        <v>40.734331359691893</v>
      </c>
    </row>
    <row r="1742" spans="2:7" ht="28.5" customHeight="1" x14ac:dyDescent="0.25">
      <c r="B1742" s="131" t="s">
        <v>1931</v>
      </c>
      <c r="C1742" s="131" t="s">
        <v>1751</v>
      </c>
      <c r="D1742" s="131" t="s">
        <v>1896</v>
      </c>
      <c r="E1742" s="132" t="s">
        <v>696</v>
      </c>
      <c r="F1742" s="136" t="s">
        <v>544</v>
      </c>
      <c r="G1742" s="133">
        <v>132.27546213189478</v>
      </c>
    </row>
    <row r="1743" spans="2:7" ht="28.5" customHeight="1" x14ac:dyDescent="0.25">
      <c r="B1743" s="131" t="s">
        <v>1931</v>
      </c>
      <c r="C1743" s="131" t="s">
        <v>1751</v>
      </c>
      <c r="D1743" s="131" t="s">
        <v>1896</v>
      </c>
      <c r="E1743" s="132" t="s">
        <v>1134</v>
      </c>
      <c r="F1743" s="136" t="s">
        <v>559</v>
      </c>
      <c r="G1743" s="133">
        <v>51.983194655436634</v>
      </c>
    </row>
    <row r="1744" spans="2:7" ht="28.5" customHeight="1" x14ac:dyDescent="0.25">
      <c r="B1744" s="131" t="s">
        <v>1931</v>
      </c>
      <c r="C1744" s="131" t="s">
        <v>1751</v>
      </c>
      <c r="D1744" s="131" t="s">
        <v>1896</v>
      </c>
      <c r="E1744" s="132" t="s">
        <v>955</v>
      </c>
      <c r="F1744" s="136" t="s">
        <v>563</v>
      </c>
      <c r="G1744" s="133">
        <v>82.561536764955463</v>
      </c>
    </row>
    <row r="1745" spans="2:7" ht="28.5" customHeight="1" x14ac:dyDescent="0.25">
      <c r="B1745" s="131" t="s">
        <v>1932</v>
      </c>
      <c r="C1745" s="131" t="s">
        <v>1751</v>
      </c>
      <c r="D1745" s="131" t="s">
        <v>1896</v>
      </c>
      <c r="E1745" s="132" t="s">
        <v>1783</v>
      </c>
      <c r="F1745" s="136" t="s">
        <v>563</v>
      </c>
      <c r="G1745" s="133">
        <v>82.561536764955463</v>
      </c>
    </row>
    <row r="1746" spans="2:7" ht="28.5" customHeight="1" x14ac:dyDescent="0.25">
      <c r="B1746" s="131" t="s">
        <v>1933</v>
      </c>
      <c r="C1746" s="131" t="s">
        <v>1751</v>
      </c>
      <c r="D1746" s="131" t="s">
        <v>1896</v>
      </c>
      <c r="E1746" s="132" t="s">
        <v>827</v>
      </c>
      <c r="F1746" s="136" t="s">
        <v>845</v>
      </c>
      <c r="G1746" s="133">
        <v>5.6136575601077379</v>
      </c>
    </row>
    <row r="1747" spans="2:7" ht="28.5" customHeight="1" x14ac:dyDescent="0.25">
      <c r="B1747" s="131" t="s">
        <v>1933</v>
      </c>
      <c r="C1747" s="131" t="s">
        <v>1751</v>
      </c>
      <c r="D1747" s="131" t="s">
        <v>1896</v>
      </c>
      <c r="E1747" s="132" t="s">
        <v>914</v>
      </c>
      <c r="F1747" s="136" t="s">
        <v>626</v>
      </c>
      <c r="G1747" s="133">
        <v>20.61365756010774</v>
      </c>
    </row>
    <row r="1748" spans="2:7" ht="28.5" customHeight="1" x14ac:dyDescent="0.25">
      <c r="B1748" s="131" t="s">
        <v>1933</v>
      </c>
      <c r="C1748" s="131" t="s">
        <v>1751</v>
      </c>
      <c r="D1748" s="131" t="s">
        <v>1896</v>
      </c>
      <c r="E1748" s="132" t="s">
        <v>1116</v>
      </c>
      <c r="F1748" s="136" t="s">
        <v>559</v>
      </c>
      <c r="G1748" s="133">
        <v>51.983194655436634</v>
      </c>
    </row>
    <row r="1749" spans="2:7" ht="28.5" customHeight="1" x14ac:dyDescent="0.25">
      <c r="B1749" s="131" t="s">
        <v>1932</v>
      </c>
      <c r="C1749" s="131" t="s">
        <v>1751</v>
      </c>
      <c r="D1749" s="131" t="s">
        <v>1896</v>
      </c>
      <c r="E1749" s="132" t="s">
        <v>703</v>
      </c>
      <c r="F1749" s="136" t="s">
        <v>563</v>
      </c>
      <c r="G1749" s="133">
        <v>82.561536764955463</v>
      </c>
    </row>
    <row r="1750" spans="2:7" ht="28.5" customHeight="1" x14ac:dyDescent="0.25">
      <c r="B1750" s="131" t="s">
        <v>1932</v>
      </c>
      <c r="C1750" s="131" t="s">
        <v>1751</v>
      </c>
      <c r="D1750" s="131" t="s">
        <v>1896</v>
      </c>
      <c r="E1750" s="132" t="s">
        <v>999</v>
      </c>
      <c r="F1750" s="136" t="s">
        <v>553</v>
      </c>
      <c r="G1750" s="133">
        <v>206.99255878339193</v>
      </c>
    </row>
    <row r="1751" spans="2:7" ht="28.5" customHeight="1" x14ac:dyDescent="0.25">
      <c r="B1751" s="131" t="s">
        <v>1932</v>
      </c>
      <c r="C1751" s="131" t="s">
        <v>1751</v>
      </c>
      <c r="D1751" s="131" t="s">
        <v>1896</v>
      </c>
      <c r="E1751" s="132" t="s">
        <v>843</v>
      </c>
      <c r="F1751" s="136" t="s">
        <v>563</v>
      </c>
      <c r="G1751" s="133">
        <v>82.561536764955463</v>
      </c>
    </row>
    <row r="1752" spans="2:7" ht="28.5" customHeight="1" x14ac:dyDescent="0.25">
      <c r="B1752" s="131" t="s">
        <v>1932</v>
      </c>
      <c r="C1752" s="131" t="s">
        <v>1751</v>
      </c>
      <c r="D1752" s="131" t="s">
        <v>1896</v>
      </c>
      <c r="E1752" s="132" t="s">
        <v>699</v>
      </c>
      <c r="F1752" s="136" t="s">
        <v>544</v>
      </c>
      <c r="G1752" s="133">
        <v>132.27546213189478</v>
      </c>
    </row>
    <row r="1753" spans="2:7" ht="28.5" customHeight="1" x14ac:dyDescent="0.25">
      <c r="B1753" s="131" t="s">
        <v>1932</v>
      </c>
      <c r="C1753" s="131" t="s">
        <v>1751</v>
      </c>
      <c r="D1753" s="131" t="s">
        <v>1896</v>
      </c>
      <c r="E1753" s="132" t="s">
        <v>947</v>
      </c>
      <c r="F1753" s="136" t="s">
        <v>559</v>
      </c>
      <c r="G1753" s="133">
        <v>51.983194655436634</v>
      </c>
    </row>
    <row r="1754" spans="2:7" ht="28.5" customHeight="1" x14ac:dyDescent="0.25">
      <c r="B1754" s="131" t="s">
        <v>1934</v>
      </c>
      <c r="C1754" s="131" t="s">
        <v>1751</v>
      </c>
      <c r="D1754" s="131" t="s">
        <v>1896</v>
      </c>
      <c r="E1754" s="132" t="s">
        <v>885</v>
      </c>
      <c r="F1754" s="136" t="s">
        <v>559</v>
      </c>
      <c r="G1754" s="133">
        <v>51.983194655436634</v>
      </c>
    </row>
    <row r="1755" spans="2:7" ht="28.5" customHeight="1" x14ac:dyDescent="0.25">
      <c r="B1755" s="131" t="s">
        <v>1935</v>
      </c>
      <c r="C1755" s="131" t="s">
        <v>1751</v>
      </c>
      <c r="D1755" s="131" t="s">
        <v>1896</v>
      </c>
      <c r="E1755" s="132" t="s">
        <v>918</v>
      </c>
      <c r="F1755" s="136" t="s">
        <v>563</v>
      </c>
      <c r="G1755" s="133">
        <v>82.561536764955463</v>
      </c>
    </row>
    <row r="1756" spans="2:7" ht="28.5" customHeight="1" x14ac:dyDescent="0.25">
      <c r="B1756" s="131" t="s">
        <v>1936</v>
      </c>
      <c r="C1756" s="131" t="s">
        <v>1751</v>
      </c>
      <c r="D1756" s="131" t="s">
        <v>1896</v>
      </c>
      <c r="E1756" s="132" t="s">
        <v>1110</v>
      </c>
      <c r="F1756" s="136" t="s">
        <v>563</v>
      </c>
      <c r="G1756" s="133">
        <v>82.561536764955463</v>
      </c>
    </row>
    <row r="1757" spans="2:7" ht="28.5" customHeight="1" x14ac:dyDescent="0.25">
      <c r="B1757" s="131" t="s">
        <v>1936</v>
      </c>
      <c r="C1757" s="131" t="s">
        <v>1751</v>
      </c>
      <c r="D1757" s="131" t="s">
        <v>1896</v>
      </c>
      <c r="E1757" s="132" t="s">
        <v>1010</v>
      </c>
      <c r="F1757" s="136" t="s">
        <v>563</v>
      </c>
      <c r="G1757" s="133">
        <v>82.561536764955463</v>
      </c>
    </row>
    <row r="1758" spans="2:7" ht="28.5" customHeight="1" x14ac:dyDescent="0.25">
      <c r="B1758" s="131" t="s">
        <v>1937</v>
      </c>
      <c r="C1758" s="131" t="s">
        <v>1751</v>
      </c>
      <c r="D1758" s="131" t="s">
        <v>1896</v>
      </c>
      <c r="E1758" s="132" t="s">
        <v>622</v>
      </c>
      <c r="F1758" s="136" t="s">
        <v>559</v>
      </c>
      <c r="G1758" s="133">
        <v>51.983194655436634</v>
      </c>
    </row>
    <row r="1759" spans="2:7" ht="28.5" customHeight="1" x14ac:dyDescent="0.25">
      <c r="B1759" s="131" t="s">
        <v>1938</v>
      </c>
      <c r="C1759" s="131" t="s">
        <v>1751</v>
      </c>
      <c r="D1759" s="131" t="s">
        <v>1896</v>
      </c>
      <c r="E1759" s="132" t="s">
        <v>893</v>
      </c>
      <c r="F1759" s="136" t="s">
        <v>553</v>
      </c>
      <c r="G1759" s="133">
        <v>206.99255878339193</v>
      </c>
    </row>
    <row r="1760" spans="2:7" ht="28.5" customHeight="1" x14ac:dyDescent="0.25">
      <c r="B1760" s="131" t="s">
        <v>1938</v>
      </c>
      <c r="C1760" s="131" t="s">
        <v>1751</v>
      </c>
      <c r="D1760" s="131" t="s">
        <v>1896</v>
      </c>
      <c r="E1760" s="132" t="s">
        <v>722</v>
      </c>
      <c r="F1760" s="136" t="s">
        <v>553</v>
      </c>
      <c r="G1760" s="133">
        <v>206.99255878339193</v>
      </c>
    </row>
    <row r="1761" spans="2:7" ht="28.5" customHeight="1" x14ac:dyDescent="0.25">
      <c r="B1761" s="131" t="s">
        <v>1938</v>
      </c>
      <c r="C1761" s="131" t="s">
        <v>1751</v>
      </c>
      <c r="D1761" s="131" t="s">
        <v>1896</v>
      </c>
      <c r="E1761" s="132" t="s">
        <v>945</v>
      </c>
      <c r="F1761" s="136" t="s">
        <v>553</v>
      </c>
      <c r="G1761" s="133">
        <v>206.99255878339193</v>
      </c>
    </row>
    <row r="1762" spans="2:7" ht="28.5" customHeight="1" x14ac:dyDescent="0.25">
      <c r="B1762" s="131" t="s">
        <v>1938</v>
      </c>
      <c r="C1762" s="131" t="s">
        <v>1751</v>
      </c>
      <c r="D1762" s="131" t="s">
        <v>1896</v>
      </c>
      <c r="E1762" s="132" t="s">
        <v>833</v>
      </c>
      <c r="F1762" s="136" t="s">
        <v>626</v>
      </c>
      <c r="G1762" s="133">
        <v>20.61365756010774</v>
      </c>
    </row>
    <row r="1763" spans="2:7" ht="28.5" customHeight="1" x14ac:dyDescent="0.25">
      <c r="B1763" s="131" t="s">
        <v>1938</v>
      </c>
      <c r="C1763" s="131" t="s">
        <v>1751</v>
      </c>
      <c r="D1763" s="131" t="s">
        <v>1896</v>
      </c>
      <c r="E1763" s="132" t="s">
        <v>1103</v>
      </c>
      <c r="F1763" s="136" t="s">
        <v>563</v>
      </c>
      <c r="G1763" s="133">
        <v>82.561536764955463</v>
      </c>
    </row>
    <row r="1764" spans="2:7" ht="28.5" customHeight="1" x14ac:dyDescent="0.25">
      <c r="B1764" s="131" t="s">
        <v>1939</v>
      </c>
      <c r="C1764" s="131" t="s">
        <v>1751</v>
      </c>
      <c r="D1764" s="131" t="s">
        <v>1896</v>
      </c>
      <c r="E1764" s="132" t="s">
        <v>1120</v>
      </c>
      <c r="F1764" s="136" t="s">
        <v>563</v>
      </c>
      <c r="G1764" s="133">
        <v>77.660572970642249</v>
      </c>
    </row>
    <row r="1765" spans="2:7" ht="28.5" customHeight="1" x14ac:dyDescent="0.25">
      <c r="B1765" s="131" t="s">
        <v>1939</v>
      </c>
      <c r="C1765" s="131" t="s">
        <v>1751</v>
      </c>
      <c r="D1765" s="131" t="s">
        <v>1896</v>
      </c>
      <c r="E1765" s="132" t="s">
        <v>669</v>
      </c>
      <c r="F1765" s="136" t="s">
        <v>559</v>
      </c>
      <c r="G1765" s="133">
        <v>48.923068516185779</v>
      </c>
    </row>
    <row r="1766" spans="2:7" ht="28.5" customHeight="1" x14ac:dyDescent="0.25">
      <c r="B1766" s="131" t="s">
        <v>1940</v>
      </c>
      <c r="C1766" s="131" t="s">
        <v>1751</v>
      </c>
      <c r="D1766" s="131" t="s">
        <v>1896</v>
      </c>
      <c r="E1766" s="132" t="s">
        <v>1140</v>
      </c>
      <c r="F1766" s="136" t="s">
        <v>559</v>
      </c>
      <c r="G1766" s="133">
        <v>48.923068516185779</v>
      </c>
    </row>
    <row r="1767" spans="2:7" ht="28.5" customHeight="1" x14ac:dyDescent="0.25">
      <c r="B1767" s="131" t="s">
        <v>1940</v>
      </c>
      <c r="C1767" s="131" t="s">
        <v>1751</v>
      </c>
      <c r="D1767" s="131" t="s">
        <v>1896</v>
      </c>
      <c r="E1767" s="132" t="s">
        <v>694</v>
      </c>
      <c r="F1767" s="136" t="s">
        <v>563</v>
      </c>
      <c r="G1767" s="133">
        <v>77.660572970642249</v>
      </c>
    </row>
    <row r="1768" spans="2:7" ht="28.5" customHeight="1" x14ac:dyDescent="0.25">
      <c r="B1768" s="131" t="s">
        <v>1941</v>
      </c>
      <c r="C1768" s="131" t="s">
        <v>1751</v>
      </c>
      <c r="D1768" s="131" t="s">
        <v>1896</v>
      </c>
      <c r="E1768" s="132" t="s">
        <v>676</v>
      </c>
      <c r="F1768" s="136" t="s">
        <v>544</v>
      </c>
      <c r="G1768" s="133">
        <v>124.49492993951426</v>
      </c>
    </row>
    <row r="1769" spans="2:7" ht="28.5" customHeight="1" x14ac:dyDescent="0.25">
      <c r="B1769" s="131" t="s">
        <v>1941</v>
      </c>
      <c r="C1769" s="131" t="s">
        <v>1751</v>
      </c>
      <c r="D1769" s="131" t="s">
        <v>1896</v>
      </c>
      <c r="E1769" s="132" t="s">
        <v>683</v>
      </c>
      <c r="F1769" s="136" t="s">
        <v>563</v>
      </c>
      <c r="G1769" s="133">
        <v>77.660572970642249</v>
      </c>
    </row>
    <row r="1770" spans="2:7" ht="28.5" customHeight="1" x14ac:dyDescent="0.25">
      <c r="B1770" s="131" t="s">
        <v>1941</v>
      </c>
      <c r="C1770" s="131" t="s">
        <v>1751</v>
      </c>
      <c r="D1770" s="131" t="s">
        <v>1896</v>
      </c>
      <c r="E1770" s="132" t="s">
        <v>1127</v>
      </c>
      <c r="F1770" s="136" t="s">
        <v>563</v>
      </c>
      <c r="G1770" s="133">
        <v>77.660572970642249</v>
      </c>
    </row>
    <row r="1771" spans="2:7" ht="28.5" customHeight="1" x14ac:dyDescent="0.25">
      <c r="B1771" s="131" t="s">
        <v>1941</v>
      </c>
      <c r="C1771" s="131" t="s">
        <v>1751</v>
      </c>
      <c r="D1771" s="131" t="s">
        <v>1896</v>
      </c>
      <c r="E1771" s="132" t="s">
        <v>673</v>
      </c>
      <c r="F1771" s="136" t="s">
        <v>563</v>
      </c>
      <c r="G1771" s="133">
        <v>77.660572970642249</v>
      </c>
    </row>
    <row r="1772" spans="2:7" ht="28.5" customHeight="1" x14ac:dyDescent="0.25">
      <c r="B1772" s="131" t="s">
        <v>1942</v>
      </c>
      <c r="C1772" s="131" t="s">
        <v>1751</v>
      </c>
      <c r="D1772" s="131" t="s">
        <v>1896</v>
      </c>
      <c r="E1772" s="132" t="s">
        <v>821</v>
      </c>
      <c r="F1772" s="136" t="s">
        <v>586</v>
      </c>
      <c r="G1772" s="133">
        <v>30.992225580089162</v>
      </c>
    </row>
    <row r="1773" spans="2:7" ht="28.5" customHeight="1" x14ac:dyDescent="0.25">
      <c r="B1773" s="131" t="s">
        <v>1942</v>
      </c>
      <c r="C1773" s="131" t="s">
        <v>1751</v>
      </c>
      <c r="D1773" s="131" t="s">
        <v>1896</v>
      </c>
      <c r="E1773" s="132" t="s">
        <v>687</v>
      </c>
      <c r="F1773" s="136" t="s">
        <v>586</v>
      </c>
      <c r="G1773" s="133">
        <v>30.992225580089162</v>
      </c>
    </row>
    <row r="1774" spans="2:7" ht="28.5" customHeight="1" x14ac:dyDescent="0.25">
      <c r="B1774" s="131" t="s">
        <v>1943</v>
      </c>
      <c r="C1774" s="131" t="s">
        <v>1751</v>
      </c>
      <c r="D1774" s="131" t="s">
        <v>1896</v>
      </c>
      <c r="E1774" s="132" t="s">
        <v>888</v>
      </c>
      <c r="F1774" s="136" t="s">
        <v>559</v>
      </c>
      <c r="G1774" s="133">
        <v>48.923068516185779</v>
      </c>
    </row>
    <row r="1775" spans="2:7" ht="28.5" customHeight="1" x14ac:dyDescent="0.25">
      <c r="B1775" s="131" t="s">
        <v>1932</v>
      </c>
      <c r="C1775" s="131" t="s">
        <v>1751</v>
      </c>
      <c r="D1775" s="131" t="s">
        <v>1896</v>
      </c>
      <c r="E1775" s="132" t="s">
        <v>700</v>
      </c>
      <c r="F1775" s="136" t="s">
        <v>563</v>
      </c>
      <c r="G1775" s="133">
        <v>71.161657467877944</v>
      </c>
    </row>
    <row r="1776" spans="2:7" ht="28.5" customHeight="1" x14ac:dyDescent="0.25">
      <c r="B1776" s="131" t="s">
        <v>1944</v>
      </c>
      <c r="C1776" s="131" t="s">
        <v>1751</v>
      </c>
      <c r="D1776" s="131" t="s">
        <v>1896</v>
      </c>
      <c r="E1776" s="132" t="s">
        <v>670</v>
      </c>
      <c r="F1776" s="136" t="s">
        <v>559</v>
      </c>
      <c r="G1776" s="133">
        <v>52.37879479531631</v>
      </c>
    </row>
    <row r="1777" spans="2:7" ht="28.5" customHeight="1" x14ac:dyDescent="0.25">
      <c r="B1777" s="131" t="s">
        <v>1944</v>
      </c>
      <c r="C1777" s="131" t="s">
        <v>1751</v>
      </c>
      <c r="D1777" s="131" t="s">
        <v>1896</v>
      </c>
      <c r="E1777" s="132" t="s">
        <v>937</v>
      </c>
      <c r="F1777" s="136" t="s">
        <v>553</v>
      </c>
      <c r="G1777" s="133">
        <v>208.19988038294628</v>
      </c>
    </row>
    <row r="1778" spans="2:7" ht="28.5" customHeight="1" x14ac:dyDescent="0.25">
      <c r="B1778" s="131" t="s">
        <v>1508</v>
      </c>
      <c r="C1778" s="131" t="s">
        <v>1751</v>
      </c>
      <c r="D1778" s="131" t="s">
        <v>1896</v>
      </c>
      <c r="E1778" s="132" t="s">
        <v>1250</v>
      </c>
      <c r="F1778" s="136" t="s">
        <v>688</v>
      </c>
      <c r="G1778" s="133">
        <v>49.789221381304948</v>
      </c>
    </row>
    <row r="1779" spans="2:7" ht="28.5" customHeight="1" x14ac:dyDescent="0.25">
      <c r="B1779" s="131" t="s">
        <v>1945</v>
      </c>
      <c r="C1779" s="131" t="s">
        <v>1751</v>
      </c>
      <c r="D1779" s="131" t="s">
        <v>1896</v>
      </c>
      <c r="E1779" s="132" t="s">
        <v>992</v>
      </c>
      <c r="F1779" s="136" t="s">
        <v>559</v>
      </c>
      <c r="G1779" s="133">
        <v>52.37879479531631</v>
      </c>
    </row>
    <row r="1780" spans="2:7" ht="28.5" customHeight="1" x14ac:dyDescent="0.25">
      <c r="B1780" s="131" t="s">
        <v>1946</v>
      </c>
      <c r="C1780" s="131" t="s">
        <v>1751</v>
      </c>
      <c r="D1780" s="131" t="s">
        <v>1896</v>
      </c>
      <c r="E1780" s="132" t="s">
        <v>1137</v>
      </c>
      <c r="F1780" s="136" t="s">
        <v>553</v>
      </c>
      <c r="G1780" s="133">
        <v>208.19988038294628</v>
      </c>
    </row>
    <row r="1781" spans="2:7" ht="28.5" customHeight="1" x14ac:dyDescent="0.25">
      <c r="B1781" s="131" t="s">
        <v>1947</v>
      </c>
      <c r="C1781" s="131" t="s">
        <v>1751</v>
      </c>
      <c r="D1781" s="131" t="s">
        <v>1896</v>
      </c>
      <c r="E1781" s="132" t="s">
        <v>932</v>
      </c>
      <c r="F1781" s="136" t="s">
        <v>563</v>
      </c>
      <c r="G1781" s="133">
        <v>83.142360782126104</v>
      </c>
    </row>
    <row r="1782" spans="2:7" ht="28.5" customHeight="1" x14ac:dyDescent="0.25">
      <c r="B1782" s="131" t="s">
        <v>1948</v>
      </c>
      <c r="C1782" s="131" t="s">
        <v>1751</v>
      </c>
      <c r="D1782" s="131" t="s">
        <v>1896</v>
      </c>
      <c r="E1782" s="132" t="s">
        <v>749</v>
      </c>
      <c r="F1782" s="136" t="s">
        <v>798</v>
      </c>
      <c r="G1782" s="133">
        <v>24.186223258500547</v>
      </c>
    </row>
    <row r="1783" spans="2:7" ht="28.5" customHeight="1" x14ac:dyDescent="0.25">
      <c r="B1783" s="131" t="s">
        <v>1949</v>
      </c>
      <c r="C1783" s="131" t="s">
        <v>1751</v>
      </c>
      <c r="D1783" s="131" t="s">
        <v>1896</v>
      </c>
      <c r="E1783" s="132" t="s">
        <v>1077</v>
      </c>
      <c r="F1783" s="136" t="s">
        <v>563</v>
      </c>
      <c r="G1783" s="133">
        <v>83.142360782126104</v>
      </c>
    </row>
    <row r="1784" spans="2:7" ht="28.5" customHeight="1" x14ac:dyDescent="0.25">
      <c r="B1784" s="131" t="s">
        <v>1946</v>
      </c>
      <c r="C1784" s="131" t="s">
        <v>1751</v>
      </c>
      <c r="D1784" s="131" t="s">
        <v>1896</v>
      </c>
      <c r="E1784" s="132" t="s">
        <v>933</v>
      </c>
      <c r="F1784" s="136" t="s">
        <v>563</v>
      </c>
      <c r="G1784" s="133">
        <v>83.142360782126104</v>
      </c>
    </row>
    <row r="1785" spans="2:7" ht="28.5" customHeight="1" x14ac:dyDescent="0.25">
      <c r="B1785" s="131" t="s">
        <v>1946</v>
      </c>
      <c r="C1785" s="131" t="s">
        <v>1751</v>
      </c>
      <c r="D1785" s="131" t="s">
        <v>1896</v>
      </c>
      <c r="E1785" s="132" t="s">
        <v>689</v>
      </c>
      <c r="F1785" s="136" t="s">
        <v>553</v>
      </c>
      <c r="G1785" s="133">
        <v>208.19988038294628</v>
      </c>
    </row>
    <row r="1786" spans="2:7" ht="28.5" customHeight="1" x14ac:dyDescent="0.25">
      <c r="B1786" s="131" t="s">
        <v>1946</v>
      </c>
      <c r="C1786" s="131" t="s">
        <v>1751</v>
      </c>
      <c r="D1786" s="131" t="s">
        <v>1896</v>
      </c>
      <c r="E1786" s="132" t="s">
        <v>940</v>
      </c>
      <c r="F1786" s="136" t="s">
        <v>544</v>
      </c>
      <c r="G1786" s="133">
        <v>133.19608237589139</v>
      </c>
    </row>
    <row r="1787" spans="2:7" ht="28.5" customHeight="1" x14ac:dyDescent="0.25">
      <c r="B1787" s="131" t="s">
        <v>1946</v>
      </c>
      <c r="C1787" s="131" t="s">
        <v>1751</v>
      </c>
      <c r="D1787" s="131" t="s">
        <v>1896</v>
      </c>
      <c r="E1787" s="132" t="s">
        <v>934</v>
      </c>
      <c r="F1787" s="136" t="s">
        <v>559</v>
      </c>
      <c r="G1787" s="133">
        <v>52.37879479531631</v>
      </c>
    </row>
    <row r="1788" spans="2:7" ht="28.5" customHeight="1" x14ac:dyDescent="0.25">
      <c r="B1788" s="131" t="s">
        <v>1950</v>
      </c>
      <c r="C1788" s="131" t="s">
        <v>1751</v>
      </c>
      <c r="D1788" s="131" t="s">
        <v>1896</v>
      </c>
      <c r="E1788" s="132" t="s">
        <v>1101</v>
      </c>
      <c r="F1788" s="136" t="s">
        <v>563</v>
      </c>
      <c r="G1788" s="133">
        <v>83.142360782126104</v>
      </c>
    </row>
    <row r="1789" spans="2:7" ht="28.5" customHeight="1" x14ac:dyDescent="0.25">
      <c r="B1789" s="131" t="s">
        <v>1944</v>
      </c>
      <c r="C1789" s="131" t="s">
        <v>1751</v>
      </c>
      <c r="D1789" s="131" t="s">
        <v>1896</v>
      </c>
      <c r="E1789" s="132" t="s">
        <v>1066</v>
      </c>
      <c r="F1789" s="136" t="s">
        <v>563</v>
      </c>
      <c r="G1789" s="133">
        <v>85.292178951319812</v>
      </c>
    </row>
    <row r="1790" spans="2:7" ht="28.5" customHeight="1" x14ac:dyDescent="0.25">
      <c r="B1790" s="131" t="s">
        <v>1944</v>
      </c>
      <c r="C1790" s="131" t="s">
        <v>1751</v>
      </c>
      <c r="D1790" s="131" t="s">
        <v>1896</v>
      </c>
      <c r="E1790" s="132" t="s">
        <v>1217</v>
      </c>
      <c r="F1790" s="136" t="s">
        <v>563</v>
      </c>
      <c r="G1790" s="133">
        <v>85.292178951319812</v>
      </c>
    </row>
    <row r="1791" spans="2:7" ht="28.5" customHeight="1" x14ac:dyDescent="0.25">
      <c r="B1791" s="131" t="s">
        <v>1944</v>
      </c>
      <c r="C1791" s="131" t="s">
        <v>1751</v>
      </c>
      <c r="D1791" s="131" t="s">
        <v>1896</v>
      </c>
      <c r="E1791" s="132" t="s">
        <v>937</v>
      </c>
      <c r="F1791" s="136" t="s">
        <v>553</v>
      </c>
      <c r="G1791" s="133">
        <v>213.71391451258486</v>
      </c>
    </row>
    <row r="1792" spans="2:7" ht="28.5" customHeight="1" x14ac:dyDescent="0.25">
      <c r="B1792" s="131" t="s">
        <v>1944</v>
      </c>
      <c r="C1792" s="131" t="s">
        <v>1751</v>
      </c>
      <c r="D1792" s="131" t="s">
        <v>1896</v>
      </c>
      <c r="E1792" s="132" t="s">
        <v>730</v>
      </c>
      <c r="F1792" s="136" t="s">
        <v>559</v>
      </c>
      <c r="G1792" s="133">
        <v>53.729617052138565</v>
      </c>
    </row>
    <row r="1793" spans="2:7" ht="28.5" customHeight="1" x14ac:dyDescent="0.25">
      <c r="B1793" s="131" t="s">
        <v>1944</v>
      </c>
      <c r="C1793" s="131" t="s">
        <v>1751</v>
      </c>
      <c r="D1793" s="131" t="s">
        <v>1896</v>
      </c>
      <c r="E1793" s="132" t="s">
        <v>1061</v>
      </c>
      <c r="F1793" s="136" t="s">
        <v>553</v>
      </c>
      <c r="G1793" s="133">
        <v>213.71391451258486</v>
      </c>
    </row>
    <row r="1794" spans="2:7" ht="28.5" customHeight="1" x14ac:dyDescent="0.25">
      <c r="B1794" s="131" t="s">
        <v>1944</v>
      </c>
      <c r="C1794" s="131" t="s">
        <v>1751</v>
      </c>
      <c r="D1794" s="131" t="s">
        <v>1896</v>
      </c>
      <c r="E1794" s="132" t="s">
        <v>874</v>
      </c>
      <c r="F1794" s="136" t="s">
        <v>563</v>
      </c>
      <c r="G1794" s="133">
        <v>85.292178951319812</v>
      </c>
    </row>
    <row r="1795" spans="2:7" ht="28.5" customHeight="1" x14ac:dyDescent="0.25">
      <c r="B1795" s="131" t="s">
        <v>1944</v>
      </c>
      <c r="C1795" s="131" t="s">
        <v>1751</v>
      </c>
      <c r="D1795" s="131" t="s">
        <v>1896</v>
      </c>
      <c r="E1795" s="132" t="s">
        <v>657</v>
      </c>
      <c r="F1795" s="136" t="s">
        <v>544</v>
      </c>
      <c r="G1795" s="133">
        <v>145.29217895131981</v>
      </c>
    </row>
    <row r="1796" spans="2:7" ht="28.5" customHeight="1" x14ac:dyDescent="0.25">
      <c r="B1796" s="131" t="s">
        <v>1944</v>
      </c>
      <c r="C1796" s="131" t="s">
        <v>1751</v>
      </c>
      <c r="D1796" s="131" t="s">
        <v>1896</v>
      </c>
      <c r="E1796" s="132" t="s">
        <v>708</v>
      </c>
      <c r="F1796" s="136" t="s">
        <v>544</v>
      </c>
      <c r="G1796" s="133">
        <v>132.55988338217202</v>
      </c>
    </row>
    <row r="1797" spans="2:7" ht="28.5" customHeight="1" x14ac:dyDescent="0.25">
      <c r="B1797" s="131" t="s">
        <v>1944</v>
      </c>
      <c r="C1797" s="131" t="s">
        <v>1751</v>
      </c>
      <c r="D1797" s="131" t="s">
        <v>1896</v>
      </c>
      <c r="E1797" s="132" t="s">
        <v>836</v>
      </c>
      <c r="F1797" s="136" t="s">
        <v>553</v>
      </c>
      <c r="G1797" s="133">
        <v>207.192290413992</v>
      </c>
    </row>
    <row r="1798" spans="2:7" ht="28.5" customHeight="1" x14ac:dyDescent="0.25">
      <c r="B1798" s="131" t="s">
        <v>1951</v>
      </c>
      <c r="C1798" s="131" t="s">
        <v>1751</v>
      </c>
      <c r="D1798" s="131" t="s">
        <v>1896</v>
      </c>
      <c r="E1798" s="132" t="s">
        <v>983</v>
      </c>
      <c r="F1798" s="136" t="s">
        <v>563</v>
      </c>
      <c r="G1798" s="133">
        <v>82.6783372622603</v>
      </c>
    </row>
    <row r="1799" spans="2:7" ht="28.5" customHeight="1" x14ac:dyDescent="0.25">
      <c r="B1799" s="131" t="s">
        <v>1951</v>
      </c>
      <c r="C1799" s="131" t="s">
        <v>1751</v>
      </c>
      <c r="D1799" s="131" t="s">
        <v>1896</v>
      </c>
      <c r="E1799" s="132" t="s">
        <v>985</v>
      </c>
      <c r="F1799" s="136" t="s">
        <v>563</v>
      </c>
      <c r="G1799" s="133">
        <v>82.6783372622603</v>
      </c>
    </row>
    <row r="1800" spans="2:7" ht="28.5" customHeight="1" x14ac:dyDescent="0.25">
      <c r="B1800" s="131" t="s">
        <v>1952</v>
      </c>
      <c r="C1800" s="131" t="s">
        <v>1751</v>
      </c>
      <c r="D1800" s="131" t="s">
        <v>1896</v>
      </c>
      <c r="E1800" s="132" t="s">
        <v>1075</v>
      </c>
      <c r="F1800" s="136" t="s">
        <v>798</v>
      </c>
      <c r="G1800" s="133">
        <v>23.494617613083761</v>
      </c>
    </row>
    <row r="1801" spans="2:7" ht="28.5" customHeight="1" x14ac:dyDescent="0.25">
      <c r="B1801" s="131" t="s">
        <v>1953</v>
      </c>
      <c r="C1801" s="131" t="s">
        <v>1751</v>
      </c>
      <c r="D1801" s="131" t="s">
        <v>1896</v>
      </c>
      <c r="E1801" s="132" t="s">
        <v>1514</v>
      </c>
      <c r="F1801" s="136" t="s">
        <v>563</v>
      </c>
      <c r="G1801" s="133">
        <v>82.6783372622603</v>
      </c>
    </row>
    <row r="1802" spans="2:7" ht="28.5" customHeight="1" x14ac:dyDescent="0.25">
      <c r="B1802" s="131" t="s">
        <v>1953</v>
      </c>
      <c r="C1802" s="131" t="s">
        <v>1751</v>
      </c>
      <c r="D1802" s="131" t="s">
        <v>1896</v>
      </c>
      <c r="E1802" s="132" t="s">
        <v>1050</v>
      </c>
      <c r="F1802" s="136" t="s">
        <v>553</v>
      </c>
      <c r="G1802" s="133">
        <v>207.192290413992</v>
      </c>
    </row>
    <row r="1803" spans="2:7" ht="28.5" customHeight="1" x14ac:dyDescent="0.25">
      <c r="B1803" s="131" t="s">
        <v>1953</v>
      </c>
      <c r="C1803" s="131" t="s">
        <v>1751</v>
      </c>
      <c r="D1803" s="131" t="s">
        <v>1896</v>
      </c>
      <c r="E1803" s="132" t="s">
        <v>1160</v>
      </c>
      <c r="F1803" s="136" t="s">
        <v>544</v>
      </c>
      <c r="G1803" s="133">
        <v>132.55988338217202</v>
      </c>
    </row>
    <row r="1804" spans="2:7" ht="28.5" customHeight="1" x14ac:dyDescent="0.25">
      <c r="B1804" s="131" t="s">
        <v>1953</v>
      </c>
      <c r="C1804" s="131" t="s">
        <v>1751</v>
      </c>
      <c r="D1804" s="131" t="s">
        <v>1896</v>
      </c>
      <c r="E1804" s="132" t="s">
        <v>1054</v>
      </c>
      <c r="F1804" s="136" t="s">
        <v>563</v>
      </c>
      <c r="G1804" s="133">
        <v>82.6783372622603</v>
      </c>
    </row>
    <row r="1805" spans="2:7" ht="28.5" customHeight="1" x14ac:dyDescent="0.25">
      <c r="B1805" s="131" t="s">
        <v>1953</v>
      </c>
      <c r="C1805" s="131" t="s">
        <v>1751</v>
      </c>
      <c r="D1805" s="131" t="s">
        <v>1896</v>
      </c>
      <c r="E1805" s="132" t="s">
        <v>752</v>
      </c>
      <c r="F1805" s="136" t="s">
        <v>544</v>
      </c>
      <c r="G1805" s="133">
        <v>132.55988338217202</v>
      </c>
    </row>
    <row r="1806" spans="2:7" ht="28.5" customHeight="1" x14ac:dyDescent="0.25">
      <c r="B1806" s="131" t="s">
        <v>1953</v>
      </c>
      <c r="C1806" s="131" t="s">
        <v>1751</v>
      </c>
      <c r="D1806" s="131" t="s">
        <v>1896</v>
      </c>
      <c r="E1806" s="132" t="s">
        <v>653</v>
      </c>
      <c r="F1806" s="136" t="s">
        <v>626</v>
      </c>
      <c r="G1806" s="133">
        <v>20.589784585760011</v>
      </c>
    </row>
    <row r="1807" spans="2:7" ht="28.5" customHeight="1" x14ac:dyDescent="0.25">
      <c r="B1807" s="131" t="s">
        <v>1954</v>
      </c>
      <c r="C1807" s="131" t="s">
        <v>1751</v>
      </c>
      <c r="D1807" s="131" t="s">
        <v>1896</v>
      </c>
      <c r="E1807" s="132" t="s">
        <v>968</v>
      </c>
      <c r="F1807" s="136" t="s">
        <v>553</v>
      </c>
      <c r="G1807" s="133">
        <v>207.192290413992</v>
      </c>
    </row>
    <row r="1808" spans="2:7" ht="28.5" customHeight="1" x14ac:dyDescent="0.25">
      <c r="B1808" s="131" t="s">
        <v>1944</v>
      </c>
      <c r="C1808" s="131" t="s">
        <v>1751</v>
      </c>
      <c r="D1808" s="131" t="s">
        <v>1896</v>
      </c>
      <c r="E1808" s="132" t="s">
        <v>841</v>
      </c>
      <c r="F1808" s="136" t="s">
        <v>563</v>
      </c>
      <c r="G1808" s="133">
        <v>237.83447493940355</v>
      </c>
    </row>
    <row r="1809" spans="2:7" ht="28.5" customHeight="1" x14ac:dyDescent="0.25">
      <c r="B1809" s="131" t="s">
        <v>1944</v>
      </c>
      <c r="C1809" s="131" t="s">
        <v>1751</v>
      </c>
      <c r="D1809" s="131" t="s">
        <v>1896</v>
      </c>
      <c r="E1809" s="132" t="s">
        <v>680</v>
      </c>
      <c r="F1809" s="136" t="s">
        <v>559</v>
      </c>
      <c r="G1809" s="133">
        <v>55.28443132361587</v>
      </c>
    </row>
    <row r="1810" spans="2:7" ht="28.5" customHeight="1" x14ac:dyDescent="0.25">
      <c r="B1810" s="131" t="s">
        <v>1955</v>
      </c>
      <c r="C1810" s="131" t="s">
        <v>1751</v>
      </c>
      <c r="D1810" s="131" t="s">
        <v>1896</v>
      </c>
      <c r="E1810" s="132" t="s">
        <v>1188</v>
      </c>
      <c r="F1810" s="136" t="s">
        <v>563</v>
      </c>
      <c r="G1810" s="133">
        <v>87.834474939403563</v>
      </c>
    </row>
    <row r="1811" spans="2:7" ht="28.5" customHeight="1" x14ac:dyDescent="0.25">
      <c r="B1811" s="131" t="s">
        <v>1955</v>
      </c>
      <c r="C1811" s="131" t="s">
        <v>1751</v>
      </c>
      <c r="D1811" s="131" t="s">
        <v>1896</v>
      </c>
      <c r="E1811" s="132" t="s">
        <v>1247</v>
      </c>
      <c r="F1811" s="136" t="s">
        <v>563</v>
      </c>
      <c r="G1811" s="133">
        <v>87.834474939403563</v>
      </c>
    </row>
    <row r="1812" spans="2:7" ht="28.5" customHeight="1" x14ac:dyDescent="0.25">
      <c r="B1812" s="131" t="s">
        <v>1955</v>
      </c>
      <c r="C1812" s="131" t="s">
        <v>1751</v>
      </c>
      <c r="D1812" s="131" t="s">
        <v>1896</v>
      </c>
      <c r="E1812" s="132" t="s">
        <v>981</v>
      </c>
      <c r="F1812" s="136" t="s">
        <v>688</v>
      </c>
      <c r="G1812" s="133">
        <v>52.503334074403476</v>
      </c>
    </row>
    <row r="1813" spans="2:7" ht="28.5" customHeight="1" x14ac:dyDescent="0.25">
      <c r="B1813" s="131" t="s">
        <v>1956</v>
      </c>
      <c r="C1813" s="131" t="s">
        <v>1751</v>
      </c>
      <c r="D1813" s="131" t="s">
        <v>1896</v>
      </c>
      <c r="E1813" s="132" t="s">
        <v>729</v>
      </c>
      <c r="F1813" s="136" t="s">
        <v>798</v>
      </c>
      <c r="G1813" s="133">
        <v>25.896343094263361</v>
      </c>
    </row>
    <row r="1814" spans="2:7" ht="28.5" customHeight="1" x14ac:dyDescent="0.25">
      <c r="B1814" s="131" t="s">
        <v>1957</v>
      </c>
      <c r="C1814" s="131" t="s">
        <v>1751</v>
      </c>
      <c r="D1814" s="131" t="s">
        <v>1896</v>
      </c>
      <c r="E1814" s="132" t="s">
        <v>1465</v>
      </c>
      <c r="F1814" s="136" t="s">
        <v>559</v>
      </c>
      <c r="G1814" s="133">
        <v>57.038456575684449</v>
      </c>
    </row>
    <row r="1815" spans="2:7" ht="28.5" customHeight="1" x14ac:dyDescent="0.25">
      <c r="B1815" s="131" t="s">
        <v>1957</v>
      </c>
      <c r="C1815" s="131" t="s">
        <v>1751</v>
      </c>
      <c r="D1815" s="131" t="s">
        <v>1896</v>
      </c>
      <c r="E1815" s="132" t="s">
        <v>898</v>
      </c>
      <c r="F1815" s="136" t="s">
        <v>563</v>
      </c>
      <c r="G1815" s="133">
        <v>90.566018867943399</v>
      </c>
    </row>
    <row r="1816" spans="2:7" ht="28.5" customHeight="1" x14ac:dyDescent="0.25">
      <c r="B1816" s="131" t="s">
        <v>1957</v>
      </c>
      <c r="C1816" s="131" t="s">
        <v>1751</v>
      </c>
      <c r="D1816" s="131" t="s">
        <v>1896</v>
      </c>
      <c r="E1816" s="132" t="s">
        <v>728</v>
      </c>
      <c r="F1816" s="136" t="s">
        <v>563</v>
      </c>
      <c r="G1816" s="133">
        <v>90.566018867943399</v>
      </c>
    </row>
    <row r="1817" spans="2:7" ht="28.5" customHeight="1" x14ac:dyDescent="0.25">
      <c r="B1817" s="131" t="s">
        <v>1958</v>
      </c>
      <c r="C1817" s="131" t="s">
        <v>1751</v>
      </c>
      <c r="D1817" s="131" t="s">
        <v>1896</v>
      </c>
      <c r="E1817" s="132" t="s">
        <v>671</v>
      </c>
      <c r="F1817" s="136" t="s">
        <v>559</v>
      </c>
      <c r="G1817" s="133">
        <v>57.038456575684449</v>
      </c>
    </row>
    <row r="1818" spans="2:7" ht="28.5" customHeight="1" x14ac:dyDescent="0.25">
      <c r="B1818" s="131" t="s">
        <v>1130</v>
      </c>
      <c r="C1818" s="131" t="s">
        <v>1751</v>
      </c>
      <c r="D1818" s="131" t="s">
        <v>1896</v>
      </c>
      <c r="E1818" s="132" t="s">
        <v>905</v>
      </c>
      <c r="F1818" s="136" t="s">
        <v>798</v>
      </c>
      <c r="G1818" s="133">
        <v>26.003751759462382</v>
      </c>
    </row>
    <row r="1819" spans="2:7" ht="28.5" customHeight="1" x14ac:dyDescent="0.25">
      <c r="B1819" s="131" t="s">
        <v>1959</v>
      </c>
      <c r="C1819" s="131" t="s">
        <v>1751</v>
      </c>
      <c r="D1819" s="131" t="s">
        <v>1896</v>
      </c>
      <c r="E1819" s="132" t="s">
        <v>1597</v>
      </c>
      <c r="F1819" s="136" t="s">
        <v>544</v>
      </c>
      <c r="G1819" s="133">
        <v>147.01924501425282</v>
      </c>
    </row>
    <row r="1820" spans="2:7" ht="28.5" customHeight="1" x14ac:dyDescent="0.25">
      <c r="B1820" s="131" t="s">
        <v>1959</v>
      </c>
      <c r="C1820" s="131" t="s">
        <v>1751</v>
      </c>
      <c r="D1820" s="131" t="s">
        <v>1896</v>
      </c>
      <c r="E1820" s="132" t="s">
        <v>662</v>
      </c>
      <c r="F1820" s="136" t="s">
        <v>559</v>
      </c>
      <c r="G1820" s="133">
        <v>57.750238100637326</v>
      </c>
    </row>
    <row r="1821" spans="2:7" ht="28.5" customHeight="1" x14ac:dyDescent="0.25">
      <c r="B1821" s="131" t="s">
        <v>1960</v>
      </c>
      <c r="C1821" s="131" t="s">
        <v>1751</v>
      </c>
      <c r="D1821" s="131" t="s">
        <v>1896</v>
      </c>
      <c r="E1821" s="132" t="s">
        <v>971</v>
      </c>
      <c r="F1821" s="136" t="s">
        <v>563</v>
      </c>
      <c r="G1821" s="133">
        <v>91.738038973706068</v>
      </c>
    </row>
    <row r="1822" spans="2:7" ht="28.5" customHeight="1" x14ac:dyDescent="0.25">
      <c r="B1822" s="131" t="s">
        <v>1959</v>
      </c>
      <c r="C1822" s="131" t="s">
        <v>1751</v>
      </c>
      <c r="D1822" s="131" t="s">
        <v>1896</v>
      </c>
      <c r="E1822" s="132" t="s">
        <v>718</v>
      </c>
      <c r="F1822" s="136" t="s">
        <v>544</v>
      </c>
      <c r="G1822" s="133">
        <v>147.01924501425282</v>
      </c>
    </row>
    <row r="1823" spans="2:7" ht="28.5" customHeight="1" x14ac:dyDescent="0.25">
      <c r="B1823" s="131" t="s">
        <v>1959</v>
      </c>
      <c r="C1823" s="131" t="s">
        <v>1751</v>
      </c>
      <c r="D1823" s="131" t="s">
        <v>1896</v>
      </c>
      <c r="E1823" s="132" t="s">
        <v>1086</v>
      </c>
      <c r="F1823" s="136" t="s">
        <v>544</v>
      </c>
      <c r="G1823" s="133">
        <v>147.01924501425282</v>
      </c>
    </row>
    <row r="1824" spans="2:7" ht="28.5" customHeight="1" x14ac:dyDescent="0.25">
      <c r="B1824" s="131" t="s">
        <v>1130</v>
      </c>
      <c r="C1824" s="131" t="s">
        <v>1751</v>
      </c>
      <c r="D1824" s="131" t="s">
        <v>1896</v>
      </c>
      <c r="E1824" s="132" t="s">
        <v>857</v>
      </c>
      <c r="F1824" s="136" t="s">
        <v>563</v>
      </c>
      <c r="G1824" s="133">
        <v>84.329326753454396</v>
      </c>
    </row>
    <row r="1825" spans="2:7" ht="28.5" customHeight="1" x14ac:dyDescent="0.25">
      <c r="B1825" s="131" t="s">
        <v>1775</v>
      </c>
      <c r="C1825" s="131" t="s">
        <v>1751</v>
      </c>
      <c r="D1825" s="131" t="s">
        <v>1896</v>
      </c>
      <c r="E1825" s="132" t="s">
        <v>925</v>
      </c>
      <c r="F1825" s="136" t="s">
        <v>559</v>
      </c>
      <c r="G1825" s="133">
        <v>53.126297553602299</v>
      </c>
    </row>
    <row r="1826" spans="2:7" ht="28.5" customHeight="1" x14ac:dyDescent="0.25">
      <c r="B1826" s="131" t="s">
        <v>1961</v>
      </c>
      <c r="C1826" s="131" t="s">
        <v>1751</v>
      </c>
      <c r="D1826" s="131" t="s">
        <v>1896</v>
      </c>
      <c r="E1826" s="132" t="s">
        <v>1030</v>
      </c>
      <c r="F1826" s="136" t="s">
        <v>559</v>
      </c>
      <c r="G1826" s="133">
        <v>53.126297553602299</v>
      </c>
    </row>
    <row r="1827" spans="2:7" ht="28.5" customHeight="1" x14ac:dyDescent="0.25">
      <c r="B1827" s="131" t="s">
        <v>1961</v>
      </c>
      <c r="C1827" s="131" t="s">
        <v>1751</v>
      </c>
      <c r="D1827" s="131" t="s">
        <v>1896</v>
      </c>
      <c r="E1827" s="132" t="s">
        <v>681</v>
      </c>
      <c r="F1827" s="136" t="s">
        <v>563</v>
      </c>
      <c r="G1827" s="133">
        <v>84.329326753454396</v>
      </c>
    </row>
    <row r="1828" spans="2:7" ht="28.5" customHeight="1" x14ac:dyDescent="0.25">
      <c r="B1828" s="131" t="s">
        <v>1961</v>
      </c>
      <c r="C1828" s="131" t="s">
        <v>1751</v>
      </c>
      <c r="D1828" s="131" t="s">
        <v>1896</v>
      </c>
      <c r="E1828" s="132" t="s">
        <v>926</v>
      </c>
      <c r="F1828" s="136" t="s">
        <v>544</v>
      </c>
      <c r="G1828" s="133">
        <v>135.17319996455444</v>
      </c>
    </row>
    <row r="1829" spans="2:7" ht="28.5" customHeight="1" x14ac:dyDescent="0.25">
      <c r="B1829" s="131" t="s">
        <v>1961</v>
      </c>
      <c r="C1829" s="131" t="s">
        <v>1751</v>
      </c>
      <c r="D1829" s="131" t="s">
        <v>1896</v>
      </c>
      <c r="E1829" s="132" t="s">
        <v>627</v>
      </c>
      <c r="F1829" s="136" t="s">
        <v>563</v>
      </c>
      <c r="G1829" s="133">
        <v>84.329326753454396</v>
      </c>
    </row>
    <row r="1830" spans="2:7" ht="28.5" customHeight="1" x14ac:dyDescent="0.25">
      <c r="B1830" s="131" t="s">
        <v>1961</v>
      </c>
      <c r="C1830" s="131" t="s">
        <v>1751</v>
      </c>
      <c r="D1830" s="131" t="s">
        <v>1896</v>
      </c>
      <c r="E1830" s="132" t="s">
        <v>822</v>
      </c>
      <c r="F1830" s="136" t="s">
        <v>559</v>
      </c>
      <c r="G1830" s="133">
        <v>53.126297553602299</v>
      </c>
    </row>
    <row r="1831" spans="2:7" ht="28.5" customHeight="1" x14ac:dyDescent="0.25">
      <c r="B1831" s="131" t="s">
        <v>1921</v>
      </c>
      <c r="C1831" s="131" t="s">
        <v>1751</v>
      </c>
      <c r="D1831" s="131" t="s">
        <v>1896</v>
      </c>
      <c r="E1831" s="132" t="s">
        <v>818</v>
      </c>
      <c r="F1831" s="136" t="s">
        <v>563</v>
      </c>
      <c r="G1831" s="133">
        <v>86.87597622678166</v>
      </c>
    </row>
    <row r="1832" spans="2:7" ht="28.5" customHeight="1" x14ac:dyDescent="0.25">
      <c r="B1832" s="131" t="s">
        <v>1921</v>
      </c>
      <c r="C1832" s="131" t="s">
        <v>1751</v>
      </c>
      <c r="D1832" s="131" t="s">
        <v>1896</v>
      </c>
      <c r="E1832" s="132" t="s">
        <v>862</v>
      </c>
      <c r="F1832" s="136" t="s">
        <v>553</v>
      </c>
      <c r="G1832" s="133">
        <v>217.46540303000512</v>
      </c>
    </row>
    <row r="1833" spans="2:7" ht="28.5" customHeight="1" x14ac:dyDescent="0.25">
      <c r="B1833" s="131" t="s">
        <v>1962</v>
      </c>
      <c r="C1833" s="131" t="s">
        <v>1751</v>
      </c>
      <c r="D1833" s="131" t="s">
        <v>1896</v>
      </c>
      <c r="E1833" s="132" t="s">
        <v>882</v>
      </c>
      <c r="F1833" s="136" t="s">
        <v>559</v>
      </c>
      <c r="G1833" s="133">
        <v>54.796342279202527</v>
      </c>
    </row>
    <row r="1834" spans="2:7" ht="28.5" customHeight="1" x14ac:dyDescent="0.25">
      <c r="B1834" s="131" t="s">
        <v>1963</v>
      </c>
      <c r="C1834" s="131" t="s">
        <v>1751</v>
      </c>
      <c r="D1834" s="131" t="s">
        <v>1896</v>
      </c>
      <c r="E1834" s="132" t="s">
        <v>692</v>
      </c>
      <c r="F1834" s="136" t="s">
        <v>798</v>
      </c>
      <c r="G1834" s="133">
        <v>26.139948186876243</v>
      </c>
    </row>
    <row r="1835" spans="2:7" ht="28.5" customHeight="1" x14ac:dyDescent="0.25">
      <c r="B1835" s="131" t="s">
        <v>1964</v>
      </c>
      <c r="C1835" s="131" t="s">
        <v>1751</v>
      </c>
      <c r="D1835" s="131" t="s">
        <v>1896</v>
      </c>
      <c r="E1835" s="132" t="s">
        <v>965</v>
      </c>
      <c r="F1835" s="136" t="s">
        <v>798</v>
      </c>
      <c r="G1835" s="133">
        <v>26.139948186876243</v>
      </c>
    </row>
    <row r="1836" spans="2:7" ht="28.5" customHeight="1" x14ac:dyDescent="0.25">
      <c r="B1836" s="131" t="s">
        <v>1965</v>
      </c>
      <c r="C1836" s="131" t="s">
        <v>1751</v>
      </c>
      <c r="D1836" s="131" t="s">
        <v>1896</v>
      </c>
      <c r="E1836" s="132" t="s">
        <v>654</v>
      </c>
      <c r="F1836" s="136" t="s">
        <v>559</v>
      </c>
      <c r="G1836" s="133">
        <v>56.763013548194934</v>
      </c>
    </row>
    <row r="1837" spans="2:7" ht="28.5" customHeight="1" x14ac:dyDescent="0.25">
      <c r="B1837" s="131" t="s">
        <v>1226</v>
      </c>
      <c r="C1837" s="131" t="s">
        <v>1751</v>
      </c>
      <c r="D1837" s="131" t="s">
        <v>1896</v>
      </c>
      <c r="E1837" s="132" t="s">
        <v>618</v>
      </c>
      <c r="F1837" s="136" t="s">
        <v>544</v>
      </c>
      <c r="G1837" s="133">
        <v>152.54748364644533</v>
      </c>
    </row>
    <row r="1838" spans="2:7" ht="28.5" customHeight="1" x14ac:dyDescent="0.25">
      <c r="B1838" s="131" t="s">
        <v>1226</v>
      </c>
      <c r="C1838" s="131" t="s">
        <v>1751</v>
      </c>
      <c r="D1838" s="131" t="s">
        <v>1896</v>
      </c>
      <c r="E1838" s="132" t="s">
        <v>1046</v>
      </c>
      <c r="F1838" s="136" t="s">
        <v>544</v>
      </c>
      <c r="G1838" s="133">
        <v>152.54748364644533</v>
      </c>
    </row>
    <row r="1839" spans="2:7" ht="28.5" customHeight="1" x14ac:dyDescent="0.25">
      <c r="B1839" s="131" t="s">
        <v>1226</v>
      </c>
      <c r="C1839" s="131" t="s">
        <v>1751</v>
      </c>
      <c r="D1839" s="131" t="s">
        <v>1896</v>
      </c>
      <c r="E1839" s="132" t="s">
        <v>1251</v>
      </c>
      <c r="F1839" s="136" t="s">
        <v>798</v>
      </c>
      <c r="G1839" s="133">
        <v>26.139948186876243</v>
      </c>
    </row>
    <row r="1840" spans="2:7" ht="28.5" customHeight="1" x14ac:dyDescent="0.25">
      <c r="B1840" s="131" t="s">
        <v>1966</v>
      </c>
      <c r="C1840" s="131" t="s">
        <v>1751</v>
      </c>
      <c r="D1840" s="131" t="s">
        <v>1896</v>
      </c>
      <c r="E1840" s="132" t="s">
        <v>1018</v>
      </c>
      <c r="F1840" s="136" t="s">
        <v>553</v>
      </c>
      <c r="G1840" s="133">
        <v>49.854228123599881</v>
      </c>
    </row>
    <row r="1841" spans="2:7" ht="28.5" customHeight="1" x14ac:dyDescent="0.25">
      <c r="B1841" s="131" t="s">
        <v>1967</v>
      </c>
      <c r="C1841" s="131" t="s">
        <v>1751</v>
      </c>
      <c r="D1841" s="131" t="s">
        <v>1896</v>
      </c>
      <c r="E1841" s="132" t="s">
        <v>993</v>
      </c>
      <c r="F1841" s="136" t="s">
        <v>544</v>
      </c>
      <c r="G1841" s="133">
        <v>141.35677066600317</v>
      </c>
    </row>
    <row r="1842" spans="2:7" ht="28.5" customHeight="1" x14ac:dyDescent="0.25">
      <c r="B1842" s="131" t="s">
        <v>1967</v>
      </c>
      <c r="C1842" s="131" t="s">
        <v>1751</v>
      </c>
      <c r="D1842" s="131" t="s">
        <v>1896</v>
      </c>
      <c r="E1842" s="132" t="s">
        <v>948</v>
      </c>
      <c r="F1842" s="136" t="s">
        <v>544</v>
      </c>
      <c r="G1842" s="133">
        <v>141.35677066600317</v>
      </c>
    </row>
    <row r="1843" spans="2:7" ht="28.5" customHeight="1" x14ac:dyDescent="0.25">
      <c r="B1843" s="131" t="s">
        <v>1967</v>
      </c>
      <c r="C1843" s="131" t="s">
        <v>1751</v>
      </c>
      <c r="D1843" s="131" t="s">
        <v>1896</v>
      </c>
      <c r="E1843" s="132" t="s">
        <v>1147</v>
      </c>
      <c r="F1843" s="136" t="s">
        <v>544</v>
      </c>
      <c r="G1843" s="133">
        <v>141.35677066600317</v>
      </c>
    </row>
    <row r="1844" spans="2:7" ht="28.5" customHeight="1" x14ac:dyDescent="0.25">
      <c r="B1844" s="131" t="s">
        <v>1967</v>
      </c>
      <c r="C1844" s="131" t="s">
        <v>1751</v>
      </c>
      <c r="D1844" s="131" t="s">
        <v>1896</v>
      </c>
      <c r="E1844" s="132" t="s">
        <v>1132</v>
      </c>
      <c r="F1844" s="136" t="s">
        <v>553</v>
      </c>
      <c r="G1844" s="133">
        <v>220.92612856876471</v>
      </c>
    </row>
    <row r="1845" spans="2:7" ht="28.5" customHeight="1" x14ac:dyDescent="0.25">
      <c r="B1845" s="131" t="s">
        <v>1967</v>
      </c>
      <c r="C1845" s="131" t="s">
        <v>1751</v>
      </c>
      <c r="D1845" s="131" t="s">
        <v>1896</v>
      </c>
      <c r="E1845" s="132" t="s">
        <v>916</v>
      </c>
      <c r="F1845" s="136" t="s">
        <v>559</v>
      </c>
      <c r="G1845" s="133">
        <v>55.537426717277746</v>
      </c>
    </row>
    <row r="1846" spans="2:7" ht="28.5" customHeight="1" x14ac:dyDescent="0.25">
      <c r="B1846" s="131" t="s">
        <v>1967</v>
      </c>
      <c r="C1846" s="131" t="s">
        <v>1751</v>
      </c>
      <c r="D1846" s="131" t="s">
        <v>1896</v>
      </c>
      <c r="E1846" s="132" t="s">
        <v>1203</v>
      </c>
      <c r="F1846" s="136" t="s">
        <v>553</v>
      </c>
      <c r="G1846" s="133">
        <v>220.92612856876471</v>
      </c>
    </row>
    <row r="1847" spans="2:7" ht="28.5" customHeight="1" x14ac:dyDescent="0.25">
      <c r="B1847" s="131" t="s">
        <v>1968</v>
      </c>
      <c r="C1847" s="131" t="s">
        <v>1751</v>
      </c>
      <c r="D1847" s="131" t="s">
        <v>1896</v>
      </c>
      <c r="E1847" s="132" t="s">
        <v>763</v>
      </c>
      <c r="F1847" s="136" t="s">
        <v>563</v>
      </c>
      <c r="G1847" s="133">
        <v>88.200847488060845</v>
      </c>
    </row>
    <row r="1848" spans="2:7" ht="28.5" customHeight="1" x14ac:dyDescent="0.25">
      <c r="B1848" s="131" t="s">
        <v>1969</v>
      </c>
      <c r="C1848" s="131" t="s">
        <v>1751</v>
      </c>
      <c r="D1848" s="131" t="s">
        <v>1896</v>
      </c>
      <c r="E1848" s="132" t="s">
        <v>930</v>
      </c>
      <c r="F1848" s="136" t="s">
        <v>845</v>
      </c>
      <c r="G1848" s="133">
        <v>8.1560911085414229</v>
      </c>
    </row>
    <row r="1849" spans="2:7" ht="28.5" customHeight="1" x14ac:dyDescent="0.25">
      <c r="B1849" s="131" t="s">
        <v>1969</v>
      </c>
      <c r="C1849" s="131" t="s">
        <v>1751</v>
      </c>
      <c r="D1849" s="131" t="s">
        <v>1896</v>
      </c>
      <c r="E1849" s="132" t="s">
        <v>816</v>
      </c>
      <c r="F1849" s="136" t="s">
        <v>559</v>
      </c>
      <c r="G1849" s="133">
        <v>55.074093111826258</v>
      </c>
    </row>
    <row r="1850" spans="2:7" ht="28.5" customHeight="1" x14ac:dyDescent="0.25">
      <c r="B1850" s="131" t="s">
        <v>1969</v>
      </c>
      <c r="C1850" s="131" t="s">
        <v>1751</v>
      </c>
      <c r="D1850" s="131" t="s">
        <v>1896</v>
      </c>
      <c r="E1850" s="132" t="s">
        <v>743</v>
      </c>
      <c r="F1850" s="136" t="s">
        <v>563</v>
      </c>
      <c r="G1850" s="133">
        <v>87.557733325474814</v>
      </c>
    </row>
    <row r="1851" spans="2:7" ht="28.5" customHeight="1" x14ac:dyDescent="0.25">
      <c r="B1851" s="131" t="s">
        <v>1969</v>
      </c>
      <c r="C1851" s="131" t="s">
        <v>1751</v>
      </c>
      <c r="D1851" s="131" t="s">
        <v>1896</v>
      </c>
      <c r="E1851" s="132" t="s">
        <v>1064</v>
      </c>
      <c r="F1851" s="136" t="s">
        <v>563</v>
      </c>
      <c r="G1851" s="133">
        <v>87.557733325474814</v>
      </c>
    </row>
    <row r="1852" spans="2:7" ht="28.5" customHeight="1" x14ac:dyDescent="0.25">
      <c r="B1852" s="131" t="s">
        <v>1969</v>
      </c>
      <c r="C1852" s="131" t="s">
        <v>1751</v>
      </c>
      <c r="D1852" s="131" t="s">
        <v>1896</v>
      </c>
      <c r="E1852" s="132" t="s">
        <v>911</v>
      </c>
      <c r="F1852" s="136" t="s">
        <v>563</v>
      </c>
      <c r="G1852" s="133">
        <v>80.270580343051137</v>
      </c>
    </row>
    <row r="1853" spans="2:7" ht="28.5" customHeight="1" x14ac:dyDescent="0.25">
      <c r="B1853" s="131" t="s">
        <v>1970</v>
      </c>
      <c r="C1853" s="131" t="s">
        <v>1971</v>
      </c>
      <c r="D1853" s="131" t="s">
        <v>1972</v>
      </c>
      <c r="E1853" s="132" t="s">
        <v>625</v>
      </c>
      <c r="F1853" s="136" t="s">
        <v>845</v>
      </c>
      <c r="G1853" s="133">
        <v>5</v>
      </c>
    </row>
    <row r="1854" spans="2:7" ht="28.5" customHeight="1" x14ac:dyDescent="0.25">
      <c r="B1854" s="131" t="s">
        <v>1973</v>
      </c>
      <c r="C1854" s="131" t="s">
        <v>1971</v>
      </c>
      <c r="D1854" s="131" t="s">
        <v>1972</v>
      </c>
      <c r="E1854" s="132" t="s">
        <v>1762</v>
      </c>
      <c r="F1854" s="136" t="s">
        <v>553</v>
      </c>
      <c r="G1854" s="133">
        <v>50</v>
      </c>
    </row>
    <row r="1855" spans="2:7" ht="28.5" customHeight="1" x14ac:dyDescent="0.25">
      <c r="B1855" s="131" t="s">
        <v>1973</v>
      </c>
      <c r="C1855" s="131" t="s">
        <v>1971</v>
      </c>
      <c r="D1855" s="131" t="s">
        <v>1972</v>
      </c>
      <c r="E1855" s="132" t="s">
        <v>818</v>
      </c>
      <c r="F1855" s="136" t="s">
        <v>544</v>
      </c>
      <c r="G1855" s="133">
        <v>132.98296833477076</v>
      </c>
    </row>
    <row r="1856" spans="2:7" ht="28.5" customHeight="1" x14ac:dyDescent="0.25">
      <c r="B1856" s="131" t="s">
        <v>1973</v>
      </c>
      <c r="C1856" s="131" t="s">
        <v>1971</v>
      </c>
      <c r="D1856" s="131" t="s">
        <v>1972</v>
      </c>
      <c r="E1856" s="132" t="s">
        <v>1071</v>
      </c>
      <c r="F1856" s="136" t="s">
        <v>563</v>
      </c>
      <c r="G1856" s="133">
        <v>20</v>
      </c>
    </row>
    <row r="1857" spans="2:7" ht="28.5" customHeight="1" x14ac:dyDescent="0.25">
      <c r="B1857" s="131" t="s">
        <v>1973</v>
      </c>
      <c r="C1857" s="131" t="s">
        <v>1971</v>
      </c>
      <c r="D1857" s="131" t="s">
        <v>1972</v>
      </c>
      <c r="E1857" s="132" t="s">
        <v>753</v>
      </c>
      <c r="F1857" s="136" t="s">
        <v>563</v>
      </c>
      <c r="G1857" s="133">
        <v>83.004412337315316</v>
      </c>
    </row>
    <row r="1858" spans="2:7" ht="28.5" customHeight="1" x14ac:dyDescent="0.25">
      <c r="B1858" s="131" t="s">
        <v>1973</v>
      </c>
      <c r="C1858" s="131" t="s">
        <v>1971</v>
      </c>
      <c r="D1858" s="131" t="s">
        <v>1972</v>
      </c>
      <c r="E1858" s="132" t="s">
        <v>1020</v>
      </c>
      <c r="F1858" s="136" t="s">
        <v>626</v>
      </c>
      <c r="G1858" s="133">
        <v>20.705817889283225</v>
      </c>
    </row>
    <row r="1859" spans="2:7" ht="28.5" customHeight="1" x14ac:dyDescent="0.25">
      <c r="B1859" s="131" t="s">
        <v>1974</v>
      </c>
      <c r="C1859" s="131" t="s">
        <v>1971</v>
      </c>
      <c r="D1859" s="131" t="s">
        <v>1972</v>
      </c>
      <c r="E1859" s="132" t="s">
        <v>1059</v>
      </c>
      <c r="F1859" s="136" t="s">
        <v>845</v>
      </c>
      <c r="G1859" s="133">
        <v>6.4644660940672622</v>
      </c>
    </row>
    <row r="1860" spans="2:7" ht="28.5" customHeight="1" x14ac:dyDescent="0.25">
      <c r="B1860" s="131" t="s">
        <v>1975</v>
      </c>
      <c r="C1860" s="131" t="s">
        <v>1971</v>
      </c>
      <c r="D1860" s="131" t="s">
        <v>1972</v>
      </c>
      <c r="E1860" s="132" t="s">
        <v>816</v>
      </c>
      <c r="F1860" s="136" t="s">
        <v>688</v>
      </c>
      <c r="G1860" s="133">
        <v>49.624548202608239</v>
      </c>
    </row>
    <row r="1861" spans="2:7" ht="28.5" customHeight="1" x14ac:dyDescent="0.25">
      <c r="B1861" s="131" t="s">
        <v>1976</v>
      </c>
      <c r="C1861" s="131" t="s">
        <v>1971</v>
      </c>
      <c r="D1861" s="131" t="s">
        <v>1972</v>
      </c>
      <c r="E1861" s="132" t="s">
        <v>697</v>
      </c>
      <c r="F1861" s="136" t="s">
        <v>688</v>
      </c>
      <c r="G1861" s="133">
        <v>49.624548202608239</v>
      </c>
    </row>
    <row r="1862" spans="2:7" ht="28.5" customHeight="1" x14ac:dyDescent="0.25">
      <c r="B1862" s="131" t="s">
        <v>1977</v>
      </c>
      <c r="C1862" s="131" t="s">
        <v>1971</v>
      </c>
      <c r="D1862" s="131" t="s">
        <v>1972</v>
      </c>
      <c r="E1862" s="132" t="s">
        <v>1930</v>
      </c>
      <c r="F1862" s="136" t="s">
        <v>563</v>
      </c>
      <c r="G1862" s="133">
        <v>65.55801980141095</v>
      </c>
    </row>
    <row r="1863" spans="2:7" ht="28.5" customHeight="1" x14ac:dyDescent="0.25">
      <c r="B1863" s="131" t="s">
        <v>1977</v>
      </c>
      <c r="C1863" s="131" t="s">
        <v>1971</v>
      </c>
      <c r="D1863" s="131" t="s">
        <v>1972</v>
      </c>
      <c r="E1863" s="132" t="s">
        <v>841</v>
      </c>
      <c r="F1863" s="136" t="s">
        <v>563</v>
      </c>
      <c r="G1863" s="133">
        <v>20</v>
      </c>
    </row>
    <row r="1864" spans="2:7" ht="28.5" customHeight="1" x14ac:dyDescent="0.25">
      <c r="B1864" s="131" t="s">
        <v>1977</v>
      </c>
      <c r="C1864" s="131" t="s">
        <v>1971</v>
      </c>
      <c r="D1864" s="131" t="s">
        <v>1972</v>
      </c>
      <c r="E1864" s="132" t="s">
        <v>1188</v>
      </c>
      <c r="F1864" s="136" t="s">
        <v>563</v>
      </c>
      <c r="G1864" s="133">
        <v>65.55801980141095</v>
      </c>
    </row>
    <row r="1865" spans="2:7" ht="28.5" customHeight="1" x14ac:dyDescent="0.25">
      <c r="B1865" s="131" t="s">
        <v>1977</v>
      </c>
      <c r="C1865" s="131" t="s">
        <v>1971</v>
      </c>
      <c r="D1865" s="131" t="s">
        <v>1972</v>
      </c>
      <c r="E1865" s="132" t="s">
        <v>890</v>
      </c>
      <c r="F1865" s="136" t="s">
        <v>544</v>
      </c>
      <c r="G1865" s="133">
        <v>105.0668588191063</v>
      </c>
    </row>
    <row r="1866" spans="2:7" ht="28.5" customHeight="1" x14ac:dyDescent="0.25">
      <c r="B1866" s="131" t="s">
        <v>1977</v>
      </c>
      <c r="C1866" s="131" t="s">
        <v>1971</v>
      </c>
      <c r="D1866" s="131" t="s">
        <v>1972</v>
      </c>
      <c r="E1866" s="132" t="s">
        <v>680</v>
      </c>
      <c r="F1866" s="136" t="s">
        <v>563</v>
      </c>
      <c r="G1866" s="133">
        <v>10</v>
      </c>
    </row>
    <row r="1867" spans="2:7" ht="28.5" customHeight="1" x14ac:dyDescent="0.25">
      <c r="B1867" s="131" t="s">
        <v>1977</v>
      </c>
      <c r="C1867" s="131" t="s">
        <v>1971</v>
      </c>
      <c r="D1867" s="131" t="s">
        <v>1972</v>
      </c>
      <c r="E1867" s="132" t="s">
        <v>1122</v>
      </c>
      <c r="F1867" s="136" t="s">
        <v>563</v>
      </c>
      <c r="G1867" s="133">
        <v>10</v>
      </c>
    </row>
    <row r="1868" spans="2:7" ht="28.5" customHeight="1" x14ac:dyDescent="0.25">
      <c r="B1868" s="131" t="s">
        <v>1977</v>
      </c>
      <c r="C1868" s="131" t="s">
        <v>1971</v>
      </c>
      <c r="D1868" s="131" t="s">
        <v>1972</v>
      </c>
      <c r="E1868" s="132" t="s">
        <v>718</v>
      </c>
      <c r="F1868" s="136" t="s">
        <v>553</v>
      </c>
      <c r="G1868" s="133">
        <v>164.01529205725006</v>
      </c>
    </row>
    <row r="1869" spans="2:7" ht="28.5" customHeight="1" x14ac:dyDescent="0.25">
      <c r="B1869" s="131" t="s">
        <v>1978</v>
      </c>
      <c r="C1869" s="131" t="s">
        <v>1971</v>
      </c>
      <c r="D1869" s="131" t="s">
        <v>1972</v>
      </c>
      <c r="E1869" s="132" t="s">
        <v>1261</v>
      </c>
      <c r="F1869" s="136" t="s">
        <v>553</v>
      </c>
      <c r="G1869" s="133">
        <v>206.54922325205223</v>
      </c>
    </row>
    <row r="1870" spans="2:7" ht="28.5" customHeight="1" x14ac:dyDescent="0.25">
      <c r="B1870" s="131" t="s">
        <v>1979</v>
      </c>
      <c r="C1870" s="131" t="s">
        <v>1971</v>
      </c>
      <c r="D1870" s="131" t="s">
        <v>1972</v>
      </c>
      <c r="E1870" s="132" t="s">
        <v>1011</v>
      </c>
      <c r="F1870" s="136" t="s">
        <v>553</v>
      </c>
      <c r="G1870" s="133">
        <v>30</v>
      </c>
    </row>
    <row r="1871" spans="2:7" ht="28.5" customHeight="1" x14ac:dyDescent="0.25">
      <c r="B1871" s="131" t="s">
        <v>1980</v>
      </c>
      <c r="C1871" s="131" t="s">
        <v>1971</v>
      </c>
      <c r="D1871" s="131" t="s">
        <v>1972</v>
      </c>
      <c r="E1871" s="132" t="s">
        <v>628</v>
      </c>
      <c r="F1871" s="136" t="s">
        <v>586</v>
      </c>
      <c r="G1871" s="133">
        <v>32.974332771899881</v>
      </c>
    </row>
    <row r="1872" spans="2:7" ht="28.5" customHeight="1" x14ac:dyDescent="0.25">
      <c r="B1872" s="131" t="s">
        <v>1979</v>
      </c>
      <c r="C1872" s="131" t="s">
        <v>1971</v>
      </c>
      <c r="D1872" s="131" t="s">
        <v>1972</v>
      </c>
      <c r="E1872" s="132" t="s">
        <v>833</v>
      </c>
      <c r="F1872" s="136" t="s">
        <v>544</v>
      </c>
      <c r="G1872" s="133">
        <v>132.15956178505806</v>
      </c>
    </row>
    <row r="1873" spans="2:7" ht="28.5" customHeight="1" x14ac:dyDescent="0.25">
      <c r="B1873" s="131" t="s">
        <v>1979</v>
      </c>
      <c r="C1873" s="131" t="s">
        <v>1971</v>
      </c>
      <c r="D1873" s="131" t="s">
        <v>1972</v>
      </c>
      <c r="E1873" s="132" t="s">
        <v>876</v>
      </c>
      <c r="F1873" s="136" t="s">
        <v>563</v>
      </c>
      <c r="G1873" s="133">
        <v>82.565264556065102</v>
      </c>
    </row>
    <row r="1874" spans="2:7" ht="28.5" customHeight="1" x14ac:dyDescent="0.25">
      <c r="B1874" s="131" t="s">
        <v>1981</v>
      </c>
      <c r="C1874" s="131" t="s">
        <v>1971</v>
      </c>
      <c r="D1874" s="131" t="s">
        <v>1972</v>
      </c>
      <c r="E1874" s="132" t="s">
        <v>1029</v>
      </c>
      <c r="F1874" s="136" t="s">
        <v>626</v>
      </c>
      <c r="G1874" s="133"/>
    </row>
    <row r="1875" spans="2:7" ht="28.5" customHeight="1" x14ac:dyDescent="0.25">
      <c r="B1875" s="131" t="s">
        <v>1979</v>
      </c>
      <c r="C1875" s="131" t="s">
        <v>1971</v>
      </c>
      <c r="D1875" s="131" t="s">
        <v>1972</v>
      </c>
      <c r="E1875" s="132" t="s">
        <v>692</v>
      </c>
      <c r="F1875" s="136" t="s">
        <v>559</v>
      </c>
      <c r="G1875" s="133">
        <v>10</v>
      </c>
    </row>
    <row r="1876" spans="2:7" ht="28.5" customHeight="1" x14ac:dyDescent="0.25">
      <c r="B1876" s="131" t="s">
        <v>1982</v>
      </c>
      <c r="C1876" s="131" t="s">
        <v>1971</v>
      </c>
      <c r="D1876" s="131" t="s">
        <v>1972</v>
      </c>
      <c r="E1876" s="132" t="s">
        <v>882</v>
      </c>
      <c r="F1876" s="136" t="s">
        <v>559</v>
      </c>
      <c r="G1876" s="133">
        <v>52.070681631501444</v>
      </c>
    </row>
    <row r="1877" spans="2:7" ht="28.5" customHeight="1" x14ac:dyDescent="0.25">
      <c r="B1877" s="131" t="s">
        <v>1983</v>
      </c>
      <c r="C1877" s="131" t="s">
        <v>1971</v>
      </c>
      <c r="D1877" s="131" t="s">
        <v>1972</v>
      </c>
      <c r="E1877" s="132" t="s">
        <v>880</v>
      </c>
      <c r="F1877" s="136" t="s">
        <v>563</v>
      </c>
      <c r="G1877" s="133">
        <v>86.404044719108555</v>
      </c>
    </row>
    <row r="1878" spans="2:7" ht="28.5" customHeight="1" x14ac:dyDescent="0.25">
      <c r="B1878" s="131" t="s">
        <v>1983</v>
      </c>
      <c r="C1878" s="131" t="s">
        <v>1971</v>
      </c>
      <c r="D1878" s="131" t="s">
        <v>1972</v>
      </c>
      <c r="E1878" s="132" t="s">
        <v>948</v>
      </c>
      <c r="F1878" s="136" t="s">
        <v>553</v>
      </c>
      <c r="G1878" s="133">
        <v>225.84508331622732</v>
      </c>
    </row>
    <row r="1879" spans="2:7" ht="28.5" customHeight="1" x14ac:dyDescent="0.25">
      <c r="B1879" s="131" t="s">
        <v>1983</v>
      </c>
      <c r="C1879" s="131" t="s">
        <v>1971</v>
      </c>
      <c r="D1879" s="131" t="s">
        <v>1972</v>
      </c>
      <c r="E1879" s="132" t="s">
        <v>989</v>
      </c>
      <c r="F1879" s="136" t="s">
        <v>544</v>
      </c>
      <c r="G1879" s="133">
        <v>139.43352242118257</v>
      </c>
    </row>
    <row r="1880" spans="2:7" ht="28.5" customHeight="1" x14ac:dyDescent="0.25">
      <c r="B1880" s="131" t="s">
        <v>1983</v>
      </c>
      <c r="C1880" s="131" t="s">
        <v>1971</v>
      </c>
      <c r="D1880" s="131" t="s">
        <v>1972</v>
      </c>
      <c r="E1880" s="132" t="s">
        <v>618</v>
      </c>
      <c r="F1880" s="136" t="s">
        <v>563</v>
      </c>
      <c r="G1880" s="133">
        <v>86.404044719108555</v>
      </c>
    </row>
    <row r="1881" spans="2:7" ht="28.5" customHeight="1" x14ac:dyDescent="0.25">
      <c r="B1881" s="131" t="s">
        <v>1978</v>
      </c>
      <c r="C1881" s="131" t="s">
        <v>1971</v>
      </c>
      <c r="D1881" s="131" t="s">
        <v>1972</v>
      </c>
      <c r="E1881" s="132" t="s">
        <v>893</v>
      </c>
      <c r="F1881" s="136" t="s">
        <v>553</v>
      </c>
      <c r="G1881" s="133">
        <v>196.83610247545803</v>
      </c>
    </row>
    <row r="1882" spans="2:7" ht="28.5" customHeight="1" x14ac:dyDescent="0.25">
      <c r="B1882" s="131" t="s">
        <v>1984</v>
      </c>
      <c r="C1882" s="131" t="s">
        <v>1971</v>
      </c>
      <c r="D1882" s="131" t="s">
        <v>1972</v>
      </c>
      <c r="E1882" s="132" t="s">
        <v>1203</v>
      </c>
      <c r="F1882" s="136" t="s">
        <v>563</v>
      </c>
      <c r="G1882" s="133">
        <v>10</v>
      </c>
    </row>
    <row r="1883" spans="2:7" ht="28.5" customHeight="1" x14ac:dyDescent="0.25">
      <c r="B1883" s="131" t="s">
        <v>1984</v>
      </c>
      <c r="C1883" s="131" t="s">
        <v>1971</v>
      </c>
      <c r="D1883" s="131" t="s">
        <v>1972</v>
      </c>
      <c r="E1883" s="132" t="s">
        <v>968</v>
      </c>
      <c r="F1883" s="136" t="s">
        <v>544</v>
      </c>
      <c r="G1883" s="133">
        <v>125.87522893849689</v>
      </c>
    </row>
    <row r="1884" spans="2:7" ht="28.5" customHeight="1" x14ac:dyDescent="0.25">
      <c r="B1884" s="131" t="s">
        <v>1984</v>
      </c>
      <c r="C1884" s="131" t="s">
        <v>1971</v>
      </c>
      <c r="D1884" s="131" t="s">
        <v>1972</v>
      </c>
      <c r="E1884" s="132" t="s">
        <v>1083</v>
      </c>
      <c r="F1884" s="136" t="s">
        <v>544</v>
      </c>
      <c r="G1884" s="133">
        <v>125.87522893849689</v>
      </c>
    </row>
    <row r="1885" spans="2:7" ht="28.5" customHeight="1" x14ac:dyDescent="0.25">
      <c r="B1885" s="131" t="s">
        <v>1984</v>
      </c>
      <c r="C1885" s="131" t="s">
        <v>1971</v>
      </c>
      <c r="D1885" s="131" t="s">
        <v>1972</v>
      </c>
      <c r="E1885" s="132" t="s">
        <v>1143</v>
      </c>
      <c r="F1885" s="136" t="s">
        <v>544</v>
      </c>
      <c r="G1885" s="133">
        <v>125.87522893849689</v>
      </c>
    </row>
    <row r="1886" spans="2:7" ht="28.5" customHeight="1" x14ac:dyDescent="0.25">
      <c r="B1886" s="131" t="s">
        <v>1984</v>
      </c>
      <c r="C1886" s="131" t="s">
        <v>1971</v>
      </c>
      <c r="D1886" s="131" t="s">
        <v>1972</v>
      </c>
      <c r="E1886" s="132" t="s">
        <v>1250</v>
      </c>
      <c r="F1886" s="136" t="s">
        <v>563</v>
      </c>
      <c r="G1886" s="133">
        <v>78.607244216791514</v>
      </c>
    </row>
    <row r="1887" spans="2:7" ht="28.5" customHeight="1" x14ac:dyDescent="0.25">
      <c r="B1887" s="131" t="s">
        <v>1984</v>
      </c>
      <c r="C1887" s="131" t="s">
        <v>1971</v>
      </c>
      <c r="D1887" s="131" t="s">
        <v>1972</v>
      </c>
      <c r="E1887" s="132" t="s">
        <v>1086</v>
      </c>
      <c r="F1887" s="136" t="s">
        <v>544</v>
      </c>
      <c r="G1887" s="133">
        <v>125.87522893849689</v>
      </c>
    </row>
    <row r="1888" spans="2:7" ht="28.5" customHeight="1" x14ac:dyDescent="0.25">
      <c r="B1888" s="131" t="s">
        <v>1985</v>
      </c>
      <c r="C1888" s="131" t="s">
        <v>1971</v>
      </c>
      <c r="D1888" s="131" t="s">
        <v>1972</v>
      </c>
      <c r="E1888" s="132" t="s">
        <v>721</v>
      </c>
      <c r="F1888" s="136" t="s">
        <v>563</v>
      </c>
      <c r="G1888" s="133">
        <v>78.607244216791514</v>
      </c>
    </row>
    <row r="1889" spans="2:7" ht="28.5" customHeight="1" x14ac:dyDescent="0.25">
      <c r="B1889" s="131" t="s">
        <v>1986</v>
      </c>
      <c r="C1889" s="131" t="s">
        <v>1971</v>
      </c>
      <c r="D1889" s="131" t="s">
        <v>1972</v>
      </c>
      <c r="E1889" s="132" t="s">
        <v>679</v>
      </c>
      <c r="F1889" s="136" t="s">
        <v>563</v>
      </c>
      <c r="G1889" s="133">
        <v>78.607244216791514</v>
      </c>
    </row>
    <row r="1890" spans="2:7" ht="28.5" customHeight="1" x14ac:dyDescent="0.25">
      <c r="B1890" s="131" t="s">
        <v>1987</v>
      </c>
      <c r="C1890" s="131" t="s">
        <v>1971</v>
      </c>
      <c r="D1890" s="131" t="s">
        <v>1972</v>
      </c>
      <c r="E1890" s="132" t="s">
        <v>696</v>
      </c>
      <c r="F1890" s="136" t="s">
        <v>563</v>
      </c>
      <c r="G1890" s="133">
        <v>10</v>
      </c>
    </row>
    <row r="1891" spans="2:7" ht="28.5" customHeight="1" x14ac:dyDescent="0.25">
      <c r="B1891" s="131" t="s">
        <v>1987</v>
      </c>
      <c r="C1891" s="131" t="s">
        <v>1971</v>
      </c>
      <c r="D1891" s="131" t="s">
        <v>1972</v>
      </c>
      <c r="E1891" s="132" t="s">
        <v>614</v>
      </c>
      <c r="F1891" s="136" t="s">
        <v>559</v>
      </c>
      <c r="G1891" s="133">
        <v>49.53708798216374</v>
      </c>
    </row>
    <row r="1892" spans="2:7" ht="28.5" customHeight="1" x14ac:dyDescent="0.25">
      <c r="B1892" s="131" t="s">
        <v>1987</v>
      </c>
      <c r="C1892" s="131" t="s">
        <v>1971</v>
      </c>
      <c r="D1892" s="131" t="s">
        <v>1972</v>
      </c>
      <c r="E1892" s="132" t="s">
        <v>668</v>
      </c>
      <c r="F1892" s="136" t="s">
        <v>563</v>
      </c>
      <c r="G1892" s="133">
        <v>78.607244216791514</v>
      </c>
    </row>
    <row r="1893" spans="2:7" ht="28.5" customHeight="1" x14ac:dyDescent="0.25">
      <c r="B1893" s="131" t="s">
        <v>1987</v>
      </c>
      <c r="C1893" s="131" t="s">
        <v>1971</v>
      </c>
      <c r="D1893" s="131" t="s">
        <v>1972</v>
      </c>
      <c r="E1893" s="132" t="s">
        <v>955</v>
      </c>
      <c r="F1893" s="136" t="s">
        <v>563</v>
      </c>
      <c r="G1893" s="133">
        <v>10</v>
      </c>
    </row>
    <row r="1894" spans="2:7" ht="28.5" customHeight="1" x14ac:dyDescent="0.25">
      <c r="B1894" s="131" t="s">
        <v>1452</v>
      </c>
      <c r="C1894" s="131" t="s">
        <v>1971</v>
      </c>
      <c r="D1894" s="131" t="s">
        <v>1972</v>
      </c>
      <c r="E1894" s="132" t="s">
        <v>843</v>
      </c>
      <c r="F1894" s="136" t="s">
        <v>544</v>
      </c>
      <c r="G1894" s="133">
        <v>20</v>
      </c>
    </row>
    <row r="1895" spans="2:7" ht="28.5" customHeight="1" x14ac:dyDescent="0.25">
      <c r="B1895" s="131" t="s">
        <v>1452</v>
      </c>
      <c r="C1895" s="131" t="s">
        <v>1971</v>
      </c>
      <c r="D1895" s="131" t="s">
        <v>1972</v>
      </c>
      <c r="E1895" s="132" t="s">
        <v>1132</v>
      </c>
      <c r="F1895" s="136" t="s">
        <v>547</v>
      </c>
      <c r="G1895" s="133">
        <v>40</v>
      </c>
    </row>
    <row r="1896" spans="2:7" ht="28.5" customHeight="1" x14ac:dyDescent="0.25">
      <c r="B1896" s="131" t="s">
        <v>1452</v>
      </c>
      <c r="C1896" s="131" t="s">
        <v>1971</v>
      </c>
      <c r="D1896" s="131" t="s">
        <v>1972</v>
      </c>
      <c r="E1896" s="132" t="s">
        <v>1205</v>
      </c>
      <c r="F1896" s="136" t="s">
        <v>544</v>
      </c>
      <c r="G1896" s="133">
        <v>135.95836943965739</v>
      </c>
    </row>
    <row r="1897" spans="2:7" ht="28.5" customHeight="1" x14ac:dyDescent="0.25">
      <c r="B1897" s="131" t="s">
        <v>1988</v>
      </c>
      <c r="C1897" s="131" t="s">
        <v>1971</v>
      </c>
      <c r="D1897" s="131" t="s">
        <v>1972</v>
      </c>
      <c r="E1897" s="132" t="s">
        <v>1123</v>
      </c>
      <c r="F1897" s="136" t="s">
        <v>544</v>
      </c>
      <c r="G1897" s="133">
        <v>135.95836943965739</v>
      </c>
    </row>
    <row r="1898" spans="2:7" ht="28.5" customHeight="1" x14ac:dyDescent="0.25">
      <c r="B1898" s="131" t="s">
        <v>1988</v>
      </c>
      <c r="C1898" s="131" t="s">
        <v>1971</v>
      </c>
      <c r="D1898" s="131" t="s">
        <v>1972</v>
      </c>
      <c r="E1898" s="132" t="s">
        <v>689</v>
      </c>
      <c r="F1898" s="136" t="s">
        <v>544</v>
      </c>
      <c r="G1898" s="133">
        <v>135.95836943965739</v>
      </c>
    </row>
    <row r="1899" spans="2:7" ht="28.5" customHeight="1" x14ac:dyDescent="0.25">
      <c r="B1899" s="131" t="s">
        <v>1988</v>
      </c>
      <c r="C1899" s="131" t="s">
        <v>1971</v>
      </c>
      <c r="D1899" s="131" t="s">
        <v>1972</v>
      </c>
      <c r="E1899" s="132" t="s">
        <v>1140</v>
      </c>
      <c r="F1899" s="136" t="s">
        <v>688</v>
      </c>
      <c r="G1899" s="133">
        <v>20</v>
      </c>
    </row>
    <row r="1900" spans="2:7" ht="28.5" customHeight="1" x14ac:dyDescent="0.25">
      <c r="B1900" s="131" t="s">
        <v>1988</v>
      </c>
      <c r="C1900" s="131" t="s">
        <v>1971</v>
      </c>
      <c r="D1900" s="131" t="s">
        <v>1972</v>
      </c>
      <c r="E1900" s="132" t="s">
        <v>965</v>
      </c>
      <c r="F1900" s="136" t="s">
        <v>563</v>
      </c>
      <c r="G1900" s="133">
        <v>84.839525073402214</v>
      </c>
    </row>
    <row r="1901" spans="2:7" ht="28.5" customHeight="1" x14ac:dyDescent="0.25">
      <c r="B1901" s="131" t="s">
        <v>1988</v>
      </c>
      <c r="C1901" s="131" t="s">
        <v>1971</v>
      </c>
      <c r="D1901" s="131" t="s">
        <v>1972</v>
      </c>
      <c r="E1901" s="132" t="s">
        <v>814</v>
      </c>
      <c r="F1901" s="136" t="s">
        <v>544</v>
      </c>
      <c r="G1901" s="133">
        <v>135.95836943965739</v>
      </c>
    </row>
    <row r="1902" spans="2:7" ht="28.5" customHeight="1" x14ac:dyDescent="0.25">
      <c r="B1902" s="131" t="s">
        <v>1988</v>
      </c>
      <c r="C1902" s="131" t="s">
        <v>1971</v>
      </c>
      <c r="D1902" s="131" t="s">
        <v>1972</v>
      </c>
      <c r="E1902" s="132" t="s">
        <v>1063</v>
      </c>
      <c r="F1902" s="136" t="s">
        <v>544</v>
      </c>
      <c r="G1902" s="133">
        <v>135.95836943965739</v>
      </c>
    </row>
    <row r="1903" spans="2:7" ht="28.5" customHeight="1" x14ac:dyDescent="0.25">
      <c r="B1903" s="131" t="s">
        <v>1989</v>
      </c>
      <c r="C1903" s="131" t="s">
        <v>1971</v>
      </c>
      <c r="D1903" s="131" t="s">
        <v>1972</v>
      </c>
      <c r="E1903" s="132" t="s">
        <v>671</v>
      </c>
      <c r="F1903" s="136" t="s">
        <v>559</v>
      </c>
      <c r="G1903" s="133">
        <v>52.977525255706553</v>
      </c>
    </row>
    <row r="1904" spans="2:7" ht="28.5" customHeight="1" x14ac:dyDescent="0.25">
      <c r="B1904" s="131" t="s">
        <v>1989</v>
      </c>
      <c r="C1904" s="131" t="s">
        <v>1971</v>
      </c>
      <c r="D1904" s="131" t="s">
        <v>1972</v>
      </c>
      <c r="E1904" s="132" t="s">
        <v>746</v>
      </c>
      <c r="F1904" s="136" t="s">
        <v>559</v>
      </c>
      <c r="G1904" s="133">
        <v>52.977525255706553</v>
      </c>
    </row>
    <row r="1905" spans="2:7" ht="28.5" customHeight="1" x14ac:dyDescent="0.25">
      <c r="B1905" s="131" t="s">
        <v>1989</v>
      </c>
      <c r="C1905" s="131" t="s">
        <v>1971</v>
      </c>
      <c r="D1905" s="131" t="s">
        <v>1972</v>
      </c>
      <c r="E1905" s="132" t="s">
        <v>613</v>
      </c>
      <c r="F1905" s="136" t="s">
        <v>688</v>
      </c>
      <c r="G1905" s="133">
        <v>50.333563221124344</v>
      </c>
    </row>
    <row r="1906" spans="2:7" ht="28.5" customHeight="1" x14ac:dyDescent="0.25">
      <c r="B1906" s="131" t="s">
        <v>1643</v>
      </c>
      <c r="C1906" s="131" t="s">
        <v>1971</v>
      </c>
      <c r="D1906" s="131" t="s">
        <v>1972</v>
      </c>
      <c r="E1906" s="132" t="s">
        <v>821</v>
      </c>
      <c r="F1906" s="136" t="s">
        <v>688</v>
      </c>
      <c r="G1906" s="133">
        <v>50.333563221124344</v>
      </c>
    </row>
    <row r="1907" spans="2:7" ht="28.5" customHeight="1" x14ac:dyDescent="0.25">
      <c r="B1907" s="131" t="s">
        <v>1990</v>
      </c>
      <c r="C1907" s="131" t="s">
        <v>1971</v>
      </c>
      <c r="D1907" s="131" t="s">
        <v>1972</v>
      </c>
      <c r="E1907" s="132" t="s">
        <v>1465</v>
      </c>
      <c r="F1907" s="136" t="s">
        <v>563</v>
      </c>
      <c r="G1907" s="133">
        <v>84.241827517126239</v>
      </c>
    </row>
    <row r="1908" spans="2:7" ht="28.5" customHeight="1" x14ac:dyDescent="0.25">
      <c r="B1908" s="131" t="s">
        <v>1990</v>
      </c>
      <c r="C1908" s="131" t="s">
        <v>1971</v>
      </c>
      <c r="D1908" s="131" t="s">
        <v>1972</v>
      </c>
      <c r="E1908" s="132" t="s">
        <v>662</v>
      </c>
      <c r="F1908" s="136" t="s">
        <v>563</v>
      </c>
      <c r="G1908" s="133">
        <v>20</v>
      </c>
    </row>
    <row r="1909" spans="2:7" ht="28.5" customHeight="1" x14ac:dyDescent="0.25">
      <c r="B1909" s="131" t="s">
        <v>1990</v>
      </c>
      <c r="C1909" s="131" t="s">
        <v>1971</v>
      </c>
      <c r="D1909" s="131" t="s">
        <v>1972</v>
      </c>
      <c r="E1909" s="132" t="s">
        <v>836</v>
      </c>
      <c r="F1909" s="136" t="s">
        <v>553</v>
      </c>
      <c r="G1909" s="133">
        <v>210.84441291462991</v>
      </c>
    </row>
    <row r="1910" spans="2:7" ht="28.5" customHeight="1" x14ac:dyDescent="0.25">
      <c r="B1910" s="131" t="s">
        <v>1990</v>
      </c>
      <c r="C1910" s="131" t="s">
        <v>1971</v>
      </c>
      <c r="D1910" s="131" t="s">
        <v>1972</v>
      </c>
      <c r="E1910" s="132" t="s">
        <v>1928</v>
      </c>
      <c r="F1910" s="136" t="s">
        <v>553</v>
      </c>
      <c r="G1910" s="133">
        <v>210.84441291462991</v>
      </c>
    </row>
    <row r="1911" spans="2:7" ht="28.5" customHeight="1" x14ac:dyDescent="0.25">
      <c r="B1911" s="131" t="s">
        <v>1990</v>
      </c>
      <c r="C1911" s="131" t="s">
        <v>1971</v>
      </c>
      <c r="D1911" s="131" t="s">
        <v>1972</v>
      </c>
      <c r="E1911" s="132" t="s">
        <v>701</v>
      </c>
      <c r="F1911" s="136" t="s">
        <v>547</v>
      </c>
      <c r="G1911" s="133">
        <v>337.86144514071799</v>
      </c>
    </row>
    <row r="1912" spans="2:7" ht="28.5" customHeight="1" x14ac:dyDescent="0.25">
      <c r="B1912" s="131" t="s">
        <v>1990</v>
      </c>
      <c r="C1912" s="131" t="s">
        <v>1971</v>
      </c>
      <c r="D1912" s="131" t="s">
        <v>1972</v>
      </c>
      <c r="E1912" s="132" t="s">
        <v>649</v>
      </c>
      <c r="F1912" s="136" t="s">
        <v>544</v>
      </c>
      <c r="G1912" s="133">
        <v>134.8283890066607</v>
      </c>
    </row>
    <row r="1913" spans="2:7" ht="28.5" customHeight="1" x14ac:dyDescent="0.25">
      <c r="B1913" s="131" t="s">
        <v>1991</v>
      </c>
      <c r="C1913" s="131" t="s">
        <v>1971</v>
      </c>
      <c r="D1913" s="131" t="s">
        <v>1972</v>
      </c>
      <c r="E1913" s="132" t="s">
        <v>953</v>
      </c>
      <c r="F1913" s="136" t="s">
        <v>563</v>
      </c>
      <c r="G1913" s="133">
        <v>84.241827517126239</v>
      </c>
    </row>
    <row r="1914" spans="2:7" ht="28.5" customHeight="1" x14ac:dyDescent="0.25">
      <c r="B1914" s="131" t="s">
        <v>1992</v>
      </c>
      <c r="C1914" s="131" t="s">
        <v>1971</v>
      </c>
      <c r="D1914" s="131" t="s">
        <v>1972</v>
      </c>
      <c r="E1914" s="132" t="s">
        <v>932</v>
      </c>
      <c r="F1914" s="136" t="s">
        <v>688</v>
      </c>
      <c r="G1914" s="133">
        <v>44.133998613387178</v>
      </c>
    </row>
    <row r="1915" spans="2:7" ht="28.5" customHeight="1" x14ac:dyDescent="0.25">
      <c r="B1915" s="131" t="s">
        <v>1993</v>
      </c>
      <c r="C1915" s="131" t="s">
        <v>1971</v>
      </c>
      <c r="D1915" s="131" t="s">
        <v>1972</v>
      </c>
      <c r="E1915" s="132" t="s">
        <v>945</v>
      </c>
      <c r="F1915" s="136" t="s">
        <v>563</v>
      </c>
      <c r="G1915" s="133">
        <v>10</v>
      </c>
    </row>
    <row r="1916" spans="2:7" ht="28.5" customHeight="1" x14ac:dyDescent="0.25">
      <c r="B1916" s="131" t="s">
        <v>1994</v>
      </c>
      <c r="C1916" s="131" t="s">
        <v>1971</v>
      </c>
      <c r="D1916" s="131" t="s">
        <v>1972</v>
      </c>
      <c r="E1916" s="132" t="s">
        <v>1441</v>
      </c>
      <c r="F1916" s="136" t="s">
        <v>544</v>
      </c>
      <c r="G1916" s="133">
        <v>118.16102295705593</v>
      </c>
    </row>
    <row r="1917" spans="2:7" ht="28.5" customHeight="1" x14ac:dyDescent="0.25">
      <c r="B1917" s="131" t="s">
        <v>1994</v>
      </c>
      <c r="C1917" s="131" t="s">
        <v>1971</v>
      </c>
      <c r="D1917" s="131" t="s">
        <v>1972</v>
      </c>
      <c r="E1917" s="132" t="s">
        <v>913</v>
      </c>
      <c r="F1917" s="136" t="s">
        <v>586</v>
      </c>
      <c r="G1917" s="133">
        <v>29.422665742258118</v>
      </c>
    </row>
    <row r="1918" spans="2:7" ht="28.5" customHeight="1" x14ac:dyDescent="0.25">
      <c r="B1918" s="131" t="s">
        <v>1994</v>
      </c>
      <c r="C1918" s="131" t="s">
        <v>1971</v>
      </c>
      <c r="D1918" s="131" t="s">
        <v>1972</v>
      </c>
      <c r="E1918" s="132" t="s">
        <v>728</v>
      </c>
      <c r="F1918" s="136" t="s">
        <v>563</v>
      </c>
      <c r="G1918" s="133">
        <v>10</v>
      </c>
    </row>
    <row r="1919" spans="2:7" ht="28.5" customHeight="1" x14ac:dyDescent="0.25">
      <c r="B1919" s="131" t="s">
        <v>1994</v>
      </c>
      <c r="C1919" s="131" t="s">
        <v>1971</v>
      </c>
      <c r="D1919" s="131" t="s">
        <v>1972</v>
      </c>
      <c r="E1919" s="132" t="s">
        <v>676</v>
      </c>
      <c r="F1919" s="136" t="s">
        <v>563</v>
      </c>
      <c r="G1919" s="133">
        <v>10</v>
      </c>
    </row>
    <row r="1920" spans="2:7" ht="28.5" customHeight="1" x14ac:dyDescent="0.25">
      <c r="B1920" s="131" t="s">
        <v>1995</v>
      </c>
      <c r="C1920" s="131" t="s">
        <v>1971</v>
      </c>
      <c r="D1920" s="131" t="s">
        <v>1972</v>
      </c>
      <c r="E1920" s="132" t="s">
        <v>730</v>
      </c>
      <c r="F1920" s="136" t="s">
        <v>626</v>
      </c>
      <c r="G1920" s="133">
        <v>18.447901099647535</v>
      </c>
    </row>
    <row r="1921" spans="2:7" ht="28.5" customHeight="1" x14ac:dyDescent="0.25">
      <c r="B1921" s="131" t="s">
        <v>1995</v>
      </c>
      <c r="C1921" s="131" t="s">
        <v>1971</v>
      </c>
      <c r="D1921" s="131" t="s">
        <v>1972</v>
      </c>
      <c r="E1921" s="132" t="s">
        <v>654</v>
      </c>
      <c r="F1921" s="136" t="s">
        <v>563</v>
      </c>
      <c r="G1921" s="133">
        <v>73.827877426544092</v>
      </c>
    </row>
    <row r="1922" spans="2:7" ht="28.5" customHeight="1" x14ac:dyDescent="0.25">
      <c r="B1922" s="131" t="s">
        <v>1978</v>
      </c>
      <c r="C1922" s="131" t="s">
        <v>1971</v>
      </c>
      <c r="D1922" s="131" t="s">
        <v>1972</v>
      </c>
      <c r="E1922" s="132" t="s">
        <v>1134</v>
      </c>
      <c r="F1922" s="136" t="s">
        <v>559</v>
      </c>
      <c r="G1922" s="133">
        <v>54.123063591531142</v>
      </c>
    </row>
    <row r="1923" spans="2:7" ht="28.5" customHeight="1" x14ac:dyDescent="0.25">
      <c r="B1923" s="131" t="s">
        <v>1996</v>
      </c>
      <c r="C1923" s="131" t="s">
        <v>1971</v>
      </c>
      <c r="D1923" s="131" t="s">
        <v>1972</v>
      </c>
      <c r="E1923" s="132" t="s">
        <v>703</v>
      </c>
      <c r="F1923" s="136" t="s">
        <v>688</v>
      </c>
      <c r="G1923" s="133">
        <v>51.383736308584794</v>
      </c>
    </row>
    <row r="1924" spans="2:7" ht="28.5" customHeight="1" x14ac:dyDescent="0.25">
      <c r="B1924" s="131" t="s">
        <v>1997</v>
      </c>
      <c r="C1924" s="131" t="s">
        <v>1971</v>
      </c>
      <c r="D1924" s="131" t="s">
        <v>1972</v>
      </c>
      <c r="E1924" s="132" t="s">
        <v>704</v>
      </c>
      <c r="F1924" s="136" t="s">
        <v>798</v>
      </c>
      <c r="G1924" s="133">
        <v>24.736921053223693</v>
      </c>
    </row>
    <row r="1925" spans="2:7" ht="28.5" customHeight="1" x14ac:dyDescent="0.25">
      <c r="B1925" s="131" t="s">
        <v>1998</v>
      </c>
      <c r="C1925" s="131" t="s">
        <v>1971</v>
      </c>
      <c r="D1925" s="131" t="s">
        <v>1972</v>
      </c>
      <c r="E1925" s="132" t="s">
        <v>705</v>
      </c>
      <c r="F1925" s="136" t="s">
        <v>626</v>
      </c>
      <c r="G1925" s="133">
        <v>19.736921053223693</v>
      </c>
    </row>
    <row r="1926" spans="2:7" ht="28.5" customHeight="1" x14ac:dyDescent="0.25">
      <c r="B1926" s="131" t="s">
        <v>1999</v>
      </c>
      <c r="C1926" s="131" t="s">
        <v>1971</v>
      </c>
      <c r="D1926" s="131" t="s">
        <v>1972</v>
      </c>
      <c r="E1926" s="132" t="s">
        <v>713</v>
      </c>
      <c r="F1926" s="136" t="s">
        <v>688</v>
      </c>
      <c r="G1926" s="133">
        <v>51.383736308584794</v>
      </c>
    </row>
    <row r="1927" spans="2:7" ht="28.5" customHeight="1" x14ac:dyDescent="0.25">
      <c r="B1927" s="131" t="s">
        <v>1993</v>
      </c>
      <c r="C1927" s="131" t="s">
        <v>1971</v>
      </c>
      <c r="D1927" s="131" t="s">
        <v>1972</v>
      </c>
      <c r="E1927" s="132" t="s">
        <v>822</v>
      </c>
      <c r="F1927" s="136" t="s">
        <v>544</v>
      </c>
      <c r="G1927" s="133">
        <v>15</v>
      </c>
    </row>
    <row r="1928" spans="2:7" ht="28.5" customHeight="1" x14ac:dyDescent="0.25">
      <c r="B1928" s="131" t="s">
        <v>1993</v>
      </c>
      <c r="C1928" s="131" t="s">
        <v>1971</v>
      </c>
      <c r="D1928" s="131" t="s">
        <v>1972</v>
      </c>
      <c r="E1928" s="132" t="s">
        <v>958</v>
      </c>
      <c r="F1928" s="136" t="s">
        <v>544</v>
      </c>
      <c r="G1928" s="133">
        <v>137.75028090064956</v>
      </c>
    </row>
    <row r="1929" spans="2:7" ht="28.5" customHeight="1" x14ac:dyDescent="0.25">
      <c r="B1929" s="131" t="s">
        <v>1993</v>
      </c>
      <c r="C1929" s="131" t="s">
        <v>1971</v>
      </c>
      <c r="D1929" s="131" t="s">
        <v>1972</v>
      </c>
      <c r="E1929" s="132" t="s">
        <v>1043</v>
      </c>
      <c r="F1929" s="136" t="s">
        <v>688</v>
      </c>
      <c r="G1929" s="133">
        <v>51.383736308584794</v>
      </c>
    </row>
    <row r="1930" spans="2:7" ht="28.5" customHeight="1" x14ac:dyDescent="0.25">
      <c r="B1930" s="131" t="s">
        <v>1993</v>
      </c>
      <c r="C1930" s="131" t="s">
        <v>1971</v>
      </c>
      <c r="D1930" s="131" t="s">
        <v>1972</v>
      </c>
      <c r="E1930" s="132" t="s">
        <v>707</v>
      </c>
      <c r="F1930" s="136" t="s">
        <v>553</v>
      </c>
      <c r="G1930" s="133">
        <v>215.32061130873268</v>
      </c>
    </row>
    <row r="1931" spans="2:7" ht="28.5" customHeight="1" x14ac:dyDescent="0.25">
      <c r="B1931" s="131" t="s">
        <v>1993</v>
      </c>
      <c r="C1931" s="131" t="s">
        <v>1971</v>
      </c>
      <c r="D1931" s="131" t="s">
        <v>1972</v>
      </c>
      <c r="E1931" s="132" t="s">
        <v>2000</v>
      </c>
      <c r="F1931" s="136" t="s">
        <v>563</v>
      </c>
      <c r="G1931" s="133">
        <v>86.035401903384397</v>
      </c>
    </row>
    <row r="1932" spans="2:7" ht="28.5" customHeight="1" x14ac:dyDescent="0.25">
      <c r="B1932" s="131" t="s">
        <v>2001</v>
      </c>
      <c r="C1932" s="131" t="s">
        <v>1971</v>
      </c>
      <c r="D1932" s="131" t="s">
        <v>1972</v>
      </c>
      <c r="E1932" s="132" t="s">
        <v>719</v>
      </c>
      <c r="F1932" s="136" t="s">
        <v>563</v>
      </c>
      <c r="G1932" s="133">
        <v>85.05175595596593</v>
      </c>
    </row>
    <row r="1933" spans="2:7" ht="28.5" customHeight="1" x14ac:dyDescent="0.25">
      <c r="B1933" s="131" t="s">
        <v>2001</v>
      </c>
      <c r="C1933" s="131" t="s">
        <v>1971</v>
      </c>
      <c r="D1933" s="131" t="s">
        <v>1972</v>
      </c>
      <c r="E1933" s="132" t="s">
        <v>925</v>
      </c>
      <c r="F1933" s="136" t="s">
        <v>547</v>
      </c>
      <c r="G1933" s="133">
        <v>341.50008547014789</v>
      </c>
    </row>
    <row r="1934" spans="2:7" ht="28.5" customHeight="1" x14ac:dyDescent="0.25">
      <c r="B1934" s="131" t="s">
        <v>2001</v>
      </c>
      <c r="C1934" s="131" t="s">
        <v>1971</v>
      </c>
      <c r="D1934" s="131" t="s">
        <v>1972</v>
      </c>
      <c r="E1934" s="132" t="s">
        <v>983</v>
      </c>
      <c r="F1934" s="136" t="s">
        <v>544</v>
      </c>
      <c r="G1934" s="133">
        <v>136.28818859724126</v>
      </c>
    </row>
    <row r="1935" spans="2:7" ht="28.5" customHeight="1" x14ac:dyDescent="0.25">
      <c r="B1935" s="131" t="s">
        <v>2002</v>
      </c>
      <c r="C1935" s="131" t="s">
        <v>1971</v>
      </c>
      <c r="D1935" s="131" t="s">
        <v>1972</v>
      </c>
      <c r="E1935" s="132" t="s">
        <v>875</v>
      </c>
      <c r="F1935" s="136" t="s">
        <v>688</v>
      </c>
      <c r="G1935" s="133">
        <v>50.821220124657088</v>
      </c>
    </row>
    <row r="1936" spans="2:7" ht="28.5" customHeight="1" x14ac:dyDescent="0.25">
      <c r="B1936" s="131" t="s">
        <v>2002</v>
      </c>
      <c r="C1936" s="131" t="s">
        <v>1971</v>
      </c>
      <c r="D1936" s="131" t="s">
        <v>1972</v>
      </c>
      <c r="E1936" s="132" t="s">
        <v>1039</v>
      </c>
      <c r="F1936" s="136" t="s">
        <v>688</v>
      </c>
      <c r="G1936" s="133">
        <v>50.821220124657088</v>
      </c>
    </row>
    <row r="1937" spans="2:7" ht="28.5" customHeight="1" x14ac:dyDescent="0.25">
      <c r="B1937" s="131" t="s">
        <v>2001</v>
      </c>
      <c r="C1937" s="131" t="s">
        <v>1971</v>
      </c>
      <c r="D1937" s="131" t="s">
        <v>1972</v>
      </c>
      <c r="E1937" s="132" t="s">
        <v>1819</v>
      </c>
      <c r="F1937" s="136" t="s">
        <v>544</v>
      </c>
      <c r="G1937" s="133">
        <v>139.67046483561418</v>
      </c>
    </row>
    <row r="1938" spans="2:7" ht="28.5" customHeight="1" x14ac:dyDescent="0.25">
      <c r="B1938" s="131" t="s">
        <v>2001</v>
      </c>
      <c r="C1938" s="131" t="s">
        <v>1971</v>
      </c>
      <c r="D1938" s="131" t="s">
        <v>1972</v>
      </c>
      <c r="E1938" s="132" t="s">
        <v>683</v>
      </c>
      <c r="F1938" s="136" t="s">
        <v>544</v>
      </c>
      <c r="G1938" s="133">
        <v>139.67046483561418</v>
      </c>
    </row>
    <row r="1939" spans="2:7" ht="28.5" customHeight="1" x14ac:dyDescent="0.25">
      <c r="B1939" s="131" t="s">
        <v>2003</v>
      </c>
      <c r="C1939" s="131" t="s">
        <v>1971</v>
      </c>
      <c r="D1939" s="131" t="s">
        <v>1972</v>
      </c>
      <c r="E1939" s="132" t="s">
        <v>985</v>
      </c>
      <c r="F1939" s="136" t="s">
        <v>688</v>
      </c>
      <c r="G1939" s="133">
        <v>52.11076683067359</v>
      </c>
    </row>
    <row r="1940" spans="2:7" ht="28.5" customHeight="1" x14ac:dyDescent="0.25">
      <c r="B1940" s="131" t="s">
        <v>2004</v>
      </c>
      <c r="C1940" s="131" t="s">
        <v>1971</v>
      </c>
      <c r="D1940" s="131" t="s">
        <v>1972</v>
      </c>
      <c r="E1940" s="132" t="s">
        <v>727</v>
      </c>
      <c r="F1940" s="136" t="s">
        <v>688</v>
      </c>
      <c r="G1940" s="133">
        <v>52.11076683067359</v>
      </c>
    </row>
    <row r="1941" spans="2:7" ht="28.5" customHeight="1" x14ac:dyDescent="0.25">
      <c r="B1941" s="131" t="s">
        <v>2004</v>
      </c>
      <c r="C1941" s="131" t="s">
        <v>1971</v>
      </c>
      <c r="D1941" s="131" t="s">
        <v>1972</v>
      </c>
      <c r="E1941" s="132" t="s">
        <v>1064</v>
      </c>
      <c r="F1941" s="136" t="s">
        <v>626</v>
      </c>
      <c r="G1941" s="133">
        <v>12.18711585941713</v>
      </c>
    </row>
    <row r="1942" spans="2:7" ht="28.5" customHeight="1" x14ac:dyDescent="0.25">
      <c r="B1942" s="131" t="s">
        <v>2005</v>
      </c>
      <c r="C1942" s="131" t="s">
        <v>1971</v>
      </c>
      <c r="D1942" s="131" t="s">
        <v>1972</v>
      </c>
      <c r="E1942" s="132" t="s">
        <v>844</v>
      </c>
      <c r="F1942" s="136" t="s">
        <v>563</v>
      </c>
      <c r="G1942" s="133">
        <v>10</v>
      </c>
    </row>
    <row r="1943" spans="2:7" ht="28.5" customHeight="1" x14ac:dyDescent="0.25">
      <c r="B1943" s="131" t="s">
        <v>2005</v>
      </c>
      <c r="C1943" s="131" t="s">
        <v>1971</v>
      </c>
      <c r="D1943" s="131" t="s">
        <v>1972</v>
      </c>
      <c r="E1943" s="132" t="s">
        <v>975</v>
      </c>
      <c r="F1943" s="136" t="s">
        <v>553</v>
      </c>
      <c r="G1943" s="133">
        <v>218.49127105070724</v>
      </c>
    </row>
    <row r="1944" spans="2:7" ht="28.5" customHeight="1" x14ac:dyDescent="0.25">
      <c r="B1944" s="131" t="s">
        <v>2005</v>
      </c>
      <c r="C1944" s="131" t="s">
        <v>1971</v>
      </c>
      <c r="D1944" s="131" t="s">
        <v>1972</v>
      </c>
      <c r="E1944" s="132" t="s">
        <v>2006</v>
      </c>
      <c r="F1944" s="136" t="s">
        <v>620</v>
      </c>
      <c r="G1944" s="133">
        <v>218.49127105070724</v>
      </c>
    </row>
    <row r="1945" spans="2:7" ht="28.5" customHeight="1" x14ac:dyDescent="0.25">
      <c r="B1945" s="131" t="s">
        <v>2005</v>
      </c>
      <c r="C1945" s="131" t="s">
        <v>1971</v>
      </c>
      <c r="D1945" s="131" t="s">
        <v>1972</v>
      </c>
      <c r="E1945" s="132" t="s">
        <v>1137</v>
      </c>
      <c r="F1945" s="136" t="s">
        <v>553</v>
      </c>
      <c r="G1945" s="133">
        <v>242.11076683067358</v>
      </c>
    </row>
    <row r="1946" spans="2:7" ht="28.5" customHeight="1" x14ac:dyDescent="0.25">
      <c r="B1946" s="131" t="s">
        <v>2005</v>
      </c>
      <c r="C1946" s="131" t="s">
        <v>1971</v>
      </c>
      <c r="D1946" s="131" t="s">
        <v>1972</v>
      </c>
      <c r="E1946" s="132" t="s">
        <v>971</v>
      </c>
      <c r="F1946" s="136" t="s">
        <v>544</v>
      </c>
      <c r="G1946" s="133">
        <v>139.67046483561418</v>
      </c>
    </row>
    <row r="1947" spans="2:7" ht="28.5" customHeight="1" x14ac:dyDescent="0.25">
      <c r="B1947" s="131" t="s">
        <v>2007</v>
      </c>
      <c r="C1947" s="131" t="s">
        <v>1971</v>
      </c>
      <c r="D1947" s="131" t="s">
        <v>1972</v>
      </c>
      <c r="E1947" s="132" t="s">
        <v>973</v>
      </c>
      <c r="F1947" s="136" t="s">
        <v>559</v>
      </c>
      <c r="G1947" s="133">
        <v>54.922252789298241</v>
      </c>
    </row>
    <row r="1948" spans="2:7" ht="28.5" customHeight="1" x14ac:dyDescent="0.25">
      <c r="B1948" s="131" t="s">
        <v>2008</v>
      </c>
      <c r="C1948" s="131" t="s">
        <v>1971</v>
      </c>
      <c r="D1948" s="131" t="s">
        <v>1972</v>
      </c>
      <c r="E1948" s="132" t="s">
        <v>940</v>
      </c>
      <c r="F1948" s="136" t="s">
        <v>626</v>
      </c>
      <c r="G1948" s="133">
        <v>12.18711585941713</v>
      </c>
    </row>
    <row r="1949" spans="2:7" ht="28.5" customHeight="1" x14ac:dyDescent="0.25">
      <c r="B1949" s="131" t="s">
        <v>2001</v>
      </c>
      <c r="C1949" s="131" t="s">
        <v>1971</v>
      </c>
      <c r="D1949" s="131" t="s">
        <v>1972</v>
      </c>
      <c r="E1949" s="132" t="s">
        <v>926</v>
      </c>
      <c r="F1949" s="136" t="s">
        <v>544</v>
      </c>
      <c r="G1949" s="133">
        <v>15</v>
      </c>
    </row>
    <row r="1950" spans="2:7" ht="28.5" customHeight="1" x14ac:dyDescent="0.25">
      <c r="B1950" s="131" t="s">
        <v>2009</v>
      </c>
      <c r="C1950" s="131" t="s">
        <v>1971</v>
      </c>
      <c r="D1950" s="131" t="s">
        <v>1972</v>
      </c>
      <c r="E1950" s="132" t="s">
        <v>1251</v>
      </c>
      <c r="F1950" s="136" t="s">
        <v>563</v>
      </c>
      <c r="G1950" s="133">
        <v>92.128532538338234</v>
      </c>
    </row>
    <row r="1951" spans="2:7" ht="28.5" customHeight="1" x14ac:dyDescent="0.25">
      <c r="B1951" s="131" t="s">
        <v>2009</v>
      </c>
      <c r="C1951" s="131" t="s">
        <v>1971</v>
      </c>
      <c r="D1951" s="131" t="s">
        <v>1972</v>
      </c>
      <c r="E1951" s="132" t="s">
        <v>1253</v>
      </c>
      <c r="F1951" s="136" t="s">
        <v>553</v>
      </c>
      <c r="G1951" s="133">
        <v>230.67411062848595</v>
      </c>
    </row>
    <row r="1952" spans="2:7" ht="28.5" customHeight="1" x14ac:dyDescent="0.25">
      <c r="B1952" s="131" t="s">
        <v>2009</v>
      </c>
      <c r="C1952" s="131" t="s">
        <v>1971</v>
      </c>
      <c r="D1952" s="131" t="s">
        <v>1972</v>
      </c>
      <c r="E1952" s="132" t="s">
        <v>943</v>
      </c>
      <c r="F1952" s="136" t="s">
        <v>563</v>
      </c>
      <c r="G1952" s="133">
        <v>92.128532538338234</v>
      </c>
    </row>
    <row r="1953" spans="2:7" ht="28.5" customHeight="1" x14ac:dyDescent="0.25">
      <c r="B1953" s="131" t="s">
        <v>2009</v>
      </c>
      <c r="C1953" s="131" t="s">
        <v>1971</v>
      </c>
      <c r="D1953" s="131" t="s">
        <v>1972</v>
      </c>
      <c r="E1953" s="132" t="s">
        <v>681</v>
      </c>
      <c r="F1953" s="136" t="s">
        <v>688</v>
      </c>
      <c r="G1953" s="133">
        <v>55.035123365077439</v>
      </c>
    </row>
    <row r="1954" spans="2:7" ht="28.5" customHeight="1" x14ac:dyDescent="0.25">
      <c r="B1954" s="131" t="s">
        <v>2009</v>
      </c>
      <c r="C1954" s="131" t="s">
        <v>1971</v>
      </c>
      <c r="D1954" s="131" t="s">
        <v>1972</v>
      </c>
      <c r="E1954" s="132" t="s">
        <v>1103</v>
      </c>
      <c r="F1954" s="136" t="s">
        <v>688</v>
      </c>
      <c r="G1954" s="133">
        <v>55.035123365077439</v>
      </c>
    </row>
    <row r="1955" spans="2:7" ht="28.5" customHeight="1" x14ac:dyDescent="0.25">
      <c r="B1955" s="131" t="s">
        <v>2009</v>
      </c>
      <c r="C1955" s="131" t="s">
        <v>1971</v>
      </c>
      <c r="D1955" s="131" t="s">
        <v>1972</v>
      </c>
      <c r="E1955" s="132" t="s">
        <v>1066</v>
      </c>
      <c r="F1955" s="136" t="s">
        <v>544</v>
      </c>
      <c r="G1955" s="133">
        <v>147.56617516610436</v>
      </c>
    </row>
    <row r="1956" spans="2:7" ht="28.5" customHeight="1" x14ac:dyDescent="0.25">
      <c r="B1956" s="131" t="s">
        <v>2009</v>
      </c>
      <c r="C1956" s="131" t="s">
        <v>1971</v>
      </c>
      <c r="D1956" s="131" t="s">
        <v>1972</v>
      </c>
      <c r="E1956" s="132" t="s">
        <v>1114</v>
      </c>
      <c r="F1956" s="136" t="s">
        <v>553</v>
      </c>
      <c r="G1956" s="133">
        <v>230.67411062848595</v>
      </c>
    </row>
    <row r="1957" spans="2:7" ht="28.5" customHeight="1" x14ac:dyDescent="0.25">
      <c r="B1957" s="131" t="s">
        <v>2009</v>
      </c>
      <c r="C1957" s="131" t="s">
        <v>1971</v>
      </c>
      <c r="D1957" s="131" t="s">
        <v>1972</v>
      </c>
      <c r="E1957" s="132" t="s">
        <v>823</v>
      </c>
      <c r="F1957" s="136" t="s">
        <v>563</v>
      </c>
      <c r="G1957" s="133">
        <v>92.128532538338234</v>
      </c>
    </row>
    <row r="1958" spans="2:7" ht="28.5" customHeight="1" x14ac:dyDescent="0.25">
      <c r="B1958" s="131" t="s">
        <v>2009</v>
      </c>
      <c r="C1958" s="131" t="s">
        <v>1971</v>
      </c>
      <c r="D1958" s="131" t="s">
        <v>1972</v>
      </c>
      <c r="E1958" s="132" t="s">
        <v>911</v>
      </c>
      <c r="F1958" s="136" t="s">
        <v>563</v>
      </c>
      <c r="G1958" s="133">
        <v>15</v>
      </c>
    </row>
    <row r="1959" spans="2:7" ht="28.5" customHeight="1" x14ac:dyDescent="0.25">
      <c r="B1959" s="131" t="s">
        <v>2009</v>
      </c>
      <c r="C1959" s="131" t="s">
        <v>1971</v>
      </c>
      <c r="D1959" s="131" t="s">
        <v>1972</v>
      </c>
      <c r="E1959" s="132" t="s">
        <v>960</v>
      </c>
      <c r="F1959" s="136" t="s">
        <v>688</v>
      </c>
      <c r="G1959" s="133">
        <v>55.035123365077439</v>
      </c>
    </row>
    <row r="1960" spans="2:7" ht="28.5" customHeight="1" x14ac:dyDescent="0.25">
      <c r="B1960" s="131" t="s">
        <v>2010</v>
      </c>
      <c r="C1960" s="131" t="s">
        <v>1971</v>
      </c>
      <c r="D1960" s="131" t="s">
        <v>1972</v>
      </c>
      <c r="E1960" s="132" t="s">
        <v>691</v>
      </c>
      <c r="F1960" s="136" t="s">
        <v>798</v>
      </c>
      <c r="G1960" s="133">
        <v>24.391970042876018</v>
      </c>
    </row>
    <row r="1961" spans="2:7" ht="28.5" customHeight="1" x14ac:dyDescent="0.25">
      <c r="B1961" s="131" t="s">
        <v>2010</v>
      </c>
      <c r="C1961" s="131" t="s">
        <v>1971</v>
      </c>
      <c r="D1961" s="131" t="s">
        <v>1972</v>
      </c>
      <c r="E1961" s="132" t="s">
        <v>835</v>
      </c>
      <c r="F1961" s="136" t="s">
        <v>563</v>
      </c>
      <c r="G1961" s="133">
        <v>86.294161827892466</v>
      </c>
    </row>
    <row r="1962" spans="2:7" ht="28.5" customHeight="1" x14ac:dyDescent="0.25">
      <c r="B1962" s="131" t="s">
        <v>2011</v>
      </c>
      <c r="C1962" s="131" t="s">
        <v>1971</v>
      </c>
      <c r="D1962" s="131" t="s">
        <v>1972</v>
      </c>
      <c r="E1962" s="132" t="s">
        <v>898</v>
      </c>
      <c r="F1962" s="136" t="s">
        <v>559</v>
      </c>
      <c r="G1962" s="133">
        <v>54.304598916668652</v>
      </c>
    </row>
    <row r="1963" spans="2:7" ht="28.5" customHeight="1" x14ac:dyDescent="0.25">
      <c r="B1963" s="131" t="s">
        <v>2011</v>
      </c>
      <c r="C1963" s="131" t="s">
        <v>1971</v>
      </c>
      <c r="D1963" s="131" t="s">
        <v>1972</v>
      </c>
      <c r="E1963" s="132" t="s">
        <v>721</v>
      </c>
      <c r="F1963" s="136" t="s">
        <v>559</v>
      </c>
      <c r="G1963" s="133">
        <v>54.304598916668652</v>
      </c>
    </row>
    <row r="1964" spans="2:7" ht="28.5" customHeight="1" x14ac:dyDescent="0.25">
      <c r="B1964" s="131" t="s">
        <v>2011</v>
      </c>
      <c r="C1964" s="131" t="s">
        <v>1971</v>
      </c>
      <c r="D1964" s="131" t="s">
        <v>1972</v>
      </c>
      <c r="E1964" s="132" t="s">
        <v>897</v>
      </c>
      <c r="F1964" s="136" t="s">
        <v>586</v>
      </c>
      <c r="G1964" s="133">
        <v>34.391970042876018</v>
      </c>
    </row>
    <row r="1965" spans="2:7" ht="28.5" customHeight="1" x14ac:dyDescent="0.25">
      <c r="B1965" s="131" t="s">
        <v>2012</v>
      </c>
      <c r="C1965" s="131" t="s">
        <v>1971</v>
      </c>
      <c r="D1965" s="131" t="s">
        <v>1972</v>
      </c>
      <c r="E1965" s="132" t="s">
        <v>980</v>
      </c>
      <c r="F1965" s="136" t="s">
        <v>559</v>
      </c>
      <c r="G1965" s="133">
        <v>54.304598916668652</v>
      </c>
    </row>
    <row r="1966" spans="2:7" ht="28.5" customHeight="1" x14ac:dyDescent="0.25">
      <c r="B1966" s="131" t="s">
        <v>2013</v>
      </c>
      <c r="C1966" s="131" t="s">
        <v>1971</v>
      </c>
      <c r="D1966" s="131" t="s">
        <v>1972</v>
      </c>
      <c r="E1966" s="132" t="s">
        <v>673</v>
      </c>
      <c r="F1966" s="136" t="s">
        <v>553</v>
      </c>
      <c r="G1966" s="133">
        <v>216.34453981892389</v>
      </c>
    </row>
    <row r="1967" spans="2:7" ht="28.5" customHeight="1" x14ac:dyDescent="0.25">
      <c r="B1967" s="131" t="s">
        <v>2013</v>
      </c>
      <c r="C1967" s="131" t="s">
        <v>1971</v>
      </c>
      <c r="D1967" s="131" t="s">
        <v>1972</v>
      </c>
      <c r="E1967" s="132" t="s">
        <v>857</v>
      </c>
      <c r="F1967" s="136" t="s">
        <v>553</v>
      </c>
      <c r="G1967" s="133">
        <v>216.34453981892389</v>
      </c>
    </row>
    <row r="1968" spans="2:7" ht="28.5" customHeight="1" x14ac:dyDescent="0.25">
      <c r="B1968" s="131" t="s">
        <v>2013</v>
      </c>
      <c r="C1968" s="131" t="s">
        <v>1971</v>
      </c>
      <c r="D1968" s="131" t="s">
        <v>1972</v>
      </c>
      <c r="E1968" s="132" t="s">
        <v>722</v>
      </c>
      <c r="F1968" s="136" t="s">
        <v>586</v>
      </c>
      <c r="G1968" s="133">
        <v>34.391970042876018</v>
      </c>
    </row>
    <row r="1969" spans="2:7" ht="28.5" customHeight="1" x14ac:dyDescent="0.25">
      <c r="B1969" s="131" t="s">
        <v>2013</v>
      </c>
      <c r="C1969" s="131" t="s">
        <v>1971</v>
      </c>
      <c r="D1969" s="131" t="s">
        <v>1972</v>
      </c>
      <c r="E1969" s="132" t="s">
        <v>747</v>
      </c>
      <c r="F1969" s="136" t="s">
        <v>544</v>
      </c>
      <c r="G1969" s="133">
        <v>138.2917066539076</v>
      </c>
    </row>
    <row r="1970" spans="2:7" ht="28.5" customHeight="1" x14ac:dyDescent="0.25">
      <c r="B1970" s="131" t="s">
        <v>2013</v>
      </c>
      <c r="C1970" s="131" t="s">
        <v>1971</v>
      </c>
      <c r="D1970" s="131" t="s">
        <v>1972</v>
      </c>
      <c r="E1970" s="132" t="s">
        <v>855</v>
      </c>
      <c r="F1970" s="136" t="s">
        <v>563</v>
      </c>
      <c r="G1970" s="133">
        <v>86.294161827892466</v>
      </c>
    </row>
    <row r="1971" spans="2:7" ht="28.5" customHeight="1" x14ac:dyDescent="0.25">
      <c r="B1971" s="131" t="s">
        <v>2013</v>
      </c>
      <c r="C1971" s="131" t="s">
        <v>1971</v>
      </c>
      <c r="D1971" s="131" t="s">
        <v>1972</v>
      </c>
      <c r="E1971" s="132" t="s">
        <v>669</v>
      </c>
      <c r="F1971" s="136" t="s">
        <v>563</v>
      </c>
      <c r="G1971" s="133">
        <v>86.294161827892466</v>
      </c>
    </row>
    <row r="1972" spans="2:7" ht="28.5" customHeight="1" x14ac:dyDescent="0.25">
      <c r="B1972" s="131" t="s">
        <v>2013</v>
      </c>
      <c r="C1972" s="131" t="s">
        <v>1971</v>
      </c>
      <c r="D1972" s="131" t="s">
        <v>1972</v>
      </c>
      <c r="E1972" s="132" t="s">
        <v>885</v>
      </c>
      <c r="F1972" s="136" t="s">
        <v>559</v>
      </c>
      <c r="G1972" s="133">
        <v>54.304598916668652</v>
      </c>
    </row>
    <row r="1973" spans="2:7" ht="28.5" customHeight="1" x14ac:dyDescent="0.25">
      <c r="B1973" s="131" t="s">
        <v>2013</v>
      </c>
      <c r="C1973" s="131" t="s">
        <v>1971</v>
      </c>
      <c r="D1973" s="131" t="s">
        <v>1972</v>
      </c>
      <c r="E1973" s="132" t="s">
        <v>1120</v>
      </c>
      <c r="F1973" s="136" t="s">
        <v>563</v>
      </c>
      <c r="G1973" s="133">
        <v>86.294161827892466</v>
      </c>
    </row>
    <row r="1974" spans="2:7" ht="28.5" customHeight="1" x14ac:dyDescent="0.25">
      <c r="B1974" s="131" t="s">
        <v>2014</v>
      </c>
      <c r="C1974" s="131" t="s">
        <v>1971</v>
      </c>
      <c r="D1974" s="131" t="s">
        <v>1972</v>
      </c>
      <c r="E1974" s="132" t="s">
        <v>819</v>
      </c>
      <c r="F1974" s="136" t="s">
        <v>688</v>
      </c>
      <c r="G1974" s="133">
        <v>47.850925961210052</v>
      </c>
    </row>
    <row r="1975" spans="2:7" ht="28.5" customHeight="1" x14ac:dyDescent="0.25">
      <c r="B1975" s="131" t="s">
        <v>2014</v>
      </c>
      <c r="C1975" s="131" t="s">
        <v>1971</v>
      </c>
      <c r="D1975" s="131" t="s">
        <v>1972</v>
      </c>
      <c r="E1975" s="132" t="s">
        <v>627</v>
      </c>
      <c r="F1975" s="136" t="s">
        <v>563</v>
      </c>
      <c r="G1975" s="133">
        <v>20</v>
      </c>
    </row>
    <row r="1976" spans="2:7" ht="28.5" customHeight="1" x14ac:dyDescent="0.25">
      <c r="B1976" s="131" t="s">
        <v>2014</v>
      </c>
      <c r="C1976" s="131" t="s">
        <v>1971</v>
      </c>
      <c r="D1976" s="131" t="s">
        <v>1972</v>
      </c>
      <c r="E1976" s="132" t="s">
        <v>745</v>
      </c>
      <c r="F1976" s="136" t="s">
        <v>559</v>
      </c>
      <c r="G1976" s="133">
        <v>5</v>
      </c>
    </row>
    <row r="1977" spans="2:7" ht="28.5" customHeight="1" x14ac:dyDescent="0.25">
      <c r="B1977" s="131" t="s">
        <v>2014</v>
      </c>
      <c r="C1977" s="131" t="s">
        <v>1971</v>
      </c>
      <c r="D1977" s="131" t="s">
        <v>1972</v>
      </c>
      <c r="E1977" s="132" t="s">
        <v>924</v>
      </c>
      <c r="F1977" s="136" t="s">
        <v>544</v>
      </c>
      <c r="G1977" s="133">
        <v>128.40094938135007</v>
      </c>
    </row>
    <row r="1978" spans="2:7" ht="28.5" customHeight="1" x14ac:dyDescent="0.25">
      <c r="B1978" s="131" t="s">
        <v>2014</v>
      </c>
      <c r="C1978" s="131" t="s">
        <v>1971</v>
      </c>
      <c r="D1978" s="131" t="s">
        <v>1972</v>
      </c>
      <c r="E1978" s="132" t="s">
        <v>862</v>
      </c>
      <c r="F1978" s="136" t="s">
        <v>1121</v>
      </c>
      <c r="G1978" s="133">
        <v>236.90921949423222</v>
      </c>
    </row>
    <row r="1979" spans="2:7" ht="28.5" customHeight="1" x14ac:dyDescent="0.25">
      <c r="B1979" s="131" t="s">
        <v>2015</v>
      </c>
      <c r="C1979" s="131" t="s">
        <v>1971</v>
      </c>
      <c r="D1979" s="131" t="s">
        <v>1972</v>
      </c>
      <c r="E1979" s="132" t="s">
        <v>928</v>
      </c>
      <c r="F1979" s="136" t="s">
        <v>688</v>
      </c>
      <c r="G1979" s="133">
        <v>47.850925961210052</v>
      </c>
    </row>
    <row r="1980" spans="2:7" ht="28.5" customHeight="1" x14ac:dyDescent="0.25">
      <c r="B1980" s="131" t="s">
        <v>2016</v>
      </c>
      <c r="C1980" s="131" t="s">
        <v>1971</v>
      </c>
      <c r="D1980" s="131" t="s">
        <v>1972</v>
      </c>
      <c r="E1980" s="132" t="s">
        <v>981</v>
      </c>
      <c r="F1980" s="136" t="s">
        <v>798</v>
      </c>
      <c r="G1980" s="133">
        <v>10.112063958268571</v>
      </c>
    </row>
    <row r="1981" spans="2:7" ht="28.5" customHeight="1" x14ac:dyDescent="0.25">
      <c r="B1981" s="131" t="s">
        <v>2017</v>
      </c>
      <c r="C1981" s="131" t="s">
        <v>1971</v>
      </c>
      <c r="D1981" s="131" t="s">
        <v>1972</v>
      </c>
      <c r="E1981" s="132" t="s">
        <v>866</v>
      </c>
      <c r="F1981" s="136" t="s">
        <v>586</v>
      </c>
      <c r="G1981" s="133">
        <v>31.929064490407569</v>
      </c>
    </row>
    <row r="1982" spans="2:7" ht="28.5" customHeight="1" x14ac:dyDescent="0.25">
      <c r="B1982" s="131" t="s">
        <v>2015</v>
      </c>
      <c r="C1982" s="131" t="s">
        <v>1971</v>
      </c>
      <c r="D1982" s="131" t="s">
        <v>1972</v>
      </c>
      <c r="E1982" s="132" t="s">
        <v>751</v>
      </c>
      <c r="F1982" s="136" t="s">
        <v>559</v>
      </c>
      <c r="G1982" s="133">
        <v>50.380570535876039</v>
      </c>
    </row>
    <row r="1983" spans="2:7" ht="28.5" customHeight="1" x14ac:dyDescent="0.25">
      <c r="B1983" s="131" t="s">
        <v>2015</v>
      </c>
      <c r="C1983" s="131" t="s">
        <v>1971</v>
      </c>
      <c r="D1983" s="131" t="s">
        <v>1972</v>
      </c>
      <c r="E1983" s="132" t="s">
        <v>743</v>
      </c>
      <c r="F1983" s="136" t="s">
        <v>553</v>
      </c>
      <c r="G1983" s="133">
        <v>40</v>
      </c>
    </row>
    <row r="1984" spans="2:7" ht="28.5" customHeight="1" x14ac:dyDescent="0.25">
      <c r="B1984" s="131" t="s">
        <v>2014</v>
      </c>
      <c r="C1984" s="131" t="s">
        <v>1971</v>
      </c>
      <c r="D1984" s="131" t="s">
        <v>1972</v>
      </c>
      <c r="E1984" s="132" t="s">
        <v>1050</v>
      </c>
      <c r="F1984" s="136" t="s">
        <v>553</v>
      </c>
      <c r="G1984" s="133">
        <v>233.71258154279815</v>
      </c>
    </row>
    <row r="1985" spans="2:7" ht="28.5" customHeight="1" x14ac:dyDescent="0.25">
      <c r="B1985" s="131" t="s">
        <v>2018</v>
      </c>
      <c r="C1985" s="131" t="s">
        <v>1971</v>
      </c>
      <c r="D1985" s="131" t="s">
        <v>1972</v>
      </c>
      <c r="E1985" s="132" t="s">
        <v>1167</v>
      </c>
      <c r="F1985" s="136" t="s">
        <v>688</v>
      </c>
      <c r="G1985" s="133">
        <v>0</v>
      </c>
    </row>
    <row r="1986" spans="2:7" ht="28.5" customHeight="1" x14ac:dyDescent="0.25">
      <c r="B1986" s="131" t="s">
        <v>2019</v>
      </c>
      <c r="C1986" s="131" t="s">
        <v>1971</v>
      </c>
      <c r="D1986" s="131" t="s">
        <v>1972</v>
      </c>
      <c r="E1986" s="132" t="s">
        <v>996</v>
      </c>
      <c r="F1986" s="136" t="s">
        <v>563</v>
      </c>
      <c r="G1986" s="133">
        <v>88.01459220551925</v>
      </c>
    </row>
    <row r="1987" spans="2:7" ht="28.5" customHeight="1" x14ac:dyDescent="0.25">
      <c r="B1987" s="131" t="s">
        <v>2020</v>
      </c>
      <c r="C1987" s="131" t="s">
        <v>1971</v>
      </c>
      <c r="D1987" s="131" t="s">
        <v>1972</v>
      </c>
      <c r="E1987" s="132" t="s">
        <v>1250</v>
      </c>
      <c r="F1987" s="136" t="s">
        <v>796</v>
      </c>
      <c r="G1987" s="133">
        <v>16.528689008458045</v>
      </c>
    </row>
    <row r="1988" spans="2:7" ht="28.5" customHeight="1" x14ac:dyDescent="0.25">
      <c r="B1988" s="131" t="s">
        <v>2020</v>
      </c>
      <c r="C1988" s="131" t="s">
        <v>1971</v>
      </c>
      <c r="D1988" s="131" t="s">
        <v>1972</v>
      </c>
      <c r="E1988" s="132" t="s">
        <v>920</v>
      </c>
      <c r="F1988" s="136" t="s">
        <v>688</v>
      </c>
      <c r="G1988" s="133">
        <v>41.082019135224812</v>
      </c>
    </row>
    <row r="1989" spans="2:7" ht="28.5" customHeight="1" x14ac:dyDescent="0.25">
      <c r="B1989" s="131" t="s">
        <v>2020</v>
      </c>
      <c r="C1989" s="131" t="s">
        <v>1971</v>
      </c>
      <c r="D1989" s="131" t="s">
        <v>1972</v>
      </c>
      <c r="E1989" s="132" t="s">
        <v>1769</v>
      </c>
      <c r="F1989" s="136" t="s">
        <v>688</v>
      </c>
      <c r="G1989" s="133">
        <v>52.664470025962679</v>
      </c>
    </row>
    <row r="1990" spans="2:7" ht="28.5" customHeight="1" x14ac:dyDescent="0.25">
      <c r="B1990" s="131" t="s">
        <v>2020</v>
      </c>
      <c r="C1990" s="131" t="s">
        <v>1971</v>
      </c>
      <c r="D1990" s="131" t="s">
        <v>1972</v>
      </c>
      <c r="E1990" s="132" t="s">
        <v>1247</v>
      </c>
      <c r="F1990" s="136" t="s">
        <v>688</v>
      </c>
      <c r="G1990" s="133">
        <v>48.01459220551925</v>
      </c>
    </row>
    <row r="1991" spans="2:7" ht="28.5" customHeight="1" x14ac:dyDescent="0.25">
      <c r="B1991" s="131" t="s">
        <v>1991</v>
      </c>
      <c r="C1991" s="131" t="s">
        <v>1971</v>
      </c>
      <c r="D1991" s="131" t="s">
        <v>1972</v>
      </c>
      <c r="E1991" s="132" t="s">
        <v>919</v>
      </c>
      <c r="F1991" s="136" t="s">
        <v>563</v>
      </c>
      <c r="G1991" s="133">
        <v>88.01459220551925</v>
      </c>
    </row>
    <row r="1992" spans="2:7" ht="28.5" customHeight="1" x14ac:dyDescent="0.25">
      <c r="B1992" s="131" t="s">
        <v>2021</v>
      </c>
      <c r="C1992" s="131" t="s">
        <v>1971</v>
      </c>
      <c r="D1992" s="131" t="s">
        <v>1972</v>
      </c>
      <c r="E1992" s="132" t="s">
        <v>1169</v>
      </c>
      <c r="F1992" s="136" t="s">
        <v>544</v>
      </c>
      <c r="G1992" s="133">
        <v>152.48468230877762</v>
      </c>
    </row>
    <row r="1993" spans="2:7" ht="28.5" customHeight="1" x14ac:dyDescent="0.25">
      <c r="B1993" s="131" t="s">
        <v>2022</v>
      </c>
      <c r="C1993" s="131" t="s">
        <v>1971</v>
      </c>
      <c r="D1993" s="131" t="s">
        <v>1972</v>
      </c>
      <c r="E1993" s="132" t="s">
        <v>1126</v>
      </c>
      <c r="F1993" s="136" t="s">
        <v>798</v>
      </c>
      <c r="G1993" s="133">
        <v>26.998333796039272</v>
      </c>
    </row>
    <row r="1994" spans="2:7" ht="28.5" customHeight="1" x14ac:dyDescent="0.25">
      <c r="B1994" s="131" t="s">
        <v>2023</v>
      </c>
      <c r="C1994" s="131" t="s">
        <v>1971</v>
      </c>
      <c r="D1994" s="131" t="s">
        <v>1972</v>
      </c>
      <c r="E1994" s="132" t="s">
        <v>1173</v>
      </c>
      <c r="F1994" s="136" t="s">
        <v>798</v>
      </c>
      <c r="G1994" s="133">
        <v>26.998333796039272</v>
      </c>
    </row>
    <row r="1995" spans="2:7" ht="28.5" customHeight="1" x14ac:dyDescent="0.25">
      <c r="B1995" s="131" t="s">
        <v>2023</v>
      </c>
      <c r="C1995" s="131" t="s">
        <v>1971</v>
      </c>
      <c r="D1995" s="131" t="s">
        <v>1972</v>
      </c>
      <c r="E1995" s="132" t="s">
        <v>1175</v>
      </c>
      <c r="F1995" s="136" t="s">
        <v>626</v>
      </c>
      <c r="G1995" s="133">
        <v>23.696159518959469</v>
      </c>
    </row>
    <row r="1996" spans="2:7" ht="28.5" customHeight="1" x14ac:dyDescent="0.25">
      <c r="B1996" s="131" t="s">
        <v>2024</v>
      </c>
      <c r="C1996" s="131" t="s">
        <v>1971</v>
      </c>
      <c r="D1996" s="131" t="s">
        <v>1972</v>
      </c>
      <c r="E1996" s="132" t="s">
        <v>1127</v>
      </c>
      <c r="F1996" s="136" t="s">
        <v>563</v>
      </c>
      <c r="G1996" s="133">
        <v>95.169886129706668</v>
      </c>
    </row>
    <row r="1997" spans="2:7" ht="28.5" customHeight="1" x14ac:dyDescent="0.25">
      <c r="B1997" s="131" t="s">
        <v>2024</v>
      </c>
      <c r="C1997" s="131" t="s">
        <v>1971</v>
      </c>
      <c r="D1997" s="131" t="s">
        <v>1972</v>
      </c>
      <c r="E1997" s="132" t="s">
        <v>1128</v>
      </c>
      <c r="F1997" s="136" t="s">
        <v>544</v>
      </c>
      <c r="G1997" s="133">
        <v>148.40474234870135</v>
      </c>
    </row>
    <row r="1998" spans="2:7" ht="28.5" customHeight="1" x14ac:dyDescent="0.25">
      <c r="B1998" s="131" t="s">
        <v>2024</v>
      </c>
      <c r="C1998" s="131" t="s">
        <v>1971</v>
      </c>
      <c r="D1998" s="131" t="s">
        <v>1972</v>
      </c>
      <c r="E1998" s="132" t="s">
        <v>1008</v>
      </c>
      <c r="F1998" s="136" t="s">
        <v>563</v>
      </c>
      <c r="G1998" s="133">
        <v>10</v>
      </c>
    </row>
    <row r="1999" spans="2:7" ht="28.5" customHeight="1" x14ac:dyDescent="0.25">
      <c r="B1999" s="131" t="s">
        <v>2024</v>
      </c>
      <c r="C1999" s="131" t="s">
        <v>1971</v>
      </c>
      <c r="D1999" s="131" t="s">
        <v>1972</v>
      </c>
      <c r="E1999" s="132" t="s">
        <v>1007</v>
      </c>
      <c r="F1999" s="136" t="s">
        <v>563</v>
      </c>
      <c r="G1999" s="133">
        <v>95.169886129706668</v>
      </c>
    </row>
    <row r="2000" spans="2:7" ht="28.5" customHeight="1" x14ac:dyDescent="0.25">
      <c r="B2000" s="131" t="s">
        <v>2024</v>
      </c>
      <c r="C2000" s="131" t="s">
        <v>1971</v>
      </c>
      <c r="D2000" s="131" t="s">
        <v>1972</v>
      </c>
      <c r="E2000" s="132" t="s">
        <v>1783</v>
      </c>
      <c r="F2000" s="136" t="s">
        <v>553</v>
      </c>
      <c r="G2000" s="133">
        <v>20</v>
      </c>
    </row>
    <row r="2001" spans="2:7" ht="28.5" customHeight="1" x14ac:dyDescent="0.25">
      <c r="B2001" s="131" t="s">
        <v>2024</v>
      </c>
      <c r="C2001" s="131" t="s">
        <v>1971</v>
      </c>
      <c r="D2001" s="131" t="s">
        <v>1972</v>
      </c>
      <c r="E2001" s="132" t="s">
        <v>706</v>
      </c>
      <c r="F2001" s="136" t="s">
        <v>553</v>
      </c>
      <c r="G2001" s="133">
        <v>238.40474234870135</v>
      </c>
    </row>
    <row r="2002" spans="2:7" ht="28.5" customHeight="1" x14ac:dyDescent="0.25">
      <c r="B2002" s="131" t="s">
        <v>2024</v>
      </c>
      <c r="C2002" s="131" t="s">
        <v>1971</v>
      </c>
      <c r="D2002" s="131" t="s">
        <v>1972</v>
      </c>
      <c r="E2002" s="132" t="s">
        <v>1002</v>
      </c>
      <c r="F2002" s="136" t="s">
        <v>563</v>
      </c>
      <c r="G2002" s="133">
        <v>95.169886129706668</v>
      </c>
    </row>
    <row r="2003" spans="2:7" ht="28.5" customHeight="1" x14ac:dyDescent="0.25">
      <c r="B2003" s="131" t="s">
        <v>2010</v>
      </c>
      <c r="C2003" s="131" t="s">
        <v>1971</v>
      </c>
      <c r="D2003" s="131" t="s">
        <v>1972</v>
      </c>
      <c r="E2003" s="132" t="s">
        <v>1000</v>
      </c>
      <c r="F2003" s="136" t="s">
        <v>563</v>
      </c>
      <c r="G2003" s="133">
        <v>95.169886129706668</v>
      </c>
    </row>
    <row r="2004" spans="2:7" ht="28.5" customHeight="1" x14ac:dyDescent="0.25">
      <c r="B2004" s="131" t="s">
        <v>2010</v>
      </c>
      <c r="C2004" s="131" t="s">
        <v>1971</v>
      </c>
      <c r="D2004" s="131" t="s">
        <v>1972</v>
      </c>
      <c r="E2004" s="132" t="s">
        <v>999</v>
      </c>
      <c r="F2004" s="136" t="s">
        <v>688</v>
      </c>
      <c r="G2004" s="133">
        <v>56.958618734850887</v>
      </c>
    </row>
    <row r="2005" spans="2:7" ht="28.5" customHeight="1" x14ac:dyDescent="0.25">
      <c r="B2005" s="131" t="s">
        <v>2018</v>
      </c>
      <c r="C2005" s="131" t="s">
        <v>1971</v>
      </c>
      <c r="D2005" s="131" t="s">
        <v>1972</v>
      </c>
      <c r="E2005" s="132" t="s">
        <v>1090</v>
      </c>
      <c r="F2005" s="136" t="s">
        <v>586</v>
      </c>
      <c r="G2005" s="133">
        <v>32.206412892640515</v>
      </c>
    </row>
    <row r="2006" spans="2:7" ht="28.5" customHeight="1" x14ac:dyDescent="0.25">
      <c r="B2006" s="131" t="s">
        <v>2018</v>
      </c>
      <c r="C2006" s="131" t="s">
        <v>1971</v>
      </c>
      <c r="D2006" s="131" t="s">
        <v>1972</v>
      </c>
      <c r="E2006" s="132" t="s">
        <v>731</v>
      </c>
      <c r="F2006" s="136" t="s">
        <v>553</v>
      </c>
      <c r="G2006" s="133">
        <v>202.67041094621675</v>
      </c>
    </row>
    <row r="2007" spans="2:7" ht="28.5" customHeight="1" x14ac:dyDescent="0.25">
      <c r="B2007" s="131" t="s">
        <v>2025</v>
      </c>
      <c r="C2007" s="131" t="s">
        <v>1971</v>
      </c>
      <c r="D2007" s="131" t="s">
        <v>1972</v>
      </c>
      <c r="E2007" s="132" t="s">
        <v>992</v>
      </c>
      <c r="F2007" s="136" t="s">
        <v>563</v>
      </c>
      <c r="G2007" s="133">
        <v>80.917023292997499</v>
      </c>
    </row>
    <row r="2008" spans="2:7" ht="28.5" customHeight="1" x14ac:dyDescent="0.25">
      <c r="B2008" s="131" t="s">
        <v>2025</v>
      </c>
      <c r="C2008" s="131" t="s">
        <v>1971</v>
      </c>
      <c r="D2008" s="131" t="s">
        <v>1972</v>
      </c>
      <c r="E2008" s="132" t="s">
        <v>1597</v>
      </c>
      <c r="F2008" s="136" t="s">
        <v>553</v>
      </c>
      <c r="G2008" s="133">
        <v>20</v>
      </c>
    </row>
    <row r="2009" spans="2:7" ht="28.5" customHeight="1" x14ac:dyDescent="0.25">
      <c r="B2009" s="131" t="s">
        <v>2025</v>
      </c>
      <c r="C2009" s="131" t="s">
        <v>1971</v>
      </c>
      <c r="D2009" s="131" t="s">
        <v>1972</v>
      </c>
      <c r="E2009" s="132" t="s">
        <v>993</v>
      </c>
      <c r="F2009" s="136" t="s">
        <v>553</v>
      </c>
      <c r="G2009" s="133">
        <v>10</v>
      </c>
    </row>
    <row r="2010" spans="2:7" ht="28.5" customHeight="1" x14ac:dyDescent="0.25">
      <c r="B2010" s="131" t="s">
        <v>2026</v>
      </c>
      <c r="C2010" s="131" t="s">
        <v>1971</v>
      </c>
      <c r="D2010" s="131" t="s">
        <v>1972</v>
      </c>
      <c r="E2010" s="132" t="s">
        <v>991</v>
      </c>
      <c r="F2010" s="136" t="s">
        <v>544</v>
      </c>
      <c r="G2010" s="133">
        <v>10</v>
      </c>
    </row>
    <row r="2011" spans="2:7" ht="28.5" customHeight="1" x14ac:dyDescent="0.25">
      <c r="B2011" s="131" t="s">
        <v>2026</v>
      </c>
      <c r="C2011" s="131" t="s">
        <v>1971</v>
      </c>
      <c r="D2011" s="131" t="s">
        <v>1972</v>
      </c>
      <c r="E2011" s="132" t="s">
        <v>763</v>
      </c>
      <c r="F2011" s="136" t="s">
        <v>553</v>
      </c>
      <c r="G2011" s="133">
        <v>202.72379033805692</v>
      </c>
    </row>
    <row r="2012" spans="2:7" ht="28.5" customHeight="1" x14ac:dyDescent="0.25">
      <c r="B2012" s="131" t="s">
        <v>2026</v>
      </c>
      <c r="C2012" s="131" t="s">
        <v>1971</v>
      </c>
      <c r="D2012" s="131" t="s">
        <v>1972</v>
      </c>
      <c r="E2012" s="132" t="s">
        <v>904</v>
      </c>
      <c r="F2012" s="136" t="s">
        <v>553</v>
      </c>
      <c r="G2012" s="133">
        <v>20</v>
      </c>
    </row>
    <row r="2013" spans="2:7" ht="28.5" customHeight="1" x14ac:dyDescent="0.25">
      <c r="B2013" s="131" t="s">
        <v>2027</v>
      </c>
      <c r="C2013" s="131" t="s">
        <v>1971</v>
      </c>
      <c r="D2013" s="131" t="s">
        <v>1972</v>
      </c>
      <c r="E2013" s="132" t="s">
        <v>1081</v>
      </c>
      <c r="F2013" s="136" t="s">
        <v>559</v>
      </c>
      <c r="G2013" s="133">
        <v>50.879768979099453</v>
      </c>
    </row>
    <row r="2014" spans="2:7" ht="28.5" customHeight="1" x14ac:dyDescent="0.25">
      <c r="B2014" s="131" t="s">
        <v>2028</v>
      </c>
      <c r="C2014" s="131" t="s">
        <v>1971</v>
      </c>
      <c r="D2014" s="131" t="s">
        <v>1972</v>
      </c>
      <c r="E2014" s="132" t="s">
        <v>949</v>
      </c>
      <c r="F2014" s="136" t="s">
        <v>563</v>
      </c>
      <c r="G2014" s="133">
        <v>5</v>
      </c>
    </row>
    <row r="2015" spans="2:7" ht="28.5" customHeight="1" x14ac:dyDescent="0.25">
      <c r="B2015" s="131" t="s">
        <v>1998</v>
      </c>
      <c r="C2015" s="131" t="s">
        <v>1971</v>
      </c>
      <c r="D2015" s="131" t="s">
        <v>1972</v>
      </c>
      <c r="E2015" s="132" t="s">
        <v>878</v>
      </c>
      <c r="F2015" s="136" t="s">
        <v>544</v>
      </c>
      <c r="G2015" s="133">
        <v>20</v>
      </c>
    </row>
    <row r="2016" spans="2:7" ht="28.5" customHeight="1" x14ac:dyDescent="0.25">
      <c r="B2016" s="131" t="s">
        <v>2018</v>
      </c>
      <c r="C2016" s="131" t="s">
        <v>1971</v>
      </c>
      <c r="D2016" s="131" t="s">
        <v>1972</v>
      </c>
      <c r="E2016" s="132" t="s">
        <v>860</v>
      </c>
      <c r="F2016" s="136" t="s">
        <v>563</v>
      </c>
      <c r="G2016" s="133">
        <v>65.040308925850042</v>
      </c>
    </row>
    <row r="2017" spans="2:7" ht="28.5" customHeight="1" x14ac:dyDescent="0.25">
      <c r="B2017" s="131" t="s">
        <v>2018</v>
      </c>
      <c r="C2017" s="131" t="s">
        <v>1971</v>
      </c>
      <c r="D2017" s="131" t="s">
        <v>1972</v>
      </c>
      <c r="E2017" s="132" t="s">
        <v>817</v>
      </c>
      <c r="F2017" s="136" t="s">
        <v>688</v>
      </c>
      <c r="G2017" s="133">
        <v>15</v>
      </c>
    </row>
    <row r="2018" spans="2:7" ht="28.5" customHeight="1" x14ac:dyDescent="0.25">
      <c r="B2018" s="131" t="s">
        <v>2029</v>
      </c>
      <c r="C2018" s="131" t="s">
        <v>1971</v>
      </c>
      <c r="D2018" s="131" t="s">
        <v>1972</v>
      </c>
      <c r="E2018" s="132" t="s">
        <v>1155</v>
      </c>
      <c r="F2018" s="136" t="s">
        <v>563</v>
      </c>
      <c r="G2018" s="133">
        <v>65.040308925850042</v>
      </c>
    </row>
    <row r="2019" spans="2:7" ht="28.5" customHeight="1" x14ac:dyDescent="0.25">
      <c r="B2019" s="131" t="s">
        <v>2029</v>
      </c>
      <c r="C2019" s="131" t="s">
        <v>1971</v>
      </c>
      <c r="D2019" s="131" t="s">
        <v>1972</v>
      </c>
      <c r="E2019" s="132" t="s">
        <v>1024</v>
      </c>
      <c r="F2019" s="136" t="s">
        <v>544</v>
      </c>
      <c r="G2019" s="133">
        <v>104.18369413871964</v>
      </c>
    </row>
    <row r="2020" spans="2:7" ht="28.5" customHeight="1" x14ac:dyDescent="0.25">
      <c r="B2020" s="131" t="s">
        <v>2029</v>
      </c>
      <c r="C2020" s="131" t="s">
        <v>1971</v>
      </c>
      <c r="D2020" s="131" t="s">
        <v>1972</v>
      </c>
      <c r="E2020" s="132" t="s">
        <v>715</v>
      </c>
      <c r="F2020" s="136" t="s">
        <v>553</v>
      </c>
      <c r="G2020" s="133">
        <v>162.96799439286718</v>
      </c>
    </row>
    <row r="2021" spans="2:7" ht="28.5" customHeight="1" x14ac:dyDescent="0.25">
      <c r="B2021" s="131" t="s">
        <v>2029</v>
      </c>
      <c r="C2021" s="131" t="s">
        <v>1971</v>
      </c>
      <c r="D2021" s="131" t="s">
        <v>1972</v>
      </c>
      <c r="E2021" s="132" t="s">
        <v>1514</v>
      </c>
      <c r="F2021" s="136" t="s">
        <v>563</v>
      </c>
      <c r="G2021" s="133">
        <v>12.967994392867169</v>
      </c>
    </row>
    <row r="2022" spans="2:7" ht="28.5" customHeight="1" x14ac:dyDescent="0.25">
      <c r="B2022" s="131" t="s">
        <v>2030</v>
      </c>
      <c r="C2022" s="131" t="s">
        <v>1971</v>
      </c>
      <c r="D2022" s="131" t="s">
        <v>1972</v>
      </c>
      <c r="E2022" s="132" t="s">
        <v>708</v>
      </c>
      <c r="F2022" s="136" t="s">
        <v>559</v>
      </c>
      <c r="G2022" s="133">
        <v>0</v>
      </c>
    </row>
    <row r="2023" spans="2:7" ht="28.5" customHeight="1" x14ac:dyDescent="0.25">
      <c r="B2023" s="131" t="s">
        <v>2030</v>
      </c>
      <c r="C2023" s="131" t="s">
        <v>1971</v>
      </c>
      <c r="D2023" s="131" t="s">
        <v>1972</v>
      </c>
      <c r="E2023" s="132" t="s">
        <v>1762</v>
      </c>
      <c r="F2023" s="136" t="s">
        <v>544</v>
      </c>
      <c r="G2023" s="133">
        <v>104.18369413871964</v>
      </c>
    </row>
    <row r="2024" spans="2:7" ht="28.5" customHeight="1" x14ac:dyDescent="0.25">
      <c r="B2024" s="131" t="s">
        <v>2030</v>
      </c>
      <c r="C2024" s="131" t="s">
        <v>1971</v>
      </c>
      <c r="D2024" s="131" t="s">
        <v>1972</v>
      </c>
      <c r="E2024" s="132" t="s">
        <v>1765</v>
      </c>
      <c r="F2024" s="136" t="s">
        <v>559</v>
      </c>
      <c r="G2024" s="133">
        <v>40.967297033727341</v>
      </c>
    </row>
    <row r="2025" spans="2:7" ht="28.5" customHeight="1" x14ac:dyDescent="0.25">
      <c r="B2025" s="131" t="s">
        <v>2030</v>
      </c>
      <c r="C2025" s="131" t="s">
        <v>1971</v>
      </c>
      <c r="D2025" s="131" t="s">
        <v>1972</v>
      </c>
      <c r="E2025" s="132" t="s">
        <v>1141</v>
      </c>
      <c r="F2025" s="136" t="s">
        <v>563</v>
      </c>
      <c r="G2025" s="133">
        <v>65.040308925850042</v>
      </c>
    </row>
    <row r="2026" spans="2:7" ht="28.5" customHeight="1" x14ac:dyDescent="0.25">
      <c r="B2026" s="131" t="s">
        <v>2031</v>
      </c>
      <c r="C2026" s="131" t="s">
        <v>1971</v>
      </c>
      <c r="D2026" s="131" t="s">
        <v>1972</v>
      </c>
      <c r="E2026" s="132" t="s">
        <v>720</v>
      </c>
      <c r="F2026" s="136" t="s">
        <v>553</v>
      </c>
      <c r="G2026" s="133">
        <v>224.66859656473807</v>
      </c>
    </row>
    <row r="2027" spans="2:7" ht="28.5" customHeight="1" x14ac:dyDescent="0.25">
      <c r="B2027" s="131" t="s">
        <v>2031</v>
      </c>
      <c r="C2027" s="131" t="s">
        <v>1971</v>
      </c>
      <c r="D2027" s="131" t="s">
        <v>1972</v>
      </c>
      <c r="E2027" s="132" t="s">
        <v>1151</v>
      </c>
      <c r="F2027" s="136" t="s">
        <v>553</v>
      </c>
      <c r="G2027" s="133">
        <v>224.66859656473807</v>
      </c>
    </row>
    <row r="2028" spans="2:7" ht="28.5" customHeight="1" x14ac:dyDescent="0.25">
      <c r="B2028" s="131" t="s">
        <v>2031</v>
      </c>
      <c r="C2028" s="131" t="s">
        <v>1971</v>
      </c>
      <c r="D2028" s="131" t="s">
        <v>1972</v>
      </c>
      <c r="E2028" s="132" t="s">
        <v>1101</v>
      </c>
      <c r="F2028" s="136" t="s">
        <v>563</v>
      </c>
      <c r="G2028" s="133">
        <v>89.69223593595585</v>
      </c>
    </row>
    <row r="2029" spans="2:7" ht="28.5" customHeight="1" x14ac:dyDescent="0.25">
      <c r="B2029" s="131" t="s">
        <v>2032</v>
      </c>
      <c r="C2029" s="131" t="s">
        <v>1971</v>
      </c>
      <c r="D2029" s="131" t="s">
        <v>1972</v>
      </c>
      <c r="E2029" s="132" t="s">
        <v>830</v>
      </c>
      <c r="F2029" s="136" t="s">
        <v>688</v>
      </c>
      <c r="G2029" s="133">
        <v>53.58595291567017</v>
      </c>
    </row>
    <row r="2030" spans="2:7" ht="28.5" customHeight="1" x14ac:dyDescent="0.25">
      <c r="B2030" s="131" t="s">
        <v>2033</v>
      </c>
      <c r="C2030" s="131" t="s">
        <v>1971</v>
      </c>
      <c r="D2030" s="131" t="s">
        <v>1972</v>
      </c>
      <c r="E2030" s="132" t="s">
        <v>1110</v>
      </c>
      <c r="F2030" s="136" t="s">
        <v>559</v>
      </c>
      <c r="G2030" s="133">
        <v>58.889039041781103</v>
      </c>
    </row>
    <row r="2031" spans="2:7" ht="28.5" customHeight="1" x14ac:dyDescent="0.25">
      <c r="B2031" s="131" t="s">
        <v>1983</v>
      </c>
      <c r="C2031" s="131" t="s">
        <v>1971</v>
      </c>
      <c r="D2031" s="131" t="s">
        <v>1972</v>
      </c>
      <c r="E2031" s="132" t="s">
        <v>930</v>
      </c>
      <c r="F2031" s="136" t="s">
        <v>544</v>
      </c>
      <c r="G2031" s="133">
        <v>134.91195503830559</v>
      </c>
    </row>
    <row r="2032" spans="2:7" ht="28.5" customHeight="1" x14ac:dyDescent="0.25">
      <c r="B2032" s="131" t="s">
        <v>2034</v>
      </c>
      <c r="C2032" s="131" t="s">
        <v>1971</v>
      </c>
      <c r="D2032" s="131" t="s">
        <v>1972</v>
      </c>
      <c r="E2032" s="132" t="s">
        <v>1227</v>
      </c>
      <c r="F2032" s="136" t="s">
        <v>544</v>
      </c>
      <c r="G2032" s="133">
        <v>149.76427823746658</v>
      </c>
    </row>
    <row r="2033" spans="2:7" ht="28.5" customHeight="1" x14ac:dyDescent="0.25">
      <c r="B2033" s="131" t="s">
        <v>2035</v>
      </c>
      <c r="C2033" s="131" t="s">
        <v>1971</v>
      </c>
      <c r="D2033" s="131" t="s">
        <v>1972</v>
      </c>
      <c r="E2033" s="132" t="s">
        <v>1886</v>
      </c>
      <c r="F2033" s="136" t="s">
        <v>563</v>
      </c>
      <c r="G2033" s="133">
        <v>10</v>
      </c>
    </row>
    <row r="2034" spans="2:7" ht="28.5" customHeight="1" x14ac:dyDescent="0.25">
      <c r="B2034" s="131" t="s">
        <v>2035</v>
      </c>
      <c r="C2034" s="131" t="s">
        <v>1971</v>
      </c>
      <c r="D2034" s="131" t="s">
        <v>1972</v>
      </c>
      <c r="E2034" s="132" t="s">
        <v>1444</v>
      </c>
      <c r="F2034" s="136" t="s">
        <v>626</v>
      </c>
      <c r="G2034" s="133">
        <v>23.291199250936494</v>
      </c>
    </row>
    <row r="2035" spans="2:7" ht="28.5" customHeight="1" x14ac:dyDescent="0.25">
      <c r="B2035" s="131" t="s">
        <v>2036</v>
      </c>
      <c r="C2035" s="131" t="s">
        <v>1971</v>
      </c>
      <c r="D2035" s="131" t="s">
        <v>1972</v>
      </c>
      <c r="E2035" s="132" t="s">
        <v>883</v>
      </c>
      <c r="F2035" s="136" t="s">
        <v>586</v>
      </c>
      <c r="G2035" s="133">
        <v>35.889039041781103</v>
      </c>
    </row>
    <row r="2036" spans="2:7" ht="28.5" customHeight="1" x14ac:dyDescent="0.25">
      <c r="B2036" s="131" t="s">
        <v>2037</v>
      </c>
      <c r="C2036" s="131" t="s">
        <v>1971</v>
      </c>
      <c r="D2036" s="131" t="s">
        <v>1972</v>
      </c>
      <c r="E2036" s="132" t="s">
        <v>1490</v>
      </c>
      <c r="F2036" s="136" t="s">
        <v>688</v>
      </c>
      <c r="G2036" s="133">
        <v>52.196795530040241</v>
      </c>
    </row>
    <row r="2037" spans="2:7" ht="28.5" customHeight="1" x14ac:dyDescent="0.25">
      <c r="B2037" s="131" t="s">
        <v>2037</v>
      </c>
      <c r="C2037" s="131" t="s">
        <v>1971</v>
      </c>
      <c r="D2037" s="131" t="s">
        <v>1972</v>
      </c>
      <c r="E2037" s="132" t="s">
        <v>987</v>
      </c>
      <c r="F2037" s="136" t="s">
        <v>563</v>
      </c>
      <c r="G2037" s="133">
        <v>87.27364938405357</v>
      </c>
    </row>
    <row r="2038" spans="2:7" ht="28.5" customHeight="1" x14ac:dyDescent="0.25">
      <c r="B2038" s="131" t="s">
        <v>1994</v>
      </c>
      <c r="C2038" s="131" t="s">
        <v>1971</v>
      </c>
      <c r="D2038" s="131" t="s">
        <v>1972</v>
      </c>
      <c r="E2038" s="132" t="s">
        <v>752</v>
      </c>
      <c r="F2038" s="136" t="s">
        <v>563</v>
      </c>
      <c r="G2038" s="133">
        <v>87.27364938405357</v>
      </c>
    </row>
    <row r="2039" spans="2:7" ht="28.5" customHeight="1" x14ac:dyDescent="0.25">
      <c r="B2039" s="131" t="s">
        <v>2038</v>
      </c>
      <c r="C2039" s="131" t="s">
        <v>1971</v>
      </c>
      <c r="D2039" s="131" t="s">
        <v>1972</v>
      </c>
      <c r="E2039" s="132" t="s">
        <v>699</v>
      </c>
      <c r="F2039" s="136" t="s">
        <v>688</v>
      </c>
      <c r="G2039" s="133">
        <v>52.196795530040241</v>
      </c>
    </row>
    <row r="2040" spans="2:7" ht="28.5" customHeight="1" x14ac:dyDescent="0.25">
      <c r="B2040" s="131" t="s">
        <v>2038</v>
      </c>
      <c r="C2040" s="131" t="s">
        <v>1971</v>
      </c>
      <c r="D2040" s="131" t="s">
        <v>1972</v>
      </c>
      <c r="E2040" s="132" t="s">
        <v>702</v>
      </c>
      <c r="F2040" s="136" t="s">
        <v>688</v>
      </c>
      <c r="G2040" s="133">
        <v>52.196795530040241</v>
      </c>
    </row>
    <row r="2041" spans="2:7" ht="28.5" customHeight="1" x14ac:dyDescent="0.25">
      <c r="B2041" s="131" t="s">
        <v>1189</v>
      </c>
      <c r="C2041" s="131" t="s">
        <v>2039</v>
      </c>
      <c r="D2041" s="131" t="s">
        <v>2040</v>
      </c>
      <c r="E2041" s="132" t="s">
        <v>822</v>
      </c>
      <c r="F2041" s="136" t="s">
        <v>688</v>
      </c>
      <c r="G2041" s="133">
        <v>55.63193406643169</v>
      </c>
    </row>
    <row r="2042" spans="2:7" ht="28.5" customHeight="1" x14ac:dyDescent="0.25">
      <c r="B2042" s="131" t="s">
        <v>1189</v>
      </c>
      <c r="C2042" s="131" t="s">
        <v>2039</v>
      </c>
      <c r="D2042" s="131" t="s">
        <v>2040</v>
      </c>
      <c r="E2042" s="132" t="s">
        <v>818</v>
      </c>
      <c r="F2042" s="136" t="s">
        <v>688</v>
      </c>
      <c r="G2042" s="133">
        <v>55.63193406643169</v>
      </c>
    </row>
    <row r="2043" spans="2:7" ht="28.5" customHeight="1" x14ac:dyDescent="0.25">
      <c r="B2043" s="131" t="s">
        <v>1554</v>
      </c>
      <c r="C2043" s="131" t="s">
        <v>2039</v>
      </c>
      <c r="D2043" s="131" t="s">
        <v>2040</v>
      </c>
      <c r="E2043" s="132" t="s">
        <v>703</v>
      </c>
      <c r="F2043" s="136" t="s">
        <v>688</v>
      </c>
      <c r="G2043" s="133">
        <v>55.63193406643169</v>
      </c>
    </row>
    <row r="2044" spans="2:7" ht="28.5" customHeight="1" x14ac:dyDescent="0.25">
      <c r="B2044" s="131" t="s">
        <v>2041</v>
      </c>
      <c r="C2044" s="131" t="s">
        <v>2039</v>
      </c>
      <c r="D2044" s="131" t="s">
        <v>2040</v>
      </c>
      <c r="E2044" s="132" t="s">
        <v>704</v>
      </c>
      <c r="F2044" s="136" t="s">
        <v>559</v>
      </c>
      <c r="G2044" s="133">
        <v>58.63193406643169</v>
      </c>
    </row>
    <row r="2045" spans="2:7" ht="28.5" customHeight="1" x14ac:dyDescent="0.25">
      <c r="B2045" s="131" t="s">
        <v>2042</v>
      </c>
      <c r="C2045" s="131" t="s">
        <v>2039</v>
      </c>
      <c r="D2045" s="131" t="s">
        <v>2040</v>
      </c>
      <c r="E2045" s="132" t="s">
        <v>628</v>
      </c>
      <c r="F2045" s="136" t="s">
        <v>659</v>
      </c>
      <c r="G2045" s="133">
        <v>44.979043915746722</v>
      </c>
    </row>
    <row r="2046" spans="2:7" ht="28.5" customHeight="1" x14ac:dyDescent="0.25">
      <c r="B2046" s="131" t="s">
        <v>2043</v>
      </c>
      <c r="C2046" s="131" t="s">
        <v>2039</v>
      </c>
      <c r="D2046" s="131" t="s">
        <v>2040</v>
      </c>
      <c r="E2046" s="132" t="s">
        <v>713</v>
      </c>
      <c r="F2046" s="136" t="s">
        <v>845</v>
      </c>
      <c r="G2046" s="133">
        <v>8.7958405421207697</v>
      </c>
    </row>
    <row r="2047" spans="2:7" ht="28.5" customHeight="1" x14ac:dyDescent="0.25">
      <c r="B2047" s="131" t="s">
        <v>2044</v>
      </c>
      <c r="C2047" s="131" t="s">
        <v>2039</v>
      </c>
      <c r="D2047" s="131" t="s">
        <v>2040</v>
      </c>
      <c r="E2047" s="132" t="s">
        <v>1011</v>
      </c>
      <c r="F2047" s="136" t="s">
        <v>563</v>
      </c>
      <c r="G2047" s="133">
        <v>90.373993559112904</v>
      </c>
    </row>
    <row r="2048" spans="2:7" ht="28.5" customHeight="1" x14ac:dyDescent="0.25">
      <c r="B2048" s="131" t="s">
        <v>2044</v>
      </c>
      <c r="C2048" s="131" t="s">
        <v>2039</v>
      </c>
      <c r="D2048" s="131" t="s">
        <v>2040</v>
      </c>
      <c r="E2048" s="132" t="s">
        <v>1010</v>
      </c>
      <c r="F2048" s="136" t="s">
        <v>559</v>
      </c>
      <c r="G2048" s="133">
        <v>58.63193406643169</v>
      </c>
    </row>
    <row r="2049" spans="2:7" ht="28.5" customHeight="1" x14ac:dyDescent="0.25">
      <c r="B2049" s="131" t="s">
        <v>2044</v>
      </c>
      <c r="C2049" s="131" t="s">
        <v>2039</v>
      </c>
      <c r="D2049" s="131" t="s">
        <v>2040</v>
      </c>
      <c r="E2049" s="132" t="s">
        <v>1046</v>
      </c>
      <c r="F2049" s="136" t="s">
        <v>553</v>
      </c>
      <c r="G2049" s="133">
        <v>232.93717491152182</v>
      </c>
    </row>
    <row r="2050" spans="2:7" ht="28.5" customHeight="1" x14ac:dyDescent="0.25">
      <c r="B2050" s="131" t="s">
        <v>2044</v>
      </c>
      <c r="C2050" s="131" t="s">
        <v>2039</v>
      </c>
      <c r="D2050" s="131" t="s">
        <v>2040</v>
      </c>
      <c r="E2050" s="132" t="s">
        <v>627</v>
      </c>
      <c r="F2050" s="136" t="s">
        <v>544</v>
      </c>
      <c r="G2050" s="133">
        <v>149.03414390026936</v>
      </c>
    </row>
    <row r="2051" spans="2:7" ht="28.5" customHeight="1" x14ac:dyDescent="0.25">
      <c r="B2051" s="131" t="s">
        <v>2044</v>
      </c>
      <c r="C2051" s="131" t="s">
        <v>2039</v>
      </c>
      <c r="D2051" s="131" t="s">
        <v>2040</v>
      </c>
      <c r="E2051" s="132" t="s">
        <v>926</v>
      </c>
      <c r="F2051" s="136" t="s">
        <v>1311</v>
      </c>
      <c r="G2051" s="133">
        <v>163.32876729212865</v>
      </c>
    </row>
    <row r="2052" spans="2:7" ht="28.5" customHeight="1" x14ac:dyDescent="0.25">
      <c r="B2052" s="131" t="s">
        <v>2045</v>
      </c>
      <c r="C2052" s="131" t="s">
        <v>2039</v>
      </c>
      <c r="D2052" s="131" t="s">
        <v>2040</v>
      </c>
      <c r="E2052" s="132" t="s">
        <v>714</v>
      </c>
      <c r="F2052" s="136" t="s">
        <v>688</v>
      </c>
      <c r="G2052" s="133">
        <v>55.63193406643169</v>
      </c>
    </row>
    <row r="2053" spans="2:7" ht="28.5" customHeight="1" x14ac:dyDescent="0.25">
      <c r="B2053" s="131" t="s">
        <v>2046</v>
      </c>
      <c r="C2053" s="131" t="s">
        <v>2039</v>
      </c>
      <c r="D2053" s="131" t="s">
        <v>2040</v>
      </c>
      <c r="E2053" s="132" t="s">
        <v>928</v>
      </c>
      <c r="F2053" s="136" t="s">
        <v>563</v>
      </c>
      <c r="G2053" s="133">
        <v>92.108232137220455</v>
      </c>
    </row>
    <row r="2054" spans="2:7" ht="28.5" customHeight="1" x14ac:dyDescent="0.25">
      <c r="B2054" s="131" t="s">
        <v>2046</v>
      </c>
      <c r="C2054" s="131" t="s">
        <v>2039</v>
      </c>
      <c r="D2054" s="131" t="s">
        <v>2040</v>
      </c>
      <c r="E2054" s="132" t="s">
        <v>862</v>
      </c>
      <c r="F2054" s="136" t="s">
        <v>559</v>
      </c>
      <c r="G2054" s="133">
        <v>58.018032517167541</v>
      </c>
    </row>
    <row r="2055" spans="2:7" ht="28.5" customHeight="1" x14ac:dyDescent="0.25">
      <c r="B2055" s="131" t="s">
        <v>2046</v>
      </c>
      <c r="C2055" s="131" t="s">
        <v>2039</v>
      </c>
      <c r="D2055" s="131" t="s">
        <v>2040</v>
      </c>
      <c r="E2055" s="132" t="s">
        <v>855</v>
      </c>
      <c r="F2055" s="136" t="s">
        <v>563</v>
      </c>
      <c r="G2055" s="133">
        <v>89.859980276153308</v>
      </c>
    </row>
    <row r="2056" spans="2:7" ht="28.5" customHeight="1" x14ac:dyDescent="0.25">
      <c r="B2056" s="131" t="s">
        <v>2046</v>
      </c>
      <c r="C2056" s="131" t="s">
        <v>2039</v>
      </c>
      <c r="D2056" s="131" t="s">
        <v>2040</v>
      </c>
      <c r="E2056" s="132" t="s">
        <v>857</v>
      </c>
      <c r="F2056" s="136" t="s">
        <v>1311</v>
      </c>
      <c r="G2056" s="133">
        <v>162.38608504619145</v>
      </c>
    </row>
    <row r="2057" spans="2:7" ht="28.5" customHeight="1" x14ac:dyDescent="0.25">
      <c r="B2057" s="131" t="s">
        <v>2046</v>
      </c>
      <c r="C2057" s="131" t="s">
        <v>2039</v>
      </c>
      <c r="D2057" s="131" t="s">
        <v>2040</v>
      </c>
      <c r="E2057" s="132" t="s">
        <v>905</v>
      </c>
      <c r="F2057" s="136" t="s">
        <v>563</v>
      </c>
      <c r="G2057" s="133">
        <v>89.859980276153308</v>
      </c>
    </row>
    <row r="2058" spans="2:7" ht="28.5" customHeight="1" x14ac:dyDescent="0.25">
      <c r="B2058" s="131" t="s">
        <v>2046</v>
      </c>
      <c r="C2058" s="131" t="s">
        <v>2039</v>
      </c>
      <c r="D2058" s="131" t="s">
        <v>2040</v>
      </c>
      <c r="E2058" s="132" t="s">
        <v>712</v>
      </c>
      <c r="F2058" s="136" t="s">
        <v>553</v>
      </c>
      <c r="G2058" s="133">
        <v>230.56343651773801</v>
      </c>
    </row>
    <row r="2059" spans="2:7" ht="28.5" customHeight="1" x14ac:dyDescent="0.25">
      <c r="B2059" s="131" t="s">
        <v>2046</v>
      </c>
      <c r="C2059" s="131" t="s">
        <v>2039</v>
      </c>
      <c r="D2059" s="131" t="s">
        <v>2040</v>
      </c>
      <c r="E2059" s="132" t="s">
        <v>880</v>
      </c>
      <c r="F2059" s="136" t="s">
        <v>553</v>
      </c>
      <c r="G2059" s="133">
        <v>230.56343651773801</v>
      </c>
    </row>
    <row r="2060" spans="2:7" ht="28.5" customHeight="1" x14ac:dyDescent="0.25">
      <c r="B2060" s="131" t="s">
        <v>2046</v>
      </c>
      <c r="C2060" s="131" t="s">
        <v>2039</v>
      </c>
      <c r="D2060" s="131" t="s">
        <v>2040</v>
      </c>
      <c r="E2060" s="132" t="s">
        <v>883</v>
      </c>
      <c r="F2060" s="136" t="s">
        <v>626</v>
      </c>
      <c r="G2060" s="133">
        <v>23.068679208417205</v>
      </c>
    </row>
    <row r="2061" spans="2:7" ht="28.5" customHeight="1" x14ac:dyDescent="0.25">
      <c r="B2061" s="131" t="s">
        <v>2046</v>
      </c>
      <c r="C2061" s="131" t="s">
        <v>2039</v>
      </c>
      <c r="D2061" s="131" t="s">
        <v>2040</v>
      </c>
      <c r="E2061" s="132" t="s">
        <v>1110</v>
      </c>
      <c r="F2061" s="136" t="s">
        <v>586</v>
      </c>
      <c r="G2061" s="133">
        <v>36.898387516145839</v>
      </c>
    </row>
    <row r="2062" spans="2:7" ht="28.5" customHeight="1" x14ac:dyDescent="0.25">
      <c r="B2062" s="131" t="s">
        <v>2047</v>
      </c>
      <c r="C2062" s="131" t="s">
        <v>2039</v>
      </c>
      <c r="D2062" s="131" t="s">
        <v>2040</v>
      </c>
      <c r="E2062" s="132" t="s">
        <v>625</v>
      </c>
      <c r="F2062" s="136" t="s">
        <v>586</v>
      </c>
      <c r="G2062" s="133">
        <v>36.898387516145839</v>
      </c>
    </row>
    <row r="2063" spans="2:7" ht="28.5" customHeight="1" x14ac:dyDescent="0.25">
      <c r="B2063" s="131" t="s">
        <v>1518</v>
      </c>
      <c r="C2063" s="131" t="s">
        <v>2039</v>
      </c>
      <c r="D2063" s="131" t="s">
        <v>2040</v>
      </c>
      <c r="E2063" s="132" t="s">
        <v>885</v>
      </c>
      <c r="F2063" s="136" t="s">
        <v>559</v>
      </c>
      <c r="G2063" s="133">
        <v>58.224018425496176</v>
      </c>
    </row>
    <row r="2064" spans="2:7" ht="28.5" customHeight="1" x14ac:dyDescent="0.25">
      <c r="B2064" s="131" t="s">
        <v>2048</v>
      </c>
      <c r="C2064" s="131" t="s">
        <v>2039</v>
      </c>
      <c r="D2064" s="131" t="s">
        <v>2040</v>
      </c>
      <c r="E2064" s="132" t="s">
        <v>871</v>
      </c>
      <c r="F2064" s="136" t="s">
        <v>626</v>
      </c>
      <c r="G2064" s="133">
        <v>23.881966011250107</v>
      </c>
    </row>
    <row r="2065" spans="2:7" ht="28.5" customHeight="1" x14ac:dyDescent="0.25">
      <c r="B2065" s="131" t="s">
        <v>2049</v>
      </c>
      <c r="C2065" s="131" t="s">
        <v>2039</v>
      </c>
      <c r="D2065" s="131" t="s">
        <v>2040</v>
      </c>
      <c r="E2065" s="132" t="s">
        <v>1227</v>
      </c>
      <c r="F2065" s="136" t="s">
        <v>559</v>
      </c>
      <c r="G2065" s="133">
        <v>60.176881157301381</v>
      </c>
    </row>
    <row r="2066" spans="2:7" ht="28.5" customHeight="1" x14ac:dyDescent="0.25">
      <c r="B2066" s="131" t="s">
        <v>2050</v>
      </c>
      <c r="C2066" s="131" t="s">
        <v>2039</v>
      </c>
      <c r="D2066" s="131" t="s">
        <v>2040</v>
      </c>
      <c r="E2066" s="132" t="s">
        <v>1229</v>
      </c>
      <c r="F2066" s="136" t="s">
        <v>559</v>
      </c>
      <c r="G2066" s="133">
        <v>60.176881157301381</v>
      </c>
    </row>
    <row r="2067" spans="2:7" ht="28.5" customHeight="1" x14ac:dyDescent="0.25">
      <c r="B2067" s="131" t="s">
        <v>2050</v>
      </c>
      <c r="C2067" s="131" t="s">
        <v>2039</v>
      </c>
      <c r="D2067" s="131" t="s">
        <v>2040</v>
      </c>
      <c r="E2067" s="132" t="s">
        <v>1118</v>
      </c>
      <c r="F2067" s="136" t="s">
        <v>544</v>
      </c>
      <c r="G2067" s="133">
        <v>153.07396217163088</v>
      </c>
    </row>
    <row r="2068" spans="2:7" ht="28.5" customHeight="1" x14ac:dyDescent="0.25">
      <c r="B2068" s="131" t="s">
        <v>2051</v>
      </c>
      <c r="C2068" s="131" t="s">
        <v>2039</v>
      </c>
      <c r="D2068" s="131" t="s">
        <v>2040</v>
      </c>
      <c r="E2068" s="132" t="s">
        <v>1124</v>
      </c>
      <c r="F2068" s="136" t="s">
        <v>845</v>
      </c>
      <c r="G2068" s="133">
        <v>8.9704369859012996</v>
      </c>
    </row>
    <row r="2069" spans="2:7" ht="28.5" customHeight="1" x14ac:dyDescent="0.25">
      <c r="B2069" s="131" t="s">
        <v>2052</v>
      </c>
      <c r="C2069" s="131" t="s">
        <v>2039</v>
      </c>
      <c r="D2069" s="131" t="s">
        <v>2040</v>
      </c>
      <c r="E2069" s="132" t="s">
        <v>1120</v>
      </c>
      <c r="F2069" s="136" t="s">
        <v>626</v>
      </c>
      <c r="G2069" s="133">
        <v>23.881966011250107</v>
      </c>
    </row>
    <row r="2070" spans="2:7" ht="28.5" customHeight="1" x14ac:dyDescent="0.25">
      <c r="B2070" s="131" t="s">
        <v>2053</v>
      </c>
      <c r="C2070" s="131" t="s">
        <v>2039</v>
      </c>
      <c r="D2070" s="131" t="s">
        <v>2040</v>
      </c>
      <c r="E2070" s="132" t="s">
        <v>670</v>
      </c>
      <c r="F2070" s="136" t="s">
        <v>563</v>
      </c>
      <c r="G2070" s="133">
        <v>92.17631800237254</v>
      </c>
    </row>
    <row r="2071" spans="2:7" ht="28.5" customHeight="1" x14ac:dyDescent="0.25">
      <c r="B2071" s="131" t="s">
        <v>2053</v>
      </c>
      <c r="C2071" s="131" t="s">
        <v>2039</v>
      </c>
      <c r="D2071" s="131" t="s">
        <v>2040</v>
      </c>
      <c r="E2071" s="132" t="s">
        <v>669</v>
      </c>
      <c r="F2071" s="136" t="s">
        <v>798</v>
      </c>
      <c r="G2071" s="133">
        <v>27.22151120211004</v>
      </c>
    </row>
    <row r="2072" spans="2:7" ht="28.5" customHeight="1" x14ac:dyDescent="0.25">
      <c r="B2072" s="131" t="s">
        <v>2054</v>
      </c>
      <c r="C2072" s="131" t="s">
        <v>2039</v>
      </c>
      <c r="D2072" s="131" t="s">
        <v>2040</v>
      </c>
      <c r="E2072" s="132" t="s">
        <v>1105</v>
      </c>
      <c r="F2072" s="136" t="s">
        <v>559</v>
      </c>
      <c r="G2072" s="133">
        <v>54.424453370192666</v>
      </c>
    </row>
    <row r="2073" spans="2:7" ht="28.5" customHeight="1" x14ac:dyDescent="0.25">
      <c r="B2073" s="131" t="s">
        <v>2055</v>
      </c>
      <c r="C2073" s="131" t="s">
        <v>2039</v>
      </c>
      <c r="D2073" s="131" t="s">
        <v>2040</v>
      </c>
      <c r="E2073" s="132" t="s">
        <v>694</v>
      </c>
      <c r="F2073" s="136" t="s">
        <v>798</v>
      </c>
      <c r="G2073" s="133">
        <v>24.624127977713755</v>
      </c>
    </row>
    <row r="2074" spans="2:7" ht="28.5" customHeight="1" x14ac:dyDescent="0.25">
      <c r="B2074" s="131" t="s">
        <v>2056</v>
      </c>
      <c r="C2074" s="131" t="s">
        <v>2039</v>
      </c>
      <c r="D2074" s="131" t="s">
        <v>2040</v>
      </c>
      <c r="E2074" s="132" t="s">
        <v>2057</v>
      </c>
      <c r="F2074" s="136" t="s">
        <v>2058</v>
      </c>
      <c r="G2074" s="133">
        <v>197.58912326625321</v>
      </c>
    </row>
    <row r="2075" spans="2:7" ht="28.5" customHeight="1" x14ac:dyDescent="0.25">
      <c r="B2075" s="131" t="s">
        <v>2056</v>
      </c>
      <c r="C2075" s="131" t="s">
        <v>2039</v>
      </c>
      <c r="D2075" s="131" t="s">
        <v>2040</v>
      </c>
      <c r="E2075" s="132" t="s">
        <v>697</v>
      </c>
      <c r="F2075" s="136" t="s">
        <v>553</v>
      </c>
      <c r="G2075" s="133">
        <v>216.90725154962195</v>
      </c>
    </row>
    <row r="2076" spans="2:7" ht="28.5" customHeight="1" x14ac:dyDescent="0.25">
      <c r="B2076" s="131" t="s">
        <v>2056</v>
      </c>
      <c r="C2076" s="131" t="s">
        <v>2039</v>
      </c>
      <c r="D2076" s="131" t="s">
        <v>2040</v>
      </c>
      <c r="E2076" s="132" t="s">
        <v>1053</v>
      </c>
      <c r="F2076" s="136" t="s">
        <v>559</v>
      </c>
      <c r="G2076" s="133">
        <v>41.678414693086253</v>
      </c>
    </row>
    <row r="2077" spans="2:7" ht="28.5" customHeight="1" x14ac:dyDescent="0.25">
      <c r="B2077" s="131" t="s">
        <v>2056</v>
      </c>
      <c r="C2077" s="131" t="s">
        <v>2039</v>
      </c>
      <c r="D2077" s="131" t="s">
        <v>2040</v>
      </c>
      <c r="E2077" s="132" t="s">
        <v>685</v>
      </c>
      <c r="F2077" s="136" t="s">
        <v>547</v>
      </c>
      <c r="G2077" s="133">
        <v>347.58912326625324</v>
      </c>
    </row>
    <row r="2078" spans="2:7" ht="28.5" customHeight="1" x14ac:dyDescent="0.25">
      <c r="B2078" s="131" t="s">
        <v>2056</v>
      </c>
      <c r="C2078" s="131" t="s">
        <v>2039</v>
      </c>
      <c r="D2078" s="131" t="s">
        <v>2040</v>
      </c>
      <c r="E2078" s="132" t="s">
        <v>932</v>
      </c>
      <c r="F2078" s="136" t="s">
        <v>544</v>
      </c>
      <c r="G2078" s="133">
        <v>138.67841469308627</v>
      </c>
    </row>
    <row r="2079" spans="2:7" ht="28.5" customHeight="1" x14ac:dyDescent="0.25">
      <c r="B2079" s="131" t="s">
        <v>2056</v>
      </c>
      <c r="C2079" s="131" t="s">
        <v>2039</v>
      </c>
      <c r="D2079" s="131" t="s">
        <v>2040</v>
      </c>
      <c r="E2079" s="132" t="s">
        <v>695</v>
      </c>
      <c r="F2079" s="136" t="s">
        <v>553</v>
      </c>
      <c r="G2079" s="133">
        <v>216.90725154962195</v>
      </c>
    </row>
    <row r="2080" spans="2:7" ht="28.5" customHeight="1" x14ac:dyDescent="0.25">
      <c r="B2080" s="131" t="s">
        <v>2056</v>
      </c>
      <c r="C2080" s="131" t="s">
        <v>2039</v>
      </c>
      <c r="D2080" s="131" t="s">
        <v>2040</v>
      </c>
      <c r="E2080" s="132" t="s">
        <v>687</v>
      </c>
      <c r="F2080" s="136" t="s">
        <v>563</v>
      </c>
      <c r="G2080" s="133">
        <v>86.553810948822715</v>
      </c>
    </row>
    <row r="2081" spans="2:7" ht="28.5" customHeight="1" x14ac:dyDescent="0.25">
      <c r="B2081" s="131" t="s">
        <v>2059</v>
      </c>
      <c r="C2081" s="131" t="s">
        <v>2039</v>
      </c>
      <c r="D2081" s="131" t="s">
        <v>2040</v>
      </c>
      <c r="E2081" s="132" t="s">
        <v>888</v>
      </c>
      <c r="F2081" s="136" t="s">
        <v>688</v>
      </c>
      <c r="G2081" s="133">
        <v>51.750757610543864</v>
      </c>
    </row>
    <row r="2082" spans="2:7" ht="28.5" customHeight="1" x14ac:dyDescent="0.25">
      <c r="B2082" s="131" t="s">
        <v>2056</v>
      </c>
      <c r="C2082" s="131" t="s">
        <v>2039</v>
      </c>
      <c r="D2082" s="131" t="s">
        <v>2040</v>
      </c>
      <c r="E2082" s="132" t="s">
        <v>676</v>
      </c>
      <c r="F2082" s="136" t="s">
        <v>559</v>
      </c>
      <c r="G2082" s="133">
        <v>54.476503065055986</v>
      </c>
    </row>
    <row r="2083" spans="2:7" ht="28.5" customHeight="1" x14ac:dyDescent="0.25">
      <c r="B2083" s="131" t="s">
        <v>2056</v>
      </c>
      <c r="C2083" s="131" t="s">
        <v>2039</v>
      </c>
      <c r="D2083" s="131" t="s">
        <v>2040</v>
      </c>
      <c r="E2083" s="132" t="s">
        <v>673</v>
      </c>
      <c r="F2083" s="136" t="s">
        <v>559</v>
      </c>
      <c r="G2083" s="133">
        <v>54.476503065055986</v>
      </c>
    </row>
    <row r="2084" spans="2:7" ht="28.5" customHeight="1" x14ac:dyDescent="0.25">
      <c r="B2084" s="131" t="s">
        <v>2060</v>
      </c>
      <c r="C2084" s="131" t="s">
        <v>2039</v>
      </c>
      <c r="D2084" s="131" t="s">
        <v>2040</v>
      </c>
      <c r="E2084" s="132" t="s">
        <v>933</v>
      </c>
      <c r="F2084" s="136" t="s">
        <v>798</v>
      </c>
      <c r="G2084" s="133">
        <v>26.810956256179605</v>
      </c>
    </row>
    <row r="2085" spans="2:7" ht="28.5" customHeight="1" x14ac:dyDescent="0.25">
      <c r="B2085" s="131" t="s">
        <v>2061</v>
      </c>
      <c r="C2085" s="131" t="s">
        <v>2039</v>
      </c>
      <c r="D2085" s="131" t="s">
        <v>2040</v>
      </c>
      <c r="E2085" s="132" t="s">
        <v>934</v>
      </c>
      <c r="F2085" s="136" t="s">
        <v>563</v>
      </c>
      <c r="G2085" s="133">
        <v>90.734472492081196</v>
      </c>
    </row>
    <row r="2086" spans="2:7" ht="28.5" customHeight="1" x14ac:dyDescent="0.25">
      <c r="B2086" s="131" t="s">
        <v>2062</v>
      </c>
      <c r="C2086" s="131" t="s">
        <v>2039</v>
      </c>
      <c r="D2086" s="131" t="s">
        <v>2040</v>
      </c>
      <c r="E2086" s="132" t="s">
        <v>1061</v>
      </c>
      <c r="F2086" s="136" t="s">
        <v>553</v>
      </c>
      <c r="G2086" s="133">
        <v>233.87920597489068</v>
      </c>
    </row>
    <row r="2087" spans="2:7" ht="28.5" customHeight="1" x14ac:dyDescent="0.25">
      <c r="B2087" s="131" t="s">
        <v>2063</v>
      </c>
      <c r="C2087" s="131" t="s">
        <v>2039</v>
      </c>
      <c r="D2087" s="131" t="s">
        <v>2040</v>
      </c>
      <c r="E2087" s="132" t="s">
        <v>841</v>
      </c>
      <c r="F2087" s="136" t="s">
        <v>559</v>
      </c>
      <c r="G2087" s="133">
        <v>58.823877396435776</v>
      </c>
    </row>
    <row r="2088" spans="2:7" ht="28.5" customHeight="1" x14ac:dyDescent="0.25">
      <c r="B2088" s="131" t="s">
        <v>2063</v>
      </c>
      <c r="C2088" s="131" t="s">
        <v>2039</v>
      </c>
      <c r="D2088" s="131" t="s">
        <v>2040</v>
      </c>
      <c r="E2088" s="132" t="s">
        <v>680</v>
      </c>
      <c r="F2088" s="136" t="s">
        <v>553</v>
      </c>
      <c r="G2088" s="133">
        <v>233.87920597489068</v>
      </c>
    </row>
    <row r="2089" spans="2:7" ht="28.5" customHeight="1" x14ac:dyDescent="0.25">
      <c r="B2089" s="131" t="s">
        <v>1658</v>
      </c>
      <c r="C2089" s="131" t="s">
        <v>2039</v>
      </c>
      <c r="D2089" s="131" t="s">
        <v>2040</v>
      </c>
      <c r="E2089" s="132" t="s">
        <v>816</v>
      </c>
      <c r="F2089" s="136" t="s">
        <v>586</v>
      </c>
      <c r="G2089" s="133">
        <v>37.279705898252914</v>
      </c>
    </row>
    <row r="2090" spans="2:7" ht="28.5" customHeight="1" x14ac:dyDescent="0.25">
      <c r="B2090" s="131" t="s">
        <v>1658</v>
      </c>
      <c r="C2090" s="131" t="s">
        <v>2039</v>
      </c>
      <c r="D2090" s="131" t="s">
        <v>2040</v>
      </c>
      <c r="E2090" s="132" t="s">
        <v>1465</v>
      </c>
      <c r="F2090" s="136" t="s">
        <v>544</v>
      </c>
      <c r="G2090" s="133">
        <v>149.6631726337333</v>
      </c>
    </row>
    <row r="2091" spans="2:7" ht="28.5" customHeight="1" x14ac:dyDescent="0.25">
      <c r="B2091" s="131" t="s">
        <v>1658</v>
      </c>
      <c r="C2091" s="131" t="s">
        <v>2039</v>
      </c>
      <c r="D2091" s="131" t="s">
        <v>2040</v>
      </c>
      <c r="E2091" s="132" t="s">
        <v>662</v>
      </c>
      <c r="F2091" s="136" t="s">
        <v>553</v>
      </c>
      <c r="G2091" s="133">
        <v>233.87920597489068</v>
      </c>
    </row>
    <row r="2092" spans="2:7" ht="28.5" customHeight="1" x14ac:dyDescent="0.25">
      <c r="B2092" s="131" t="s">
        <v>2062</v>
      </c>
      <c r="C2092" s="131" t="s">
        <v>2039</v>
      </c>
      <c r="D2092" s="131" t="s">
        <v>2040</v>
      </c>
      <c r="E2092" s="132" t="s">
        <v>1063</v>
      </c>
      <c r="F2092" s="136" t="s">
        <v>544</v>
      </c>
      <c r="G2092" s="133">
        <v>149.6631726337333</v>
      </c>
    </row>
    <row r="2093" spans="2:7" ht="28.5" customHeight="1" x14ac:dyDescent="0.25">
      <c r="B2093" s="131" t="s">
        <v>2062</v>
      </c>
      <c r="C2093" s="131" t="s">
        <v>2039</v>
      </c>
      <c r="D2093" s="131" t="s">
        <v>2040</v>
      </c>
      <c r="E2093" s="132" t="s">
        <v>2064</v>
      </c>
      <c r="F2093" s="136" t="s">
        <v>1526</v>
      </c>
      <c r="G2093" s="133">
        <v>90.734472492081196</v>
      </c>
    </row>
    <row r="2094" spans="2:7" ht="28.5" customHeight="1" x14ac:dyDescent="0.25">
      <c r="B2094" s="131" t="s">
        <v>2062</v>
      </c>
      <c r="C2094" s="131" t="s">
        <v>2039</v>
      </c>
      <c r="D2094" s="131" t="s">
        <v>2040</v>
      </c>
      <c r="E2094" s="132" t="s">
        <v>1217</v>
      </c>
      <c r="F2094" s="136" t="s">
        <v>553</v>
      </c>
      <c r="G2094" s="133">
        <v>233.87920597489068</v>
      </c>
    </row>
    <row r="2095" spans="2:7" ht="28.5" customHeight="1" x14ac:dyDescent="0.25">
      <c r="B2095" s="131" t="s">
        <v>2062</v>
      </c>
      <c r="C2095" s="131" t="s">
        <v>2039</v>
      </c>
      <c r="D2095" s="131" t="s">
        <v>2040</v>
      </c>
      <c r="E2095" s="132" t="s">
        <v>1066</v>
      </c>
      <c r="F2095" s="136" t="s">
        <v>563</v>
      </c>
      <c r="G2095" s="133">
        <v>90.734472492081196</v>
      </c>
    </row>
    <row r="2096" spans="2:7" ht="28.5" customHeight="1" x14ac:dyDescent="0.25">
      <c r="B2096" s="131" t="s">
        <v>2046</v>
      </c>
      <c r="C2096" s="131" t="s">
        <v>2039</v>
      </c>
      <c r="D2096" s="131" t="s">
        <v>2040</v>
      </c>
      <c r="E2096" s="132" t="s">
        <v>2065</v>
      </c>
      <c r="F2096" s="136" t="s">
        <v>620</v>
      </c>
      <c r="G2096" s="133">
        <v>177.3478837197429</v>
      </c>
    </row>
    <row r="2097" spans="2:7" ht="28.5" customHeight="1" x14ac:dyDescent="0.25">
      <c r="B2097" s="131" t="s">
        <v>2066</v>
      </c>
      <c r="C2097" s="131" t="s">
        <v>2039</v>
      </c>
      <c r="D2097" s="131" t="s">
        <v>2040</v>
      </c>
      <c r="E2097" s="132" t="s">
        <v>657</v>
      </c>
      <c r="F2097" s="136" t="s">
        <v>563</v>
      </c>
      <c r="G2097" s="133">
        <v>70.701535876432018</v>
      </c>
    </row>
    <row r="2098" spans="2:7" ht="28.5" customHeight="1" x14ac:dyDescent="0.25">
      <c r="B2098" s="131" t="s">
        <v>2067</v>
      </c>
      <c r="C2098" s="131" t="s">
        <v>2039</v>
      </c>
      <c r="D2098" s="131" t="s">
        <v>2040</v>
      </c>
      <c r="E2098" s="132" t="s">
        <v>718</v>
      </c>
      <c r="F2098" s="136" t="s">
        <v>626</v>
      </c>
      <c r="G2098" s="133">
        <v>17.548154590975468</v>
      </c>
    </row>
    <row r="2099" spans="2:7" ht="28.5" customHeight="1" x14ac:dyDescent="0.25">
      <c r="B2099" s="131" t="s">
        <v>2067</v>
      </c>
      <c r="C2099" s="131" t="s">
        <v>2039</v>
      </c>
      <c r="D2099" s="131" t="s">
        <v>2040</v>
      </c>
      <c r="E2099" s="132" t="s">
        <v>650</v>
      </c>
      <c r="F2099" s="136" t="s">
        <v>544</v>
      </c>
      <c r="G2099" s="133">
        <v>113.39774683558744</v>
      </c>
    </row>
    <row r="2100" spans="2:7" ht="28.5" customHeight="1" x14ac:dyDescent="0.25">
      <c r="B2100" s="131" t="s">
        <v>2068</v>
      </c>
      <c r="C2100" s="131" t="s">
        <v>2039</v>
      </c>
      <c r="D2100" s="131" t="s">
        <v>2040</v>
      </c>
      <c r="E2100" s="132" t="s">
        <v>751</v>
      </c>
      <c r="F2100" s="136" t="s">
        <v>559</v>
      </c>
      <c r="G2100" s="133">
        <v>44.460043149996281</v>
      </c>
    </row>
    <row r="2101" spans="2:7" ht="28.5" customHeight="1" x14ac:dyDescent="0.25">
      <c r="B2101" s="131" t="s">
        <v>2069</v>
      </c>
      <c r="C2101" s="131" t="s">
        <v>2039</v>
      </c>
      <c r="D2101" s="131" t="s">
        <v>2040</v>
      </c>
      <c r="E2101" s="132" t="s">
        <v>747</v>
      </c>
      <c r="F2101" s="136" t="s">
        <v>845</v>
      </c>
      <c r="G2101" s="133">
        <v>2.5481545909754679</v>
      </c>
    </row>
    <row r="2102" spans="2:7" ht="28.5" customHeight="1" x14ac:dyDescent="0.25">
      <c r="B2102" s="131" t="s">
        <v>2070</v>
      </c>
      <c r="C2102" s="131" t="s">
        <v>2039</v>
      </c>
      <c r="D2102" s="131" t="s">
        <v>2040</v>
      </c>
      <c r="E2102" s="132" t="s">
        <v>746</v>
      </c>
      <c r="F2102" s="136" t="s">
        <v>553</v>
      </c>
      <c r="G2102" s="133">
        <v>237.1213354729615</v>
      </c>
    </row>
    <row r="2103" spans="2:7" ht="28.5" customHeight="1" x14ac:dyDescent="0.25">
      <c r="B2103" s="131" t="s">
        <v>2070</v>
      </c>
      <c r="C2103" s="131" t="s">
        <v>2039</v>
      </c>
      <c r="D2103" s="131" t="s">
        <v>2040</v>
      </c>
      <c r="E2103" s="132" t="s">
        <v>743</v>
      </c>
      <c r="F2103" s="136" t="s">
        <v>544</v>
      </c>
      <c r="G2103" s="133">
        <v>151.72896620729912</v>
      </c>
    </row>
    <row r="2104" spans="2:7" ht="28.5" customHeight="1" x14ac:dyDescent="0.25">
      <c r="B2104" s="131" t="s">
        <v>1231</v>
      </c>
      <c r="C2104" s="131" t="s">
        <v>2039</v>
      </c>
      <c r="D2104" s="131" t="s">
        <v>2040</v>
      </c>
      <c r="E2104" s="132" t="s">
        <v>679</v>
      </c>
      <c r="F2104" s="136" t="s">
        <v>626</v>
      </c>
      <c r="G2104" s="133">
        <v>23.60716117228159</v>
      </c>
    </row>
    <row r="2105" spans="2:7" ht="28.5" customHeight="1" x14ac:dyDescent="0.25">
      <c r="B2105" s="131" t="s">
        <v>1231</v>
      </c>
      <c r="C2105" s="131" t="s">
        <v>2039</v>
      </c>
      <c r="D2105" s="131" t="s">
        <v>2040</v>
      </c>
      <c r="E2105" s="132" t="s">
        <v>623</v>
      </c>
      <c r="F2105" s="136" t="s">
        <v>688</v>
      </c>
      <c r="G2105" s="133">
        <v>56.616215136862273</v>
      </c>
    </row>
    <row r="2106" spans="2:7" ht="28.5" customHeight="1" x14ac:dyDescent="0.25">
      <c r="B2106" s="131" t="s">
        <v>2071</v>
      </c>
      <c r="C2106" s="131" t="s">
        <v>2039</v>
      </c>
      <c r="D2106" s="131" t="s">
        <v>2040</v>
      </c>
      <c r="E2106" s="132" t="s">
        <v>616</v>
      </c>
      <c r="F2106" s="136" t="s">
        <v>586</v>
      </c>
      <c r="G2106" s="133">
        <v>37.752779494575577</v>
      </c>
    </row>
    <row r="2107" spans="2:7" ht="28.5" customHeight="1" x14ac:dyDescent="0.25">
      <c r="B2107" s="131" t="s">
        <v>2072</v>
      </c>
      <c r="C2107" s="131" t="s">
        <v>2039</v>
      </c>
      <c r="D2107" s="131" t="s">
        <v>2040</v>
      </c>
      <c r="E2107" s="132" t="s">
        <v>689</v>
      </c>
      <c r="F2107" s="136" t="s">
        <v>563</v>
      </c>
      <c r="G2107" s="133">
        <v>91.549556224670795</v>
      </c>
    </row>
    <row r="2108" spans="2:7" ht="28.5" customHeight="1" x14ac:dyDescent="0.25">
      <c r="B2108" s="131" t="s">
        <v>2073</v>
      </c>
      <c r="C2108" s="131" t="s">
        <v>2039</v>
      </c>
      <c r="D2108" s="131" t="s">
        <v>2040</v>
      </c>
      <c r="E2108" s="132" t="s">
        <v>678</v>
      </c>
      <c r="F2108" s="136" t="s">
        <v>845</v>
      </c>
      <c r="G2108" s="133">
        <v>1.5495562246708019</v>
      </c>
    </row>
    <row r="2109" spans="2:7" ht="28.5" customHeight="1" x14ac:dyDescent="0.25">
      <c r="B2109" s="131" t="s">
        <v>2074</v>
      </c>
      <c r="C2109" s="131" t="s">
        <v>2039</v>
      </c>
      <c r="D2109" s="131" t="s">
        <v>2040</v>
      </c>
      <c r="E2109" s="132" t="s">
        <v>649</v>
      </c>
      <c r="F2109" s="136" t="s">
        <v>845</v>
      </c>
      <c r="G2109" s="133">
        <v>1.5495562246708019</v>
      </c>
    </row>
    <row r="2110" spans="2:7" ht="28.5" customHeight="1" x14ac:dyDescent="0.25">
      <c r="B2110" s="131" t="s">
        <v>2075</v>
      </c>
      <c r="C2110" s="131" t="s">
        <v>2039</v>
      </c>
      <c r="D2110" s="131" t="s">
        <v>2040</v>
      </c>
      <c r="E2110" s="132" t="s">
        <v>2076</v>
      </c>
      <c r="F2110" s="136" t="s">
        <v>2077</v>
      </c>
      <c r="G2110" s="133">
        <v>139.77996043525138</v>
      </c>
    </row>
    <row r="2111" spans="2:7" ht="28.5" customHeight="1" x14ac:dyDescent="0.25">
      <c r="B2111" s="131" t="s">
        <v>2075</v>
      </c>
      <c r="C2111" s="131" t="s">
        <v>2039</v>
      </c>
      <c r="D2111" s="131" t="s">
        <v>2040</v>
      </c>
      <c r="E2111" s="132" t="s">
        <v>668</v>
      </c>
      <c r="F2111" s="136" t="s">
        <v>688</v>
      </c>
      <c r="G2111" s="133">
        <v>56.616215136862273</v>
      </c>
    </row>
    <row r="2112" spans="2:7" ht="28.5" customHeight="1" x14ac:dyDescent="0.25">
      <c r="B2112" s="131" t="s">
        <v>2075</v>
      </c>
      <c r="C2112" s="131" t="s">
        <v>2039</v>
      </c>
      <c r="D2112" s="131" t="s">
        <v>2040</v>
      </c>
      <c r="E2112" s="132" t="s">
        <v>898</v>
      </c>
      <c r="F2112" s="136" t="s">
        <v>544</v>
      </c>
      <c r="G2112" s="133">
        <v>151.72896620729912</v>
      </c>
    </row>
    <row r="2113" spans="2:7" ht="28.5" customHeight="1" x14ac:dyDescent="0.25">
      <c r="B2113" s="131" t="s">
        <v>2075</v>
      </c>
      <c r="C2113" s="131" t="s">
        <v>2039</v>
      </c>
      <c r="D2113" s="131" t="s">
        <v>2040</v>
      </c>
      <c r="E2113" s="132" t="s">
        <v>836</v>
      </c>
      <c r="F2113" s="136" t="s">
        <v>563</v>
      </c>
      <c r="G2113" s="133">
        <v>91.549556224670795</v>
      </c>
    </row>
    <row r="2114" spans="2:7" ht="28.5" customHeight="1" x14ac:dyDescent="0.25">
      <c r="B2114" s="131" t="s">
        <v>2078</v>
      </c>
      <c r="C2114" s="131" t="s">
        <v>2039</v>
      </c>
      <c r="D2114" s="131" t="s">
        <v>2040</v>
      </c>
      <c r="E2114" s="132" t="s">
        <v>897</v>
      </c>
      <c r="F2114" s="136" t="s">
        <v>563</v>
      </c>
      <c r="G2114" s="133">
        <v>91.549556224670795</v>
      </c>
    </row>
    <row r="2115" spans="2:7" ht="28.5" customHeight="1" x14ac:dyDescent="0.25">
      <c r="B2115" s="131" t="s">
        <v>2078</v>
      </c>
      <c r="C2115" s="131" t="s">
        <v>2039</v>
      </c>
      <c r="D2115" s="131" t="s">
        <v>2040</v>
      </c>
      <c r="E2115" s="132" t="s">
        <v>660</v>
      </c>
      <c r="F2115" s="136" t="s">
        <v>544</v>
      </c>
      <c r="G2115" s="133">
        <v>151.72896620729912</v>
      </c>
    </row>
    <row r="2116" spans="2:7" ht="28.5" customHeight="1" x14ac:dyDescent="0.25">
      <c r="B2116" s="131" t="s">
        <v>2079</v>
      </c>
      <c r="C2116" s="131" t="s">
        <v>2039</v>
      </c>
      <c r="D2116" s="131" t="s">
        <v>2040</v>
      </c>
      <c r="E2116" s="132" t="s">
        <v>691</v>
      </c>
      <c r="F2116" s="136" t="s">
        <v>586</v>
      </c>
      <c r="G2116" s="133">
        <v>37.752779494575577</v>
      </c>
    </row>
    <row r="2117" spans="2:7" ht="28.5" customHeight="1" x14ac:dyDescent="0.25">
      <c r="B2117" s="131" t="s">
        <v>1351</v>
      </c>
      <c r="C2117" s="131" t="s">
        <v>2039</v>
      </c>
      <c r="D2117" s="131" t="s">
        <v>2040</v>
      </c>
      <c r="E2117" s="132" t="s">
        <v>835</v>
      </c>
      <c r="F2117" s="136" t="s">
        <v>563</v>
      </c>
      <c r="G2117" s="133">
        <v>80.188639622681137</v>
      </c>
    </row>
    <row r="2118" spans="2:7" ht="28.5" customHeight="1" x14ac:dyDescent="0.25">
      <c r="B2118" s="131" t="s">
        <v>1351</v>
      </c>
      <c r="C2118" s="131" t="s">
        <v>2039</v>
      </c>
      <c r="D2118" s="131" t="s">
        <v>2040</v>
      </c>
      <c r="E2118" s="132" t="s">
        <v>981</v>
      </c>
      <c r="F2118" s="136" t="s">
        <v>563</v>
      </c>
      <c r="G2118" s="133">
        <v>80.188639622681137</v>
      </c>
    </row>
    <row r="2119" spans="2:7" ht="28.5" customHeight="1" x14ac:dyDescent="0.25">
      <c r="B2119" s="131" t="s">
        <v>1351</v>
      </c>
      <c r="C2119" s="131" t="s">
        <v>2039</v>
      </c>
      <c r="D2119" s="131" t="s">
        <v>2040</v>
      </c>
      <c r="E2119" s="132" t="s">
        <v>671</v>
      </c>
      <c r="F2119" s="136" t="s">
        <v>553</v>
      </c>
      <c r="G2119" s="133">
        <v>206.86277709448603</v>
      </c>
    </row>
    <row r="2120" spans="2:7" ht="28.5" customHeight="1" x14ac:dyDescent="0.25">
      <c r="B2120" s="131" t="s">
        <v>1351</v>
      </c>
      <c r="C2120" s="131" t="s">
        <v>2039</v>
      </c>
      <c r="D2120" s="131" t="s">
        <v>2040</v>
      </c>
      <c r="E2120" s="132" t="s">
        <v>622</v>
      </c>
      <c r="F2120" s="136" t="s">
        <v>563</v>
      </c>
      <c r="G2120" s="133">
        <v>80.188639622681137</v>
      </c>
    </row>
    <row r="2121" spans="2:7" ht="28.5" customHeight="1" x14ac:dyDescent="0.25">
      <c r="B2121" s="131" t="s">
        <v>2080</v>
      </c>
      <c r="C2121" s="131" t="s">
        <v>2039</v>
      </c>
      <c r="D2121" s="131" t="s">
        <v>2040</v>
      </c>
      <c r="E2121" s="132" t="s">
        <v>1188</v>
      </c>
      <c r="F2121" s="136" t="s">
        <v>547</v>
      </c>
      <c r="G2121" s="133">
        <v>331.48533003801305</v>
      </c>
    </row>
    <row r="2122" spans="2:7" ht="28.5" customHeight="1" x14ac:dyDescent="0.25">
      <c r="B2122" s="131" t="s">
        <v>2080</v>
      </c>
      <c r="C2122" s="131" t="s">
        <v>2039</v>
      </c>
      <c r="D2122" s="131" t="s">
        <v>2040</v>
      </c>
      <c r="E2122" s="132" t="s">
        <v>1074</v>
      </c>
      <c r="F2122" s="136" t="s">
        <v>563</v>
      </c>
      <c r="G2122" s="133">
        <v>80.188639622681137</v>
      </c>
    </row>
    <row r="2123" spans="2:7" ht="28.5" customHeight="1" x14ac:dyDescent="0.25">
      <c r="B2123" s="131" t="s">
        <v>2080</v>
      </c>
      <c r="C2123" s="131" t="s">
        <v>2039</v>
      </c>
      <c r="D2123" s="131" t="s">
        <v>2040</v>
      </c>
      <c r="E2123" s="132" t="s">
        <v>671</v>
      </c>
      <c r="F2123" s="136" t="s">
        <v>563</v>
      </c>
      <c r="G2123" s="133">
        <v>80.188639622681137</v>
      </c>
    </row>
    <row r="2124" spans="2:7" ht="28.5" customHeight="1" x14ac:dyDescent="0.25">
      <c r="B2124" s="131" t="s">
        <v>2080</v>
      </c>
      <c r="C2124" s="131" t="s">
        <v>2039</v>
      </c>
      <c r="D2124" s="131" t="s">
        <v>2040</v>
      </c>
      <c r="E2124" s="132" t="s">
        <v>947</v>
      </c>
      <c r="F2124" s="136" t="s">
        <v>563</v>
      </c>
      <c r="G2124" s="133">
        <v>80.188639622681137</v>
      </c>
    </row>
    <row r="2125" spans="2:7" ht="28.5" customHeight="1" x14ac:dyDescent="0.25">
      <c r="B2125" s="131" t="s">
        <v>2080</v>
      </c>
      <c r="C2125" s="131" t="s">
        <v>2039</v>
      </c>
      <c r="D2125" s="131" t="s">
        <v>2040</v>
      </c>
      <c r="E2125" s="132" t="s">
        <v>1075</v>
      </c>
      <c r="F2125" s="136" t="s">
        <v>559</v>
      </c>
      <c r="G2125" s="133">
        <v>51.994546806241914</v>
      </c>
    </row>
    <row r="2126" spans="2:7" ht="28.5" customHeight="1" x14ac:dyDescent="0.25">
      <c r="B2126" s="131" t="s">
        <v>2080</v>
      </c>
      <c r="C2126" s="131" t="s">
        <v>2039</v>
      </c>
      <c r="D2126" s="131" t="s">
        <v>2040</v>
      </c>
      <c r="E2126" s="132" t="s">
        <v>1077</v>
      </c>
      <c r="F2126" s="136" t="s">
        <v>798</v>
      </c>
      <c r="G2126" s="133">
        <v>23.757404385994555</v>
      </c>
    </row>
    <row r="2127" spans="2:7" ht="28.5" customHeight="1" x14ac:dyDescent="0.25">
      <c r="B2127" s="131" t="s">
        <v>1679</v>
      </c>
      <c r="C2127" s="131" t="s">
        <v>2039</v>
      </c>
      <c r="D2127" s="131" t="s">
        <v>2040</v>
      </c>
      <c r="E2127" s="132" t="s">
        <v>1490</v>
      </c>
      <c r="F2127" s="136" t="s">
        <v>559</v>
      </c>
      <c r="G2127" s="133">
        <v>58.698837366478685</v>
      </c>
    </row>
    <row r="2128" spans="2:7" ht="28.5" customHeight="1" x14ac:dyDescent="0.25">
      <c r="B2128" s="131" t="s">
        <v>1679</v>
      </c>
      <c r="C2128" s="131" t="s">
        <v>2039</v>
      </c>
      <c r="D2128" s="131" t="s">
        <v>2040</v>
      </c>
      <c r="E2128" s="132" t="s">
        <v>653</v>
      </c>
      <c r="F2128" s="136" t="s">
        <v>688</v>
      </c>
      <c r="G2128" s="133">
        <v>55.698837366478685</v>
      </c>
    </row>
    <row r="2129" spans="2:7" ht="28.5" customHeight="1" x14ac:dyDescent="0.25">
      <c r="B2129" s="131" t="s">
        <v>2081</v>
      </c>
      <c r="C2129" s="131" t="s">
        <v>2039</v>
      </c>
      <c r="D2129" s="131" t="s">
        <v>2040</v>
      </c>
      <c r="E2129" s="132" t="s">
        <v>752</v>
      </c>
      <c r="F2129" s="136" t="s">
        <v>798</v>
      </c>
      <c r="G2129" s="133">
        <v>27.153950105848459</v>
      </c>
    </row>
    <row r="2130" spans="2:7" ht="28.5" customHeight="1" x14ac:dyDescent="0.25">
      <c r="B2130" s="131" t="s">
        <v>1152</v>
      </c>
      <c r="C2130" s="131" t="s">
        <v>2039</v>
      </c>
      <c r="D2130" s="131" t="s">
        <v>2040</v>
      </c>
      <c r="E2130" s="132" t="s">
        <v>729</v>
      </c>
      <c r="F2130" s="136" t="s">
        <v>559</v>
      </c>
      <c r="G2130" s="133">
        <v>58.698837366478685</v>
      </c>
    </row>
    <row r="2131" spans="2:7" ht="28.5" customHeight="1" x14ac:dyDescent="0.25">
      <c r="B2131" s="131" t="s">
        <v>2082</v>
      </c>
      <c r="C2131" s="131" t="s">
        <v>2039</v>
      </c>
      <c r="D2131" s="131" t="s">
        <v>2040</v>
      </c>
      <c r="E2131" s="132" t="s">
        <v>728</v>
      </c>
      <c r="F2131" s="136" t="s">
        <v>559</v>
      </c>
      <c r="G2131" s="133">
        <v>58.698837366478685</v>
      </c>
    </row>
    <row r="2132" spans="2:7" ht="28.5" customHeight="1" x14ac:dyDescent="0.25">
      <c r="B2132" s="131" t="s">
        <v>2083</v>
      </c>
      <c r="C2132" s="131" t="s">
        <v>2039</v>
      </c>
      <c r="D2132" s="131" t="s">
        <v>2040</v>
      </c>
      <c r="E2132" s="132" t="s">
        <v>940</v>
      </c>
      <c r="F2132" s="136" t="s">
        <v>559</v>
      </c>
      <c r="G2132" s="133">
        <v>58.698837366478685</v>
      </c>
    </row>
    <row r="2133" spans="2:7" ht="28.5" customHeight="1" x14ac:dyDescent="0.25">
      <c r="B2133" s="131" t="s">
        <v>2084</v>
      </c>
      <c r="C2133" s="131" t="s">
        <v>2039</v>
      </c>
      <c r="D2133" s="131" t="s">
        <v>2040</v>
      </c>
      <c r="E2133" s="132" t="s">
        <v>823</v>
      </c>
      <c r="F2133" s="136" t="s">
        <v>688</v>
      </c>
      <c r="G2133" s="133">
        <v>55.698837366478685</v>
      </c>
    </row>
    <row r="2134" spans="2:7" ht="28.5" customHeight="1" x14ac:dyDescent="0.25">
      <c r="B2134" s="131" t="s">
        <v>2085</v>
      </c>
      <c r="C2134" s="131" t="s">
        <v>2039</v>
      </c>
      <c r="D2134" s="131" t="s">
        <v>2040</v>
      </c>
      <c r="E2134" s="132" t="s">
        <v>983</v>
      </c>
      <c r="F2134" s="136" t="s">
        <v>586</v>
      </c>
      <c r="G2134" s="133">
        <v>37.153950105848459</v>
      </c>
    </row>
    <row r="2135" spans="2:7" ht="28.5" customHeight="1" x14ac:dyDescent="0.25">
      <c r="B2135" s="131" t="s">
        <v>2086</v>
      </c>
      <c r="C2135" s="131" t="s">
        <v>2039</v>
      </c>
      <c r="D2135" s="131" t="s">
        <v>2040</v>
      </c>
      <c r="E2135" s="132" t="s">
        <v>985</v>
      </c>
      <c r="F2135" s="136" t="s">
        <v>553</v>
      </c>
      <c r="G2135" s="133">
        <v>233.33716710760143</v>
      </c>
    </row>
    <row r="2136" spans="2:7" ht="28.5" customHeight="1" x14ac:dyDescent="0.25">
      <c r="B2136" s="131" t="s">
        <v>2086</v>
      </c>
      <c r="C2136" s="131" t="s">
        <v>2039</v>
      </c>
      <c r="D2136" s="131" t="s">
        <v>2040</v>
      </c>
      <c r="E2136" s="132" t="s">
        <v>945</v>
      </c>
      <c r="F2136" s="136" t="s">
        <v>553</v>
      </c>
      <c r="G2136" s="133">
        <v>233.33716710760143</v>
      </c>
    </row>
    <row r="2137" spans="2:7" ht="28.5" customHeight="1" x14ac:dyDescent="0.25">
      <c r="B2137" s="131" t="s">
        <v>2087</v>
      </c>
      <c r="C2137" s="131" t="s">
        <v>2039</v>
      </c>
      <c r="D2137" s="131" t="s">
        <v>2040</v>
      </c>
      <c r="E2137" s="132" t="s">
        <v>943</v>
      </c>
      <c r="F2137" s="136" t="s">
        <v>563</v>
      </c>
      <c r="G2137" s="133">
        <v>90.312379033013315</v>
      </c>
    </row>
    <row r="2138" spans="2:7" ht="28.5" customHeight="1" x14ac:dyDescent="0.25">
      <c r="B2138" s="131" t="s">
        <v>2088</v>
      </c>
      <c r="C2138" s="131" t="s">
        <v>2039</v>
      </c>
      <c r="D2138" s="131" t="s">
        <v>2040</v>
      </c>
      <c r="E2138" s="132" t="s">
        <v>1143</v>
      </c>
      <c r="F2138" s="136" t="s">
        <v>563</v>
      </c>
      <c r="G2138" s="133">
        <v>90.312379033013315</v>
      </c>
    </row>
    <row r="2139" spans="2:7" ht="28.5" customHeight="1" x14ac:dyDescent="0.25">
      <c r="B2139" s="131" t="s">
        <v>2086</v>
      </c>
      <c r="C2139" s="131" t="s">
        <v>2039</v>
      </c>
      <c r="D2139" s="131" t="s">
        <v>2040</v>
      </c>
      <c r="E2139" s="132" t="s">
        <v>844</v>
      </c>
      <c r="F2139" s="136" t="s">
        <v>563</v>
      </c>
      <c r="G2139" s="133">
        <v>90.312379033013315</v>
      </c>
    </row>
    <row r="2140" spans="2:7" ht="28.5" customHeight="1" x14ac:dyDescent="0.25">
      <c r="B2140" s="131" t="s">
        <v>2086</v>
      </c>
      <c r="C2140" s="131" t="s">
        <v>2039</v>
      </c>
      <c r="D2140" s="131" t="s">
        <v>2040</v>
      </c>
      <c r="E2140" s="132" t="s">
        <v>1441</v>
      </c>
      <c r="F2140" s="136" t="s">
        <v>586</v>
      </c>
      <c r="G2140" s="133">
        <v>37.153950105848459</v>
      </c>
    </row>
    <row r="2141" spans="2:7" ht="28.5" customHeight="1" x14ac:dyDescent="0.25">
      <c r="B2141" s="131" t="s">
        <v>2089</v>
      </c>
      <c r="C2141" s="131" t="s">
        <v>2039</v>
      </c>
      <c r="D2141" s="131" t="s">
        <v>2040</v>
      </c>
      <c r="E2141" s="132" t="s">
        <v>965</v>
      </c>
      <c r="F2141" s="136" t="s">
        <v>559</v>
      </c>
      <c r="G2141" s="133">
        <v>58.698837366478685</v>
      </c>
    </row>
    <row r="2142" spans="2:7" ht="28.5" customHeight="1" x14ac:dyDescent="0.25">
      <c r="B2142" s="131" t="s">
        <v>2089</v>
      </c>
      <c r="C2142" s="131" t="s">
        <v>2039</v>
      </c>
      <c r="D2142" s="131" t="s">
        <v>2040</v>
      </c>
      <c r="E2142" s="132" t="s">
        <v>1101</v>
      </c>
      <c r="F2142" s="136" t="s">
        <v>688</v>
      </c>
      <c r="G2142" s="133">
        <v>55.698837366478685</v>
      </c>
    </row>
    <row r="2143" spans="2:7" ht="28.5" customHeight="1" x14ac:dyDescent="0.25">
      <c r="B2143" s="131" t="s">
        <v>2090</v>
      </c>
      <c r="C2143" s="131" t="s">
        <v>2039</v>
      </c>
      <c r="D2143" s="131" t="s">
        <v>2040</v>
      </c>
      <c r="E2143" s="132" t="s">
        <v>975</v>
      </c>
      <c r="F2143" s="136" t="s">
        <v>798</v>
      </c>
      <c r="G2143" s="133">
        <v>22.407240290908714</v>
      </c>
    </row>
    <row r="2144" spans="2:7" ht="28.5" customHeight="1" x14ac:dyDescent="0.25">
      <c r="B2144" s="131" t="s">
        <v>2091</v>
      </c>
      <c r="C2144" s="131" t="s">
        <v>2039</v>
      </c>
      <c r="D2144" s="131" t="s">
        <v>2040</v>
      </c>
      <c r="E2144" s="132" t="s">
        <v>971</v>
      </c>
      <c r="F2144" s="136" t="s">
        <v>563</v>
      </c>
      <c r="G2144" s="133">
        <v>75.933010159141219</v>
      </c>
    </row>
    <row r="2145" spans="2:7" ht="28.5" customHeight="1" x14ac:dyDescent="0.25">
      <c r="B2145" s="131" t="s">
        <v>2091</v>
      </c>
      <c r="C2145" s="131" t="s">
        <v>2039</v>
      </c>
      <c r="D2145" s="131" t="s">
        <v>2040</v>
      </c>
      <c r="E2145" s="132" t="s">
        <v>618</v>
      </c>
      <c r="F2145" s="136" t="s">
        <v>553</v>
      </c>
      <c r="G2145" s="133">
        <v>197.98413703493904</v>
      </c>
    </row>
    <row r="2146" spans="2:7" ht="28.5" customHeight="1" x14ac:dyDescent="0.25">
      <c r="B2146" s="131" t="s">
        <v>2091</v>
      </c>
      <c r="C2146" s="131" t="s">
        <v>2039</v>
      </c>
      <c r="D2146" s="131" t="s">
        <v>2040</v>
      </c>
      <c r="E2146" s="132" t="s">
        <v>955</v>
      </c>
      <c r="F2146" s="136" t="s">
        <v>544</v>
      </c>
      <c r="G2146" s="133">
        <v>126.63354978425184</v>
      </c>
    </row>
    <row r="2147" spans="2:7" ht="28.5" customHeight="1" x14ac:dyDescent="0.25">
      <c r="B2147" s="131" t="s">
        <v>2091</v>
      </c>
      <c r="C2147" s="131" t="s">
        <v>2039</v>
      </c>
      <c r="D2147" s="131" t="s">
        <v>2040</v>
      </c>
      <c r="E2147" s="132" t="s">
        <v>843</v>
      </c>
      <c r="F2147" s="136" t="s">
        <v>563</v>
      </c>
      <c r="G2147" s="133">
        <v>75.933010159141219</v>
      </c>
    </row>
    <row r="2148" spans="2:7" ht="28.5" customHeight="1" x14ac:dyDescent="0.25">
      <c r="B2148" s="131" t="s">
        <v>2092</v>
      </c>
      <c r="C2148" s="131" t="s">
        <v>2039</v>
      </c>
      <c r="D2148" s="131" t="s">
        <v>2040</v>
      </c>
      <c r="E2148" s="132" t="s">
        <v>1050</v>
      </c>
      <c r="F2148" s="136" t="s">
        <v>544</v>
      </c>
      <c r="G2148" s="133">
        <v>126.63354978425184</v>
      </c>
    </row>
    <row r="2149" spans="2:7" ht="28.5" customHeight="1" x14ac:dyDescent="0.25">
      <c r="B2149" s="131" t="s">
        <v>2092</v>
      </c>
      <c r="C2149" s="131" t="s">
        <v>2039</v>
      </c>
      <c r="D2149" s="131" t="s">
        <v>2040</v>
      </c>
      <c r="E2149" s="132" t="s">
        <v>1928</v>
      </c>
      <c r="F2149" s="136" t="s">
        <v>688</v>
      </c>
      <c r="G2149" s="133">
        <v>47.2465690890647</v>
      </c>
    </row>
    <row r="2150" spans="2:7" ht="28.5" customHeight="1" x14ac:dyDescent="0.25">
      <c r="B2150" s="131" t="s">
        <v>2092</v>
      </c>
      <c r="C2150" s="131" t="s">
        <v>2039</v>
      </c>
      <c r="D2150" s="131" t="s">
        <v>2040</v>
      </c>
      <c r="E2150" s="132" t="s">
        <v>1054</v>
      </c>
      <c r="F2150" s="136" t="s">
        <v>544</v>
      </c>
      <c r="G2150" s="133">
        <v>126.63354978425184</v>
      </c>
    </row>
    <row r="2151" spans="2:7" ht="28.5" customHeight="1" x14ac:dyDescent="0.25">
      <c r="B2151" s="131" t="s">
        <v>2092</v>
      </c>
      <c r="C2151" s="131" t="s">
        <v>2039</v>
      </c>
      <c r="D2151" s="131" t="s">
        <v>2040</v>
      </c>
      <c r="E2151" s="132" t="s">
        <v>958</v>
      </c>
      <c r="F2151" s="136" t="s">
        <v>559</v>
      </c>
      <c r="G2151" s="133">
        <v>49.751603870656645</v>
      </c>
    </row>
    <row r="2152" spans="2:7" ht="28.5" customHeight="1" x14ac:dyDescent="0.25">
      <c r="B2152" s="131" t="s">
        <v>2092</v>
      </c>
      <c r="C2152" s="131" t="s">
        <v>2039</v>
      </c>
      <c r="D2152" s="131" t="s">
        <v>2040</v>
      </c>
      <c r="E2152" s="132" t="s">
        <v>1043</v>
      </c>
      <c r="F2152" s="136" t="s">
        <v>626</v>
      </c>
      <c r="G2152" s="133">
        <v>19.716062074550837</v>
      </c>
    </row>
    <row r="2153" spans="2:7" ht="28.5" customHeight="1" x14ac:dyDescent="0.25">
      <c r="B2153" s="131" t="s">
        <v>2093</v>
      </c>
      <c r="C2153" s="131" t="s">
        <v>2039</v>
      </c>
      <c r="D2153" s="131" t="s">
        <v>2040</v>
      </c>
      <c r="E2153" s="132" t="s">
        <v>954</v>
      </c>
      <c r="F2153" s="136" t="s">
        <v>559</v>
      </c>
      <c r="G2153" s="133">
        <v>59.991678208701735</v>
      </c>
    </row>
    <row r="2154" spans="2:7" ht="28.5" customHeight="1" x14ac:dyDescent="0.25">
      <c r="B2154" s="131" t="s">
        <v>2094</v>
      </c>
      <c r="C2154" s="131" t="s">
        <v>2039</v>
      </c>
      <c r="D2154" s="131" t="s">
        <v>2040</v>
      </c>
      <c r="E2154" s="132" t="s">
        <v>953</v>
      </c>
      <c r="F2154" s="136" t="s">
        <v>559</v>
      </c>
      <c r="G2154" s="133">
        <v>59.991678208701735</v>
      </c>
    </row>
    <row r="2155" spans="2:7" ht="28.5" customHeight="1" x14ac:dyDescent="0.25">
      <c r="B2155" s="131" t="s">
        <v>2095</v>
      </c>
      <c r="C2155" s="131" t="s">
        <v>2039</v>
      </c>
      <c r="D2155" s="131" t="s">
        <v>2040</v>
      </c>
      <c r="E2155" s="132" t="s">
        <v>821</v>
      </c>
      <c r="F2155" s="136" t="s">
        <v>626</v>
      </c>
      <c r="G2155" s="133">
        <v>16.859975430012511</v>
      </c>
    </row>
    <row r="2156" spans="2:7" ht="28.5" customHeight="1" x14ac:dyDescent="0.25">
      <c r="B2156" s="131" t="s">
        <v>1688</v>
      </c>
      <c r="C2156" s="131" t="s">
        <v>2039</v>
      </c>
      <c r="D2156" s="131" t="s">
        <v>2040</v>
      </c>
      <c r="E2156" s="132" t="s">
        <v>966</v>
      </c>
      <c r="F2156" s="136" t="s">
        <v>559</v>
      </c>
      <c r="G2156" s="133">
        <v>59.991678208701735</v>
      </c>
    </row>
    <row r="2157" spans="2:7" ht="28.5" customHeight="1" x14ac:dyDescent="0.25">
      <c r="B2157" s="131" t="s">
        <v>2096</v>
      </c>
      <c r="C2157" s="131" t="s">
        <v>2039</v>
      </c>
      <c r="D2157" s="131" t="s">
        <v>2040</v>
      </c>
      <c r="E2157" s="132" t="s">
        <v>683</v>
      </c>
      <c r="F2157" s="136" t="s">
        <v>845</v>
      </c>
      <c r="G2157" s="133">
        <v>6.9916782087017353</v>
      </c>
    </row>
    <row r="2158" spans="2:7" ht="28.5" customHeight="1" x14ac:dyDescent="0.25">
      <c r="B2158" s="131" t="s">
        <v>1749</v>
      </c>
      <c r="C2158" s="131" t="s">
        <v>2039</v>
      </c>
      <c r="D2158" s="131" t="s">
        <v>2040</v>
      </c>
      <c r="E2158" s="132" t="s">
        <v>968</v>
      </c>
      <c r="F2158" s="136" t="s">
        <v>626</v>
      </c>
      <c r="G2158" s="133">
        <v>23.791695402640542</v>
      </c>
    </row>
    <row r="2159" spans="2:7" ht="28.5" customHeight="1" x14ac:dyDescent="0.25">
      <c r="B2159" s="131" t="s">
        <v>2097</v>
      </c>
      <c r="C2159" s="131" t="s">
        <v>2039</v>
      </c>
      <c r="D2159" s="131" t="s">
        <v>2040</v>
      </c>
      <c r="E2159" s="132" t="s">
        <v>916</v>
      </c>
      <c r="F2159" s="136" t="s">
        <v>559</v>
      </c>
      <c r="G2159" s="133">
        <v>59.991678208701735</v>
      </c>
    </row>
    <row r="2160" spans="2:7" ht="28.5" customHeight="1" x14ac:dyDescent="0.25">
      <c r="B2160" s="131" t="s">
        <v>2098</v>
      </c>
      <c r="C2160" s="131" t="s">
        <v>2039</v>
      </c>
      <c r="D2160" s="131" t="s">
        <v>2040</v>
      </c>
      <c r="E2160" s="132" t="s">
        <v>913</v>
      </c>
      <c r="F2160" s="136" t="s">
        <v>563</v>
      </c>
      <c r="G2160" s="133">
        <v>91.859975430012511</v>
      </c>
    </row>
    <row r="2161" spans="2:7" ht="28.5" customHeight="1" x14ac:dyDescent="0.25">
      <c r="B2161" s="131" t="s">
        <v>2098</v>
      </c>
      <c r="C2161" s="131" t="s">
        <v>2039</v>
      </c>
      <c r="D2161" s="131" t="s">
        <v>2040</v>
      </c>
      <c r="E2161" s="132" t="s">
        <v>1203</v>
      </c>
      <c r="F2161" s="136" t="s">
        <v>547</v>
      </c>
      <c r="G2161" s="133">
        <v>381.87543103960815</v>
      </c>
    </row>
    <row r="2162" spans="2:7" ht="28.5" customHeight="1" x14ac:dyDescent="0.25">
      <c r="B2162" s="131" t="s">
        <v>2098</v>
      </c>
      <c r="C2162" s="131" t="s">
        <v>2039</v>
      </c>
      <c r="D2162" s="131" t="s">
        <v>2040</v>
      </c>
      <c r="E2162" s="132" t="s">
        <v>666</v>
      </c>
      <c r="F2162" s="136" t="s">
        <v>559</v>
      </c>
      <c r="G2162" s="133">
        <v>59.991678208701735</v>
      </c>
    </row>
    <row r="2163" spans="2:7" ht="28.5" customHeight="1" x14ac:dyDescent="0.25">
      <c r="B2163" s="131" t="s">
        <v>2098</v>
      </c>
      <c r="C2163" s="131" t="s">
        <v>2039</v>
      </c>
      <c r="D2163" s="131" t="s">
        <v>2040</v>
      </c>
      <c r="E2163" s="132" t="s">
        <v>1205</v>
      </c>
      <c r="F2163" s="136" t="s">
        <v>553</v>
      </c>
      <c r="G2163" s="133">
        <v>238.4051735674914</v>
      </c>
    </row>
    <row r="2164" spans="2:7" ht="28.5" customHeight="1" x14ac:dyDescent="0.25">
      <c r="B2164" s="131" t="s">
        <v>2099</v>
      </c>
      <c r="C2164" s="131" t="s">
        <v>2039</v>
      </c>
      <c r="D2164" s="131" t="s">
        <v>2040</v>
      </c>
      <c r="E2164" s="132" t="s">
        <v>1039</v>
      </c>
      <c r="F2164" s="136" t="s">
        <v>563</v>
      </c>
      <c r="G2164" s="133">
        <v>91.859975430012511</v>
      </c>
    </row>
    <row r="2165" spans="2:7" ht="28.5" customHeight="1" x14ac:dyDescent="0.25">
      <c r="B2165" s="131" t="s">
        <v>2100</v>
      </c>
      <c r="C2165" s="131" t="s">
        <v>2039</v>
      </c>
      <c r="D2165" s="131" t="s">
        <v>2040</v>
      </c>
      <c r="E2165" s="132" t="s">
        <v>1056</v>
      </c>
      <c r="F2165" s="136" t="s">
        <v>688</v>
      </c>
      <c r="G2165" s="133">
        <v>57.948171547131679</v>
      </c>
    </row>
    <row r="2166" spans="2:7" ht="28.5" customHeight="1" x14ac:dyDescent="0.25">
      <c r="B2166" s="131" t="s">
        <v>2101</v>
      </c>
      <c r="C2166" s="131" t="s">
        <v>2039</v>
      </c>
      <c r="D2166" s="131" t="s">
        <v>2040</v>
      </c>
      <c r="E2166" s="132" t="s">
        <v>753</v>
      </c>
      <c r="F2166" s="136" t="s">
        <v>563</v>
      </c>
      <c r="G2166" s="133">
        <v>92.438915421713631</v>
      </c>
    </row>
    <row r="2167" spans="2:7" ht="28.5" customHeight="1" x14ac:dyDescent="0.25">
      <c r="B2167" s="131" t="s">
        <v>2102</v>
      </c>
      <c r="C2167" s="131" t="s">
        <v>2039</v>
      </c>
      <c r="D2167" s="131" t="s">
        <v>2040</v>
      </c>
      <c r="E2167" s="132" t="s">
        <v>1025</v>
      </c>
      <c r="F2167" s="136" t="s">
        <v>559</v>
      </c>
      <c r="G2167" s="133">
        <v>60.948171547131679</v>
      </c>
    </row>
    <row r="2168" spans="2:7" ht="28.5" customHeight="1" x14ac:dyDescent="0.25">
      <c r="B2168" s="131" t="s">
        <v>2103</v>
      </c>
      <c r="C2168" s="131" t="s">
        <v>2039</v>
      </c>
      <c r="D2168" s="131" t="s">
        <v>2040</v>
      </c>
      <c r="E2168" s="132" t="s">
        <v>2104</v>
      </c>
      <c r="F2168" s="136" t="s">
        <v>2077</v>
      </c>
      <c r="G2168" s="133">
        <v>44.633930464802617</v>
      </c>
    </row>
    <row r="2169" spans="2:7" ht="28.5" customHeight="1" x14ac:dyDescent="0.25">
      <c r="B2169" s="131" t="s">
        <v>2103</v>
      </c>
      <c r="C2169" s="131" t="s">
        <v>2039</v>
      </c>
      <c r="D2169" s="131" t="s">
        <v>2040</v>
      </c>
      <c r="E2169" s="132" t="s">
        <v>1123</v>
      </c>
      <c r="F2169" s="136" t="s">
        <v>563</v>
      </c>
      <c r="G2169" s="133">
        <v>67.260268785464973</v>
      </c>
    </row>
    <row r="2170" spans="2:7" ht="28.5" customHeight="1" x14ac:dyDescent="0.25">
      <c r="B2170" s="131" t="s">
        <v>2103</v>
      </c>
      <c r="C2170" s="131" t="s">
        <v>2039</v>
      </c>
      <c r="D2170" s="131" t="s">
        <v>2040</v>
      </c>
      <c r="E2170" s="132" t="s">
        <v>692</v>
      </c>
      <c r="F2170" s="136" t="s">
        <v>563</v>
      </c>
      <c r="G2170" s="133">
        <v>67.260268785464973</v>
      </c>
    </row>
    <row r="2171" spans="2:7" ht="28.5" customHeight="1" x14ac:dyDescent="0.25">
      <c r="B2171" s="131" t="s">
        <v>2103</v>
      </c>
      <c r="C2171" s="131" t="s">
        <v>2039</v>
      </c>
      <c r="D2171" s="131" t="s">
        <v>2040</v>
      </c>
      <c r="E2171" s="132" t="s">
        <v>853</v>
      </c>
      <c r="F2171" s="136" t="s">
        <v>563</v>
      </c>
      <c r="G2171" s="133">
        <v>67.260268785464973</v>
      </c>
    </row>
    <row r="2172" spans="2:7" ht="28.5" customHeight="1" x14ac:dyDescent="0.25">
      <c r="B2172" s="131" t="s">
        <v>2103</v>
      </c>
      <c r="C2172" s="131" t="s">
        <v>2039</v>
      </c>
      <c r="D2172" s="131" t="s">
        <v>2040</v>
      </c>
      <c r="E2172" s="132" t="s">
        <v>1030</v>
      </c>
      <c r="F2172" s="136" t="s">
        <v>553</v>
      </c>
      <c r="G2172" s="133">
        <v>177.58218451237292</v>
      </c>
    </row>
    <row r="2173" spans="2:7" ht="28.5" customHeight="1" x14ac:dyDescent="0.25">
      <c r="B2173" s="131" t="s">
        <v>2103</v>
      </c>
      <c r="C2173" s="131" t="s">
        <v>2039</v>
      </c>
      <c r="D2173" s="131" t="s">
        <v>2040</v>
      </c>
      <c r="E2173" s="132" t="s">
        <v>989</v>
      </c>
      <c r="F2173" s="136" t="s">
        <v>544</v>
      </c>
      <c r="G2173" s="133">
        <v>113.49107612511335</v>
      </c>
    </row>
    <row r="2174" spans="2:7" ht="28.5" customHeight="1" x14ac:dyDescent="0.25">
      <c r="B2174" s="131" t="s">
        <v>2105</v>
      </c>
      <c r="C2174" s="131" t="s">
        <v>2039</v>
      </c>
      <c r="D2174" s="131" t="s">
        <v>2040</v>
      </c>
      <c r="E2174" s="132" t="s">
        <v>980</v>
      </c>
      <c r="F2174" s="136" t="s">
        <v>544</v>
      </c>
      <c r="G2174" s="133">
        <v>144.24563552535361</v>
      </c>
    </row>
    <row r="2175" spans="2:7" ht="28.5" customHeight="1" x14ac:dyDescent="0.25">
      <c r="B2175" s="131" t="s">
        <v>2105</v>
      </c>
      <c r="C2175" s="131" t="s">
        <v>2039</v>
      </c>
      <c r="D2175" s="131" t="s">
        <v>2040</v>
      </c>
      <c r="E2175" s="132" t="s">
        <v>893</v>
      </c>
      <c r="F2175" s="136" t="s">
        <v>563</v>
      </c>
      <c r="G2175" s="133">
        <v>90.015011266906711</v>
      </c>
    </row>
    <row r="2176" spans="2:7" ht="28.5" customHeight="1" x14ac:dyDescent="0.25">
      <c r="B2176" s="131" t="s">
        <v>2105</v>
      </c>
      <c r="C2176" s="131" t="s">
        <v>2039</v>
      </c>
      <c r="D2176" s="131" t="s">
        <v>2040</v>
      </c>
      <c r="E2176" s="132" t="s">
        <v>702</v>
      </c>
      <c r="F2176" s="136" t="s">
        <v>544</v>
      </c>
      <c r="G2176" s="133">
        <v>144.24563552535361</v>
      </c>
    </row>
    <row r="2177" spans="2:7" ht="28.5" customHeight="1" x14ac:dyDescent="0.25">
      <c r="B2177" s="131" t="s">
        <v>2105</v>
      </c>
      <c r="C2177" s="131" t="s">
        <v>2039</v>
      </c>
      <c r="D2177" s="131" t="s">
        <v>2040</v>
      </c>
      <c r="E2177" s="132" t="s">
        <v>665</v>
      </c>
      <c r="F2177" s="136" t="s">
        <v>559</v>
      </c>
      <c r="G2177" s="133">
        <v>56.6714930670813</v>
      </c>
    </row>
    <row r="2178" spans="2:7" ht="28.5" customHeight="1" x14ac:dyDescent="0.25">
      <c r="B2178" s="131" t="s">
        <v>2106</v>
      </c>
      <c r="C2178" s="131" t="s">
        <v>2039</v>
      </c>
      <c r="D2178" s="131" t="s">
        <v>2040</v>
      </c>
      <c r="E2178" s="132" t="s">
        <v>1047</v>
      </c>
      <c r="F2178" s="136" t="s">
        <v>563</v>
      </c>
      <c r="G2178" s="133">
        <v>93.703175403427537</v>
      </c>
    </row>
    <row r="2179" spans="2:7" ht="28.5" customHeight="1" x14ac:dyDescent="0.25">
      <c r="B2179" s="131" t="s">
        <v>2098</v>
      </c>
      <c r="C2179" s="131" t="s">
        <v>2039</v>
      </c>
      <c r="D2179" s="131" t="s">
        <v>2040</v>
      </c>
      <c r="E2179" s="132" t="s">
        <v>1819</v>
      </c>
      <c r="F2179" s="136" t="s">
        <v>563</v>
      </c>
      <c r="G2179" s="133">
        <v>93.703175403427537</v>
      </c>
    </row>
    <row r="2180" spans="2:7" ht="28.5" customHeight="1" x14ac:dyDescent="0.25">
      <c r="B2180" s="131" t="s">
        <v>2107</v>
      </c>
      <c r="C2180" s="131" t="s">
        <v>1112</v>
      </c>
      <c r="D2180" s="131" t="s">
        <v>2108</v>
      </c>
      <c r="E2180" s="132" t="s">
        <v>745</v>
      </c>
      <c r="F2180" s="136" t="s">
        <v>563</v>
      </c>
      <c r="G2180" s="133">
        <v>81.354625238413689</v>
      </c>
    </row>
    <row r="2181" spans="2:7" ht="28.5" customHeight="1" x14ac:dyDescent="0.25">
      <c r="B2181" s="131" t="s">
        <v>2107</v>
      </c>
      <c r="C2181" s="131" t="s">
        <v>1112</v>
      </c>
      <c r="D2181" s="131" t="s">
        <v>2108</v>
      </c>
      <c r="E2181" s="132" t="s">
        <v>1802</v>
      </c>
      <c r="F2181" s="136" t="s">
        <v>544</v>
      </c>
      <c r="G2181" s="133">
        <v>130.31835584068835</v>
      </c>
    </row>
    <row r="2182" spans="2:7" ht="28.5" customHeight="1" x14ac:dyDescent="0.25">
      <c r="B2182" s="131" t="s">
        <v>2107</v>
      </c>
      <c r="C2182" s="131" t="s">
        <v>1112</v>
      </c>
      <c r="D2182" s="131" t="s">
        <v>2108</v>
      </c>
      <c r="E2182" s="132" t="s">
        <v>983</v>
      </c>
      <c r="F2182" s="136" t="s">
        <v>544</v>
      </c>
      <c r="G2182" s="133">
        <v>130.31835584068835</v>
      </c>
    </row>
    <row r="2183" spans="2:7" ht="28.5" customHeight="1" x14ac:dyDescent="0.25">
      <c r="B2183" s="131" t="s">
        <v>2107</v>
      </c>
      <c r="C2183" s="131" t="s">
        <v>1112</v>
      </c>
      <c r="D2183" s="131" t="s">
        <v>2108</v>
      </c>
      <c r="E2183" s="132" t="s">
        <v>882</v>
      </c>
      <c r="F2183" s="136" t="s">
        <v>688</v>
      </c>
      <c r="G2183" s="133">
        <v>48.245426422026192</v>
      </c>
    </row>
    <row r="2184" spans="2:7" ht="28.5" customHeight="1" x14ac:dyDescent="0.25">
      <c r="B2184" s="131" t="s">
        <v>2107</v>
      </c>
      <c r="C2184" s="131" t="s">
        <v>1112</v>
      </c>
      <c r="D2184" s="131" t="s">
        <v>2108</v>
      </c>
      <c r="E2184" s="132" t="s">
        <v>719</v>
      </c>
      <c r="F2184" s="136" t="s">
        <v>544</v>
      </c>
      <c r="G2184" s="133">
        <v>130.31835584068835</v>
      </c>
    </row>
    <row r="2185" spans="2:7" ht="28.5" customHeight="1" x14ac:dyDescent="0.25">
      <c r="B2185" s="131" t="s">
        <v>2107</v>
      </c>
      <c r="C2185" s="131" t="s">
        <v>1112</v>
      </c>
      <c r="D2185" s="131" t="s">
        <v>2108</v>
      </c>
      <c r="E2185" s="132" t="s">
        <v>862</v>
      </c>
      <c r="F2185" s="136" t="s">
        <v>563</v>
      </c>
      <c r="G2185" s="133">
        <v>81.354625238413689</v>
      </c>
    </row>
    <row r="2186" spans="2:7" ht="28.5" customHeight="1" x14ac:dyDescent="0.25">
      <c r="B2186" s="131" t="s">
        <v>2107</v>
      </c>
      <c r="C2186" s="131" t="s">
        <v>1112</v>
      </c>
      <c r="D2186" s="131" t="s">
        <v>2108</v>
      </c>
      <c r="E2186" s="132" t="s">
        <v>727</v>
      </c>
      <c r="F2186" s="136" t="s">
        <v>563</v>
      </c>
      <c r="G2186" s="133">
        <v>81.354625238413689</v>
      </c>
    </row>
    <row r="2187" spans="2:7" ht="28.5" customHeight="1" x14ac:dyDescent="0.25">
      <c r="B2187" s="131" t="s">
        <v>2109</v>
      </c>
      <c r="C2187" s="131" t="s">
        <v>1112</v>
      </c>
      <c r="D2187" s="131" t="s">
        <v>2108</v>
      </c>
      <c r="E2187" s="132" t="s">
        <v>673</v>
      </c>
      <c r="F2187" s="136" t="s">
        <v>688</v>
      </c>
      <c r="G2187" s="133">
        <v>53.609381876531813</v>
      </c>
    </row>
    <row r="2188" spans="2:7" ht="28.5" customHeight="1" x14ac:dyDescent="0.25">
      <c r="B2188" s="131" t="s">
        <v>2110</v>
      </c>
      <c r="C2188" s="131" t="s">
        <v>1112</v>
      </c>
      <c r="D2188" s="131" t="s">
        <v>2108</v>
      </c>
      <c r="E2188" s="132" t="s">
        <v>751</v>
      </c>
      <c r="F2188" s="136" t="s">
        <v>845</v>
      </c>
      <c r="G2188" s="133">
        <v>8.5133931252681485</v>
      </c>
    </row>
    <row r="2189" spans="2:7" ht="28.5" customHeight="1" x14ac:dyDescent="0.25">
      <c r="B2189" s="131" t="s">
        <v>2111</v>
      </c>
      <c r="C2189" s="131" t="s">
        <v>1112</v>
      </c>
      <c r="D2189" s="131" t="s">
        <v>2108</v>
      </c>
      <c r="E2189" s="132" t="s">
        <v>669</v>
      </c>
      <c r="F2189" s="136" t="s">
        <v>563</v>
      </c>
      <c r="G2189" s="133">
        <v>87.317728910009848</v>
      </c>
    </row>
    <row r="2190" spans="2:7" ht="28.5" customHeight="1" x14ac:dyDescent="0.25">
      <c r="B2190" s="131" t="s">
        <v>2111</v>
      </c>
      <c r="C2190" s="131" t="s">
        <v>1112</v>
      </c>
      <c r="D2190" s="131" t="s">
        <v>2108</v>
      </c>
      <c r="E2190" s="132" t="s">
        <v>1105</v>
      </c>
      <c r="F2190" s="136" t="s">
        <v>626</v>
      </c>
      <c r="G2190" s="133">
        <v>20.889039041781107</v>
      </c>
    </row>
    <row r="2191" spans="2:7" ht="28.5" customHeight="1" x14ac:dyDescent="0.25">
      <c r="B2191" s="131" t="s">
        <v>2112</v>
      </c>
      <c r="C2191" s="131" t="s">
        <v>1112</v>
      </c>
      <c r="D2191" s="131" t="s">
        <v>2108</v>
      </c>
      <c r="E2191" s="132" t="s">
        <v>813</v>
      </c>
      <c r="F2191" s="136" t="s">
        <v>563</v>
      </c>
      <c r="G2191" s="133">
        <v>87.317728910009848</v>
      </c>
    </row>
    <row r="2192" spans="2:7" ht="28.5" customHeight="1" x14ac:dyDescent="0.25">
      <c r="B2192" s="131" t="s">
        <v>2112</v>
      </c>
      <c r="C2192" s="131" t="s">
        <v>1112</v>
      </c>
      <c r="D2192" s="131" t="s">
        <v>2108</v>
      </c>
      <c r="E2192" s="132" t="s">
        <v>1061</v>
      </c>
      <c r="F2192" s="136" t="s">
        <v>553</v>
      </c>
      <c r="G2192" s="133">
        <v>217.30198782800397</v>
      </c>
    </row>
    <row r="2193" spans="2:7" ht="28.5" customHeight="1" x14ac:dyDescent="0.25">
      <c r="B2193" s="131" t="s">
        <v>2113</v>
      </c>
      <c r="C2193" s="131" t="s">
        <v>1112</v>
      </c>
      <c r="D2193" s="131" t="s">
        <v>2108</v>
      </c>
      <c r="E2193" s="132" t="s">
        <v>1124</v>
      </c>
      <c r="F2193" s="136" t="s">
        <v>586</v>
      </c>
      <c r="G2193" s="133">
        <v>35.821483516844765</v>
      </c>
    </row>
    <row r="2194" spans="2:7" ht="28.5" customHeight="1" x14ac:dyDescent="0.25">
      <c r="B2194" s="131" t="s">
        <v>2114</v>
      </c>
      <c r="C2194" s="131" t="s">
        <v>1112</v>
      </c>
      <c r="D2194" s="131" t="s">
        <v>2108</v>
      </c>
      <c r="E2194" s="132" t="s">
        <v>670</v>
      </c>
      <c r="F2194" s="136" t="s">
        <v>559</v>
      </c>
      <c r="G2194" s="133">
        <v>56.480797594797352</v>
      </c>
    </row>
    <row r="2195" spans="2:7" ht="28.5" customHeight="1" x14ac:dyDescent="0.25">
      <c r="B2195" s="131" t="s">
        <v>2114</v>
      </c>
      <c r="C2195" s="131" t="s">
        <v>1112</v>
      </c>
      <c r="D2195" s="131" t="s">
        <v>2108</v>
      </c>
      <c r="E2195" s="132" t="s">
        <v>729</v>
      </c>
      <c r="F2195" s="136" t="s">
        <v>544</v>
      </c>
      <c r="G2195" s="133">
        <v>143.65099391400199</v>
      </c>
    </row>
    <row r="2196" spans="2:7" ht="28.5" customHeight="1" x14ac:dyDescent="0.25">
      <c r="B2196" s="131" t="s">
        <v>2115</v>
      </c>
      <c r="C2196" s="131" t="s">
        <v>1112</v>
      </c>
      <c r="D2196" s="131" t="s">
        <v>2108</v>
      </c>
      <c r="E2196" s="132" t="s">
        <v>676</v>
      </c>
      <c r="F2196" s="136" t="s">
        <v>586</v>
      </c>
      <c r="G2196" s="133">
        <v>35.821483516844765</v>
      </c>
    </row>
    <row r="2197" spans="2:7" ht="28.5" customHeight="1" x14ac:dyDescent="0.25">
      <c r="B2197" s="131" t="s">
        <v>2114</v>
      </c>
      <c r="C2197" s="131" t="s">
        <v>1112</v>
      </c>
      <c r="D2197" s="131" t="s">
        <v>2108</v>
      </c>
      <c r="E2197" s="132" t="s">
        <v>1120</v>
      </c>
      <c r="F2197" s="136" t="s">
        <v>563</v>
      </c>
      <c r="G2197" s="133">
        <v>87.317728910009848</v>
      </c>
    </row>
    <row r="2198" spans="2:7" ht="28.5" customHeight="1" x14ac:dyDescent="0.25">
      <c r="B2198" s="131" t="s">
        <v>2114</v>
      </c>
      <c r="C2198" s="131" t="s">
        <v>1112</v>
      </c>
      <c r="D2198" s="131" t="s">
        <v>2108</v>
      </c>
      <c r="E2198" s="132" t="s">
        <v>1116</v>
      </c>
      <c r="F2198" s="136" t="s">
        <v>544</v>
      </c>
      <c r="G2198" s="133">
        <v>143.65099391400199</v>
      </c>
    </row>
    <row r="2199" spans="2:7" ht="28.5" customHeight="1" x14ac:dyDescent="0.25">
      <c r="B2199" s="131" t="s">
        <v>2116</v>
      </c>
      <c r="C2199" s="131" t="s">
        <v>1112</v>
      </c>
      <c r="D2199" s="131" t="s">
        <v>2108</v>
      </c>
      <c r="E2199" s="132" t="s">
        <v>701</v>
      </c>
      <c r="F2199" s="136" t="s">
        <v>547</v>
      </c>
      <c r="G2199" s="133">
        <v>252.31977112693792</v>
      </c>
    </row>
    <row r="2200" spans="2:7" ht="28.5" customHeight="1" x14ac:dyDescent="0.25">
      <c r="B2200" s="131" t="s">
        <v>2116</v>
      </c>
      <c r="C2200" s="131" t="s">
        <v>1112</v>
      </c>
      <c r="D2200" s="131" t="s">
        <v>2108</v>
      </c>
      <c r="E2200" s="132" t="s">
        <v>1018</v>
      </c>
      <c r="F2200" s="136" t="s">
        <v>563</v>
      </c>
      <c r="G2200" s="133">
        <v>81.804121345755249</v>
      </c>
    </row>
    <row r="2201" spans="2:7" ht="28.5" customHeight="1" x14ac:dyDescent="0.25">
      <c r="B2201" s="131" t="s">
        <v>2116</v>
      </c>
      <c r="C2201" s="131" t="s">
        <v>1112</v>
      </c>
      <c r="D2201" s="131" t="s">
        <v>2108</v>
      </c>
      <c r="E2201" s="132" t="s">
        <v>945</v>
      </c>
      <c r="F2201" s="136" t="s">
        <v>553</v>
      </c>
      <c r="G2201" s="133">
        <v>205.46866271938379</v>
      </c>
    </row>
    <row r="2202" spans="2:7" ht="28.5" customHeight="1" x14ac:dyDescent="0.25">
      <c r="B2202" s="131" t="s">
        <v>2116</v>
      </c>
      <c r="C2202" s="131" t="s">
        <v>1112</v>
      </c>
      <c r="D2202" s="131" t="s">
        <v>2108</v>
      </c>
      <c r="E2202" s="132" t="s">
        <v>658</v>
      </c>
      <c r="F2202" s="136" t="s">
        <v>688</v>
      </c>
      <c r="G2202" s="133">
        <v>49.115148140649779</v>
      </c>
    </row>
    <row r="2203" spans="2:7" ht="28.5" customHeight="1" x14ac:dyDescent="0.25">
      <c r="B2203" s="131" t="s">
        <v>2116</v>
      </c>
      <c r="C2203" s="131" t="s">
        <v>1112</v>
      </c>
      <c r="D2203" s="131" t="s">
        <v>2108</v>
      </c>
      <c r="E2203" s="132" t="s">
        <v>614</v>
      </c>
      <c r="F2203" s="136" t="s">
        <v>688</v>
      </c>
      <c r="G2203" s="133">
        <v>49.115148140649779</v>
      </c>
    </row>
    <row r="2204" spans="2:7" ht="28.5" customHeight="1" x14ac:dyDescent="0.25">
      <c r="B2204" s="131" t="s">
        <v>2116</v>
      </c>
      <c r="C2204" s="131" t="s">
        <v>1112</v>
      </c>
      <c r="D2204" s="131" t="s">
        <v>2108</v>
      </c>
      <c r="E2204" s="132" t="s">
        <v>2117</v>
      </c>
      <c r="F2204" s="136" t="s">
        <v>550</v>
      </c>
      <c r="G2204" s="133">
        <v>258.32431401260129</v>
      </c>
    </row>
    <row r="2205" spans="2:7" ht="28.5" customHeight="1" x14ac:dyDescent="0.25">
      <c r="B2205" s="131" t="s">
        <v>2116</v>
      </c>
      <c r="C2205" s="131" t="s">
        <v>1112</v>
      </c>
      <c r="D2205" s="131" t="s">
        <v>2108</v>
      </c>
      <c r="E2205" s="132" t="s">
        <v>680</v>
      </c>
      <c r="F2205" s="136" t="s">
        <v>688</v>
      </c>
      <c r="G2205" s="133">
        <v>45.40376760941372</v>
      </c>
    </row>
    <row r="2206" spans="2:7" ht="28.5" customHeight="1" x14ac:dyDescent="0.25">
      <c r="B2206" s="131" t="s">
        <v>2118</v>
      </c>
      <c r="C2206" s="131" t="s">
        <v>1112</v>
      </c>
      <c r="D2206" s="131" t="s">
        <v>2108</v>
      </c>
      <c r="E2206" s="132" t="s">
        <v>712</v>
      </c>
      <c r="F2206" s="136" t="s">
        <v>688</v>
      </c>
      <c r="G2206" s="133">
        <v>45.40376760941372</v>
      </c>
    </row>
    <row r="2207" spans="2:7" ht="28.5" customHeight="1" x14ac:dyDescent="0.25">
      <c r="B2207" s="131" t="s">
        <v>2118</v>
      </c>
      <c r="C2207" s="131" t="s">
        <v>1112</v>
      </c>
      <c r="D2207" s="131" t="s">
        <v>2108</v>
      </c>
      <c r="E2207" s="132" t="s">
        <v>1064</v>
      </c>
      <c r="F2207" s="136" t="s">
        <v>688</v>
      </c>
      <c r="G2207" s="133">
        <v>45.40376760941372</v>
      </c>
    </row>
    <row r="2208" spans="2:7" ht="28.5" customHeight="1" x14ac:dyDescent="0.25">
      <c r="B2208" s="131" t="s">
        <v>2119</v>
      </c>
      <c r="C2208" s="131" t="s">
        <v>1112</v>
      </c>
      <c r="D2208" s="131" t="s">
        <v>2108</v>
      </c>
      <c r="E2208" s="132" t="s">
        <v>818</v>
      </c>
      <c r="F2208" s="136" t="s">
        <v>688</v>
      </c>
      <c r="G2208" s="133">
        <v>47.385722375022816</v>
      </c>
    </row>
    <row r="2209" spans="2:7" ht="28.5" customHeight="1" x14ac:dyDescent="0.25">
      <c r="B2209" s="131" t="s">
        <v>2120</v>
      </c>
      <c r="C2209" s="131" t="s">
        <v>1112</v>
      </c>
      <c r="D2209" s="131" t="s">
        <v>2108</v>
      </c>
      <c r="E2209" s="132" t="s">
        <v>687</v>
      </c>
      <c r="F2209" s="136" t="s">
        <v>845</v>
      </c>
      <c r="G2209" s="133">
        <v>7.7864056378821349</v>
      </c>
    </row>
    <row r="2210" spans="2:7" ht="28.5" customHeight="1" x14ac:dyDescent="0.25">
      <c r="B2210" s="131" t="s">
        <v>2121</v>
      </c>
      <c r="C2210" s="131" t="s">
        <v>1112</v>
      </c>
      <c r="D2210" s="131" t="s">
        <v>2108</v>
      </c>
      <c r="E2210" s="132" t="s">
        <v>1054</v>
      </c>
      <c r="F2210" s="136" t="s">
        <v>559</v>
      </c>
      <c r="G2210" s="133">
        <v>50.385722375022816</v>
      </c>
    </row>
    <row r="2211" spans="2:7" ht="28.5" customHeight="1" x14ac:dyDescent="0.25">
      <c r="B2211" s="131" t="s">
        <v>2122</v>
      </c>
      <c r="C2211" s="131" t="s">
        <v>1112</v>
      </c>
      <c r="D2211" s="131" t="s">
        <v>2108</v>
      </c>
      <c r="E2211" s="132" t="s">
        <v>685</v>
      </c>
      <c r="F2211" s="136" t="s">
        <v>586</v>
      </c>
      <c r="G2211" s="133">
        <v>31.89012947082384</v>
      </c>
    </row>
    <row r="2212" spans="2:7" ht="28.5" customHeight="1" x14ac:dyDescent="0.25">
      <c r="B2212" s="131" t="s">
        <v>2123</v>
      </c>
      <c r="C2212" s="131" t="s">
        <v>1112</v>
      </c>
      <c r="D2212" s="131" t="s">
        <v>2108</v>
      </c>
      <c r="E2212" s="132" t="s">
        <v>932</v>
      </c>
      <c r="F2212" s="136" t="s">
        <v>845</v>
      </c>
      <c r="G2212" s="133">
        <v>1.8901294708238403</v>
      </c>
    </row>
    <row r="2213" spans="2:7" ht="28.5" customHeight="1" x14ac:dyDescent="0.25">
      <c r="B2213" s="131" t="s">
        <v>2124</v>
      </c>
      <c r="C2213" s="131" t="s">
        <v>1112</v>
      </c>
      <c r="D2213" s="131" t="s">
        <v>2108</v>
      </c>
      <c r="E2213" s="132" t="s">
        <v>1053</v>
      </c>
      <c r="F2213" s="136" t="s">
        <v>563</v>
      </c>
      <c r="G2213" s="133">
        <v>79.884085901953142</v>
      </c>
    </row>
    <row r="2214" spans="2:7" ht="28.5" customHeight="1" x14ac:dyDescent="0.25">
      <c r="B2214" s="131" t="s">
        <v>2121</v>
      </c>
      <c r="C2214" s="131" t="s">
        <v>1112</v>
      </c>
      <c r="D2214" s="131" t="s">
        <v>2108</v>
      </c>
      <c r="E2214" s="132" t="s">
        <v>888</v>
      </c>
      <c r="F2214" s="136" t="s">
        <v>559</v>
      </c>
      <c r="G2214" s="133">
        <v>50.385722375022816</v>
      </c>
    </row>
    <row r="2215" spans="2:7" ht="28.5" customHeight="1" x14ac:dyDescent="0.25">
      <c r="B2215" s="131" t="s">
        <v>2125</v>
      </c>
      <c r="C2215" s="131" t="s">
        <v>1112</v>
      </c>
      <c r="D2215" s="131" t="s">
        <v>2108</v>
      </c>
      <c r="E2215" s="132" t="s">
        <v>695</v>
      </c>
      <c r="F2215" s="136" t="s">
        <v>563</v>
      </c>
      <c r="G2215" s="133">
        <v>78.972161309349929</v>
      </c>
    </row>
    <row r="2216" spans="2:7" ht="28.5" customHeight="1" x14ac:dyDescent="0.25">
      <c r="B2216" s="131" t="s">
        <v>2126</v>
      </c>
      <c r="C2216" s="131" t="s">
        <v>1112</v>
      </c>
      <c r="D2216" s="131" t="s">
        <v>2108</v>
      </c>
      <c r="E2216" s="132" t="s">
        <v>1043</v>
      </c>
      <c r="F2216" s="136" t="s">
        <v>688</v>
      </c>
      <c r="G2216" s="133">
        <v>47.385722375022816</v>
      </c>
    </row>
    <row r="2217" spans="2:7" ht="28.5" customHeight="1" x14ac:dyDescent="0.25">
      <c r="B2217" s="131" t="s">
        <v>2127</v>
      </c>
      <c r="C2217" s="131" t="s">
        <v>1112</v>
      </c>
      <c r="D2217" s="131" t="s">
        <v>2108</v>
      </c>
      <c r="E2217" s="132" t="s">
        <v>934</v>
      </c>
      <c r="F2217" s="136" t="s">
        <v>688</v>
      </c>
      <c r="G2217" s="133">
        <v>47.385722375022816</v>
      </c>
    </row>
    <row r="2218" spans="2:7" ht="28.5" customHeight="1" x14ac:dyDescent="0.25">
      <c r="B2218" s="131" t="s">
        <v>2128</v>
      </c>
      <c r="C2218" s="131" t="s">
        <v>1112</v>
      </c>
      <c r="D2218" s="131" t="s">
        <v>2108</v>
      </c>
      <c r="E2218" s="132" t="s">
        <v>1039</v>
      </c>
      <c r="F2218" s="136" t="s">
        <v>586</v>
      </c>
      <c r="G2218" s="133">
        <v>31.89012947082384</v>
      </c>
    </row>
    <row r="2219" spans="2:7" ht="28.5" customHeight="1" x14ac:dyDescent="0.25">
      <c r="B2219" s="131" t="s">
        <v>2116</v>
      </c>
      <c r="C2219" s="131" t="s">
        <v>1112</v>
      </c>
      <c r="D2219" s="131" t="s">
        <v>2108</v>
      </c>
      <c r="E2219" s="132" t="s">
        <v>1030</v>
      </c>
      <c r="F2219" s="136" t="s">
        <v>553</v>
      </c>
      <c r="G2219" s="133">
        <v>178.11418776976922</v>
      </c>
    </row>
    <row r="2220" spans="2:7" ht="28.5" customHeight="1" x14ac:dyDescent="0.25">
      <c r="B2220" s="131" t="s">
        <v>2116</v>
      </c>
      <c r="C2220" s="131" t="s">
        <v>1112</v>
      </c>
      <c r="D2220" s="131" t="s">
        <v>2108</v>
      </c>
      <c r="E2220" s="132" t="s">
        <v>943</v>
      </c>
      <c r="F2220" s="136" t="s">
        <v>544</v>
      </c>
      <c r="G2220" s="133">
        <v>113.99467422134694</v>
      </c>
    </row>
    <row r="2221" spans="2:7" ht="28.5" customHeight="1" x14ac:dyDescent="0.25">
      <c r="B2221" s="131" t="s">
        <v>2116</v>
      </c>
      <c r="C2221" s="131" t="s">
        <v>1112</v>
      </c>
      <c r="D2221" s="131" t="s">
        <v>2108</v>
      </c>
      <c r="E2221" s="132" t="s">
        <v>749</v>
      </c>
      <c r="F2221" s="136" t="s">
        <v>544</v>
      </c>
      <c r="G2221" s="133">
        <v>113.99467422134694</v>
      </c>
    </row>
    <row r="2222" spans="2:7" ht="28.5" customHeight="1" x14ac:dyDescent="0.25">
      <c r="B2222" s="131" t="s">
        <v>2116</v>
      </c>
      <c r="C2222" s="131" t="s">
        <v>1112</v>
      </c>
      <c r="D2222" s="131" t="s">
        <v>2108</v>
      </c>
      <c r="E2222" s="132" t="s">
        <v>1227</v>
      </c>
      <c r="F2222" s="136" t="s">
        <v>563</v>
      </c>
      <c r="G2222" s="133">
        <v>69.85617807908227</v>
      </c>
    </row>
    <row r="2223" spans="2:7" ht="28.5" customHeight="1" x14ac:dyDescent="0.25">
      <c r="B2223" s="131" t="s">
        <v>2129</v>
      </c>
      <c r="C2223" s="131" t="s">
        <v>1112</v>
      </c>
      <c r="D2223" s="131" t="s">
        <v>2108</v>
      </c>
      <c r="E2223" s="132" t="s">
        <v>703</v>
      </c>
      <c r="F2223" s="136" t="s">
        <v>563</v>
      </c>
      <c r="G2223" s="133">
        <v>69.85617807908227</v>
      </c>
    </row>
    <row r="2224" spans="2:7" ht="28.5" customHeight="1" x14ac:dyDescent="0.25">
      <c r="B2224" s="131" t="s">
        <v>2129</v>
      </c>
      <c r="C2224" s="131" t="s">
        <v>1112</v>
      </c>
      <c r="D2224" s="131" t="s">
        <v>2108</v>
      </c>
      <c r="E2224" s="132" t="s">
        <v>893</v>
      </c>
      <c r="F2224" s="136" t="s">
        <v>563</v>
      </c>
      <c r="G2224" s="133">
        <v>69.85617807908227</v>
      </c>
    </row>
    <row r="2225" spans="2:7" ht="28.5" customHeight="1" x14ac:dyDescent="0.25">
      <c r="B2225" s="131" t="s">
        <v>2129</v>
      </c>
      <c r="C2225" s="131" t="s">
        <v>1112</v>
      </c>
      <c r="D2225" s="131" t="s">
        <v>2108</v>
      </c>
      <c r="E2225" s="132" t="s">
        <v>668</v>
      </c>
      <c r="F2225" s="136" t="s">
        <v>586</v>
      </c>
      <c r="G2225" s="133">
        <v>28.442751192433384</v>
      </c>
    </row>
    <row r="2226" spans="2:7" ht="28.5" customHeight="1" x14ac:dyDescent="0.25">
      <c r="B2226" s="131" t="s">
        <v>2116</v>
      </c>
      <c r="C2226" s="131" t="s">
        <v>1112</v>
      </c>
      <c r="D2226" s="131" t="s">
        <v>2108</v>
      </c>
      <c r="E2226" s="132" t="s">
        <v>623</v>
      </c>
      <c r="F2226" s="136" t="s">
        <v>544</v>
      </c>
      <c r="G2226" s="133">
        <v>147.46006379601556</v>
      </c>
    </row>
    <row r="2227" spans="2:7" ht="28.5" customHeight="1" x14ac:dyDescent="0.25">
      <c r="B2227" s="131" t="s">
        <v>2116</v>
      </c>
      <c r="C2227" s="131" t="s">
        <v>1112</v>
      </c>
      <c r="D2227" s="131" t="s">
        <v>2108</v>
      </c>
      <c r="E2227" s="132" t="s">
        <v>1114</v>
      </c>
      <c r="F2227" s="136" t="s">
        <v>626</v>
      </c>
      <c r="G2227" s="133">
        <v>21.528689008458045</v>
      </c>
    </row>
    <row r="2228" spans="2:7" ht="28.5" customHeight="1" x14ac:dyDescent="0.25">
      <c r="B2228" s="131" t="s">
        <v>2130</v>
      </c>
      <c r="C2228" s="131" t="s">
        <v>1112</v>
      </c>
      <c r="D2228" s="131" t="s">
        <v>2108</v>
      </c>
      <c r="E2228" s="132" t="s">
        <v>841</v>
      </c>
      <c r="F2228" s="136" t="s">
        <v>563</v>
      </c>
      <c r="G2228" s="133">
        <v>89.393398282201787</v>
      </c>
    </row>
    <row r="2229" spans="2:7" ht="28.5" customHeight="1" x14ac:dyDescent="0.25">
      <c r="B2229" s="131" t="s">
        <v>2131</v>
      </c>
      <c r="C2229" s="131" t="s">
        <v>1112</v>
      </c>
      <c r="D2229" s="131" t="s">
        <v>2108</v>
      </c>
      <c r="E2229" s="132" t="s">
        <v>989</v>
      </c>
      <c r="F2229" s="136" t="s">
        <v>798</v>
      </c>
      <c r="G2229" s="133">
        <v>26.528689008458045</v>
      </c>
    </row>
    <row r="2230" spans="2:7" ht="28.5" customHeight="1" x14ac:dyDescent="0.25">
      <c r="B2230" s="131" t="s">
        <v>2132</v>
      </c>
      <c r="C2230" s="131" t="s">
        <v>1112</v>
      </c>
      <c r="D2230" s="131" t="s">
        <v>2108</v>
      </c>
      <c r="E2230" s="132" t="s">
        <v>750</v>
      </c>
      <c r="F2230" s="136" t="s">
        <v>796</v>
      </c>
      <c r="G2230" s="133">
        <v>16.528689008458045</v>
      </c>
    </row>
    <row r="2231" spans="2:7" ht="28.5" customHeight="1" x14ac:dyDescent="0.25">
      <c r="B2231" s="131" t="s">
        <v>2133</v>
      </c>
      <c r="C2231" s="131" t="s">
        <v>1112</v>
      </c>
      <c r="D2231" s="131" t="s">
        <v>2108</v>
      </c>
      <c r="E2231" s="132" t="s">
        <v>853</v>
      </c>
      <c r="F2231" s="136" t="s">
        <v>563</v>
      </c>
      <c r="G2231" s="133">
        <v>89.393398282201787</v>
      </c>
    </row>
    <row r="2232" spans="2:7" ht="28.5" customHeight="1" x14ac:dyDescent="0.25">
      <c r="B2232" s="131" t="s">
        <v>2134</v>
      </c>
      <c r="C2232" s="131" t="s">
        <v>1112</v>
      </c>
      <c r="D2232" s="131" t="s">
        <v>2108</v>
      </c>
      <c r="E2232" s="132" t="s">
        <v>1217</v>
      </c>
      <c r="F2232" s="136" t="s">
        <v>563</v>
      </c>
      <c r="G2232" s="133">
        <v>89.393398282201787</v>
      </c>
    </row>
    <row r="2233" spans="2:7" ht="28.5" customHeight="1" x14ac:dyDescent="0.25">
      <c r="B2233" s="131" t="s">
        <v>2134</v>
      </c>
      <c r="C2233" s="131" t="s">
        <v>1112</v>
      </c>
      <c r="D2233" s="131" t="s">
        <v>2108</v>
      </c>
      <c r="E2233" s="132" t="s">
        <v>1063</v>
      </c>
      <c r="F2233" s="136" t="s">
        <v>563</v>
      </c>
      <c r="G2233" s="133">
        <v>89.393398282201787</v>
      </c>
    </row>
    <row r="2234" spans="2:7" ht="28.5" customHeight="1" x14ac:dyDescent="0.25">
      <c r="B2234" s="131" t="s">
        <v>2135</v>
      </c>
      <c r="C2234" s="131" t="s">
        <v>1112</v>
      </c>
      <c r="D2234" s="131" t="s">
        <v>2108</v>
      </c>
      <c r="E2234" s="132" t="s">
        <v>1066</v>
      </c>
      <c r="F2234" s="136" t="s">
        <v>586</v>
      </c>
      <c r="G2234" s="133">
        <v>36.779751562379076</v>
      </c>
    </row>
    <row r="2235" spans="2:7" ht="28.5" customHeight="1" x14ac:dyDescent="0.25">
      <c r="B2235" s="131" t="s">
        <v>2136</v>
      </c>
      <c r="C2235" s="131" t="s">
        <v>1112</v>
      </c>
      <c r="D2235" s="131" t="s">
        <v>2108</v>
      </c>
      <c r="E2235" s="132" t="s">
        <v>816</v>
      </c>
      <c r="F2235" s="136" t="s">
        <v>1097</v>
      </c>
      <c r="G2235" s="133">
        <v>2.5787329596448103</v>
      </c>
    </row>
    <row r="2236" spans="2:7" ht="28.5" customHeight="1" x14ac:dyDescent="0.25">
      <c r="B2236" s="131" t="s">
        <v>2137</v>
      </c>
      <c r="C2236" s="131" t="s">
        <v>1112</v>
      </c>
      <c r="D2236" s="131" t="s">
        <v>2108</v>
      </c>
      <c r="E2236" s="132" t="s">
        <v>662</v>
      </c>
      <c r="F2236" s="136" t="s">
        <v>688</v>
      </c>
      <c r="G2236" s="133">
        <v>55.124551302700439</v>
      </c>
    </row>
    <row r="2237" spans="2:7" ht="28.5" customHeight="1" x14ac:dyDescent="0.25">
      <c r="B2237" s="131" t="s">
        <v>2116</v>
      </c>
      <c r="C2237" s="131" t="s">
        <v>1112</v>
      </c>
      <c r="D2237" s="131" t="s">
        <v>2108</v>
      </c>
      <c r="E2237" s="132" t="s">
        <v>820</v>
      </c>
      <c r="F2237" s="136" t="s">
        <v>544</v>
      </c>
      <c r="G2237" s="133">
        <v>145.74763177573635</v>
      </c>
    </row>
    <row r="2238" spans="2:7" ht="28.5" customHeight="1" x14ac:dyDescent="0.25">
      <c r="B2238" s="131" t="s">
        <v>2138</v>
      </c>
      <c r="C2238" s="131" t="s">
        <v>1112</v>
      </c>
      <c r="D2238" s="131" t="s">
        <v>2108</v>
      </c>
      <c r="E2238" s="132" t="s">
        <v>621</v>
      </c>
      <c r="F2238" s="136" t="s">
        <v>798</v>
      </c>
      <c r="G2238" s="133">
        <v>7.8613460210427455</v>
      </c>
    </row>
    <row r="2239" spans="2:7" ht="28.5" customHeight="1" x14ac:dyDescent="0.25">
      <c r="B2239" s="131" t="s">
        <v>2138</v>
      </c>
      <c r="C2239" s="131" t="s">
        <v>1112</v>
      </c>
      <c r="D2239" s="131" t="s">
        <v>2108</v>
      </c>
      <c r="E2239" s="132" t="s">
        <v>705</v>
      </c>
      <c r="F2239" s="136" t="s">
        <v>559</v>
      </c>
      <c r="G2239" s="133">
        <v>25.537351935561205</v>
      </c>
    </row>
    <row r="2240" spans="2:7" ht="28.5" customHeight="1" x14ac:dyDescent="0.25">
      <c r="B2240" s="131" t="s">
        <v>2138</v>
      </c>
      <c r="C2240" s="131" t="s">
        <v>1112</v>
      </c>
      <c r="D2240" s="131" t="s">
        <v>2108</v>
      </c>
      <c r="E2240" s="132" t="s">
        <v>704</v>
      </c>
      <c r="F2240" s="136" t="s">
        <v>688</v>
      </c>
      <c r="G2240" s="133">
        <v>37.861346021042749</v>
      </c>
    </row>
    <row r="2241" spans="2:7" ht="28.5" customHeight="1" x14ac:dyDescent="0.25">
      <c r="B2241" s="131" t="s">
        <v>2138</v>
      </c>
      <c r="C2241" s="131" t="s">
        <v>1112</v>
      </c>
      <c r="D2241" s="131" t="s">
        <v>2108</v>
      </c>
      <c r="E2241" s="132" t="s">
        <v>876</v>
      </c>
      <c r="F2241" s="136" t="s">
        <v>688</v>
      </c>
      <c r="G2241" s="133">
        <v>37.861346021042749</v>
      </c>
    </row>
    <row r="2242" spans="2:7" ht="28.5" customHeight="1" x14ac:dyDescent="0.25">
      <c r="B2242" s="131" t="s">
        <v>2138</v>
      </c>
      <c r="C2242" s="131" t="s">
        <v>1112</v>
      </c>
      <c r="D2242" s="131" t="s">
        <v>2108</v>
      </c>
      <c r="E2242" s="132" t="s">
        <v>713</v>
      </c>
      <c r="F2242" s="136" t="s">
        <v>553</v>
      </c>
      <c r="G2242" s="133">
        <v>193.93708890897656</v>
      </c>
    </row>
    <row r="2243" spans="2:7" ht="28.5" customHeight="1" x14ac:dyDescent="0.25">
      <c r="B2243" s="131" t="s">
        <v>2138</v>
      </c>
      <c r="C2243" s="131" t="s">
        <v>1112</v>
      </c>
      <c r="D2243" s="131" t="s">
        <v>2108</v>
      </c>
      <c r="E2243" s="132" t="s">
        <v>844</v>
      </c>
      <c r="F2243" s="136" t="s">
        <v>563</v>
      </c>
      <c r="G2243" s="133">
        <v>44.587005134174532</v>
      </c>
    </row>
    <row r="2244" spans="2:7" ht="28.5" customHeight="1" x14ac:dyDescent="0.25">
      <c r="B2244" s="131" t="s">
        <v>2139</v>
      </c>
      <c r="C2244" s="131" t="s">
        <v>1112</v>
      </c>
      <c r="D2244" s="131" t="s">
        <v>2108</v>
      </c>
      <c r="E2244" s="132" t="s">
        <v>1056</v>
      </c>
      <c r="F2244" s="136" t="s">
        <v>544</v>
      </c>
      <c r="G2244" s="133">
        <v>142.93717491152182</v>
      </c>
    </row>
    <row r="2245" spans="2:7" ht="28.5" customHeight="1" x14ac:dyDescent="0.25">
      <c r="B2245" s="131" t="s">
        <v>2139</v>
      </c>
      <c r="C2245" s="131" t="s">
        <v>1112</v>
      </c>
      <c r="D2245" s="131" t="s">
        <v>2108</v>
      </c>
      <c r="E2245" s="132" t="s">
        <v>857</v>
      </c>
      <c r="F2245" s="136" t="s">
        <v>544</v>
      </c>
      <c r="G2245" s="133">
        <v>142.93717491152182</v>
      </c>
    </row>
    <row r="2246" spans="2:7" ht="28.5" customHeight="1" x14ac:dyDescent="0.25">
      <c r="B2246" s="131" t="s">
        <v>2139</v>
      </c>
      <c r="C2246" s="131" t="s">
        <v>1112</v>
      </c>
      <c r="D2246" s="131" t="s">
        <v>2108</v>
      </c>
      <c r="E2246" s="132" t="s">
        <v>722</v>
      </c>
      <c r="F2246" s="136" t="s">
        <v>586</v>
      </c>
      <c r="G2246" s="133">
        <v>35.658341330781518</v>
      </c>
    </row>
    <row r="2247" spans="2:7" ht="28.5" customHeight="1" x14ac:dyDescent="0.25">
      <c r="B2247" s="131" t="s">
        <v>2139</v>
      </c>
      <c r="C2247" s="131" t="s">
        <v>1112</v>
      </c>
      <c r="D2247" s="131" t="s">
        <v>2108</v>
      </c>
      <c r="E2247" s="132" t="s">
        <v>671</v>
      </c>
      <c r="F2247" s="136" t="s">
        <v>626</v>
      </c>
      <c r="G2247" s="133">
        <v>22.307417596432749</v>
      </c>
    </row>
    <row r="2248" spans="2:7" ht="28.5" customHeight="1" x14ac:dyDescent="0.25">
      <c r="B2248" s="131" t="s">
        <v>2139</v>
      </c>
      <c r="C2248" s="131" t="s">
        <v>1112</v>
      </c>
      <c r="D2248" s="131" t="s">
        <v>2108</v>
      </c>
      <c r="E2248" s="132" t="s">
        <v>613</v>
      </c>
      <c r="F2248" s="136" t="s">
        <v>563</v>
      </c>
      <c r="G2248" s="133">
        <v>89.229206157390252</v>
      </c>
    </row>
    <row r="2249" spans="2:7" ht="28.5" customHeight="1" x14ac:dyDescent="0.25">
      <c r="B2249" s="131" t="s">
        <v>2139</v>
      </c>
      <c r="C2249" s="131" t="s">
        <v>1112</v>
      </c>
      <c r="D2249" s="131" t="s">
        <v>2108</v>
      </c>
      <c r="E2249" s="132" t="s">
        <v>905</v>
      </c>
      <c r="F2249" s="136" t="s">
        <v>688</v>
      </c>
      <c r="G2249" s="133">
        <v>53.40303099901174</v>
      </c>
    </row>
    <row r="2250" spans="2:7" ht="28.5" customHeight="1" x14ac:dyDescent="0.25">
      <c r="B2250" s="131" t="s">
        <v>2140</v>
      </c>
      <c r="C2250" s="131" t="s">
        <v>1112</v>
      </c>
      <c r="D2250" s="131" t="s">
        <v>2108</v>
      </c>
      <c r="E2250" s="132" t="s">
        <v>928</v>
      </c>
      <c r="F2250" s="136" t="s">
        <v>563</v>
      </c>
      <c r="G2250" s="133">
        <v>86.81174765179253</v>
      </c>
    </row>
    <row r="2251" spans="2:7" ht="28.5" customHeight="1" x14ac:dyDescent="0.25">
      <c r="B2251" s="131" t="s">
        <v>2141</v>
      </c>
      <c r="C2251" s="131" t="s">
        <v>1112</v>
      </c>
      <c r="D2251" s="131" t="s">
        <v>2108</v>
      </c>
      <c r="E2251" s="132" t="s">
        <v>926</v>
      </c>
      <c r="F2251" s="136" t="s">
        <v>563</v>
      </c>
      <c r="G2251" s="133">
        <v>86.81174765179253</v>
      </c>
    </row>
    <row r="2252" spans="2:7" ht="28.5" customHeight="1" x14ac:dyDescent="0.25">
      <c r="B2252" s="131" t="s">
        <v>2141</v>
      </c>
      <c r="C2252" s="131" t="s">
        <v>1112</v>
      </c>
      <c r="D2252" s="131" t="s">
        <v>2108</v>
      </c>
      <c r="E2252" s="132" t="s">
        <v>924</v>
      </c>
      <c r="F2252" s="136" t="s">
        <v>544</v>
      </c>
      <c r="G2252" s="133">
        <v>139.1613340158253</v>
      </c>
    </row>
    <row r="2253" spans="2:7" ht="28.5" customHeight="1" x14ac:dyDescent="0.25">
      <c r="B2253" s="131" t="s">
        <v>2141</v>
      </c>
      <c r="C2253" s="131" t="s">
        <v>1112</v>
      </c>
      <c r="D2253" s="131" t="s">
        <v>2108</v>
      </c>
      <c r="E2253" s="132" t="s">
        <v>835</v>
      </c>
      <c r="F2253" s="136" t="s">
        <v>563</v>
      </c>
      <c r="G2253" s="133">
        <v>86.81174765179253</v>
      </c>
    </row>
    <row r="2254" spans="2:7" ht="28.5" customHeight="1" x14ac:dyDescent="0.25">
      <c r="B2254" s="131" t="s">
        <v>2141</v>
      </c>
      <c r="C2254" s="131" t="s">
        <v>1112</v>
      </c>
      <c r="D2254" s="131" t="s">
        <v>2108</v>
      </c>
      <c r="E2254" s="132" t="s">
        <v>691</v>
      </c>
      <c r="F2254" s="136" t="s">
        <v>688</v>
      </c>
      <c r="G2254" s="133">
        <v>51.647156172895365</v>
      </c>
    </row>
    <row r="2255" spans="2:7" ht="28.5" customHeight="1" x14ac:dyDescent="0.25">
      <c r="B2255" s="131" t="s">
        <v>2141</v>
      </c>
      <c r="C2255" s="131" t="s">
        <v>1112</v>
      </c>
      <c r="D2255" s="131" t="s">
        <v>2108</v>
      </c>
      <c r="E2255" s="132" t="s">
        <v>948</v>
      </c>
      <c r="F2255" s="136" t="s">
        <v>688</v>
      </c>
      <c r="G2255" s="133">
        <v>51.647156172895365</v>
      </c>
    </row>
    <row r="2256" spans="2:7" ht="28.5" customHeight="1" x14ac:dyDescent="0.25">
      <c r="B2256" s="131" t="s">
        <v>2142</v>
      </c>
      <c r="C2256" s="131" t="s">
        <v>1112</v>
      </c>
      <c r="D2256" s="131" t="s">
        <v>2108</v>
      </c>
      <c r="E2256" s="132" t="s">
        <v>730</v>
      </c>
      <c r="F2256" s="136" t="s">
        <v>688</v>
      </c>
      <c r="G2256" s="133">
        <v>53.567271185569844</v>
      </c>
    </row>
    <row r="2257" spans="2:7" ht="28.5" customHeight="1" x14ac:dyDescent="0.25">
      <c r="B2257" s="131" t="s">
        <v>2142</v>
      </c>
      <c r="C2257" s="131" t="s">
        <v>1112</v>
      </c>
      <c r="D2257" s="131" t="s">
        <v>2108</v>
      </c>
      <c r="E2257" s="132" t="s">
        <v>819</v>
      </c>
      <c r="F2257" s="136" t="s">
        <v>544</v>
      </c>
      <c r="G2257" s="133">
        <v>143.77378664013074</v>
      </c>
    </row>
    <row r="2258" spans="2:7" ht="28.5" customHeight="1" x14ac:dyDescent="0.25">
      <c r="B2258" s="131" t="s">
        <v>2142</v>
      </c>
      <c r="C2258" s="131" t="s">
        <v>1112</v>
      </c>
      <c r="D2258" s="131" t="s">
        <v>2108</v>
      </c>
      <c r="E2258" s="132" t="s">
        <v>2143</v>
      </c>
      <c r="F2258" s="136" t="s">
        <v>553</v>
      </c>
      <c r="G2258" s="133">
        <v>224.68202219765567</v>
      </c>
    </row>
    <row r="2259" spans="2:7" ht="28.5" customHeight="1" x14ac:dyDescent="0.25">
      <c r="B2259" s="131" t="s">
        <v>2142</v>
      </c>
      <c r="C2259" s="131" t="s">
        <v>1112</v>
      </c>
      <c r="D2259" s="131" t="s">
        <v>2108</v>
      </c>
      <c r="E2259" s="132" t="s">
        <v>1134</v>
      </c>
      <c r="F2259" s="136" t="s">
        <v>688</v>
      </c>
      <c r="G2259" s="133">
        <v>53.567271185569844</v>
      </c>
    </row>
    <row r="2260" spans="2:7" ht="28.5" customHeight="1" x14ac:dyDescent="0.25">
      <c r="B2260" s="131" t="s">
        <v>2142</v>
      </c>
      <c r="C2260" s="131" t="s">
        <v>1112</v>
      </c>
      <c r="D2260" s="131" t="s">
        <v>2108</v>
      </c>
      <c r="E2260" s="132" t="s">
        <v>1140</v>
      </c>
      <c r="F2260" s="136" t="s">
        <v>688</v>
      </c>
      <c r="G2260" s="133">
        <v>53.567271185569844</v>
      </c>
    </row>
    <row r="2261" spans="2:7" ht="28.5" customHeight="1" x14ac:dyDescent="0.25">
      <c r="B2261" s="131" t="s">
        <v>2142</v>
      </c>
      <c r="C2261" s="131" t="s">
        <v>1112</v>
      </c>
      <c r="D2261" s="131" t="s">
        <v>2108</v>
      </c>
      <c r="E2261" s="132" t="s">
        <v>628</v>
      </c>
      <c r="F2261" s="136" t="s">
        <v>563</v>
      </c>
      <c r="G2261" s="133">
        <v>83.773786640130737</v>
      </c>
    </row>
    <row r="2262" spans="2:7" ht="28.5" customHeight="1" x14ac:dyDescent="0.25">
      <c r="B2262" s="131" t="s">
        <v>2144</v>
      </c>
      <c r="C2262" s="131" t="s">
        <v>1112</v>
      </c>
      <c r="D2262" s="131" t="s">
        <v>2108</v>
      </c>
      <c r="E2262" s="132" t="s">
        <v>987</v>
      </c>
      <c r="F2262" s="136" t="s">
        <v>544</v>
      </c>
      <c r="G2262" s="133">
        <v>135.36668921967654</v>
      </c>
    </row>
    <row r="2263" spans="2:7" ht="28.5" customHeight="1" x14ac:dyDescent="0.25">
      <c r="B2263" s="131" t="s">
        <v>2144</v>
      </c>
      <c r="C2263" s="131" t="s">
        <v>1112</v>
      </c>
      <c r="D2263" s="131" t="s">
        <v>2108</v>
      </c>
      <c r="E2263" s="132" t="s">
        <v>1046</v>
      </c>
      <c r="F2263" s="136" t="s">
        <v>544</v>
      </c>
      <c r="G2263" s="133">
        <v>135.36668921967654</v>
      </c>
    </row>
    <row r="2264" spans="2:7" ht="28.5" customHeight="1" x14ac:dyDescent="0.25">
      <c r="B2264" s="131" t="s">
        <v>2144</v>
      </c>
      <c r="C2264" s="131" t="s">
        <v>1112</v>
      </c>
      <c r="D2264" s="131" t="s">
        <v>2108</v>
      </c>
      <c r="E2264" s="132" t="s">
        <v>725</v>
      </c>
      <c r="F2264" s="136" t="s">
        <v>563</v>
      </c>
      <c r="G2264" s="133">
        <v>81.380386685003359</v>
      </c>
    </row>
    <row r="2265" spans="2:7" ht="28.5" customHeight="1" x14ac:dyDescent="0.25">
      <c r="B2265" s="131" t="s">
        <v>2144</v>
      </c>
      <c r="C2265" s="131" t="s">
        <v>1112</v>
      </c>
      <c r="D2265" s="131" t="s">
        <v>2108</v>
      </c>
      <c r="E2265" s="132" t="s">
        <v>1086</v>
      </c>
      <c r="F2265" s="136" t="s">
        <v>559</v>
      </c>
      <c r="G2265" s="133">
        <v>53.172996387504483</v>
      </c>
    </row>
    <row r="2266" spans="2:7" ht="28.5" customHeight="1" x14ac:dyDescent="0.25">
      <c r="B2266" s="131" t="s">
        <v>2144</v>
      </c>
      <c r="C2266" s="131" t="s">
        <v>1112</v>
      </c>
      <c r="D2266" s="131" t="s">
        <v>2108</v>
      </c>
      <c r="E2266" s="132" t="s">
        <v>1059</v>
      </c>
      <c r="F2266" s="136" t="s">
        <v>688</v>
      </c>
      <c r="G2266" s="133">
        <v>50.498421183824235</v>
      </c>
    </row>
    <row r="2267" spans="2:7" ht="28.5" customHeight="1" x14ac:dyDescent="0.25">
      <c r="B2267" s="131" t="s">
        <v>2145</v>
      </c>
      <c r="C2267" s="131" t="s">
        <v>1112</v>
      </c>
      <c r="D2267" s="131" t="s">
        <v>2108</v>
      </c>
      <c r="E2267" s="132" t="s">
        <v>752</v>
      </c>
      <c r="F2267" s="136" t="s">
        <v>563</v>
      </c>
      <c r="G2267" s="133">
        <v>81.380386685003359</v>
      </c>
    </row>
    <row r="2268" spans="2:7" ht="28.5" customHeight="1" x14ac:dyDescent="0.25">
      <c r="B2268" s="131" t="s">
        <v>2145</v>
      </c>
      <c r="C2268" s="131" t="s">
        <v>1112</v>
      </c>
      <c r="D2268" s="131" t="s">
        <v>2108</v>
      </c>
      <c r="E2268" s="132" t="s">
        <v>728</v>
      </c>
      <c r="F2268" s="136" t="s">
        <v>563</v>
      </c>
      <c r="G2268" s="133">
        <v>81.380386685003359</v>
      </c>
    </row>
    <row r="2269" spans="2:7" ht="28.5" customHeight="1" x14ac:dyDescent="0.25">
      <c r="B2269" s="131" t="s">
        <v>2145</v>
      </c>
      <c r="C2269" s="131" t="s">
        <v>1112</v>
      </c>
      <c r="D2269" s="131" t="s">
        <v>2108</v>
      </c>
      <c r="E2269" s="132" t="s">
        <v>653</v>
      </c>
      <c r="F2269" s="136" t="s">
        <v>563</v>
      </c>
      <c r="G2269" s="133">
        <v>81.380386685003359</v>
      </c>
    </row>
    <row r="2270" spans="2:7" ht="28.5" customHeight="1" x14ac:dyDescent="0.25">
      <c r="B2270" s="131" t="s">
        <v>2145</v>
      </c>
      <c r="C2270" s="131" t="s">
        <v>1112</v>
      </c>
      <c r="D2270" s="131" t="s">
        <v>2108</v>
      </c>
      <c r="E2270" s="132" t="s">
        <v>833</v>
      </c>
      <c r="F2270" s="136" t="s">
        <v>559</v>
      </c>
      <c r="G2270" s="133">
        <v>53.172996387504483</v>
      </c>
    </row>
    <row r="2271" spans="2:7" ht="28.5" customHeight="1" x14ac:dyDescent="0.25">
      <c r="B2271" s="131" t="s">
        <v>2146</v>
      </c>
      <c r="C2271" s="131" t="s">
        <v>1112</v>
      </c>
      <c r="D2271" s="131" t="s">
        <v>2108</v>
      </c>
      <c r="E2271" s="132" t="s">
        <v>1132</v>
      </c>
      <c r="F2271" s="136" t="s">
        <v>688</v>
      </c>
      <c r="G2271" s="133">
        <v>44.828315848265227</v>
      </c>
    </row>
    <row r="2272" spans="2:7" ht="28.5" customHeight="1" x14ac:dyDescent="0.25">
      <c r="B2272" s="131" t="s">
        <v>2147</v>
      </c>
      <c r="C2272" s="131" t="s">
        <v>1112</v>
      </c>
      <c r="D2272" s="131" t="s">
        <v>2108</v>
      </c>
      <c r="E2272" s="132" t="s">
        <v>1071</v>
      </c>
      <c r="F2272" s="136" t="s">
        <v>688</v>
      </c>
      <c r="G2272" s="133">
        <v>44.828315848265227</v>
      </c>
    </row>
    <row r="2273" spans="2:7" ht="28.5" customHeight="1" x14ac:dyDescent="0.25">
      <c r="B2273" s="131" t="s">
        <v>2148</v>
      </c>
      <c r="C2273" s="131" t="s">
        <v>1112</v>
      </c>
      <c r="D2273" s="131" t="s">
        <v>2108</v>
      </c>
      <c r="E2273" s="132" t="s">
        <v>1118</v>
      </c>
      <c r="F2273" s="136" t="s">
        <v>688</v>
      </c>
      <c r="G2273" s="133">
        <v>44.828315848265227</v>
      </c>
    </row>
    <row r="2274" spans="2:7" ht="28.5" customHeight="1" x14ac:dyDescent="0.25">
      <c r="B2274" s="131" t="s">
        <v>2147</v>
      </c>
      <c r="C2274" s="131" t="s">
        <v>1112</v>
      </c>
      <c r="D2274" s="131" t="s">
        <v>2108</v>
      </c>
      <c r="E2274" s="132" t="s">
        <v>843</v>
      </c>
      <c r="F2274" s="136" t="s">
        <v>563</v>
      </c>
      <c r="G2274" s="133">
        <v>73.304307463562594</v>
      </c>
    </row>
    <row r="2275" spans="2:7" ht="28.5" customHeight="1" x14ac:dyDescent="0.25">
      <c r="B2275" s="131" t="s">
        <v>2147</v>
      </c>
      <c r="C2275" s="131" t="s">
        <v>1112</v>
      </c>
      <c r="D2275" s="131" t="s">
        <v>2108</v>
      </c>
      <c r="E2275" s="132" t="s">
        <v>962</v>
      </c>
      <c r="F2275" s="136" t="s">
        <v>563</v>
      </c>
      <c r="G2275" s="133">
        <v>73.304307463562594</v>
      </c>
    </row>
    <row r="2276" spans="2:7" ht="28.5" customHeight="1" x14ac:dyDescent="0.25">
      <c r="B2276" s="131" t="s">
        <v>2147</v>
      </c>
      <c r="C2276" s="131" t="s">
        <v>1112</v>
      </c>
      <c r="D2276" s="131" t="s">
        <v>2108</v>
      </c>
      <c r="E2276" s="132" t="s">
        <v>1123</v>
      </c>
      <c r="F2276" s="136" t="s">
        <v>688</v>
      </c>
      <c r="G2276" s="133">
        <v>44.828315848265227</v>
      </c>
    </row>
    <row r="2277" spans="2:7" ht="28.5" customHeight="1" x14ac:dyDescent="0.25">
      <c r="B2277" s="131" t="s">
        <v>2147</v>
      </c>
      <c r="C2277" s="131" t="s">
        <v>1112</v>
      </c>
      <c r="D2277" s="131" t="s">
        <v>2108</v>
      </c>
      <c r="E2277" s="132" t="s">
        <v>918</v>
      </c>
      <c r="F2277" s="136" t="s">
        <v>563</v>
      </c>
      <c r="G2277" s="133">
        <v>73.304307463562594</v>
      </c>
    </row>
    <row r="2278" spans="2:7" ht="28.5" customHeight="1" x14ac:dyDescent="0.25">
      <c r="B2278" s="131" t="s">
        <v>2147</v>
      </c>
      <c r="C2278" s="131" t="s">
        <v>1112</v>
      </c>
      <c r="D2278" s="131" t="s">
        <v>2108</v>
      </c>
      <c r="E2278" s="132" t="s">
        <v>692</v>
      </c>
      <c r="F2278" s="136" t="s">
        <v>559</v>
      </c>
      <c r="G2278" s="133">
        <v>47.828315848265227</v>
      </c>
    </row>
    <row r="2279" spans="2:7" ht="28.5" customHeight="1" x14ac:dyDescent="0.25">
      <c r="B2279" s="131" t="s">
        <v>2149</v>
      </c>
      <c r="C2279" s="131" t="s">
        <v>1112</v>
      </c>
      <c r="D2279" s="131" t="s">
        <v>2108</v>
      </c>
      <c r="E2279" s="132" t="s">
        <v>696</v>
      </c>
      <c r="F2279" s="136" t="s">
        <v>544</v>
      </c>
      <c r="G2279" s="133">
        <v>135.09919680010302</v>
      </c>
    </row>
    <row r="2280" spans="2:7" ht="28.5" customHeight="1" x14ac:dyDescent="0.25">
      <c r="B2280" s="131" t="s">
        <v>2149</v>
      </c>
      <c r="C2280" s="131" t="s">
        <v>1112</v>
      </c>
      <c r="D2280" s="131" t="s">
        <v>2108</v>
      </c>
      <c r="E2280" s="132" t="s">
        <v>880</v>
      </c>
      <c r="F2280" s="136" t="s">
        <v>563</v>
      </c>
      <c r="G2280" s="133">
        <v>75.099196800103016</v>
      </c>
    </row>
    <row r="2281" spans="2:7" ht="28.5" customHeight="1" x14ac:dyDescent="0.25">
      <c r="B2281" s="131" t="s">
        <v>2149</v>
      </c>
      <c r="C2281" s="131" t="s">
        <v>1112</v>
      </c>
      <c r="D2281" s="131" t="s">
        <v>2108</v>
      </c>
      <c r="E2281" s="132" t="s">
        <v>973</v>
      </c>
      <c r="F2281" s="136" t="s">
        <v>563</v>
      </c>
      <c r="G2281" s="133">
        <v>75.099196800103016</v>
      </c>
    </row>
    <row r="2282" spans="2:7" ht="28.5" customHeight="1" x14ac:dyDescent="0.25">
      <c r="B2282" s="131" t="s">
        <v>2150</v>
      </c>
      <c r="C2282" s="131" t="s">
        <v>1112</v>
      </c>
      <c r="D2282" s="131" t="s">
        <v>2108</v>
      </c>
      <c r="E2282" s="132" t="s">
        <v>651</v>
      </c>
      <c r="F2282" s="136" t="s">
        <v>688</v>
      </c>
      <c r="G2282" s="133">
        <v>50.205613852823646</v>
      </c>
    </row>
    <row r="2283" spans="2:7" ht="28.5" customHeight="1" x14ac:dyDescent="0.25">
      <c r="B2283" s="131" t="s">
        <v>2150</v>
      </c>
      <c r="C2283" s="131" t="s">
        <v>1112</v>
      </c>
      <c r="D2283" s="131" t="s">
        <v>2108</v>
      </c>
      <c r="E2283" s="132" t="s">
        <v>866</v>
      </c>
      <c r="F2283" s="136" t="s">
        <v>688</v>
      </c>
      <c r="G2283" s="133">
        <v>49.791670068027777</v>
      </c>
    </row>
    <row r="2284" spans="2:7" ht="28.5" customHeight="1" x14ac:dyDescent="0.25">
      <c r="B2284" s="131" t="s">
        <v>2151</v>
      </c>
      <c r="C2284" s="131" t="s">
        <v>1112</v>
      </c>
      <c r="D2284" s="131" t="s">
        <v>2108</v>
      </c>
      <c r="E2284" s="132" t="s">
        <v>625</v>
      </c>
      <c r="F2284" s="136" t="s">
        <v>688</v>
      </c>
      <c r="G2284" s="133">
        <v>49.791670068027777</v>
      </c>
    </row>
    <row r="2285" spans="2:7" ht="28.5" customHeight="1" x14ac:dyDescent="0.25">
      <c r="B2285" s="131" t="s">
        <v>2152</v>
      </c>
      <c r="C2285" s="131" t="s">
        <v>1112</v>
      </c>
      <c r="D2285" s="131" t="s">
        <v>2108</v>
      </c>
      <c r="E2285" s="132" t="s">
        <v>1229</v>
      </c>
      <c r="F2285" s="136" t="s">
        <v>626</v>
      </c>
      <c r="G2285" s="133">
        <v>20.950308653736684</v>
      </c>
    </row>
    <row r="2286" spans="2:7" ht="28.5" customHeight="1" x14ac:dyDescent="0.25">
      <c r="B2286" s="131" t="s">
        <v>2149</v>
      </c>
      <c r="C2286" s="131" t="s">
        <v>1112</v>
      </c>
      <c r="D2286" s="131" t="s">
        <v>2108</v>
      </c>
      <c r="E2286" s="132" t="s">
        <v>1101</v>
      </c>
      <c r="F2286" s="136" t="s">
        <v>544</v>
      </c>
      <c r="G2286" s="133">
        <v>135.36506545573948</v>
      </c>
    </row>
    <row r="2287" spans="2:7" ht="28.5" customHeight="1" x14ac:dyDescent="0.25">
      <c r="B2287" s="131" t="s">
        <v>2153</v>
      </c>
      <c r="C2287" s="131" t="s">
        <v>1112</v>
      </c>
      <c r="D2287" s="131" t="s">
        <v>2108</v>
      </c>
      <c r="E2287" s="132" t="s">
        <v>650</v>
      </c>
      <c r="F2287" s="136" t="s">
        <v>544</v>
      </c>
      <c r="G2287" s="133">
        <v>147.2905546934573</v>
      </c>
    </row>
    <row r="2288" spans="2:7" ht="28.5" customHeight="1" x14ac:dyDescent="0.25">
      <c r="B2288" s="131" t="s">
        <v>2153</v>
      </c>
      <c r="C2288" s="131" t="s">
        <v>1112</v>
      </c>
      <c r="D2288" s="131" t="s">
        <v>2108</v>
      </c>
      <c r="E2288" s="132" t="s">
        <v>821</v>
      </c>
      <c r="F2288" s="136" t="s">
        <v>563</v>
      </c>
      <c r="G2288" s="133">
        <v>91.991879121791428</v>
      </c>
    </row>
    <row r="2289" spans="2:7" ht="28.5" customHeight="1" x14ac:dyDescent="0.25">
      <c r="B2289" s="131" t="s">
        <v>2154</v>
      </c>
      <c r="C2289" s="131" t="s">
        <v>1112</v>
      </c>
      <c r="D2289" s="131" t="s">
        <v>2108</v>
      </c>
      <c r="E2289" s="132" t="s">
        <v>699</v>
      </c>
      <c r="F2289" s="136" t="s">
        <v>559</v>
      </c>
      <c r="G2289" s="133">
        <v>54.551923295802766</v>
      </c>
    </row>
    <row r="2290" spans="2:7" ht="28.5" customHeight="1" x14ac:dyDescent="0.25">
      <c r="B2290" s="131" t="s">
        <v>2154</v>
      </c>
      <c r="C2290" s="131" t="s">
        <v>1112</v>
      </c>
      <c r="D2290" s="131" t="s">
        <v>2108</v>
      </c>
      <c r="E2290" s="132" t="s">
        <v>702</v>
      </c>
      <c r="F2290" s="136" t="s">
        <v>563</v>
      </c>
      <c r="G2290" s="133">
        <v>86.607091428670174</v>
      </c>
    </row>
    <row r="2291" spans="2:7" ht="28.5" customHeight="1" x14ac:dyDescent="0.25">
      <c r="B2291" s="131" t="s">
        <v>2154</v>
      </c>
      <c r="C2291" s="131" t="s">
        <v>1112</v>
      </c>
      <c r="D2291" s="131" t="s">
        <v>2108</v>
      </c>
      <c r="E2291" s="132" t="s">
        <v>665</v>
      </c>
      <c r="F2291" s="136" t="s">
        <v>559</v>
      </c>
      <c r="G2291" s="133">
        <v>54.551923295802766</v>
      </c>
    </row>
    <row r="2292" spans="2:7" ht="28.5" customHeight="1" x14ac:dyDescent="0.25">
      <c r="B2292" s="131" t="s">
        <v>2152</v>
      </c>
      <c r="C2292" s="131" t="s">
        <v>1112</v>
      </c>
      <c r="D2292" s="131" t="s">
        <v>2108</v>
      </c>
      <c r="E2292" s="132" t="s">
        <v>718</v>
      </c>
      <c r="F2292" s="136" t="s">
        <v>563</v>
      </c>
      <c r="G2292" s="133">
        <v>86.607091428670174</v>
      </c>
    </row>
    <row r="2293" spans="2:7" ht="28.5" customHeight="1" x14ac:dyDescent="0.25">
      <c r="B2293" s="131" t="s">
        <v>2155</v>
      </c>
      <c r="C2293" s="131" t="s">
        <v>1112</v>
      </c>
      <c r="D2293" s="131" t="s">
        <v>2108</v>
      </c>
      <c r="E2293" s="132" t="s">
        <v>654</v>
      </c>
      <c r="F2293" s="136" t="s">
        <v>586</v>
      </c>
      <c r="G2293" s="133">
        <v>34.55941179650582</v>
      </c>
    </row>
    <row r="2294" spans="2:7" ht="28.5" customHeight="1" x14ac:dyDescent="0.25">
      <c r="B2294" s="131" t="s">
        <v>1554</v>
      </c>
      <c r="C2294" s="131" t="s">
        <v>1112</v>
      </c>
      <c r="D2294" s="131" t="s">
        <v>2108</v>
      </c>
      <c r="E2294" s="132" t="s">
        <v>622</v>
      </c>
      <c r="F2294" s="136" t="s">
        <v>563</v>
      </c>
      <c r="G2294" s="133">
        <v>86.607091428670174</v>
      </c>
    </row>
    <row r="2295" spans="2:7" ht="28.5" customHeight="1" x14ac:dyDescent="0.25">
      <c r="B2295" s="131" t="s">
        <v>1554</v>
      </c>
      <c r="C2295" s="131" t="s">
        <v>1112</v>
      </c>
      <c r="D2295" s="131" t="s">
        <v>2108</v>
      </c>
      <c r="E2295" s="132" t="s">
        <v>657</v>
      </c>
      <c r="F2295" s="136" t="s">
        <v>688</v>
      </c>
      <c r="G2295" s="133">
        <v>46.607091428670174</v>
      </c>
    </row>
    <row r="2296" spans="2:7" ht="28.5" customHeight="1" x14ac:dyDescent="0.25">
      <c r="B2296" s="131" t="s">
        <v>1554</v>
      </c>
      <c r="C2296" s="131" t="s">
        <v>1112</v>
      </c>
      <c r="D2296" s="131" t="s">
        <v>2108</v>
      </c>
      <c r="E2296" s="132" t="s">
        <v>1047</v>
      </c>
      <c r="F2296" s="136" t="s">
        <v>563</v>
      </c>
      <c r="G2296" s="133">
        <v>86.607091428670174</v>
      </c>
    </row>
    <row r="2297" spans="2:7" ht="28.5" customHeight="1" x14ac:dyDescent="0.25">
      <c r="B2297" s="131" t="s">
        <v>1554</v>
      </c>
      <c r="C2297" s="131" t="s">
        <v>1112</v>
      </c>
      <c r="D2297" s="131" t="s">
        <v>2108</v>
      </c>
      <c r="E2297" s="132" t="s">
        <v>940</v>
      </c>
      <c r="F2297" s="136" t="s">
        <v>544</v>
      </c>
      <c r="G2297" s="133">
        <v>138.60724421679151</v>
      </c>
    </row>
    <row r="2298" spans="2:7" ht="28.5" customHeight="1" x14ac:dyDescent="0.25">
      <c r="B2298" s="131" t="s">
        <v>2156</v>
      </c>
      <c r="C2298" s="131" t="s">
        <v>1112</v>
      </c>
      <c r="D2298" s="131" t="s">
        <v>2108</v>
      </c>
      <c r="E2298" s="132" t="s">
        <v>985</v>
      </c>
      <c r="F2298" s="136" t="s">
        <v>544</v>
      </c>
      <c r="G2298" s="133">
        <v>138.60724421679151</v>
      </c>
    </row>
    <row r="2299" spans="2:7" ht="28.5" customHeight="1" x14ac:dyDescent="0.25">
      <c r="B2299" s="131" t="s">
        <v>2157</v>
      </c>
      <c r="C2299" s="131" t="s">
        <v>1112</v>
      </c>
      <c r="D2299" s="131" t="s">
        <v>2108</v>
      </c>
      <c r="E2299" s="132" t="s">
        <v>1074</v>
      </c>
      <c r="F2299" s="136" t="s">
        <v>798</v>
      </c>
      <c r="G2299" s="133">
        <v>20.878596599206894</v>
      </c>
    </row>
    <row r="2300" spans="2:7" ht="28.5" customHeight="1" x14ac:dyDescent="0.25">
      <c r="B2300" s="131" t="s">
        <v>2158</v>
      </c>
      <c r="C2300" s="131" t="s">
        <v>1112</v>
      </c>
      <c r="D2300" s="131" t="s">
        <v>2108</v>
      </c>
      <c r="E2300" s="132" t="s">
        <v>1050</v>
      </c>
      <c r="F2300" s="136" t="s">
        <v>544</v>
      </c>
      <c r="G2300" s="133">
        <v>120.38623976444549</v>
      </c>
    </row>
    <row r="2301" spans="2:7" ht="28.5" customHeight="1" x14ac:dyDescent="0.25">
      <c r="B2301" s="131" t="s">
        <v>2158</v>
      </c>
      <c r="C2301" s="131" t="s">
        <v>1112</v>
      </c>
      <c r="D2301" s="131" t="s">
        <v>2108</v>
      </c>
      <c r="E2301" s="132" t="s">
        <v>683</v>
      </c>
      <c r="F2301" s="136" t="s">
        <v>688</v>
      </c>
      <c r="G2301" s="133">
        <v>44.274224979353164</v>
      </c>
    </row>
    <row r="2302" spans="2:7" ht="28.5" customHeight="1" x14ac:dyDescent="0.25">
      <c r="B2302" s="131" t="s">
        <v>2158</v>
      </c>
      <c r="C2302" s="131" t="s">
        <v>1112</v>
      </c>
      <c r="D2302" s="131" t="s">
        <v>2108</v>
      </c>
      <c r="E2302" s="132" t="s">
        <v>981</v>
      </c>
      <c r="F2302" s="136" t="s">
        <v>544</v>
      </c>
      <c r="G2302" s="133">
        <v>120.38623976444549</v>
      </c>
    </row>
    <row r="2303" spans="2:7" ht="28.5" customHeight="1" x14ac:dyDescent="0.25">
      <c r="B2303" s="131" t="s">
        <v>2158</v>
      </c>
      <c r="C2303" s="131" t="s">
        <v>1112</v>
      </c>
      <c r="D2303" s="131" t="s">
        <v>2108</v>
      </c>
      <c r="E2303" s="132" t="s">
        <v>1444</v>
      </c>
      <c r="F2303" s="136" t="s">
        <v>544</v>
      </c>
      <c r="G2303" s="133">
        <v>120.38623976444549</v>
      </c>
    </row>
    <row r="2304" spans="2:7" ht="28.5" customHeight="1" x14ac:dyDescent="0.25">
      <c r="B2304" s="131" t="s">
        <v>2158</v>
      </c>
      <c r="C2304" s="131" t="s">
        <v>1112</v>
      </c>
      <c r="D2304" s="131" t="s">
        <v>2108</v>
      </c>
      <c r="E2304" s="132" t="s">
        <v>871</v>
      </c>
      <c r="F2304" s="136" t="s">
        <v>563</v>
      </c>
      <c r="G2304" s="133">
        <v>71.928662304763606</v>
      </c>
    </row>
    <row r="2305" spans="2:7" ht="28.5" customHeight="1" x14ac:dyDescent="0.25">
      <c r="B2305" s="131" t="s">
        <v>2158</v>
      </c>
      <c r="C2305" s="131" t="s">
        <v>1112</v>
      </c>
      <c r="D2305" s="131" t="s">
        <v>2108</v>
      </c>
      <c r="E2305" s="132" t="s">
        <v>916</v>
      </c>
      <c r="F2305" s="136" t="s">
        <v>559</v>
      </c>
      <c r="G2305" s="133">
        <v>47.274224979353164</v>
      </c>
    </row>
    <row r="2306" spans="2:7" ht="28.5" customHeight="1" x14ac:dyDescent="0.25">
      <c r="B2306" s="131" t="s">
        <v>2158</v>
      </c>
      <c r="C2306" s="131" t="s">
        <v>1112</v>
      </c>
      <c r="D2306" s="131" t="s">
        <v>2108</v>
      </c>
      <c r="E2306" s="132" t="s">
        <v>746</v>
      </c>
      <c r="F2306" s="136" t="s">
        <v>626</v>
      </c>
      <c r="G2306" s="133">
        <v>11.896565335760245</v>
      </c>
    </row>
    <row r="2307" spans="2:7" ht="28.5" customHeight="1" x14ac:dyDescent="0.25">
      <c r="B2307" s="131" t="s">
        <v>2159</v>
      </c>
      <c r="C2307" s="131" t="s">
        <v>2160</v>
      </c>
      <c r="D2307" s="131" t="s">
        <v>2161</v>
      </c>
      <c r="E2307" s="132" t="s">
        <v>1071</v>
      </c>
      <c r="F2307" s="136" t="s">
        <v>563</v>
      </c>
      <c r="G2307" s="133">
        <v>24</v>
      </c>
    </row>
    <row r="2308" spans="2:7" ht="28.5" customHeight="1" x14ac:dyDescent="0.25">
      <c r="B2308" s="131" t="s">
        <v>2159</v>
      </c>
      <c r="C2308" s="131" t="s">
        <v>2160</v>
      </c>
      <c r="D2308" s="131" t="s">
        <v>2161</v>
      </c>
      <c r="E2308" s="132" t="s">
        <v>622</v>
      </c>
      <c r="F2308" s="136" t="s">
        <v>553</v>
      </c>
      <c r="G2308" s="133">
        <v>36</v>
      </c>
    </row>
    <row r="2309" spans="2:7" ht="28.5" customHeight="1" x14ac:dyDescent="0.25">
      <c r="B2309" s="131" t="s">
        <v>2159</v>
      </c>
      <c r="C2309" s="131" t="s">
        <v>2160</v>
      </c>
      <c r="D2309" s="131" t="s">
        <v>2161</v>
      </c>
      <c r="E2309" s="132" t="s">
        <v>623</v>
      </c>
      <c r="F2309" s="136" t="s">
        <v>559</v>
      </c>
      <c r="G2309" s="133">
        <v>36</v>
      </c>
    </row>
    <row r="2310" spans="2:7" ht="28.5" customHeight="1" x14ac:dyDescent="0.25">
      <c r="B2310" s="131" t="s">
        <v>2159</v>
      </c>
      <c r="C2310" s="131" t="s">
        <v>2160</v>
      </c>
      <c r="D2310" s="131" t="s">
        <v>2161</v>
      </c>
      <c r="E2310" s="132" t="s">
        <v>613</v>
      </c>
      <c r="F2310" s="136" t="s">
        <v>553</v>
      </c>
      <c r="G2310" s="133">
        <v>235</v>
      </c>
    </row>
    <row r="2311" spans="2:7" ht="28.5" customHeight="1" x14ac:dyDescent="0.25">
      <c r="B2311" s="131" t="s">
        <v>2162</v>
      </c>
      <c r="C2311" s="131" t="s">
        <v>2160</v>
      </c>
      <c r="D2311" s="131" t="s">
        <v>2161</v>
      </c>
      <c r="E2311" s="132" t="s">
        <v>678</v>
      </c>
      <c r="F2311" s="136" t="s">
        <v>563</v>
      </c>
      <c r="G2311" s="133">
        <v>98</v>
      </c>
    </row>
    <row r="2312" spans="2:7" ht="28.5" customHeight="1" x14ac:dyDescent="0.25">
      <c r="B2312" s="131" t="s">
        <v>2162</v>
      </c>
      <c r="C2312" s="131" t="s">
        <v>2160</v>
      </c>
      <c r="D2312" s="131" t="s">
        <v>2161</v>
      </c>
      <c r="E2312" s="132" t="s">
        <v>679</v>
      </c>
      <c r="F2312" s="136" t="s">
        <v>553</v>
      </c>
      <c r="G2312" s="133">
        <v>200</v>
      </c>
    </row>
    <row r="2313" spans="2:7" ht="28.5" customHeight="1" x14ac:dyDescent="0.25">
      <c r="B2313" s="131" t="s">
        <v>2162</v>
      </c>
      <c r="C2313" s="131" t="s">
        <v>2160</v>
      </c>
      <c r="D2313" s="131" t="s">
        <v>2161</v>
      </c>
      <c r="E2313" s="132" t="s">
        <v>821</v>
      </c>
      <c r="F2313" s="136" t="s">
        <v>553</v>
      </c>
      <c r="G2313" s="133">
        <v>202</v>
      </c>
    </row>
    <row r="2314" spans="2:7" ht="28.5" customHeight="1" x14ac:dyDescent="0.25">
      <c r="B2314" s="131" t="s">
        <v>2163</v>
      </c>
      <c r="C2314" s="131" t="s">
        <v>2160</v>
      </c>
      <c r="D2314" s="131" t="s">
        <v>2161</v>
      </c>
      <c r="E2314" s="132" t="s">
        <v>668</v>
      </c>
      <c r="F2314" s="136" t="s">
        <v>626</v>
      </c>
      <c r="G2314" s="133">
        <v>10</v>
      </c>
    </row>
    <row r="2315" spans="2:7" ht="28.5" customHeight="1" x14ac:dyDescent="0.25">
      <c r="B2315" s="131" t="s">
        <v>2163</v>
      </c>
      <c r="C2315" s="131" t="s">
        <v>2160</v>
      </c>
      <c r="D2315" s="131" t="s">
        <v>2161</v>
      </c>
      <c r="E2315" s="132" t="s">
        <v>913</v>
      </c>
      <c r="F2315" s="136" t="s">
        <v>559</v>
      </c>
      <c r="G2315" s="133">
        <v>4</v>
      </c>
    </row>
    <row r="2316" spans="2:7" ht="28.5" customHeight="1" x14ac:dyDescent="0.25">
      <c r="B2316" s="131" t="s">
        <v>2162</v>
      </c>
      <c r="C2316" s="131" t="s">
        <v>2160</v>
      </c>
      <c r="D2316" s="131" t="s">
        <v>2161</v>
      </c>
      <c r="E2316" s="132" t="s">
        <v>1155</v>
      </c>
      <c r="F2316" s="136" t="s">
        <v>563</v>
      </c>
      <c r="G2316" s="133">
        <v>24</v>
      </c>
    </row>
    <row r="2317" spans="2:7" ht="28.5" customHeight="1" x14ac:dyDescent="0.25">
      <c r="B2317" s="131" t="s">
        <v>2162</v>
      </c>
      <c r="C2317" s="131" t="s">
        <v>2160</v>
      </c>
      <c r="D2317" s="131" t="s">
        <v>2161</v>
      </c>
      <c r="E2317" s="132" t="s">
        <v>725</v>
      </c>
      <c r="F2317" s="136" t="s">
        <v>563</v>
      </c>
      <c r="G2317" s="133">
        <v>38</v>
      </c>
    </row>
    <row r="2318" spans="2:7" ht="28.5" customHeight="1" x14ac:dyDescent="0.25">
      <c r="B2318" s="131" t="s">
        <v>2162</v>
      </c>
      <c r="C2318" s="131" t="s">
        <v>2160</v>
      </c>
      <c r="D2318" s="131" t="s">
        <v>2161</v>
      </c>
      <c r="E2318" s="132" t="s">
        <v>914</v>
      </c>
      <c r="F2318" s="136" t="s">
        <v>563</v>
      </c>
      <c r="G2318" s="133">
        <v>85</v>
      </c>
    </row>
    <row r="2319" spans="2:7" ht="28.5" customHeight="1" x14ac:dyDescent="0.25">
      <c r="B2319" s="131" t="s">
        <v>2162</v>
      </c>
      <c r="C2319" s="131" t="s">
        <v>2160</v>
      </c>
      <c r="D2319" s="131" t="s">
        <v>2161</v>
      </c>
      <c r="E2319" s="132" t="s">
        <v>1163</v>
      </c>
      <c r="F2319" s="136" t="s">
        <v>559</v>
      </c>
      <c r="G2319" s="133">
        <v>39.700000000000003</v>
      </c>
    </row>
    <row r="2320" spans="2:7" ht="28.5" customHeight="1" x14ac:dyDescent="0.25">
      <c r="B2320" s="131" t="s">
        <v>2162</v>
      </c>
      <c r="C2320" s="131" t="s">
        <v>2160</v>
      </c>
      <c r="D2320" s="131" t="s">
        <v>2161</v>
      </c>
      <c r="E2320" s="132" t="s">
        <v>719</v>
      </c>
      <c r="F2320" s="136" t="s">
        <v>559</v>
      </c>
      <c r="G2320" s="133">
        <v>38</v>
      </c>
    </row>
    <row r="2321" spans="2:7" ht="28.5" customHeight="1" x14ac:dyDescent="0.25">
      <c r="B2321" s="131" t="s">
        <v>2162</v>
      </c>
      <c r="C2321" s="131" t="s">
        <v>2160</v>
      </c>
      <c r="D2321" s="131" t="s">
        <v>2161</v>
      </c>
      <c r="E2321" s="132" t="s">
        <v>1234</v>
      </c>
      <c r="F2321" s="136" t="s">
        <v>544</v>
      </c>
      <c r="G2321" s="133">
        <v>150.01901808437668</v>
      </c>
    </row>
    <row r="2322" spans="2:7" ht="28.5" customHeight="1" x14ac:dyDescent="0.25">
      <c r="B2322" s="131" t="s">
        <v>2164</v>
      </c>
      <c r="C2322" s="131" t="s">
        <v>2160</v>
      </c>
      <c r="D2322" s="131" t="s">
        <v>2161</v>
      </c>
      <c r="E2322" s="132" t="s">
        <v>649</v>
      </c>
      <c r="F2322" s="136" t="s">
        <v>798</v>
      </c>
      <c r="G2322" s="133">
        <v>20</v>
      </c>
    </row>
    <row r="2323" spans="2:7" ht="28.5" customHeight="1" x14ac:dyDescent="0.25">
      <c r="B2323" s="131" t="s">
        <v>2162</v>
      </c>
      <c r="C2323" s="131" t="s">
        <v>2160</v>
      </c>
      <c r="D2323" s="131" t="s">
        <v>2161</v>
      </c>
      <c r="E2323" s="132" t="s">
        <v>2165</v>
      </c>
      <c r="F2323" s="136" t="s">
        <v>688</v>
      </c>
      <c r="G2323" s="133">
        <v>7</v>
      </c>
    </row>
    <row r="2324" spans="2:7" ht="28.5" customHeight="1" x14ac:dyDescent="0.25">
      <c r="B2324" s="131" t="s">
        <v>2166</v>
      </c>
      <c r="C2324" s="131" t="s">
        <v>2160</v>
      </c>
      <c r="D2324" s="131" t="s">
        <v>2161</v>
      </c>
      <c r="E2324" s="132" t="s">
        <v>916</v>
      </c>
      <c r="F2324" s="136" t="s">
        <v>626</v>
      </c>
      <c r="G2324" s="133">
        <v>3</v>
      </c>
    </row>
    <row r="2325" spans="2:7" ht="28.5" customHeight="1" x14ac:dyDescent="0.25">
      <c r="B2325" s="131" t="s">
        <v>2167</v>
      </c>
      <c r="C2325" s="131" t="s">
        <v>2160</v>
      </c>
      <c r="D2325" s="131" t="s">
        <v>2161</v>
      </c>
      <c r="E2325" s="132" t="s">
        <v>1173</v>
      </c>
      <c r="F2325" s="136" t="s">
        <v>563</v>
      </c>
      <c r="G2325" s="133">
        <v>6</v>
      </c>
    </row>
    <row r="2326" spans="2:7" ht="28.5" customHeight="1" x14ac:dyDescent="0.25">
      <c r="B2326" s="131" t="s">
        <v>2167</v>
      </c>
      <c r="C2326" s="131" t="s">
        <v>2160</v>
      </c>
      <c r="D2326" s="131" t="s">
        <v>2161</v>
      </c>
      <c r="E2326" s="132" t="s">
        <v>616</v>
      </c>
      <c r="F2326" s="136" t="s">
        <v>553</v>
      </c>
      <c r="G2326" s="133">
        <v>100</v>
      </c>
    </row>
    <row r="2327" spans="2:7" ht="28.5" customHeight="1" x14ac:dyDescent="0.25">
      <c r="B2327" s="131" t="s">
        <v>2167</v>
      </c>
      <c r="C2327" s="131" t="s">
        <v>2160</v>
      </c>
      <c r="D2327" s="131" t="s">
        <v>2161</v>
      </c>
      <c r="E2327" s="132" t="s">
        <v>1039</v>
      </c>
      <c r="F2327" s="136" t="s">
        <v>563</v>
      </c>
      <c r="G2327" s="133">
        <v>86.176831043498026</v>
      </c>
    </row>
    <row r="2328" spans="2:7" ht="28.5" customHeight="1" x14ac:dyDescent="0.25">
      <c r="B2328" s="131" t="s">
        <v>2167</v>
      </c>
      <c r="C2328" s="131" t="s">
        <v>2160</v>
      </c>
      <c r="D2328" s="131" t="s">
        <v>2161</v>
      </c>
      <c r="E2328" s="132" t="s">
        <v>870</v>
      </c>
      <c r="F2328" s="136" t="s">
        <v>559</v>
      </c>
      <c r="G2328" s="133">
        <v>25</v>
      </c>
    </row>
    <row r="2329" spans="2:7" ht="28.5" customHeight="1" x14ac:dyDescent="0.25">
      <c r="B2329" s="131" t="s">
        <v>2167</v>
      </c>
      <c r="C2329" s="131" t="s">
        <v>2160</v>
      </c>
      <c r="D2329" s="131" t="s">
        <v>2161</v>
      </c>
      <c r="E2329" s="132" t="s">
        <v>689</v>
      </c>
      <c r="F2329" s="136" t="s">
        <v>626</v>
      </c>
      <c r="G2329" s="133">
        <v>21.448943819087059</v>
      </c>
    </row>
    <row r="2330" spans="2:7" ht="28.5" customHeight="1" x14ac:dyDescent="0.25">
      <c r="B2330" s="131" t="s">
        <v>2167</v>
      </c>
      <c r="C2330" s="131" t="s">
        <v>2160</v>
      </c>
      <c r="D2330" s="131" t="s">
        <v>2161</v>
      </c>
      <c r="E2330" s="132" t="s">
        <v>1175</v>
      </c>
      <c r="F2330" s="136" t="s">
        <v>559</v>
      </c>
      <c r="G2330" s="133">
        <v>50</v>
      </c>
    </row>
    <row r="2331" spans="2:7" ht="28.5" customHeight="1" x14ac:dyDescent="0.25">
      <c r="B2331" s="131" t="s">
        <v>2168</v>
      </c>
      <c r="C2331" s="131" t="s">
        <v>2160</v>
      </c>
      <c r="D2331" s="131" t="s">
        <v>2161</v>
      </c>
      <c r="E2331" s="132" t="s">
        <v>720</v>
      </c>
      <c r="F2331" s="136" t="s">
        <v>553</v>
      </c>
      <c r="G2331" s="133">
        <v>163.68516929287296</v>
      </c>
    </row>
    <row r="2332" spans="2:7" ht="28.5" customHeight="1" x14ac:dyDescent="0.25">
      <c r="B2332" s="131" t="s">
        <v>2169</v>
      </c>
      <c r="C2332" s="131" t="s">
        <v>2160</v>
      </c>
      <c r="D2332" s="131" t="s">
        <v>2161</v>
      </c>
      <c r="E2332" s="132" t="s">
        <v>743</v>
      </c>
      <c r="F2332" s="136" t="s">
        <v>559</v>
      </c>
      <c r="G2332" s="133">
        <v>41.038898024006173</v>
      </c>
    </row>
    <row r="2333" spans="2:7" ht="28.5" customHeight="1" x14ac:dyDescent="0.25">
      <c r="B2333" s="131" t="s">
        <v>2168</v>
      </c>
      <c r="C2333" s="131" t="s">
        <v>2160</v>
      </c>
      <c r="D2333" s="131" t="s">
        <v>2161</v>
      </c>
      <c r="E2333" s="132" t="s">
        <v>751</v>
      </c>
      <c r="F2333" s="136" t="s">
        <v>563</v>
      </c>
      <c r="G2333" s="133">
        <v>76.369511219612917</v>
      </c>
    </row>
    <row r="2334" spans="2:7" ht="28.5" customHeight="1" x14ac:dyDescent="0.25">
      <c r="B2334" s="131" t="s">
        <v>2168</v>
      </c>
      <c r="C2334" s="131" t="s">
        <v>2160</v>
      </c>
      <c r="D2334" s="131" t="s">
        <v>2161</v>
      </c>
      <c r="E2334" s="132" t="s">
        <v>2170</v>
      </c>
      <c r="F2334" s="136" t="s">
        <v>563</v>
      </c>
      <c r="G2334" s="133">
        <v>7</v>
      </c>
    </row>
    <row r="2335" spans="2:7" ht="28.5" customHeight="1" x14ac:dyDescent="0.25">
      <c r="B2335" s="131" t="s">
        <v>2168</v>
      </c>
      <c r="C2335" s="131" t="s">
        <v>2160</v>
      </c>
      <c r="D2335" s="131" t="s">
        <v>2161</v>
      </c>
      <c r="E2335" s="132" t="s">
        <v>747</v>
      </c>
      <c r="F2335" s="136" t="s">
        <v>553</v>
      </c>
      <c r="G2335" s="133">
        <v>240</v>
      </c>
    </row>
    <row r="2336" spans="2:7" ht="28.5" customHeight="1" x14ac:dyDescent="0.25">
      <c r="B2336" s="131" t="s">
        <v>2171</v>
      </c>
      <c r="C2336" s="131" t="s">
        <v>2160</v>
      </c>
      <c r="D2336" s="131" t="s">
        <v>2161</v>
      </c>
      <c r="E2336" s="132" t="s">
        <v>750</v>
      </c>
      <c r="F2336" s="136" t="s">
        <v>626</v>
      </c>
      <c r="G2336" s="133">
        <v>23</v>
      </c>
    </row>
    <row r="2337" spans="2:7" ht="28.5" customHeight="1" x14ac:dyDescent="0.25">
      <c r="B2337" s="131" t="s">
        <v>2172</v>
      </c>
      <c r="C2337" s="131" t="s">
        <v>2160</v>
      </c>
      <c r="D2337" s="131" t="s">
        <v>2161</v>
      </c>
      <c r="E2337" s="132" t="s">
        <v>2173</v>
      </c>
      <c r="F2337" s="136" t="s">
        <v>563</v>
      </c>
      <c r="G2337" s="133">
        <v>75.058067436543737</v>
      </c>
    </row>
    <row r="2338" spans="2:7" ht="28.5" customHeight="1" x14ac:dyDescent="0.25">
      <c r="B2338" s="131" t="s">
        <v>2172</v>
      </c>
      <c r="C2338" s="131" t="s">
        <v>2160</v>
      </c>
      <c r="D2338" s="131" t="s">
        <v>2161</v>
      </c>
      <c r="E2338" s="132" t="s">
        <v>1930</v>
      </c>
      <c r="F2338" s="136" t="s">
        <v>553</v>
      </c>
      <c r="G2338" s="133">
        <v>188.14331079018211</v>
      </c>
    </row>
    <row r="2339" spans="2:7" ht="28.5" customHeight="1" x14ac:dyDescent="0.25">
      <c r="B2339" s="131" t="s">
        <v>2172</v>
      </c>
      <c r="C2339" s="131" t="s">
        <v>2160</v>
      </c>
      <c r="D2339" s="131" t="s">
        <v>2161</v>
      </c>
      <c r="E2339" s="132" t="s">
        <v>1054</v>
      </c>
      <c r="F2339" s="136" t="s">
        <v>563</v>
      </c>
      <c r="G2339" s="133">
        <v>75.058067436543737</v>
      </c>
    </row>
    <row r="2340" spans="2:7" ht="28.5" customHeight="1" x14ac:dyDescent="0.25">
      <c r="B2340" s="131" t="s">
        <v>2174</v>
      </c>
      <c r="C2340" s="131" t="s">
        <v>2160</v>
      </c>
      <c r="D2340" s="131" t="s">
        <v>2161</v>
      </c>
      <c r="E2340" s="132" t="s">
        <v>1061</v>
      </c>
      <c r="F2340" s="136" t="s">
        <v>796</v>
      </c>
      <c r="G2340" s="133">
        <v>10</v>
      </c>
    </row>
    <row r="2341" spans="2:7" ht="28.5" customHeight="1" x14ac:dyDescent="0.25">
      <c r="B2341" s="131" t="s">
        <v>2175</v>
      </c>
      <c r="C2341" s="131" t="s">
        <v>2160</v>
      </c>
      <c r="D2341" s="131" t="s">
        <v>2161</v>
      </c>
      <c r="E2341" s="132" t="s">
        <v>841</v>
      </c>
      <c r="F2341" s="136"/>
      <c r="G2341" s="133"/>
    </row>
    <row r="2342" spans="2:7" ht="28.5" customHeight="1" x14ac:dyDescent="0.25">
      <c r="B2342" s="131" t="s">
        <v>2176</v>
      </c>
      <c r="C2342" s="131" t="s">
        <v>2160</v>
      </c>
      <c r="D2342" s="131" t="s">
        <v>2161</v>
      </c>
      <c r="E2342" s="132" t="s">
        <v>657</v>
      </c>
      <c r="F2342" s="136" t="s">
        <v>626</v>
      </c>
      <c r="G2342" s="133">
        <v>8</v>
      </c>
    </row>
    <row r="2343" spans="2:7" ht="28.5" customHeight="1" x14ac:dyDescent="0.25">
      <c r="B2343" s="131" t="s">
        <v>2177</v>
      </c>
      <c r="C2343" s="131" t="s">
        <v>2160</v>
      </c>
      <c r="D2343" s="131" t="s">
        <v>2161</v>
      </c>
      <c r="E2343" s="132" t="s">
        <v>968</v>
      </c>
      <c r="F2343" s="136" t="s">
        <v>563</v>
      </c>
      <c r="G2343" s="133">
        <v>83.04063680440801</v>
      </c>
    </row>
    <row r="2344" spans="2:7" ht="28.5" customHeight="1" x14ac:dyDescent="0.25">
      <c r="B2344" s="131" t="s">
        <v>2177</v>
      </c>
      <c r="C2344" s="131" t="s">
        <v>2160</v>
      </c>
      <c r="D2344" s="131" t="s">
        <v>2161</v>
      </c>
      <c r="E2344" s="132" t="s">
        <v>932</v>
      </c>
      <c r="F2344" s="136" t="s">
        <v>626</v>
      </c>
      <c r="G2344" s="133">
        <v>7</v>
      </c>
    </row>
    <row r="2345" spans="2:7" ht="28.5" customHeight="1" x14ac:dyDescent="0.25">
      <c r="B2345" s="131" t="s">
        <v>2177</v>
      </c>
      <c r="C2345" s="131" t="s">
        <v>2160</v>
      </c>
      <c r="D2345" s="131" t="s">
        <v>2161</v>
      </c>
      <c r="E2345" s="132" t="s">
        <v>695</v>
      </c>
      <c r="F2345" s="136" t="s">
        <v>559</v>
      </c>
      <c r="G2345" s="133">
        <v>46.04063680440801</v>
      </c>
    </row>
    <row r="2346" spans="2:7" ht="28.5" customHeight="1" x14ac:dyDescent="0.25">
      <c r="B2346" s="131" t="s">
        <v>2177</v>
      </c>
      <c r="C2346" s="131" t="s">
        <v>2160</v>
      </c>
      <c r="D2346" s="131" t="s">
        <v>2161</v>
      </c>
      <c r="E2346" s="132" t="s">
        <v>1132</v>
      </c>
      <c r="F2346" s="136" t="s">
        <v>586</v>
      </c>
      <c r="G2346" s="133">
        <v>38</v>
      </c>
    </row>
    <row r="2347" spans="2:7" ht="28.5" customHeight="1" x14ac:dyDescent="0.25">
      <c r="B2347" s="131" t="s">
        <v>2178</v>
      </c>
      <c r="C2347" s="131" t="s">
        <v>2160</v>
      </c>
      <c r="D2347" s="131" t="s">
        <v>2161</v>
      </c>
      <c r="E2347" s="132" t="s">
        <v>1063</v>
      </c>
      <c r="F2347" s="136" t="s">
        <v>798</v>
      </c>
      <c r="G2347" s="133">
        <v>28</v>
      </c>
    </row>
    <row r="2348" spans="2:7" ht="28.5" customHeight="1" x14ac:dyDescent="0.25">
      <c r="B2348" s="131" t="s">
        <v>2179</v>
      </c>
      <c r="C2348" s="131" t="s">
        <v>2160</v>
      </c>
      <c r="D2348" s="131" t="s">
        <v>2161</v>
      </c>
      <c r="E2348" s="132" t="s">
        <v>1762</v>
      </c>
      <c r="F2348" s="136" t="s">
        <v>586</v>
      </c>
      <c r="G2348" s="133">
        <v>31.201704710570347</v>
      </c>
    </row>
    <row r="2349" spans="2:7" ht="28.5" customHeight="1" x14ac:dyDescent="0.25">
      <c r="B2349" s="131" t="s">
        <v>2179</v>
      </c>
      <c r="C2349" s="131" t="s">
        <v>2160</v>
      </c>
      <c r="D2349" s="131" t="s">
        <v>2161</v>
      </c>
      <c r="E2349" s="132" t="s">
        <v>715</v>
      </c>
      <c r="F2349" s="136"/>
      <c r="G2349" s="133"/>
    </row>
    <row r="2350" spans="2:7" ht="28.5" customHeight="1" x14ac:dyDescent="0.25">
      <c r="B2350" s="131" t="s">
        <v>2180</v>
      </c>
      <c r="C2350" s="131" t="s">
        <v>2160</v>
      </c>
      <c r="D2350" s="131" t="s">
        <v>2161</v>
      </c>
      <c r="E2350" s="132" t="s">
        <v>1064</v>
      </c>
      <c r="F2350" s="136" t="s">
        <v>544</v>
      </c>
      <c r="G2350" s="133">
        <v>150</v>
      </c>
    </row>
    <row r="2351" spans="2:7" ht="28.5" customHeight="1" x14ac:dyDescent="0.25">
      <c r="B2351" s="131" t="s">
        <v>2180</v>
      </c>
      <c r="C2351" s="131" t="s">
        <v>2160</v>
      </c>
      <c r="D2351" s="131" t="s">
        <v>2161</v>
      </c>
      <c r="E2351" s="132" t="s">
        <v>2181</v>
      </c>
      <c r="F2351" s="136" t="s">
        <v>547</v>
      </c>
      <c r="G2351" s="133">
        <v>302.21891798512354</v>
      </c>
    </row>
    <row r="2352" spans="2:7" ht="28.5" customHeight="1" x14ac:dyDescent="0.25">
      <c r="B2352" s="131" t="s">
        <v>2180</v>
      </c>
      <c r="C2352" s="131" t="s">
        <v>2160</v>
      </c>
      <c r="D2352" s="131" t="s">
        <v>2161</v>
      </c>
      <c r="E2352" s="132" t="s">
        <v>2182</v>
      </c>
      <c r="F2352" s="136" t="s">
        <v>640</v>
      </c>
      <c r="G2352" s="133">
        <v>600</v>
      </c>
    </row>
    <row r="2353" spans="2:7" ht="28.5" customHeight="1" x14ac:dyDescent="0.25">
      <c r="B2353" s="131" t="s">
        <v>2183</v>
      </c>
      <c r="C2353" s="131" t="s">
        <v>2160</v>
      </c>
      <c r="D2353" s="131" t="s">
        <v>2161</v>
      </c>
      <c r="E2353" s="132" t="s">
        <v>953</v>
      </c>
      <c r="F2353" s="136" t="s">
        <v>563</v>
      </c>
      <c r="G2353" s="133">
        <v>73.382336691587668</v>
      </c>
    </row>
    <row r="2354" spans="2:7" ht="28.5" customHeight="1" x14ac:dyDescent="0.25">
      <c r="B2354" s="131" t="s">
        <v>2183</v>
      </c>
      <c r="C2354" s="131" t="s">
        <v>2160</v>
      </c>
      <c r="D2354" s="131" t="s">
        <v>2161</v>
      </c>
      <c r="E2354" s="132" t="s">
        <v>721</v>
      </c>
      <c r="F2354" s="136" t="s">
        <v>553</v>
      </c>
      <c r="G2354" s="133">
        <v>100</v>
      </c>
    </row>
    <row r="2355" spans="2:7" ht="28.5" customHeight="1" x14ac:dyDescent="0.25">
      <c r="B2355" s="131" t="s">
        <v>2183</v>
      </c>
      <c r="C2355" s="131" t="s">
        <v>2160</v>
      </c>
      <c r="D2355" s="131" t="s">
        <v>2161</v>
      </c>
      <c r="E2355" s="132" t="s">
        <v>918</v>
      </c>
      <c r="F2355" s="136" t="s">
        <v>544</v>
      </c>
      <c r="G2355" s="133">
        <v>120.65511469072504</v>
      </c>
    </row>
    <row r="2356" spans="2:7" ht="28.5" customHeight="1" x14ac:dyDescent="0.25">
      <c r="B2356" s="131" t="s">
        <v>2183</v>
      </c>
      <c r="C2356" s="131" t="s">
        <v>2160</v>
      </c>
      <c r="D2356" s="131" t="s">
        <v>2161</v>
      </c>
      <c r="E2356" s="132" t="s">
        <v>1118</v>
      </c>
      <c r="F2356" s="136" t="s">
        <v>544</v>
      </c>
      <c r="G2356" s="133">
        <v>100</v>
      </c>
    </row>
    <row r="2357" spans="2:7" ht="28.5" customHeight="1" x14ac:dyDescent="0.25">
      <c r="B2357" s="131" t="s">
        <v>2183</v>
      </c>
      <c r="C2357" s="131" t="s">
        <v>2160</v>
      </c>
      <c r="D2357" s="131" t="s">
        <v>2161</v>
      </c>
      <c r="E2357" s="132" t="s">
        <v>1597</v>
      </c>
      <c r="F2357" s="136" t="s">
        <v>544</v>
      </c>
      <c r="G2357" s="133">
        <v>120.65511469072504</v>
      </c>
    </row>
    <row r="2358" spans="2:7" ht="28.5" customHeight="1" x14ac:dyDescent="0.25">
      <c r="B2358" s="131" t="s">
        <v>2183</v>
      </c>
      <c r="C2358" s="131" t="s">
        <v>2160</v>
      </c>
      <c r="D2358" s="131" t="s">
        <v>2161</v>
      </c>
      <c r="E2358" s="132" t="s">
        <v>866</v>
      </c>
      <c r="F2358" s="136" t="s">
        <v>563</v>
      </c>
      <c r="G2358" s="133">
        <v>73.382336691587668</v>
      </c>
    </row>
    <row r="2359" spans="2:7" ht="28.5" customHeight="1" x14ac:dyDescent="0.25">
      <c r="B2359" s="131" t="s">
        <v>2183</v>
      </c>
      <c r="C2359" s="131" t="s">
        <v>2160</v>
      </c>
      <c r="D2359" s="131" t="s">
        <v>2161</v>
      </c>
      <c r="E2359" s="132" t="s">
        <v>1024</v>
      </c>
      <c r="F2359" s="136" t="s">
        <v>553</v>
      </c>
      <c r="G2359" s="133">
        <v>5</v>
      </c>
    </row>
    <row r="2360" spans="2:7" ht="28.5" customHeight="1" x14ac:dyDescent="0.25">
      <c r="B2360" s="131" t="s">
        <v>2184</v>
      </c>
      <c r="C2360" s="131" t="s">
        <v>2160</v>
      </c>
      <c r="D2360" s="131" t="s">
        <v>2161</v>
      </c>
      <c r="E2360" s="132" t="s">
        <v>1105</v>
      </c>
      <c r="F2360" s="136" t="s">
        <v>563</v>
      </c>
      <c r="G2360" s="133">
        <v>10</v>
      </c>
    </row>
    <row r="2361" spans="2:7" ht="28.5" customHeight="1" x14ac:dyDescent="0.25">
      <c r="B2361" s="131" t="s">
        <v>2146</v>
      </c>
      <c r="C2361" s="131" t="s">
        <v>2160</v>
      </c>
      <c r="D2361" s="131" t="s">
        <v>2161</v>
      </c>
      <c r="E2361" s="132" t="s">
        <v>1126</v>
      </c>
      <c r="F2361" s="136" t="s">
        <v>688</v>
      </c>
      <c r="G2361" s="133">
        <v>40</v>
      </c>
    </row>
    <row r="2362" spans="2:7" ht="28.5" customHeight="1" x14ac:dyDescent="0.25">
      <c r="B2362" s="131" t="s">
        <v>2146</v>
      </c>
      <c r="C2362" s="131" t="s">
        <v>2160</v>
      </c>
      <c r="D2362" s="131" t="s">
        <v>2161</v>
      </c>
      <c r="E2362" s="132" t="s">
        <v>992</v>
      </c>
      <c r="F2362" s="136" t="s">
        <v>688</v>
      </c>
      <c r="G2362" s="133">
        <v>45.1</v>
      </c>
    </row>
    <row r="2363" spans="2:7" ht="28.5" customHeight="1" x14ac:dyDescent="0.25">
      <c r="B2363" s="131" t="s">
        <v>2185</v>
      </c>
      <c r="C2363" s="131" t="s">
        <v>2160</v>
      </c>
      <c r="D2363" s="131" t="s">
        <v>2161</v>
      </c>
      <c r="E2363" s="132" t="s">
        <v>875</v>
      </c>
      <c r="F2363" s="136" t="s">
        <v>559</v>
      </c>
      <c r="G2363" s="133">
        <v>7</v>
      </c>
    </row>
    <row r="2364" spans="2:7" ht="28.5" customHeight="1" x14ac:dyDescent="0.25">
      <c r="B2364" s="131" t="s">
        <v>2185</v>
      </c>
      <c r="C2364" s="131" t="s">
        <v>2160</v>
      </c>
      <c r="D2364" s="131" t="s">
        <v>2161</v>
      </c>
      <c r="E2364" s="132" t="s">
        <v>1250</v>
      </c>
      <c r="F2364" s="136" t="s">
        <v>688</v>
      </c>
      <c r="G2364" s="133">
        <v>45.1</v>
      </c>
    </row>
    <row r="2365" spans="2:7" ht="28.5" customHeight="1" x14ac:dyDescent="0.25">
      <c r="B2365" s="131" t="s">
        <v>2185</v>
      </c>
      <c r="C2365" s="131" t="s">
        <v>2160</v>
      </c>
      <c r="D2365" s="131" t="s">
        <v>2161</v>
      </c>
      <c r="E2365" s="132" t="s">
        <v>818</v>
      </c>
      <c r="F2365" s="136" t="s">
        <v>544</v>
      </c>
      <c r="G2365" s="133">
        <v>120.65511469072504</v>
      </c>
    </row>
    <row r="2366" spans="2:7" ht="28.5" customHeight="1" x14ac:dyDescent="0.25">
      <c r="B2366" s="131" t="s">
        <v>2185</v>
      </c>
      <c r="C2366" s="131" t="s">
        <v>2160</v>
      </c>
      <c r="D2366" s="131" t="s">
        <v>2161</v>
      </c>
      <c r="E2366" s="132" t="s">
        <v>687</v>
      </c>
      <c r="F2366" s="136" t="s">
        <v>586</v>
      </c>
      <c r="G2366" s="133">
        <v>30.063199710168266</v>
      </c>
    </row>
    <row r="2367" spans="2:7" ht="28.5" customHeight="1" x14ac:dyDescent="0.25">
      <c r="B2367" s="131" t="s">
        <v>2185</v>
      </c>
      <c r="C2367" s="131" t="s">
        <v>2160</v>
      </c>
      <c r="D2367" s="131" t="s">
        <v>2161</v>
      </c>
      <c r="E2367" s="132" t="s">
        <v>697</v>
      </c>
      <c r="F2367" s="136" t="s">
        <v>688</v>
      </c>
      <c r="G2367" s="133">
        <v>45.1</v>
      </c>
    </row>
    <row r="2368" spans="2:7" ht="28.5" customHeight="1" x14ac:dyDescent="0.25">
      <c r="B2368" s="131" t="s">
        <v>2186</v>
      </c>
      <c r="C2368" s="131" t="s">
        <v>2160</v>
      </c>
      <c r="D2368" s="131" t="s">
        <v>2161</v>
      </c>
      <c r="E2368" s="132" t="s">
        <v>883</v>
      </c>
      <c r="F2368" s="136" t="s">
        <v>563</v>
      </c>
      <c r="G2368" s="133">
        <v>30</v>
      </c>
    </row>
    <row r="2369" spans="2:7" ht="28.5" customHeight="1" x14ac:dyDescent="0.25">
      <c r="B2369" s="131" t="s">
        <v>2186</v>
      </c>
      <c r="C2369" s="131" t="s">
        <v>2160</v>
      </c>
      <c r="D2369" s="131" t="s">
        <v>2161</v>
      </c>
      <c r="E2369" s="132" t="s">
        <v>1110</v>
      </c>
      <c r="F2369" s="136" t="s">
        <v>563</v>
      </c>
      <c r="G2369" s="133">
        <v>25</v>
      </c>
    </row>
    <row r="2370" spans="2:7" ht="28.5" customHeight="1" x14ac:dyDescent="0.25">
      <c r="B2370" s="131" t="s">
        <v>2187</v>
      </c>
      <c r="C2370" s="131" t="s">
        <v>2160</v>
      </c>
      <c r="D2370" s="131" t="s">
        <v>2161</v>
      </c>
      <c r="E2370" s="132" t="s">
        <v>734</v>
      </c>
      <c r="F2370" s="136" t="s">
        <v>544</v>
      </c>
      <c r="G2370" s="133">
        <v>123.52178732448641</v>
      </c>
    </row>
    <row r="2371" spans="2:7" ht="28.5" customHeight="1" x14ac:dyDescent="0.25">
      <c r="B2371" s="131" t="s">
        <v>2188</v>
      </c>
      <c r="C2371" s="131" t="s">
        <v>2160</v>
      </c>
      <c r="D2371" s="131" t="s">
        <v>2161</v>
      </c>
      <c r="E2371" s="132" t="s">
        <v>933</v>
      </c>
      <c r="F2371" s="136" t="s">
        <v>798</v>
      </c>
      <c r="G2371" s="133">
        <v>25.359956896751928</v>
      </c>
    </row>
    <row r="2372" spans="2:7" ht="28.5" customHeight="1" x14ac:dyDescent="0.25">
      <c r="B2372" s="131" t="s">
        <v>2184</v>
      </c>
      <c r="C2372" s="131" t="s">
        <v>2160</v>
      </c>
      <c r="D2372" s="131" t="s">
        <v>2161</v>
      </c>
      <c r="E2372" s="132" t="s">
        <v>1227</v>
      </c>
      <c r="F2372" s="136" t="s">
        <v>586</v>
      </c>
      <c r="G2372" s="133">
        <v>10</v>
      </c>
    </row>
    <row r="2373" spans="2:7" ht="28.5" customHeight="1" x14ac:dyDescent="0.25">
      <c r="B2373" s="131" t="s">
        <v>2189</v>
      </c>
      <c r="C2373" s="131" t="s">
        <v>2160</v>
      </c>
      <c r="D2373" s="131" t="s">
        <v>2161</v>
      </c>
      <c r="E2373" s="132" t="s">
        <v>1128</v>
      </c>
      <c r="F2373" s="136" t="s">
        <v>553</v>
      </c>
      <c r="G2373" s="133">
        <v>112</v>
      </c>
    </row>
    <row r="2374" spans="2:7" ht="28.5" customHeight="1" x14ac:dyDescent="0.25">
      <c r="B2374" s="131" t="s">
        <v>2189</v>
      </c>
      <c r="C2374" s="131" t="s">
        <v>2160</v>
      </c>
      <c r="D2374" s="131" t="s">
        <v>2161</v>
      </c>
      <c r="E2374" s="132" t="s">
        <v>746</v>
      </c>
      <c r="F2374" s="136" t="s">
        <v>563</v>
      </c>
      <c r="G2374" s="133">
        <v>54</v>
      </c>
    </row>
    <row r="2375" spans="2:7" ht="28.5" customHeight="1" x14ac:dyDescent="0.25">
      <c r="B2375" s="131" t="s">
        <v>2189</v>
      </c>
      <c r="C2375" s="131" t="s">
        <v>2160</v>
      </c>
      <c r="D2375" s="131" t="s">
        <v>2161</v>
      </c>
      <c r="E2375" s="132" t="s">
        <v>855</v>
      </c>
      <c r="F2375" s="136" t="s">
        <v>553</v>
      </c>
      <c r="G2375" s="133">
        <v>219.14793361863747</v>
      </c>
    </row>
    <row r="2376" spans="2:7" ht="28.5" customHeight="1" x14ac:dyDescent="0.25">
      <c r="B2376" s="131" t="s">
        <v>2189</v>
      </c>
      <c r="C2376" s="131" t="s">
        <v>2160</v>
      </c>
      <c r="D2376" s="131" t="s">
        <v>2161</v>
      </c>
      <c r="E2376" s="132" t="s">
        <v>890</v>
      </c>
      <c r="F2376" s="136" t="s">
        <v>563</v>
      </c>
      <c r="G2376" s="133">
        <v>85.355888555463665</v>
      </c>
    </row>
    <row r="2377" spans="2:7" ht="28.5" customHeight="1" x14ac:dyDescent="0.25">
      <c r="B2377" s="131" t="s">
        <v>2189</v>
      </c>
      <c r="C2377" s="131" t="s">
        <v>2160</v>
      </c>
      <c r="D2377" s="131" t="s">
        <v>2161</v>
      </c>
      <c r="E2377" s="132" t="s">
        <v>1124</v>
      </c>
      <c r="F2377" s="136" t="s">
        <v>544</v>
      </c>
      <c r="G2377" s="133">
        <v>85.355888555463665</v>
      </c>
    </row>
    <row r="2378" spans="2:7" ht="28.5" customHeight="1" x14ac:dyDescent="0.25">
      <c r="B2378" s="131" t="s">
        <v>2189</v>
      </c>
      <c r="C2378" s="131" t="s">
        <v>2160</v>
      </c>
      <c r="D2378" s="131" t="s">
        <v>2161</v>
      </c>
      <c r="E2378" s="132" t="s">
        <v>844</v>
      </c>
      <c r="F2378" s="136" t="s">
        <v>559</v>
      </c>
      <c r="G2378" s="133">
        <v>52.315600218624752</v>
      </c>
    </row>
    <row r="2379" spans="2:7" ht="28.5" customHeight="1" x14ac:dyDescent="0.25">
      <c r="B2379" s="131" t="s">
        <v>2190</v>
      </c>
      <c r="C2379" s="131" t="s">
        <v>2160</v>
      </c>
      <c r="D2379" s="131" t="s">
        <v>2161</v>
      </c>
      <c r="E2379" s="132" t="s">
        <v>1229</v>
      </c>
      <c r="F2379" s="136" t="s">
        <v>688</v>
      </c>
      <c r="G2379" s="133">
        <v>52.315600218624752</v>
      </c>
    </row>
    <row r="2380" spans="2:7" ht="28.5" customHeight="1" x14ac:dyDescent="0.25">
      <c r="B2380" s="131" t="s">
        <v>2190</v>
      </c>
      <c r="C2380" s="131" t="s">
        <v>2160</v>
      </c>
      <c r="D2380" s="131" t="s">
        <v>2161</v>
      </c>
      <c r="E2380" s="132" t="s">
        <v>1120</v>
      </c>
      <c r="F2380" s="136" t="s">
        <v>559</v>
      </c>
      <c r="G2380" s="133">
        <v>55.094305849579051</v>
      </c>
    </row>
    <row r="2381" spans="2:7" ht="28.5" customHeight="1" x14ac:dyDescent="0.25">
      <c r="B2381" s="131" t="s">
        <v>2190</v>
      </c>
      <c r="C2381" s="131" t="s">
        <v>2160</v>
      </c>
      <c r="D2381" s="131" t="s">
        <v>2161</v>
      </c>
      <c r="E2381" s="132" t="s">
        <v>902</v>
      </c>
      <c r="F2381" s="136" t="s">
        <v>553</v>
      </c>
      <c r="G2381" s="133">
        <v>219.14793361863747</v>
      </c>
    </row>
    <row r="2382" spans="2:7" ht="28.5" customHeight="1" x14ac:dyDescent="0.25">
      <c r="B2382" s="131" t="s">
        <v>2190</v>
      </c>
      <c r="C2382" s="131" t="s">
        <v>2160</v>
      </c>
      <c r="D2382" s="131" t="s">
        <v>2161</v>
      </c>
      <c r="E2382" s="132" t="s">
        <v>1514</v>
      </c>
      <c r="F2382" s="136" t="s">
        <v>553</v>
      </c>
      <c r="G2382" s="133">
        <v>219.14793361863747</v>
      </c>
    </row>
    <row r="2383" spans="2:7" ht="28.5" customHeight="1" x14ac:dyDescent="0.25">
      <c r="B2383" s="131" t="s">
        <v>2190</v>
      </c>
      <c r="C2383" s="131" t="s">
        <v>2160</v>
      </c>
      <c r="D2383" s="131" t="s">
        <v>2161</v>
      </c>
      <c r="E2383" s="132" t="s">
        <v>1160</v>
      </c>
      <c r="F2383" s="136" t="s">
        <v>659</v>
      </c>
      <c r="G2383" s="133">
        <v>42.536756737181882</v>
      </c>
    </row>
    <row r="2384" spans="2:7" ht="28.5" customHeight="1" x14ac:dyDescent="0.25">
      <c r="B2384" s="131" t="s">
        <v>2190</v>
      </c>
      <c r="C2384" s="131" t="s">
        <v>2160</v>
      </c>
      <c r="D2384" s="131" t="s">
        <v>2161</v>
      </c>
      <c r="E2384" s="132" t="s">
        <v>670</v>
      </c>
      <c r="F2384" s="136" t="s">
        <v>544</v>
      </c>
      <c r="G2384" s="133">
        <v>140.16341763306997</v>
      </c>
    </row>
    <row r="2385" spans="2:7" ht="28.5" customHeight="1" x14ac:dyDescent="0.25">
      <c r="B2385" s="131" t="s">
        <v>2191</v>
      </c>
      <c r="C2385" s="131" t="s">
        <v>2160</v>
      </c>
      <c r="D2385" s="131" t="s">
        <v>2161</v>
      </c>
      <c r="E2385" s="132" t="s">
        <v>728</v>
      </c>
      <c r="F2385" s="136" t="s">
        <v>559</v>
      </c>
      <c r="G2385" s="133">
        <v>54.984390229059301</v>
      </c>
    </row>
    <row r="2386" spans="2:7" ht="28.5" customHeight="1" x14ac:dyDescent="0.25">
      <c r="B2386" s="131" t="s">
        <v>2191</v>
      </c>
      <c r="C2386" s="131" t="s">
        <v>2160</v>
      </c>
      <c r="D2386" s="131" t="s">
        <v>2161</v>
      </c>
      <c r="E2386" s="132" t="s">
        <v>727</v>
      </c>
      <c r="F2386" s="136" t="s">
        <v>563</v>
      </c>
      <c r="G2386" s="133">
        <v>47</v>
      </c>
    </row>
    <row r="2387" spans="2:7" ht="28.5" customHeight="1" x14ac:dyDescent="0.25">
      <c r="B2387" s="131" t="s">
        <v>2192</v>
      </c>
      <c r="C2387" s="131" t="s">
        <v>2160</v>
      </c>
      <c r="D2387" s="131" t="s">
        <v>2161</v>
      </c>
      <c r="E2387" s="132" t="s">
        <v>1086</v>
      </c>
      <c r="F2387" s="136" t="s">
        <v>544</v>
      </c>
      <c r="G2387" s="133">
        <v>139.88110340997798</v>
      </c>
    </row>
    <row r="2388" spans="2:7" ht="28.5" customHeight="1" x14ac:dyDescent="0.25">
      <c r="B2388" s="131" t="s">
        <v>2192</v>
      </c>
      <c r="C2388" s="131" t="s">
        <v>2160</v>
      </c>
      <c r="D2388" s="131" t="s">
        <v>2161</v>
      </c>
      <c r="E2388" s="132" t="s">
        <v>860</v>
      </c>
      <c r="F2388" s="136" t="s">
        <v>544</v>
      </c>
      <c r="G2388" s="133">
        <v>139.88110340997798</v>
      </c>
    </row>
    <row r="2389" spans="2:7" ht="28.5" customHeight="1" x14ac:dyDescent="0.25">
      <c r="B2389" s="131" t="s">
        <v>2192</v>
      </c>
      <c r="C2389" s="131" t="s">
        <v>2160</v>
      </c>
      <c r="D2389" s="131" t="s">
        <v>2161</v>
      </c>
      <c r="E2389" s="132" t="s">
        <v>752</v>
      </c>
      <c r="F2389" s="136" t="s">
        <v>563</v>
      </c>
      <c r="G2389" s="133">
        <v>87.322066414434886</v>
      </c>
    </row>
    <row r="2390" spans="2:7" ht="28.5" customHeight="1" x14ac:dyDescent="0.25">
      <c r="B2390" s="131" t="s">
        <v>2192</v>
      </c>
      <c r="C2390" s="131" t="s">
        <v>2160</v>
      </c>
      <c r="D2390" s="131" t="s">
        <v>2161</v>
      </c>
      <c r="E2390" s="132" t="s">
        <v>859</v>
      </c>
      <c r="F2390" s="136" t="s">
        <v>553</v>
      </c>
      <c r="G2390" s="133">
        <v>118</v>
      </c>
    </row>
    <row r="2391" spans="2:7" ht="28.5" customHeight="1" x14ac:dyDescent="0.25">
      <c r="B2391" s="131" t="s">
        <v>2192</v>
      </c>
      <c r="C2391" s="131" t="s">
        <v>2160</v>
      </c>
      <c r="D2391" s="131" t="s">
        <v>2161</v>
      </c>
      <c r="E2391" s="132" t="s">
        <v>753</v>
      </c>
      <c r="F2391" s="136" t="s">
        <v>563</v>
      </c>
      <c r="G2391" s="133">
        <v>50</v>
      </c>
    </row>
    <row r="2392" spans="2:7" ht="28.5" customHeight="1" x14ac:dyDescent="0.25">
      <c r="B2392" s="131" t="s">
        <v>2192</v>
      </c>
      <c r="C2392" s="131" t="s">
        <v>2160</v>
      </c>
      <c r="D2392" s="131" t="s">
        <v>2161</v>
      </c>
      <c r="E2392" s="132" t="s">
        <v>835</v>
      </c>
      <c r="F2392" s="136" t="s">
        <v>559</v>
      </c>
      <c r="G2392" s="133">
        <v>54.984390229059301</v>
      </c>
    </row>
    <row r="2393" spans="2:7" ht="28.5" customHeight="1" x14ac:dyDescent="0.25">
      <c r="B2393" s="131" t="s">
        <v>2192</v>
      </c>
      <c r="C2393" s="131" t="s">
        <v>2160</v>
      </c>
      <c r="D2393" s="131" t="s">
        <v>2161</v>
      </c>
      <c r="E2393" s="132" t="s">
        <v>1166</v>
      </c>
      <c r="F2393" s="136" t="s">
        <v>586</v>
      </c>
      <c r="G2393" s="133">
        <v>31.984390229059301</v>
      </c>
    </row>
    <row r="2394" spans="2:7" ht="28.5" customHeight="1" x14ac:dyDescent="0.25">
      <c r="B2394" s="131" t="s">
        <v>2192</v>
      </c>
      <c r="C2394" s="131" t="s">
        <v>2160</v>
      </c>
      <c r="D2394" s="131" t="s">
        <v>2161</v>
      </c>
      <c r="E2394" s="132" t="s">
        <v>681</v>
      </c>
      <c r="F2394" s="136" t="s">
        <v>563</v>
      </c>
      <c r="G2394" s="133">
        <v>93</v>
      </c>
    </row>
    <row r="2395" spans="2:7" ht="28.5" customHeight="1" x14ac:dyDescent="0.25">
      <c r="B2395" s="131" t="s">
        <v>2192</v>
      </c>
      <c r="C2395" s="131" t="s">
        <v>2160</v>
      </c>
      <c r="D2395" s="131" t="s">
        <v>2161</v>
      </c>
      <c r="E2395" s="132" t="s">
        <v>891</v>
      </c>
      <c r="F2395" s="136" t="s">
        <v>559</v>
      </c>
      <c r="G2395" s="133">
        <v>58</v>
      </c>
    </row>
    <row r="2396" spans="2:7" ht="28.5" customHeight="1" x14ac:dyDescent="0.25">
      <c r="B2396" s="131" t="s">
        <v>2193</v>
      </c>
      <c r="C2396" s="131" t="s">
        <v>2160</v>
      </c>
      <c r="D2396" s="131" t="s">
        <v>2161</v>
      </c>
      <c r="E2396" s="132" t="s">
        <v>893</v>
      </c>
      <c r="F2396" s="136" t="s">
        <v>688</v>
      </c>
      <c r="G2396" s="133">
        <v>55.440899524414299</v>
      </c>
    </row>
    <row r="2397" spans="2:7" ht="28.5" customHeight="1" x14ac:dyDescent="0.25">
      <c r="B2397" s="131" t="s">
        <v>2194</v>
      </c>
      <c r="C2397" s="131" t="s">
        <v>2160</v>
      </c>
      <c r="D2397" s="131" t="s">
        <v>2161</v>
      </c>
      <c r="E2397" s="132" t="s">
        <v>658</v>
      </c>
      <c r="F2397" s="136" t="s">
        <v>845</v>
      </c>
      <c r="G2397" s="133">
        <v>7</v>
      </c>
    </row>
    <row r="2398" spans="2:7" ht="28.5" customHeight="1" x14ac:dyDescent="0.25">
      <c r="B2398" s="131" t="s">
        <v>2195</v>
      </c>
      <c r="C2398" s="131" t="s">
        <v>2160</v>
      </c>
      <c r="D2398" s="131" t="s">
        <v>2161</v>
      </c>
      <c r="E2398" s="132" t="s">
        <v>669</v>
      </c>
      <c r="F2398" s="136" t="s">
        <v>845</v>
      </c>
      <c r="G2398" s="133">
        <v>3</v>
      </c>
    </row>
    <row r="2399" spans="2:7" ht="28.5" customHeight="1" x14ac:dyDescent="0.25">
      <c r="B2399" s="131" t="s">
        <v>2196</v>
      </c>
      <c r="C2399" s="131" t="s">
        <v>2160</v>
      </c>
      <c r="D2399" s="131" t="s">
        <v>2161</v>
      </c>
      <c r="E2399" s="132" t="s">
        <v>888</v>
      </c>
      <c r="F2399" s="136" t="s">
        <v>688</v>
      </c>
      <c r="G2399" s="133">
        <v>51.954504365795728</v>
      </c>
    </row>
    <row r="2400" spans="2:7" ht="28.5" customHeight="1" x14ac:dyDescent="0.25">
      <c r="B2400" s="131" t="s">
        <v>2187</v>
      </c>
      <c r="C2400" s="131" t="s">
        <v>2160</v>
      </c>
      <c r="D2400" s="131" t="s">
        <v>2161</v>
      </c>
      <c r="E2400" s="132" t="s">
        <v>708</v>
      </c>
      <c r="F2400" s="136" t="s">
        <v>586</v>
      </c>
      <c r="G2400" s="133">
        <v>34.646496474270329</v>
      </c>
    </row>
    <row r="2401" spans="2:7" ht="28.5" customHeight="1" x14ac:dyDescent="0.25">
      <c r="B2401" s="131" t="s">
        <v>2187</v>
      </c>
      <c r="C2401" s="131" t="s">
        <v>2160</v>
      </c>
      <c r="D2401" s="131" t="s">
        <v>2161</v>
      </c>
      <c r="E2401" s="132" t="s">
        <v>816</v>
      </c>
      <c r="F2401" s="136" t="s">
        <v>563</v>
      </c>
      <c r="G2401" s="133">
        <v>86.845152984545962</v>
      </c>
    </row>
    <row r="2402" spans="2:7" ht="28.5" customHeight="1" x14ac:dyDescent="0.25">
      <c r="B2402" s="131" t="s">
        <v>2187</v>
      </c>
      <c r="C2402" s="131" t="s">
        <v>2160</v>
      </c>
      <c r="D2402" s="131" t="s">
        <v>2161</v>
      </c>
      <c r="E2402" s="132" t="s">
        <v>1465</v>
      </c>
      <c r="F2402" s="136" t="s">
        <v>544</v>
      </c>
      <c r="G2402" s="133">
        <v>112</v>
      </c>
    </row>
    <row r="2403" spans="2:7" ht="28.5" customHeight="1" x14ac:dyDescent="0.25">
      <c r="B2403" s="131" t="s">
        <v>2187</v>
      </c>
      <c r="C2403" s="131" t="s">
        <v>2160</v>
      </c>
      <c r="D2403" s="131" t="s">
        <v>2161</v>
      </c>
      <c r="E2403" s="132" t="s">
        <v>1251</v>
      </c>
      <c r="F2403" s="136" t="s">
        <v>688</v>
      </c>
      <c r="G2403" s="133">
        <v>12</v>
      </c>
    </row>
    <row r="2404" spans="2:7" ht="28.5" customHeight="1" x14ac:dyDescent="0.25">
      <c r="B2404" s="131" t="s">
        <v>2187</v>
      </c>
      <c r="C2404" s="131" t="s">
        <v>2160</v>
      </c>
      <c r="D2404" s="131" t="s">
        <v>2161</v>
      </c>
      <c r="E2404" s="132" t="s">
        <v>1886</v>
      </c>
      <c r="F2404" s="136" t="s">
        <v>563</v>
      </c>
      <c r="G2404" s="133">
        <v>86.845152984545962</v>
      </c>
    </row>
    <row r="2405" spans="2:7" ht="28.5" customHeight="1" x14ac:dyDescent="0.25">
      <c r="B2405" s="131" t="s">
        <v>2187</v>
      </c>
      <c r="C2405" s="131" t="s">
        <v>2160</v>
      </c>
      <c r="D2405" s="131" t="s">
        <v>2161</v>
      </c>
      <c r="E2405" s="132" t="s">
        <v>2197</v>
      </c>
      <c r="F2405" s="136" t="s">
        <v>559</v>
      </c>
      <c r="G2405" s="133">
        <v>54.678341511453382</v>
      </c>
    </row>
    <row r="2406" spans="2:7" ht="28.5" customHeight="1" x14ac:dyDescent="0.25">
      <c r="B2406" s="131" t="s">
        <v>2187</v>
      </c>
      <c r="C2406" s="131" t="s">
        <v>2160</v>
      </c>
      <c r="D2406" s="131" t="s">
        <v>2161</v>
      </c>
      <c r="E2406" s="132" t="s">
        <v>897</v>
      </c>
      <c r="F2406" s="136" t="s">
        <v>559</v>
      </c>
      <c r="G2406" s="133">
        <v>38</v>
      </c>
    </row>
    <row r="2407" spans="2:7" ht="28.5" customHeight="1" x14ac:dyDescent="0.25">
      <c r="B2407" s="131" t="s">
        <v>2179</v>
      </c>
      <c r="C2407" s="131" t="s">
        <v>2160</v>
      </c>
      <c r="D2407" s="131" t="s">
        <v>2161</v>
      </c>
      <c r="E2407" s="132" t="s">
        <v>680</v>
      </c>
      <c r="F2407" s="136" t="s">
        <v>559</v>
      </c>
      <c r="G2407" s="133">
        <v>54.678341511453382</v>
      </c>
    </row>
    <row r="2408" spans="2:7" ht="28.5" customHeight="1" x14ac:dyDescent="0.25">
      <c r="B2408" s="131" t="s">
        <v>2198</v>
      </c>
      <c r="C2408" s="131" t="s">
        <v>2160</v>
      </c>
      <c r="D2408" s="131" t="s">
        <v>2161</v>
      </c>
      <c r="E2408" s="132" t="s">
        <v>1513</v>
      </c>
      <c r="F2408" s="136" t="s">
        <v>544</v>
      </c>
      <c r="G2408" s="133">
        <v>106</v>
      </c>
    </row>
    <row r="2409" spans="2:7" ht="28.5" customHeight="1" x14ac:dyDescent="0.25">
      <c r="B2409" s="131" t="s">
        <v>2198</v>
      </c>
      <c r="C2409" s="131" t="s">
        <v>2160</v>
      </c>
      <c r="D2409" s="131" t="s">
        <v>2161</v>
      </c>
      <c r="E2409" s="132" t="s">
        <v>731</v>
      </c>
      <c r="F2409" s="136" t="s">
        <v>563</v>
      </c>
      <c r="G2409" s="133">
        <v>67</v>
      </c>
    </row>
    <row r="2410" spans="2:7" ht="28.5" customHeight="1" x14ac:dyDescent="0.25">
      <c r="B2410" s="131" t="s">
        <v>2198</v>
      </c>
      <c r="C2410" s="131" t="s">
        <v>2160</v>
      </c>
      <c r="D2410" s="131" t="s">
        <v>2161</v>
      </c>
      <c r="E2410" s="132" t="s">
        <v>993</v>
      </c>
      <c r="F2410" s="136" t="s">
        <v>563</v>
      </c>
      <c r="G2410" s="133">
        <v>51</v>
      </c>
    </row>
    <row r="2411" spans="2:7" ht="28.5" customHeight="1" x14ac:dyDescent="0.25">
      <c r="B2411" s="131" t="s">
        <v>2198</v>
      </c>
      <c r="C2411" s="131" t="s">
        <v>2160</v>
      </c>
      <c r="D2411" s="131" t="s">
        <v>2161</v>
      </c>
      <c r="E2411" s="132" t="s">
        <v>940</v>
      </c>
      <c r="F2411" s="136" t="s">
        <v>559</v>
      </c>
      <c r="G2411" s="133">
        <v>18</v>
      </c>
    </row>
    <row r="2412" spans="2:7" ht="28.5" customHeight="1" x14ac:dyDescent="0.25">
      <c r="B2412" s="131" t="s">
        <v>2198</v>
      </c>
      <c r="C2412" s="131" t="s">
        <v>2160</v>
      </c>
      <c r="D2412" s="131" t="s">
        <v>2161</v>
      </c>
      <c r="E2412" s="132" t="s">
        <v>1090</v>
      </c>
      <c r="F2412" s="136" t="s">
        <v>688</v>
      </c>
      <c r="G2412" s="133">
        <v>53.035805861407937</v>
      </c>
    </row>
    <row r="2413" spans="2:7" ht="28.5" customHeight="1" x14ac:dyDescent="0.25">
      <c r="B2413" s="131" t="s">
        <v>2199</v>
      </c>
      <c r="C2413" s="131" t="s">
        <v>2160</v>
      </c>
      <c r="D2413" s="131" t="s">
        <v>2161</v>
      </c>
      <c r="E2413" s="132" t="s">
        <v>1059</v>
      </c>
      <c r="F2413" s="136" t="s">
        <v>553</v>
      </c>
      <c r="G2413" s="133">
        <v>131.75986299060713</v>
      </c>
    </row>
    <row r="2414" spans="2:7" ht="28.5" customHeight="1" x14ac:dyDescent="0.25">
      <c r="B2414" s="131" t="s">
        <v>2200</v>
      </c>
      <c r="C2414" s="131" t="s">
        <v>2160</v>
      </c>
      <c r="D2414" s="131" t="s">
        <v>2161</v>
      </c>
      <c r="E2414" s="132" t="s">
        <v>878</v>
      </c>
      <c r="F2414" s="136" t="s">
        <v>559</v>
      </c>
      <c r="G2414" s="133">
        <v>46</v>
      </c>
    </row>
    <row r="2415" spans="2:7" ht="28.5" customHeight="1" x14ac:dyDescent="0.25">
      <c r="B2415" s="131" t="s">
        <v>2201</v>
      </c>
      <c r="C2415" s="131" t="s">
        <v>2160</v>
      </c>
      <c r="D2415" s="131" t="s">
        <v>2161</v>
      </c>
      <c r="E2415" s="132" t="s">
        <v>885</v>
      </c>
      <c r="F2415" s="136" t="s">
        <v>559</v>
      </c>
      <c r="G2415" s="133">
        <v>40</v>
      </c>
    </row>
    <row r="2416" spans="2:7" ht="28.5" customHeight="1" x14ac:dyDescent="0.25">
      <c r="B2416" s="131" t="s">
        <v>2202</v>
      </c>
      <c r="C2416" s="131" t="s">
        <v>2160</v>
      </c>
      <c r="D2416" s="131" t="s">
        <v>2161</v>
      </c>
      <c r="E2416" s="132" t="s">
        <v>994</v>
      </c>
      <c r="F2416" s="136" t="s">
        <v>586</v>
      </c>
      <c r="G2416" s="133">
        <v>32.210263162339821</v>
      </c>
    </row>
    <row r="2417" spans="2:7" ht="28.5" customHeight="1" x14ac:dyDescent="0.25">
      <c r="B2417" s="131" t="s">
        <v>2203</v>
      </c>
      <c r="C2417" s="131" t="s">
        <v>2160</v>
      </c>
      <c r="D2417" s="131" t="s">
        <v>2161</v>
      </c>
      <c r="E2417" s="132" t="s">
        <v>1056</v>
      </c>
      <c r="F2417" s="136" t="s">
        <v>553</v>
      </c>
      <c r="G2417" s="133">
        <v>202.54454720477318</v>
      </c>
    </row>
    <row r="2418" spans="2:7" ht="28.5" customHeight="1" x14ac:dyDescent="0.25">
      <c r="B2418" s="131" t="s">
        <v>2203</v>
      </c>
      <c r="C2418" s="131" t="s">
        <v>2160</v>
      </c>
      <c r="D2418" s="131" t="s">
        <v>2161</v>
      </c>
      <c r="E2418" s="132" t="s">
        <v>1444</v>
      </c>
      <c r="F2418" s="136" t="s">
        <v>563</v>
      </c>
      <c r="G2418" s="133">
        <v>71</v>
      </c>
    </row>
    <row r="2419" spans="2:7" ht="28.5" customHeight="1" x14ac:dyDescent="0.25">
      <c r="B2419" s="131" t="s">
        <v>2203</v>
      </c>
      <c r="C2419" s="131" t="s">
        <v>2160</v>
      </c>
      <c r="D2419" s="131" t="s">
        <v>2161</v>
      </c>
      <c r="E2419" s="132" t="s">
        <v>814</v>
      </c>
      <c r="F2419" s="136" t="s">
        <v>688</v>
      </c>
      <c r="G2419" s="133">
        <v>48.276092801459065</v>
      </c>
    </row>
    <row r="2420" spans="2:7" ht="28.5" customHeight="1" x14ac:dyDescent="0.25">
      <c r="B2420" s="131" t="s">
        <v>2203</v>
      </c>
      <c r="C2420" s="131" t="s">
        <v>2160</v>
      </c>
      <c r="D2420" s="131" t="s">
        <v>2161</v>
      </c>
      <c r="E2420" s="132" t="s">
        <v>999</v>
      </c>
      <c r="F2420" s="136" t="s">
        <v>559</v>
      </c>
      <c r="G2420" s="133">
        <v>50.868635690904341</v>
      </c>
    </row>
    <row r="2421" spans="2:7" ht="28.5" customHeight="1" x14ac:dyDescent="0.25">
      <c r="B2421" s="131" t="s">
        <v>2204</v>
      </c>
      <c r="C2421" s="131" t="s">
        <v>2160</v>
      </c>
      <c r="D2421" s="131" t="s">
        <v>2161</v>
      </c>
      <c r="E2421" s="132" t="s">
        <v>874</v>
      </c>
      <c r="F2421" s="136" t="s">
        <v>626</v>
      </c>
      <c r="G2421" s="133">
        <v>20.162645351020871</v>
      </c>
    </row>
    <row r="2422" spans="2:7" ht="28.5" customHeight="1" x14ac:dyDescent="0.25">
      <c r="B2422" s="131" t="s">
        <v>2200</v>
      </c>
      <c r="C2422" s="131" t="s">
        <v>2160</v>
      </c>
      <c r="D2422" s="131" t="s">
        <v>2161</v>
      </c>
      <c r="E2422" s="132" t="s">
        <v>625</v>
      </c>
      <c r="F2422" s="136" t="s">
        <v>559</v>
      </c>
      <c r="G2422" s="133">
        <v>57</v>
      </c>
    </row>
    <row r="2423" spans="2:7" ht="28.5" customHeight="1" x14ac:dyDescent="0.25">
      <c r="B2423" s="131" t="s">
        <v>2200</v>
      </c>
      <c r="C2423" s="131" t="s">
        <v>2160</v>
      </c>
      <c r="D2423" s="131" t="s">
        <v>2161</v>
      </c>
      <c r="E2423" s="132" t="s">
        <v>813</v>
      </c>
      <c r="F2423" s="136" t="s">
        <v>559</v>
      </c>
      <c r="G2423" s="133">
        <v>48</v>
      </c>
    </row>
    <row r="2424" spans="2:7" ht="28.5" customHeight="1" x14ac:dyDescent="0.25">
      <c r="B2424" s="131" t="s">
        <v>2205</v>
      </c>
      <c r="C2424" s="131" t="s">
        <v>2160</v>
      </c>
      <c r="D2424" s="131" t="s">
        <v>2161</v>
      </c>
      <c r="E2424" s="132" t="s">
        <v>989</v>
      </c>
      <c r="F2424" s="136" t="s">
        <v>1097</v>
      </c>
      <c r="G2424" s="133">
        <v>3</v>
      </c>
    </row>
    <row r="2425" spans="2:7" ht="28.5" customHeight="1" x14ac:dyDescent="0.25">
      <c r="B2425" s="131" t="s">
        <v>2205</v>
      </c>
      <c r="C2425" s="131" t="s">
        <v>2160</v>
      </c>
      <c r="D2425" s="131" t="s">
        <v>2161</v>
      </c>
      <c r="E2425" s="132" t="s">
        <v>654</v>
      </c>
      <c r="F2425" s="136" t="s">
        <v>559</v>
      </c>
      <c r="G2425" s="133">
        <v>15</v>
      </c>
    </row>
    <row r="2426" spans="2:7" ht="28.5" customHeight="1" x14ac:dyDescent="0.25">
      <c r="B2426" s="131" t="s">
        <v>2206</v>
      </c>
      <c r="C2426" s="131" t="s">
        <v>2160</v>
      </c>
      <c r="D2426" s="131" t="s">
        <v>2161</v>
      </c>
      <c r="E2426" s="132" t="s">
        <v>700</v>
      </c>
      <c r="F2426" s="136" t="s">
        <v>688</v>
      </c>
      <c r="G2426" s="133">
        <v>31</v>
      </c>
    </row>
    <row r="2427" spans="2:7" ht="28.5" customHeight="1" x14ac:dyDescent="0.25">
      <c r="B2427" s="131" t="s">
        <v>2206</v>
      </c>
      <c r="C2427" s="131" t="s">
        <v>2160</v>
      </c>
      <c r="D2427" s="131" t="s">
        <v>2161</v>
      </c>
      <c r="E2427" s="132" t="s">
        <v>1010</v>
      </c>
      <c r="F2427" s="136" t="s">
        <v>563</v>
      </c>
      <c r="G2427" s="133">
        <v>24</v>
      </c>
    </row>
    <row r="2428" spans="2:7" ht="28.5" customHeight="1" x14ac:dyDescent="0.25">
      <c r="B2428" s="131" t="s">
        <v>2206</v>
      </c>
      <c r="C2428" s="131" t="s">
        <v>2160</v>
      </c>
      <c r="D2428" s="131" t="s">
        <v>2161</v>
      </c>
      <c r="E2428" s="132" t="s">
        <v>830</v>
      </c>
      <c r="F2428" s="136" t="s">
        <v>544</v>
      </c>
      <c r="G2428" s="133">
        <v>87</v>
      </c>
    </row>
    <row r="2429" spans="2:7" ht="28.5" customHeight="1" x14ac:dyDescent="0.25">
      <c r="B2429" s="131" t="s">
        <v>2207</v>
      </c>
      <c r="C2429" s="131" t="s">
        <v>2160</v>
      </c>
      <c r="D2429" s="131" t="s">
        <v>2161</v>
      </c>
      <c r="E2429" s="132" t="s">
        <v>1011</v>
      </c>
      <c r="F2429" s="136" t="s">
        <v>845</v>
      </c>
      <c r="G2429" s="133">
        <v>3</v>
      </c>
    </row>
    <row r="2430" spans="2:7" ht="28.5" customHeight="1" x14ac:dyDescent="0.25">
      <c r="B2430" s="131" t="s">
        <v>2208</v>
      </c>
      <c r="C2430" s="131" t="s">
        <v>2160</v>
      </c>
      <c r="D2430" s="131" t="s">
        <v>2161</v>
      </c>
      <c r="E2430" s="132" t="s">
        <v>628</v>
      </c>
      <c r="F2430" s="136" t="s">
        <v>798</v>
      </c>
      <c r="G2430" s="133">
        <v>9</v>
      </c>
    </row>
    <row r="2431" spans="2:7" ht="28.5" customHeight="1" x14ac:dyDescent="0.25">
      <c r="B2431" s="131" t="s">
        <v>1658</v>
      </c>
      <c r="C2431" s="131" t="s">
        <v>2160</v>
      </c>
      <c r="D2431" s="131" t="s">
        <v>2161</v>
      </c>
      <c r="E2431" s="132" t="s">
        <v>1046</v>
      </c>
      <c r="F2431" s="136" t="s">
        <v>798</v>
      </c>
      <c r="G2431" s="133">
        <v>7</v>
      </c>
    </row>
    <row r="2432" spans="2:7" ht="28.5" customHeight="1" x14ac:dyDescent="0.25">
      <c r="B2432" s="131" t="s">
        <v>2206</v>
      </c>
      <c r="C2432" s="131" t="s">
        <v>2160</v>
      </c>
      <c r="D2432" s="131" t="s">
        <v>2161</v>
      </c>
      <c r="E2432" s="132" t="s">
        <v>1765</v>
      </c>
      <c r="F2432" s="136" t="s">
        <v>563</v>
      </c>
      <c r="G2432" s="133">
        <v>20</v>
      </c>
    </row>
    <row r="2433" spans="2:7" ht="28.5" customHeight="1" x14ac:dyDescent="0.25">
      <c r="B2433" s="131" t="s">
        <v>2209</v>
      </c>
      <c r="C2433" s="131" t="s">
        <v>2160</v>
      </c>
      <c r="D2433" s="131" t="s">
        <v>2161</v>
      </c>
      <c r="E2433" s="132" t="s">
        <v>714</v>
      </c>
      <c r="F2433" s="136" t="s">
        <v>586</v>
      </c>
      <c r="G2433" s="133">
        <v>26.792426415120755</v>
      </c>
    </row>
    <row r="2434" spans="2:7" ht="28.5" customHeight="1" x14ac:dyDescent="0.25">
      <c r="B2434" s="131" t="s">
        <v>2210</v>
      </c>
      <c r="C2434" s="131" t="s">
        <v>2160</v>
      </c>
      <c r="D2434" s="131" t="s">
        <v>2161</v>
      </c>
      <c r="E2434" s="132" t="s">
        <v>827</v>
      </c>
      <c r="F2434" s="136" t="s">
        <v>559</v>
      </c>
      <c r="G2434" s="133">
        <v>42</v>
      </c>
    </row>
    <row r="2435" spans="2:7" ht="28.5" customHeight="1" x14ac:dyDescent="0.25">
      <c r="B2435" s="131" t="s">
        <v>2210</v>
      </c>
      <c r="C2435" s="131" t="s">
        <v>2160</v>
      </c>
      <c r="D2435" s="131" t="s">
        <v>2161</v>
      </c>
      <c r="E2435" s="132" t="s">
        <v>718</v>
      </c>
      <c r="F2435" s="136" t="s">
        <v>688</v>
      </c>
      <c r="G2435" s="133">
        <v>35.203024377960929</v>
      </c>
    </row>
    <row r="2436" spans="2:7" ht="28.5" customHeight="1" x14ac:dyDescent="0.25">
      <c r="B2436" s="131" t="s">
        <v>2210</v>
      </c>
      <c r="C2436" s="131" t="s">
        <v>2160</v>
      </c>
      <c r="D2436" s="131" t="s">
        <v>2161</v>
      </c>
      <c r="E2436" s="132" t="s">
        <v>650</v>
      </c>
      <c r="F2436" s="136" t="s">
        <v>559</v>
      </c>
      <c r="G2436" s="133">
        <v>44</v>
      </c>
    </row>
    <row r="2437" spans="2:7" ht="28.5" customHeight="1" x14ac:dyDescent="0.25">
      <c r="B2437" s="131" t="s">
        <v>2210</v>
      </c>
      <c r="C2437" s="131" t="s">
        <v>2160</v>
      </c>
      <c r="D2437" s="131" t="s">
        <v>2161</v>
      </c>
      <c r="E2437" s="132" t="s">
        <v>712</v>
      </c>
      <c r="F2437" s="136" t="s">
        <v>563</v>
      </c>
      <c r="G2437" s="133">
        <v>71</v>
      </c>
    </row>
    <row r="2438" spans="2:7" ht="28.5" customHeight="1" x14ac:dyDescent="0.25">
      <c r="B2438" s="131" t="s">
        <v>2211</v>
      </c>
      <c r="C2438" s="131" t="s">
        <v>2160</v>
      </c>
      <c r="D2438" s="131" t="s">
        <v>2161</v>
      </c>
      <c r="E2438" s="132" t="s">
        <v>704</v>
      </c>
      <c r="F2438" s="136" t="s">
        <v>688</v>
      </c>
      <c r="G2438" s="133">
        <v>48.447943905953366</v>
      </c>
    </row>
    <row r="2439" spans="2:7" ht="28.5" customHeight="1" x14ac:dyDescent="0.25">
      <c r="B2439" s="131" t="s">
        <v>2211</v>
      </c>
      <c r="C2439" s="131" t="s">
        <v>2160</v>
      </c>
      <c r="D2439" s="131" t="s">
        <v>2161</v>
      </c>
      <c r="E2439" s="132" t="s">
        <v>1169</v>
      </c>
      <c r="F2439" s="136" t="s">
        <v>586</v>
      </c>
      <c r="G2439" s="133">
        <v>35</v>
      </c>
    </row>
    <row r="2440" spans="2:7" ht="28.5" customHeight="1" x14ac:dyDescent="0.25">
      <c r="B2440" s="131" t="s">
        <v>2199</v>
      </c>
      <c r="C2440" s="131" t="s">
        <v>2160</v>
      </c>
      <c r="D2440" s="131" t="s">
        <v>2161</v>
      </c>
      <c r="E2440" s="132" t="s">
        <v>1261</v>
      </c>
      <c r="F2440" s="136" t="s">
        <v>544</v>
      </c>
      <c r="G2440" s="133">
        <v>129.95170553924899</v>
      </c>
    </row>
    <row r="2441" spans="2:7" ht="28.5" customHeight="1" x14ac:dyDescent="0.25">
      <c r="B2441" s="131" t="s">
        <v>2199</v>
      </c>
      <c r="C2441" s="131" t="s">
        <v>2160</v>
      </c>
      <c r="D2441" s="131" t="s">
        <v>2161</v>
      </c>
      <c r="E2441" s="132" t="s">
        <v>1141</v>
      </c>
      <c r="F2441" s="136" t="s">
        <v>544</v>
      </c>
      <c r="G2441" s="133">
        <v>129.95170553924899</v>
      </c>
    </row>
    <row r="2442" spans="2:7" ht="28.5" customHeight="1" x14ac:dyDescent="0.25">
      <c r="B2442" s="131" t="s">
        <v>2199</v>
      </c>
      <c r="C2442" s="131" t="s">
        <v>2160</v>
      </c>
      <c r="D2442" s="131" t="s">
        <v>2161</v>
      </c>
      <c r="E2442" s="132" t="s">
        <v>819</v>
      </c>
      <c r="F2442" s="136" t="s">
        <v>553</v>
      </c>
      <c r="G2442" s="133">
        <v>203.16102050642007</v>
      </c>
    </row>
    <row r="2443" spans="2:7" ht="28.5" customHeight="1" x14ac:dyDescent="0.25">
      <c r="B2443" s="131" t="s">
        <v>2199</v>
      </c>
      <c r="C2443" s="131" t="s">
        <v>2160</v>
      </c>
      <c r="D2443" s="131" t="s">
        <v>2161</v>
      </c>
      <c r="E2443" s="132" t="s">
        <v>1205</v>
      </c>
      <c r="F2443" s="136" t="s">
        <v>553</v>
      </c>
      <c r="G2443" s="133">
        <v>95</v>
      </c>
    </row>
    <row r="2444" spans="2:7" ht="28.5" customHeight="1" x14ac:dyDescent="0.25">
      <c r="B2444" s="131" t="s">
        <v>2199</v>
      </c>
      <c r="C2444" s="131" t="s">
        <v>2160</v>
      </c>
      <c r="D2444" s="131" t="s">
        <v>2161</v>
      </c>
      <c r="E2444" s="132" t="s">
        <v>853</v>
      </c>
      <c r="F2444" s="136" t="s">
        <v>559</v>
      </c>
      <c r="G2444" s="133">
        <v>51.13197573308851</v>
      </c>
    </row>
    <row r="2445" spans="2:7" ht="28.5" customHeight="1" x14ac:dyDescent="0.25">
      <c r="B2445" s="131" t="s">
        <v>2199</v>
      </c>
      <c r="C2445" s="131" t="s">
        <v>2160</v>
      </c>
      <c r="D2445" s="131" t="s">
        <v>2161</v>
      </c>
      <c r="E2445" s="132" t="s">
        <v>905</v>
      </c>
      <c r="F2445" s="136" t="s">
        <v>563</v>
      </c>
      <c r="G2445" s="133">
        <v>81.144231651826004</v>
      </c>
    </row>
    <row r="2446" spans="2:7" ht="28.5" customHeight="1" x14ac:dyDescent="0.25">
      <c r="B2446" s="131" t="s">
        <v>2212</v>
      </c>
      <c r="C2446" s="131" t="s">
        <v>2160</v>
      </c>
      <c r="D2446" s="131" t="s">
        <v>2161</v>
      </c>
      <c r="E2446" s="132" t="s">
        <v>880</v>
      </c>
      <c r="F2446" s="136" t="s">
        <v>586</v>
      </c>
      <c r="G2446" s="133">
        <v>3</v>
      </c>
    </row>
    <row r="2447" spans="2:7" ht="28.5" customHeight="1" x14ac:dyDescent="0.25">
      <c r="B2447" s="131" t="s">
        <v>2213</v>
      </c>
      <c r="C2447" s="131" t="s">
        <v>2160</v>
      </c>
      <c r="D2447" s="131" t="s">
        <v>2161</v>
      </c>
      <c r="E2447" s="132" t="s">
        <v>925</v>
      </c>
      <c r="F2447" s="136" t="s">
        <v>544</v>
      </c>
      <c r="G2447" s="133">
        <v>129.95170553924899</v>
      </c>
    </row>
    <row r="2448" spans="2:7" ht="28.5" customHeight="1" x14ac:dyDescent="0.25">
      <c r="B2448" s="131" t="s">
        <v>2213</v>
      </c>
      <c r="C2448" s="131" t="s">
        <v>2160</v>
      </c>
      <c r="D2448" s="131" t="s">
        <v>2161</v>
      </c>
      <c r="E2448" s="132" t="s">
        <v>1018</v>
      </c>
      <c r="F2448" s="136" t="s">
        <v>559</v>
      </c>
      <c r="G2448" s="133">
        <v>55</v>
      </c>
    </row>
    <row r="2449" spans="2:7" ht="28.5" customHeight="1" x14ac:dyDescent="0.25">
      <c r="B2449" s="131" t="s">
        <v>2213</v>
      </c>
      <c r="C2449" s="131" t="s">
        <v>2160</v>
      </c>
      <c r="D2449" s="131" t="s">
        <v>2161</v>
      </c>
      <c r="E2449" s="132" t="s">
        <v>1081</v>
      </c>
      <c r="F2449" s="136" t="s">
        <v>640</v>
      </c>
      <c r="G2449" s="133">
        <v>511.5422016074923</v>
      </c>
    </row>
    <row r="2450" spans="2:7" ht="28.5" customHeight="1" x14ac:dyDescent="0.25">
      <c r="B2450" s="131" t="s">
        <v>2213</v>
      </c>
      <c r="C2450" s="131" t="s">
        <v>2160</v>
      </c>
      <c r="D2450" s="131" t="s">
        <v>2161</v>
      </c>
      <c r="E2450" s="132" t="s">
        <v>928</v>
      </c>
      <c r="F2450" s="136" t="s">
        <v>544</v>
      </c>
      <c r="G2450" s="133">
        <v>129.95170553924899</v>
      </c>
    </row>
    <row r="2451" spans="2:7" ht="28.5" customHeight="1" x14ac:dyDescent="0.25">
      <c r="B2451" s="131" t="s">
        <v>2213</v>
      </c>
      <c r="C2451" s="131" t="s">
        <v>2160</v>
      </c>
      <c r="D2451" s="131" t="s">
        <v>2161</v>
      </c>
      <c r="E2451" s="132" t="s">
        <v>904</v>
      </c>
      <c r="F2451" s="136" t="s">
        <v>563</v>
      </c>
      <c r="G2451" s="133">
        <v>81.178469775281286</v>
      </c>
    </row>
    <row r="2452" spans="2:7" ht="28.5" customHeight="1" x14ac:dyDescent="0.25">
      <c r="B2452" s="131" t="s">
        <v>2213</v>
      </c>
      <c r="C2452" s="131" t="s">
        <v>2160</v>
      </c>
      <c r="D2452" s="131" t="s">
        <v>2161</v>
      </c>
      <c r="E2452" s="132" t="s">
        <v>872</v>
      </c>
      <c r="F2452" s="136" t="s">
        <v>544</v>
      </c>
      <c r="G2452" s="133">
        <v>129.95170553924899</v>
      </c>
    </row>
    <row r="2453" spans="2:7" ht="28.5" customHeight="1" x14ac:dyDescent="0.25">
      <c r="B2453" s="131" t="s">
        <v>2213</v>
      </c>
      <c r="C2453" s="131" t="s">
        <v>2160</v>
      </c>
      <c r="D2453" s="131" t="s">
        <v>2161</v>
      </c>
      <c r="E2453" s="132" t="s">
        <v>699</v>
      </c>
      <c r="F2453" s="136" t="s">
        <v>544</v>
      </c>
      <c r="G2453" s="133">
        <v>129.95170553924899</v>
      </c>
    </row>
    <row r="2454" spans="2:7" ht="28.5" customHeight="1" x14ac:dyDescent="0.25">
      <c r="B2454" s="131" t="s">
        <v>2214</v>
      </c>
      <c r="C2454" s="131" t="s">
        <v>2160</v>
      </c>
      <c r="D2454" s="131" t="s">
        <v>2161</v>
      </c>
      <c r="E2454" s="132" t="s">
        <v>1236</v>
      </c>
      <c r="F2454" s="136" t="s">
        <v>626</v>
      </c>
      <c r="G2454" s="133">
        <v>18.546318879894979</v>
      </c>
    </row>
    <row r="2455" spans="2:7" ht="28.5" customHeight="1" x14ac:dyDescent="0.25">
      <c r="B2455" s="131" t="s">
        <v>2214</v>
      </c>
      <c r="C2455" s="131" t="s">
        <v>2160</v>
      </c>
      <c r="D2455" s="131" t="s">
        <v>2161</v>
      </c>
      <c r="E2455" s="132" t="s">
        <v>781</v>
      </c>
      <c r="F2455" s="136" t="s">
        <v>544</v>
      </c>
      <c r="G2455" s="133">
        <v>119.65523577959588</v>
      </c>
    </row>
    <row r="2456" spans="2:7" ht="28.5" customHeight="1" x14ac:dyDescent="0.25">
      <c r="B2456" s="131" t="s">
        <v>2214</v>
      </c>
      <c r="C2456" s="131" t="s">
        <v>2160</v>
      </c>
      <c r="D2456" s="131" t="s">
        <v>2161</v>
      </c>
      <c r="E2456" s="132" t="s">
        <v>1222</v>
      </c>
      <c r="F2456" s="136" t="s">
        <v>559</v>
      </c>
      <c r="G2456" s="133">
        <v>53</v>
      </c>
    </row>
    <row r="2457" spans="2:7" ht="28.5" customHeight="1" x14ac:dyDescent="0.25">
      <c r="B2457" s="131" t="s">
        <v>2214</v>
      </c>
      <c r="C2457" s="131" t="s">
        <v>2160</v>
      </c>
      <c r="D2457" s="131" t="s">
        <v>2161</v>
      </c>
      <c r="E2457" s="132" t="s">
        <v>2215</v>
      </c>
      <c r="F2457" s="136" t="s">
        <v>547</v>
      </c>
      <c r="G2457" s="133">
        <v>200</v>
      </c>
    </row>
    <row r="2458" spans="2:7" ht="28.5" customHeight="1" x14ac:dyDescent="0.25">
      <c r="B2458" s="131" t="s">
        <v>2211</v>
      </c>
      <c r="C2458" s="131" t="s">
        <v>2160</v>
      </c>
      <c r="D2458" s="131" t="s">
        <v>2161</v>
      </c>
      <c r="E2458" s="132" t="s">
        <v>1002</v>
      </c>
      <c r="F2458" s="136" t="s">
        <v>559</v>
      </c>
      <c r="G2458" s="133">
        <v>40</v>
      </c>
    </row>
    <row r="2459" spans="2:7" ht="28.5" customHeight="1" x14ac:dyDescent="0.25">
      <c r="B2459" s="131" t="s">
        <v>2211</v>
      </c>
      <c r="C2459" s="131" t="s">
        <v>2160</v>
      </c>
      <c r="D2459" s="131" t="s">
        <v>2161</v>
      </c>
      <c r="E2459" s="132" t="s">
        <v>920</v>
      </c>
      <c r="F2459" s="136" t="s">
        <v>559</v>
      </c>
      <c r="G2459" s="133">
        <v>46.892548308313941</v>
      </c>
    </row>
    <row r="2460" spans="2:7" ht="28.5" customHeight="1" x14ac:dyDescent="0.25">
      <c r="B2460" s="131" t="s">
        <v>2211</v>
      </c>
      <c r="C2460" s="131" t="s">
        <v>2160</v>
      </c>
      <c r="D2460" s="131" t="s">
        <v>2161</v>
      </c>
      <c r="E2460" s="132" t="s">
        <v>1157</v>
      </c>
      <c r="F2460" s="136" t="s">
        <v>563</v>
      </c>
      <c r="G2460" s="133">
        <v>71.210244877734723</v>
      </c>
    </row>
    <row r="2461" spans="2:7" ht="28.5" customHeight="1" x14ac:dyDescent="0.25">
      <c r="B2461" s="131" t="s">
        <v>2211</v>
      </c>
      <c r="C2461" s="131" t="s">
        <v>2160</v>
      </c>
      <c r="D2461" s="131" t="s">
        <v>2161</v>
      </c>
      <c r="E2461" s="132" t="s">
        <v>713</v>
      </c>
      <c r="F2461" s="136" t="s">
        <v>626</v>
      </c>
      <c r="G2461" s="133">
        <v>15</v>
      </c>
    </row>
    <row r="2462" spans="2:7" ht="28.5" customHeight="1" x14ac:dyDescent="0.25">
      <c r="B2462" s="131" t="s">
        <v>2211</v>
      </c>
      <c r="C2462" s="131" t="s">
        <v>2160</v>
      </c>
      <c r="D2462" s="131" t="s">
        <v>2161</v>
      </c>
      <c r="E2462" s="132" t="s">
        <v>1047</v>
      </c>
      <c r="F2462" s="136" t="s">
        <v>563</v>
      </c>
      <c r="G2462" s="133">
        <v>87</v>
      </c>
    </row>
    <row r="2463" spans="2:7" ht="28.5" customHeight="1" x14ac:dyDescent="0.25">
      <c r="B2463" s="131" t="s">
        <v>2211</v>
      </c>
      <c r="C2463" s="131" t="s">
        <v>2160</v>
      </c>
      <c r="D2463" s="131" t="s">
        <v>2161</v>
      </c>
      <c r="E2463" s="132" t="s">
        <v>996</v>
      </c>
      <c r="F2463" s="136" t="s">
        <v>688</v>
      </c>
      <c r="G2463" s="133">
        <v>56</v>
      </c>
    </row>
    <row r="2464" spans="2:7" ht="28.5" customHeight="1" x14ac:dyDescent="0.25">
      <c r="B2464" s="131" t="s">
        <v>2211</v>
      </c>
      <c r="C2464" s="131" t="s">
        <v>2160</v>
      </c>
      <c r="D2464" s="131" t="s">
        <v>2161</v>
      </c>
      <c r="E2464" s="132" t="s">
        <v>1247</v>
      </c>
      <c r="F2464" s="136" t="s">
        <v>559</v>
      </c>
      <c r="G2464" s="133">
        <v>46.956932961556262</v>
      </c>
    </row>
    <row r="2465" spans="2:7" ht="28.5" customHeight="1" x14ac:dyDescent="0.25">
      <c r="B2465" s="131" t="s">
        <v>2211</v>
      </c>
      <c r="C2465" s="131" t="s">
        <v>2160</v>
      </c>
      <c r="D2465" s="131" t="s">
        <v>2161</v>
      </c>
      <c r="E2465" s="132" t="s">
        <v>705</v>
      </c>
      <c r="F2465" s="136" t="s">
        <v>559</v>
      </c>
      <c r="G2465" s="133">
        <v>27</v>
      </c>
    </row>
    <row r="2466" spans="2:7" ht="28.5" customHeight="1" x14ac:dyDescent="0.25">
      <c r="B2466" s="131" t="s">
        <v>2216</v>
      </c>
      <c r="C2466" s="131" t="s">
        <v>2160</v>
      </c>
      <c r="D2466" s="131" t="s">
        <v>2161</v>
      </c>
      <c r="E2466" s="132" t="s">
        <v>1074</v>
      </c>
      <c r="F2466" s="136" t="s">
        <v>559</v>
      </c>
      <c r="G2466" s="133">
        <v>43</v>
      </c>
    </row>
    <row r="2467" spans="2:7" ht="28.5" customHeight="1" x14ac:dyDescent="0.25">
      <c r="B2467" s="131" t="s">
        <v>2217</v>
      </c>
      <c r="C2467" s="131" t="s">
        <v>2160</v>
      </c>
      <c r="D2467" s="131" t="s">
        <v>2161</v>
      </c>
      <c r="E2467" s="132" t="s">
        <v>1188</v>
      </c>
      <c r="F2467" s="136" t="s">
        <v>798</v>
      </c>
      <c r="G2467" s="133">
        <v>10</v>
      </c>
    </row>
    <row r="2468" spans="2:7" ht="28.5" customHeight="1" x14ac:dyDescent="0.25">
      <c r="B2468" s="131" t="s">
        <v>2218</v>
      </c>
      <c r="C2468" s="131" t="s">
        <v>2160</v>
      </c>
      <c r="D2468" s="131" t="s">
        <v>2161</v>
      </c>
      <c r="E2468" s="132" t="s">
        <v>683</v>
      </c>
      <c r="F2468" s="136" t="s">
        <v>563</v>
      </c>
      <c r="G2468" s="133">
        <v>43</v>
      </c>
    </row>
    <row r="2469" spans="2:7" ht="28.5" customHeight="1" x14ac:dyDescent="0.25">
      <c r="B2469" s="131" t="s">
        <v>2218</v>
      </c>
      <c r="C2469" s="131" t="s">
        <v>2160</v>
      </c>
      <c r="D2469" s="131" t="s">
        <v>2161</v>
      </c>
      <c r="E2469" s="132" t="s">
        <v>1005</v>
      </c>
      <c r="F2469" s="136" t="s">
        <v>563</v>
      </c>
      <c r="G2469" s="133">
        <v>35</v>
      </c>
    </row>
    <row r="2470" spans="2:7" ht="28.5" customHeight="1" x14ac:dyDescent="0.25">
      <c r="B2470" s="131" t="s">
        <v>2218</v>
      </c>
      <c r="C2470" s="131" t="s">
        <v>2160</v>
      </c>
      <c r="D2470" s="131" t="s">
        <v>2161</v>
      </c>
      <c r="E2470" s="132" t="s">
        <v>947</v>
      </c>
      <c r="F2470" s="136" t="s">
        <v>544</v>
      </c>
      <c r="G2470" s="133">
        <v>90</v>
      </c>
    </row>
    <row r="2471" spans="2:7" ht="28.5" customHeight="1" x14ac:dyDescent="0.25">
      <c r="B2471" s="131" t="s">
        <v>2219</v>
      </c>
      <c r="C2471" s="131" t="s">
        <v>2160</v>
      </c>
      <c r="D2471" s="131" t="s">
        <v>2161</v>
      </c>
      <c r="E2471" s="132" t="s">
        <v>1007</v>
      </c>
      <c r="F2471" s="136" t="s">
        <v>688</v>
      </c>
      <c r="G2471" s="133">
        <v>52</v>
      </c>
    </row>
    <row r="2472" spans="2:7" ht="28.5" customHeight="1" x14ac:dyDescent="0.25">
      <c r="B2472" s="131" t="s">
        <v>2219</v>
      </c>
      <c r="C2472" s="131" t="s">
        <v>2160</v>
      </c>
      <c r="D2472" s="131" t="s">
        <v>2161</v>
      </c>
      <c r="E2472" s="132" t="s">
        <v>1075</v>
      </c>
      <c r="F2472" s="136" t="s">
        <v>544</v>
      </c>
      <c r="G2472" s="133">
        <v>93</v>
      </c>
    </row>
    <row r="2473" spans="2:7" ht="28.5" customHeight="1" x14ac:dyDescent="0.25">
      <c r="B2473" s="131" t="s">
        <v>2220</v>
      </c>
      <c r="C2473" s="131" t="s">
        <v>2160</v>
      </c>
      <c r="D2473" s="131" t="s">
        <v>2161</v>
      </c>
      <c r="E2473" s="132" t="s">
        <v>1077</v>
      </c>
      <c r="F2473" s="136" t="s">
        <v>586</v>
      </c>
      <c r="G2473" s="133">
        <v>20</v>
      </c>
    </row>
    <row r="2474" spans="2:7" ht="28.5" customHeight="1" x14ac:dyDescent="0.25">
      <c r="B2474" s="131" t="s">
        <v>2221</v>
      </c>
      <c r="C2474" s="131" t="s">
        <v>2160</v>
      </c>
      <c r="D2474" s="131" t="s">
        <v>2161</v>
      </c>
      <c r="E2474" s="132" t="s">
        <v>1079</v>
      </c>
      <c r="F2474" s="136" t="s">
        <v>586</v>
      </c>
      <c r="G2474" s="133">
        <v>32.297403035339315</v>
      </c>
    </row>
    <row r="2475" spans="2:7" ht="28.5" customHeight="1" x14ac:dyDescent="0.25">
      <c r="B2475" s="131" t="s">
        <v>2222</v>
      </c>
      <c r="C2475" s="131" t="s">
        <v>2160</v>
      </c>
      <c r="D2475" s="131" t="s">
        <v>2161</v>
      </c>
      <c r="E2475" s="132" t="s">
        <v>882</v>
      </c>
      <c r="F2475" s="136" t="s">
        <v>563</v>
      </c>
      <c r="G2475" s="133">
        <v>85</v>
      </c>
    </row>
    <row r="2476" spans="2:7" ht="28.5" customHeight="1" x14ac:dyDescent="0.25">
      <c r="B2476" s="131" t="s">
        <v>2223</v>
      </c>
      <c r="C2476" s="131" t="s">
        <v>2160</v>
      </c>
      <c r="D2476" s="131" t="s">
        <v>2161</v>
      </c>
      <c r="E2476" s="132" t="s">
        <v>1147</v>
      </c>
      <c r="F2476" s="136" t="s">
        <v>559</v>
      </c>
      <c r="G2476" s="133">
        <v>51.04299368570878</v>
      </c>
    </row>
    <row r="2477" spans="2:7" ht="28.5" customHeight="1" x14ac:dyDescent="0.25">
      <c r="B2477" s="131" t="s">
        <v>2224</v>
      </c>
      <c r="C2477" s="131" t="s">
        <v>2160</v>
      </c>
      <c r="D2477" s="131" t="s">
        <v>2161</v>
      </c>
      <c r="E2477" s="132" t="s">
        <v>707</v>
      </c>
      <c r="F2477" s="136" t="s">
        <v>559</v>
      </c>
      <c r="G2477" s="133">
        <v>21</v>
      </c>
    </row>
    <row r="2478" spans="2:7" ht="28.5" customHeight="1" x14ac:dyDescent="0.25">
      <c r="B2478" s="131" t="s">
        <v>2225</v>
      </c>
      <c r="C2478" s="131" t="s">
        <v>2160</v>
      </c>
      <c r="D2478" s="131" t="s">
        <v>2161</v>
      </c>
      <c r="E2478" s="132" t="s">
        <v>1151</v>
      </c>
      <c r="F2478" s="136" t="s">
        <v>559</v>
      </c>
      <c r="G2478" s="133">
        <v>25</v>
      </c>
    </row>
    <row r="2479" spans="2:7" ht="28.5" customHeight="1" x14ac:dyDescent="0.25">
      <c r="B2479" s="131" t="s">
        <v>2225</v>
      </c>
      <c r="C2479" s="131" t="s">
        <v>2160</v>
      </c>
      <c r="D2479" s="131" t="s">
        <v>2161</v>
      </c>
      <c r="E2479" s="132" t="s">
        <v>943</v>
      </c>
      <c r="F2479" s="136" t="s">
        <v>563</v>
      </c>
      <c r="G2479" s="133">
        <v>80.265765786329581</v>
      </c>
    </row>
    <row r="2480" spans="2:7" ht="28.5" customHeight="1" x14ac:dyDescent="0.25">
      <c r="B2480" s="131" t="s">
        <v>2222</v>
      </c>
      <c r="C2480" s="131" t="s">
        <v>2160</v>
      </c>
      <c r="D2480" s="131" t="s">
        <v>2161</v>
      </c>
      <c r="E2480" s="132" t="s">
        <v>722</v>
      </c>
      <c r="F2480" s="136" t="s">
        <v>544</v>
      </c>
      <c r="G2480" s="133">
        <v>128.59156164340544</v>
      </c>
    </row>
    <row r="2481" spans="2:7" ht="28.5" customHeight="1" x14ac:dyDescent="0.25">
      <c r="B2481" s="131" t="s">
        <v>2224</v>
      </c>
      <c r="C2481" s="131" t="s">
        <v>2160</v>
      </c>
      <c r="D2481" s="131" t="s">
        <v>2161</v>
      </c>
      <c r="E2481" s="132" t="s">
        <v>2226</v>
      </c>
      <c r="F2481" s="136" t="s">
        <v>544</v>
      </c>
      <c r="G2481" s="133">
        <v>128.59156164340544</v>
      </c>
    </row>
    <row r="2482" spans="2:7" ht="28.5" customHeight="1" x14ac:dyDescent="0.25">
      <c r="B2482" s="131" t="s">
        <v>2224</v>
      </c>
      <c r="C2482" s="131" t="s">
        <v>2160</v>
      </c>
      <c r="D2482" s="131" t="s">
        <v>2161</v>
      </c>
      <c r="E2482" s="132" t="s">
        <v>653</v>
      </c>
      <c r="F2482" s="136" t="s">
        <v>563</v>
      </c>
      <c r="G2482" s="133">
        <v>82</v>
      </c>
    </row>
    <row r="2483" spans="2:7" ht="28.5" customHeight="1" x14ac:dyDescent="0.25">
      <c r="B2483" s="131" t="s">
        <v>2224</v>
      </c>
      <c r="C2483" s="131" t="s">
        <v>2160</v>
      </c>
      <c r="D2483" s="131" t="s">
        <v>2161</v>
      </c>
      <c r="E2483" s="132" t="s">
        <v>1208</v>
      </c>
      <c r="F2483" s="136" t="s">
        <v>559</v>
      </c>
      <c r="G2483" s="133">
        <v>50.572208563063185</v>
      </c>
    </row>
    <row r="2484" spans="2:7" ht="28.5" customHeight="1" x14ac:dyDescent="0.25">
      <c r="B2484" s="131" t="s">
        <v>2227</v>
      </c>
      <c r="C2484" s="131" t="s">
        <v>2160</v>
      </c>
      <c r="D2484" s="131" t="s">
        <v>2161</v>
      </c>
      <c r="E2484" s="132" t="s">
        <v>962</v>
      </c>
      <c r="F2484" s="136" t="s">
        <v>544</v>
      </c>
      <c r="G2484" s="133">
        <v>36</v>
      </c>
    </row>
    <row r="2485" spans="2:7" ht="28.5" customHeight="1" x14ac:dyDescent="0.25">
      <c r="B2485" s="131" t="s">
        <v>2227</v>
      </c>
      <c r="C2485" s="131" t="s">
        <v>2160</v>
      </c>
      <c r="D2485" s="131" t="s">
        <v>2161</v>
      </c>
      <c r="E2485" s="132" t="s">
        <v>973</v>
      </c>
      <c r="F2485" s="136" t="s">
        <v>563</v>
      </c>
      <c r="G2485" s="133">
        <v>90</v>
      </c>
    </row>
    <row r="2486" spans="2:7" ht="28.5" customHeight="1" x14ac:dyDescent="0.25">
      <c r="B2486" s="131" t="s">
        <v>2227</v>
      </c>
      <c r="C2486" s="131" t="s">
        <v>2160</v>
      </c>
      <c r="D2486" s="131" t="s">
        <v>2161</v>
      </c>
      <c r="E2486" s="132" t="s">
        <v>1769</v>
      </c>
      <c r="F2486" s="136" t="s">
        <v>563</v>
      </c>
      <c r="G2486" s="133">
        <v>13</v>
      </c>
    </row>
    <row r="2487" spans="2:7" ht="28.5" customHeight="1" x14ac:dyDescent="0.25">
      <c r="B2487" s="131" t="s">
        <v>2227</v>
      </c>
      <c r="C2487" s="131" t="s">
        <v>2160</v>
      </c>
      <c r="D2487" s="131" t="s">
        <v>2161</v>
      </c>
      <c r="E2487" s="132" t="s">
        <v>1029</v>
      </c>
      <c r="F2487" s="136" t="s">
        <v>553</v>
      </c>
      <c r="G2487" s="133">
        <v>200.29808856794338</v>
      </c>
    </row>
    <row r="2488" spans="2:7" ht="28.5" customHeight="1" x14ac:dyDescent="0.25">
      <c r="B2488" s="131" t="s">
        <v>2227</v>
      </c>
      <c r="C2488" s="131" t="s">
        <v>2160</v>
      </c>
      <c r="D2488" s="131" t="s">
        <v>2161</v>
      </c>
      <c r="E2488" s="132" t="s">
        <v>2228</v>
      </c>
      <c r="F2488" s="136" t="s">
        <v>553</v>
      </c>
      <c r="G2488" s="133">
        <v>200.29808856794338</v>
      </c>
    </row>
    <row r="2489" spans="2:7" ht="28.5" customHeight="1" x14ac:dyDescent="0.25">
      <c r="B2489" s="131" t="s">
        <v>2227</v>
      </c>
      <c r="C2489" s="131" t="s">
        <v>2160</v>
      </c>
      <c r="D2489" s="131" t="s">
        <v>2161</v>
      </c>
      <c r="E2489" s="132" t="s">
        <v>2229</v>
      </c>
      <c r="F2489" s="136" t="s">
        <v>563</v>
      </c>
      <c r="G2489" s="133">
        <v>30</v>
      </c>
    </row>
    <row r="2490" spans="2:7" ht="28.5" customHeight="1" x14ac:dyDescent="0.25">
      <c r="B2490" s="131" t="s">
        <v>2227</v>
      </c>
      <c r="C2490" s="131" t="s">
        <v>2160</v>
      </c>
      <c r="D2490" s="131" t="s">
        <v>2161</v>
      </c>
      <c r="E2490" s="132" t="s">
        <v>876</v>
      </c>
      <c r="F2490" s="136" t="s">
        <v>559</v>
      </c>
      <c r="G2490" s="133">
        <v>52</v>
      </c>
    </row>
    <row r="2491" spans="2:7" ht="28.5" customHeight="1" x14ac:dyDescent="0.25">
      <c r="B2491" s="131" t="s">
        <v>2227</v>
      </c>
      <c r="C2491" s="131" t="s">
        <v>2160</v>
      </c>
      <c r="D2491" s="131" t="s">
        <v>2161</v>
      </c>
      <c r="E2491" s="132" t="s">
        <v>1025</v>
      </c>
      <c r="F2491" s="136" t="s">
        <v>688</v>
      </c>
      <c r="G2491" s="133">
        <v>43.618913344957846</v>
      </c>
    </row>
    <row r="2492" spans="2:7" ht="28.5" customHeight="1" x14ac:dyDescent="0.25">
      <c r="B2492" s="131" t="s">
        <v>2230</v>
      </c>
      <c r="C2492" s="131" t="s">
        <v>2160</v>
      </c>
      <c r="D2492" s="131" t="s">
        <v>2161</v>
      </c>
      <c r="E2492" s="132" t="s">
        <v>651</v>
      </c>
      <c r="F2492" s="136" t="s">
        <v>563</v>
      </c>
      <c r="G2492" s="133">
        <v>72.899262002668635</v>
      </c>
    </row>
    <row r="2493" spans="2:7" ht="28.5" customHeight="1" x14ac:dyDescent="0.25">
      <c r="B2493" s="131" t="s">
        <v>2231</v>
      </c>
      <c r="C2493" s="131" t="s">
        <v>2160</v>
      </c>
      <c r="D2493" s="131" t="s">
        <v>2161</v>
      </c>
      <c r="E2493" s="132" t="s">
        <v>701</v>
      </c>
      <c r="F2493" s="136" t="s">
        <v>559</v>
      </c>
      <c r="G2493" s="133">
        <v>20</v>
      </c>
    </row>
    <row r="2494" spans="2:7" ht="28.5" customHeight="1" x14ac:dyDescent="0.25">
      <c r="B2494" s="131" t="s">
        <v>2232</v>
      </c>
      <c r="C2494" s="131" t="s">
        <v>2160</v>
      </c>
      <c r="D2494" s="131" t="s">
        <v>2161</v>
      </c>
      <c r="E2494" s="132" t="s">
        <v>911</v>
      </c>
      <c r="F2494" s="136" t="s">
        <v>626</v>
      </c>
      <c r="G2494" s="133">
        <v>13</v>
      </c>
    </row>
    <row r="2495" spans="2:7" ht="28.5" customHeight="1" x14ac:dyDescent="0.25">
      <c r="B2495" s="131" t="s">
        <v>2233</v>
      </c>
      <c r="C2495" s="131" t="s">
        <v>2160</v>
      </c>
      <c r="D2495" s="131" t="s">
        <v>2161</v>
      </c>
      <c r="E2495" s="132" t="s">
        <v>1928</v>
      </c>
      <c r="F2495" s="136" t="s">
        <v>845</v>
      </c>
      <c r="G2495" s="133">
        <v>9</v>
      </c>
    </row>
    <row r="2496" spans="2:7" ht="28.5" customHeight="1" x14ac:dyDescent="0.25">
      <c r="B2496" s="131" t="s">
        <v>2233</v>
      </c>
      <c r="C2496" s="131" t="s">
        <v>2160</v>
      </c>
      <c r="D2496" s="131" t="s">
        <v>2161</v>
      </c>
      <c r="E2496" s="132" t="s">
        <v>1116</v>
      </c>
      <c r="F2496" s="136" t="s">
        <v>1311</v>
      </c>
      <c r="G2496" s="133">
        <v>100</v>
      </c>
    </row>
    <row r="2497" spans="2:7" ht="28.5" customHeight="1" x14ac:dyDescent="0.25">
      <c r="B2497" s="131" t="s">
        <v>2234</v>
      </c>
      <c r="C2497" s="131" t="s">
        <v>2160</v>
      </c>
      <c r="D2497" s="131" t="s">
        <v>2161</v>
      </c>
      <c r="E2497" s="132" t="s">
        <v>754</v>
      </c>
      <c r="F2497" s="136" t="s">
        <v>553</v>
      </c>
      <c r="G2497" s="133">
        <v>166.37721602338274</v>
      </c>
    </row>
    <row r="2498" spans="2:7" ht="28.5" customHeight="1" x14ac:dyDescent="0.25">
      <c r="B2498" s="131" t="s">
        <v>2234</v>
      </c>
      <c r="C2498" s="131" t="s">
        <v>2160</v>
      </c>
      <c r="D2498" s="131" t="s">
        <v>2161</v>
      </c>
      <c r="E2498" s="132" t="s">
        <v>843</v>
      </c>
      <c r="F2498" s="136" t="s">
        <v>544</v>
      </c>
      <c r="G2498" s="133">
        <v>106.36447073068078</v>
      </c>
    </row>
    <row r="2499" spans="2:7" ht="28.5" customHeight="1" x14ac:dyDescent="0.25">
      <c r="B2499" s="131" t="s">
        <v>2234</v>
      </c>
      <c r="C2499" s="131" t="s">
        <v>2160</v>
      </c>
      <c r="D2499" s="131" t="s">
        <v>2161</v>
      </c>
      <c r="E2499" s="132" t="s">
        <v>1103</v>
      </c>
      <c r="F2499" s="136" t="s">
        <v>563</v>
      </c>
      <c r="G2499" s="133">
        <v>89</v>
      </c>
    </row>
    <row r="2500" spans="2:7" ht="28.5" customHeight="1" x14ac:dyDescent="0.25">
      <c r="B2500" s="131" t="s">
        <v>2235</v>
      </c>
      <c r="C2500" s="131" t="s">
        <v>2160</v>
      </c>
      <c r="D2500" s="131" t="s">
        <v>2161</v>
      </c>
      <c r="E2500" s="132" t="s">
        <v>1441</v>
      </c>
      <c r="F2500" s="136" t="s">
        <v>563</v>
      </c>
      <c r="G2500" s="133">
        <v>36</v>
      </c>
    </row>
    <row r="2501" spans="2:7" ht="28.5" customHeight="1" x14ac:dyDescent="0.25">
      <c r="B2501" s="131" t="s">
        <v>2074</v>
      </c>
      <c r="C2501" s="131" t="s">
        <v>2160</v>
      </c>
      <c r="D2501" s="131" t="s">
        <v>2161</v>
      </c>
      <c r="E2501" s="132" t="s">
        <v>958</v>
      </c>
      <c r="F2501" s="136" t="s">
        <v>798</v>
      </c>
      <c r="G2501" s="133">
        <v>11</v>
      </c>
    </row>
    <row r="2502" spans="2:7" ht="28.5" customHeight="1" x14ac:dyDescent="0.25">
      <c r="B2502" s="131" t="s">
        <v>2230</v>
      </c>
      <c r="C2502" s="131" t="s">
        <v>2160</v>
      </c>
      <c r="D2502" s="131" t="s">
        <v>2161</v>
      </c>
      <c r="E2502" s="132" t="s">
        <v>618</v>
      </c>
      <c r="F2502" s="136" t="s">
        <v>559</v>
      </c>
      <c r="G2502" s="133">
        <v>55</v>
      </c>
    </row>
    <row r="2503" spans="2:7" ht="28.5" customHeight="1" x14ac:dyDescent="0.25">
      <c r="B2503" s="131" t="s">
        <v>2230</v>
      </c>
      <c r="C2503" s="131" t="s">
        <v>2160</v>
      </c>
      <c r="D2503" s="131" t="s">
        <v>2161</v>
      </c>
      <c r="E2503" s="132" t="s">
        <v>971</v>
      </c>
      <c r="F2503" s="136" t="s">
        <v>559</v>
      </c>
      <c r="G2503" s="133">
        <v>58</v>
      </c>
    </row>
    <row r="2504" spans="2:7" ht="28.5" customHeight="1" x14ac:dyDescent="0.25">
      <c r="B2504" s="131" t="s">
        <v>2230</v>
      </c>
      <c r="C2504" s="131" t="s">
        <v>2160</v>
      </c>
      <c r="D2504" s="131" t="s">
        <v>2161</v>
      </c>
      <c r="E2504" s="132" t="s">
        <v>1037</v>
      </c>
      <c r="F2504" s="136" t="s">
        <v>688</v>
      </c>
      <c r="G2504" s="133">
        <v>25</v>
      </c>
    </row>
    <row r="2505" spans="2:7" ht="28.5" customHeight="1" x14ac:dyDescent="0.25">
      <c r="B2505" s="131" t="s">
        <v>2236</v>
      </c>
      <c r="C2505" s="131" t="s">
        <v>2237</v>
      </c>
      <c r="D2505" s="131" t="s">
        <v>2238</v>
      </c>
      <c r="E2505" s="132" t="s">
        <v>2239</v>
      </c>
      <c r="F2505" s="136" t="s">
        <v>626</v>
      </c>
      <c r="G2505" s="133">
        <v>52.920811391868696</v>
      </c>
    </row>
    <row r="2506" spans="2:7" ht="30" customHeight="1" x14ac:dyDescent="0.25">
      <c r="B2506" s="131" t="s">
        <v>2236</v>
      </c>
      <c r="C2506" s="131" t="s">
        <v>2237</v>
      </c>
      <c r="D2506" s="131" t="s">
        <v>2238</v>
      </c>
      <c r="E2506" s="132" t="s">
        <v>2240</v>
      </c>
      <c r="F2506" s="136" t="s">
        <v>647</v>
      </c>
      <c r="G2506" s="133">
        <v>100.24018845246349</v>
      </c>
    </row>
    <row r="2507" spans="2:7" ht="30.75" customHeight="1" x14ac:dyDescent="0.25">
      <c r="B2507" s="131" t="s">
        <v>2236</v>
      </c>
      <c r="C2507" s="131" t="s">
        <v>2237</v>
      </c>
      <c r="D2507" s="131" t="s">
        <v>2238</v>
      </c>
      <c r="E2507" s="132" t="s">
        <v>2241</v>
      </c>
      <c r="F2507" s="136" t="s">
        <v>544</v>
      </c>
      <c r="G2507" s="133">
        <v>84.854674130721875</v>
      </c>
    </row>
    <row r="2508" spans="2:7" ht="30.75" customHeight="1" x14ac:dyDescent="0.25">
      <c r="B2508" s="131" t="s">
        <v>2236</v>
      </c>
      <c r="C2508" s="131" t="s">
        <v>2237</v>
      </c>
      <c r="D2508" s="131" t="s">
        <v>2238</v>
      </c>
      <c r="E2508" s="132" t="s">
        <v>2242</v>
      </c>
      <c r="F2508" s="136" t="s">
        <v>559</v>
      </c>
      <c r="G2508" s="133">
        <v>33.256933581084816</v>
      </c>
    </row>
    <row r="2509" spans="2:7" ht="30.75" customHeight="1" x14ac:dyDescent="0.25">
      <c r="B2509" s="131" t="s">
        <v>2236</v>
      </c>
      <c r="C2509" s="131" t="s">
        <v>2237</v>
      </c>
      <c r="D2509" s="131" t="s">
        <v>2238</v>
      </c>
      <c r="E2509" s="132" t="s">
        <v>2243</v>
      </c>
      <c r="F2509" s="136" t="s">
        <v>563</v>
      </c>
      <c r="G2509" s="133">
        <v>52.920811391868696</v>
      </c>
    </row>
    <row r="2510" spans="2:7" ht="31.5" customHeight="1" x14ac:dyDescent="0.25">
      <c r="B2510" s="131" t="s">
        <v>2244</v>
      </c>
      <c r="C2510" s="131" t="s">
        <v>2237</v>
      </c>
      <c r="D2510" s="131" t="s">
        <v>2238</v>
      </c>
      <c r="E2510" s="132" t="s">
        <v>2245</v>
      </c>
      <c r="F2510" s="136" t="s">
        <v>2246</v>
      </c>
      <c r="G2510" s="133">
        <v>521.36538304941655</v>
      </c>
    </row>
    <row r="2511" spans="2:7" ht="33.75" customHeight="1" x14ac:dyDescent="0.25">
      <c r="B2511" s="131" t="s">
        <v>2247</v>
      </c>
      <c r="C2511" s="131" t="s">
        <v>2237</v>
      </c>
      <c r="D2511" s="131" t="s">
        <v>2238</v>
      </c>
      <c r="E2511" s="132" t="s">
        <v>2248</v>
      </c>
      <c r="F2511" s="136" t="s">
        <v>563</v>
      </c>
      <c r="G2511" s="133">
        <v>0</v>
      </c>
    </row>
    <row r="2512" spans="2:7" ht="30" customHeight="1" x14ac:dyDescent="0.25">
      <c r="B2512" s="131" t="s">
        <v>2247</v>
      </c>
      <c r="C2512" s="131" t="s">
        <v>2237</v>
      </c>
      <c r="D2512" s="131" t="s">
        <v>2238</v>
      </c>
      <c r="E2512" s="132" t="s">
        <v>2249</v>
      </c>
      <c r="F2512" s="136" t="s">
        <v>586</v>
      </c>
      <c r="G2512" s="133">
        <v>26.519273016635935</v>
      </c>
    </row>
    <row r="2513" spans="2:7" ht="30.75" customHeight="1" x14ac:dyDescent="0.25">
      <c r="B2513" s="131" t="s">
        <v>2247</v>
      </c>
      <c r="C2513" s="131" t="s">
        <v>2237</v>
      </c>
      <c r="D2513" s="131" t="s">
        <v>2238</v>
      </c>
      <c r="E2513" s="132" t="s">
        <v>2250</v>
      </c>
      <c r="F2513" s="136" t="s">
        <v>563</v>
      </c>
      <c r="G2513" s="133">
        <v>0</v>
      </c>
    </row>
    <row r="2514" spans="2:7" ht="30" customHeight="1" x14ac:dyDescent="0.25">
      <c r="B2514" s="131" t="s">
        <v>2247</v>
      </c>
      <c r="C2514" s="131" t="s">
        <v>2237</v>
      </c>
      <c r="D2514" s="131" t="s">
        <v>2238</v>
      </c>
      <c r="E2514" s="132" t="s">
        <v>2251</v>
      </c>
      <c r="F2514" s="136" t="s">
        <v>563</v>
      </c>
      <c r="G2514" s="133">
        <v>0</v>
      </c>
    </row>
    <row r="2515" spans="2:7" ht="30" customHeight="1" x14ac:dyDescent="0.25">
      <c r="B2515" s="131" t="s">
        <v>2247</v>
      </c>
      <c r="C2515" s="131" t="s">
        <v>2237</v>
      </c>
      <c r="D2515" s="131" t="s">
        <v>2238</v>
      </c>
      <c r="E2515" s="132" t="s">
        <v>2252</v>
      </c>
      <c r="F2515" s="136" t="s">
        <v>563</v>
      </c>
      <c r="G2515" s="133">
        <v>0</v>
      </c>
    </row>
    <row r="2516" spans="2:7" ht="29.25" customHeight="1" x14ac:dyDescent="0.25">
      <c r="B2516" s="131" t="s">
        <v>2247</v>
      </c>
      <c r="C2516" s="131" t="s">
        <v>2237</v>
      </c>
      <c r="D2516" s="131" t="s">
        <v>2238</v>
      </c>
      <c r="E2516" s="132" t="s">
        <v>2253</v>
      </c>
      <c r="F2516" s="136" t="s">
        <v>688</v>
      </c>
      <c r="G2516" s="133">
        <v>44.543609735775952</v>
      </c>
    </row>
    <row r="2517" spans="2:7" ht="30" customHeight="1" x14ac:dyDescent="0.25">
      <c r="B2517" s="131" t="s">
        <v>2254</v>
      </c>
      <c r="C2517" s="131" t="s">
        <v>2237</v>
      </c>
      <c r="D2517" s="131" t="s">
        <v>2238</v>
      </c>
      <c r="E2517" s="132" t="s">
        <v>2255</v>
      </c>
      <c r="F2517" s="136" t="s">
        <v>688</v>
      </c>
      <c r="G2517" s="133">
        <v>44.543609735775952</v>
      </c>
    </row>
    <row r="2518" spans="2:7" ht="31.5" customHeight="1" x14ac:dyDescent="0.25">
      <c r="B2518" s="131" t="s">
        <v>2256</v>
      </c>
      <c r="C2518" s="131" t="s">
        <v>2237</v>
      </c>
      <c r="D2518" s="131" t="s">
        <v>2238</v>
      </c>
      <c r="E2518" s="132" t="s">
        <v>2257</v>
      </c>
      <c r="F2518" s="136" t="s">
        <v>563</v>
      </c>
      <c r="G2518" s="133">
        <v>74.543173803476606</v>
      </c>
    </row>
    <row r="2519" spans="2:7" ht="30" customHeight="1" x14ac:dyDescent="0.25">
      <c r="B2519" s="131" t="s">
        <v>2256</v>
      </c>
      <c r="C2519" s="131" t="s">
        <v>2237</v>
      </c>
      <c r="D2519" s="131" t="s">
        <v>2238</v>
      </c>
      <c r="E2519" s="132" t="s">
        <v>2258</v>
      </c>
      <c r="F2519" s="136" t="s">
        <v>563</v>
      </c>
      <c r="G2519" s="133">
        <v>74.543173803476606</v>
      </c>
    </row>
    <row r="2520" spans="2:7" ht="29.25" customHeight="1" x14ac:dyDescent="0.25">
      <c r="B2520" s="131" t="s">
        <v>2259</v>
      </c>
      <c r="C2520" s="131" t="s">
        <v>2237</v>
      </c>
      <c r="D2520" s="131" t="s">
        <v>2238</v>
      </c>
      <c r="E2520" s="132" t="s">
        <v>2260</v>
      </c>
      <c r="F2520" s="136" t="s">
        <v>1097</v>
      </c>
      <c r="G2520" s="133">
        <v>2.5133931252681494</v>
      </c>
    </row>
    <row r="2521" spans="2:7" ht="29.25" customHeight="1" x14ac:dyDescent="0.25">
      <c r="B2521" s="131" t="s">
        <v>2261</v>
      </c>
      <c r="C2521" s="131" t="s">
        <v>2237</v>
      </c>
      <c r="D2521" s="131" t="s">
        <v>2238</v>
      </c>
      <c r="E2521" s="132" t="s">
        <v>2262</v>
      </c>
      <c r="F2521" s="136" t="s">
        <v>544</v>
      </c>
      <c r="G2521" s="133">
        <v>0</v>
      </c>
    </row>
    <row r="2522" spans="2:7" ht="29.25" customHeight="1" x14ac:dyDescent="0.25">
      <c r="B2522" s="131" t="s">
        <v>2261</v>
      </c>
      <c r="C2522" s="131" t="s">
        <v>2237</v>
      </c>
      <c r="D2522" s="131" t="s">
        <v>2238</v>
      </c>
      <c r="E2522" s="132" t="s">
        <v>2263</v>
      </c>
      <c r="F2522" s="136" t="s">
        <v>563</v>
      </c>
      <c r="G2522" s="133">
        <v>72.059348611744923</v>
      </c>
    </row>
    <row r="2523" spans="2:7" ht="30.75" customHeight="1" x14ac:dyDescent="0.25">
      <c r="B2523" s="131" t="s">
        <v>2261</v>
      </c>
      <c r="C2523" s="131" t="s">
        <v>2237</v>
      </c>
      <c r="D2523" s="131" t="s">
        <v>2238</v>
      </c>
      <c r="E2523" s="132" t="s">
        <v>2264</v>
      </c>
      <c r="F2523" s="136" t="s">
        <v>563</v>
      </c>
      <c r="G2523" s="133">
        <v>72.059348611744923</v>
      </c>
    </row>
    <row r="2524" spans="2:7" ht="30.75" customHeight="1" x14ac:dyDescent="0.25">
      <c r="B2524" s="131" t="s">
        <v>2261</v>
      </c>
      <c r="C2524" s="131" t="s">
        <v>2237</v>
      </c>
      <c r="D2524" s="131" t="s">
        <v>2238</v>
      </c>
      <c r="E2524" s="132" t="s">
        <v>2265</v>
      </c>
      <c r="F2524" s="136" t="s">
        <v>553</v>
      </c>
      <c r="G2524" s="133">
        <v>180.61397835298524</v>
      </c>
    </row>
    <row r="2525" spans="2:7" ht="29.25" customHeight="1" x14ac:dyDescent="0.25">
      <c r="B2525" s="131" t="s">
        <v>2266</v>
      </c>
      <c r="C2525" s="131" t="s">
        <v>2237</v>
      </c>
      <c r="D2525" s="131" t="s">
        <v>2238</v>
      </c>
      <c r="E2525" s="132" t="s">
        <v>2267</v>
      </c>
      <c r="F2525" s="136" t="s">
        <v>563</v>
      </c>
      <c r="G2525" s="133">
        <v>72.059348611744923</v>
      </c>
    </row>
    <row r="2526" spans="2:7" ht="30" customHeight="1" x14ac:dyDescent="0.25">
      <c r="B2526" s="131" t="s">
        <v>4616</v>
      </c>
      <c r="C2526" s="131" t="s">
        <v>2237</v>
      </c>
      <c r="D2526" s="131" t="s">
        <v>2238</v>
      </c>
      <c r="E2526" s="132" t="s">
        <v>2268</v>
      </c>
      <c r="F2526" s="136" t="s">
        <v>563</v>
      </c>
      <c r="G2526" s="133">
        <v>43.458333947433069</v>
      </c>
    </row>
    <row r="2527" spans="2:7" ht="30" customHeight="1" x14ac:dyDescent="0.25">
      <c r="B2527" s="131" t="s">
        <v>2269</v>
      </c>
      <c r="C2527" s="131" t="s">
        <v>2237</v>
      </c>
      <c r="D2527" s="131" t="s">
        <v>2238</v>
      </c>
      <c r="E2527" s="132" t="s">
        <v>2270</v>
      </c>
      <c r="F2527" s="136" t="s">
        <v>544</v>
      </c>
      <c r="G2527" s="133">
        <v>69.847628982926921</v>
      </c>
    </row>
    <row r="2528" spans="2:7" ht="29.25" customHeight="1" x14ac:dyDescent="0.25">
      <c r="B2528" s="131" t="s">
        <v>2269</v>
      </c>
      <c r="C2528" s="131" t="s">
        <v>2237</v>
      </c>
      <c r="D2528" s="131" t="s">
        <v>2238</v>
      </c>
      <c r="E2528" s="132" t="s">
        <v>2272</v>
      </c>
      <c r="F2528" s="136" t="s">
        <v>544</v>
      </c>
      <c r="G2528" s="133">
        <v>0</v>
      </c>
    </row>
    <row r="2529" spans="2:7" ht="29.25" customHeight="1" x14ac:dyDescent="0.25">
      <c r="B2529" s="131" t="s">
        <v>2269</v>
      </c>
      <c r="C2529" s="131" t="s">
        <v>2237</v>
      </c>
      <c r="D2529" s="131" t="s">
        <v>2238</v>
      </c>
      <c r="E2529" s="132" t="s">
        <v>2273</v>
      </c>
      <c r="F2529" s="136" t="s">
        <v>563</v>
      </c>
      <c r="G2529" s="133">
        <v>0</v>
      </c>
    </row>
    <row r="2530" spans="2:7" ht="30" customHeight="1" x14ac:dyDescent="0.25">
      <c r="B2530" s="131" t="s">
        <v>2271</v>
      </c>
      <c r="C2530" s="131" t="s">
        <v>2237</v>
      </c>
      <c r="D2530" s="131" t="s">
        <v>2238</v>
      </c>
      <c r="E2530" s="132" t="s">
        <v>2274</v>
      </c>
      <c r="F2530" s="136" t="s">
        <v>553</v>
      </c>
      <c r="G2530" s="133">
        <v>109.3224253834322</v>
      </c>
    </row>
    <row r="2531" spans="2:7" ht="31.5" customHeight="1" x14ac:dyDescent="0.25">
      <c r="B2531" s="131" t="s">
        <v>2275</v>
      </c>
      <c r="C2531" s="131" t="s">
        <v>2237</v>
      </c>
      <c r="D2531" s="131" t="s">
        <v>2238</v>
      </c>
      <c r="E2531" s="132" t="s">
        <v>2276</v>
      </c>
      <c r="F2531" s="136" t="s">
        <v>563</v>
      </c>
      <c r="G2531" s="133">
        <v>43.458333947433069</v>
      </c>
    </row>
    <row r="2532" spans="2:7" ht="30.75" customHeight="1" x14ac:dyDescent="0.25">
      <c r="B2532" s="131" t="s">
        <v>2269</v>
      </c>
      <c r="C2532" s="131" t="s">
        <v>2237</v>
      </c>
      <c r="D2532" s="131" t="s">
        <v>2238</v>
      </c>
      <c r="E2532" s="132" t="s">
        <v>2277</v>
      </c>
      <c r="F2532" s="136" t="s">
        <v>563</v>
      </c>
      <c r="G2532" s="133">
        <v>0</v>
      </c>
    </row>
    <row r="2533" spans="2:7" ht="30" customHeight="1" x14ac:dyDescent="0.25">
      <c r="B2533" s="131" t="s">
        <v>2269</v>
      </c>
      <c r="C2533" s="131" t="s">
        <v>2237</v>
      </c>
      <c r="D2533" s="131" t="s">
        <v>2238</v>
      </c>
      <c r="E2533" s="132" t="s">
        <v>2278</v>
      </c>
      <c r="F2533" s="136" t="s">
        <v>559</v>
      </c>
      <c r="G2533" s="133">
        <v>0</v>
      </c>
    </row>
    <row r="2534" spans="2:7" ht="31.5" customHeight="1" x14ac:dyDescent="0.25">
      <c r="B2534" s="131" t="s">
        <v>2269</v>
      </c>
      <c r="C2534" s="131" t="s">
        <v>2237</v>
      </c>
      <c r="D2534" s="131" t="s">
        <v>2238</v>
      </c>
      <c r="E2534" s="132" t="s">
        <v>2279</v>
      </c>
      <c r="F2534" s="136" t="s">
        <v>563</v>
      </c>
      <c r="G2534" s="133">
        <v>0</v>
      </c>
    </row>
    <row r="2535" spans="2:7" ht="30" customHeight="1" x14ac:dyDescent="0.25">
      <c r="B2535" s="131" t="s">
        <v>2269</v>
      </c>
      <c r="C2535" s="131" t="s">
        <v>2237</v>
      </c>
      <c r="D2535" s="131" t="s">
        <v>2238</v>
      </c>
      <c r="E2535" s="132" t="s">
        <v>2280</v>
      </c>
      <c r="F2535" s="136" t="s">
        <v>563</v>
      </c>
      <c r="G2535" s="133">
        <v>0</v>
      </c>
    </row>
    <row r="2536" spans="2:7" ht="29.25" customHeight="1" x14ac:dyDescent="0.25">
      <c r="B2536" s="131" t="s">
        <v>2269</v>
      </c>
      <c r="C2536" s="131" t="s">
        <v>2237</v>
      </c>
      <c r="D2536" s="131" t="s">
        <v>2238</v>
      </c>
      <c r="E2536" s="132" t="s">
        <v>2281</v>
      </c>
      <c r="F2536" s="136" t="s">
        <v>544</v>
      </c>
      <c r="G2536" s="133">
        <v>0</v>
      </c>
    </row>
    <row r="2537" spans="2:7" ht="30.75" customHeight="1" x14ac:dyDescent="0.25">
      <c r="B2537" s="131" t="s">
        <v>2282</v>
      </c>
      <c r="C2537" s="131" t="s">
        <v>2237</v>
      </c>
      <c r="D2537" s="131" t="s">
        <v>2238</v>
      </c>
      <c r="E2537" s="132" t="s">
        <v>2283</v>
      </c>
      <c r="F2537" s="136" t="s">
        <v>626</v>
      </c>
      <c r="G2537" s="133">
        <v>17.593921415485791</v>
      </c>
    </row>
    <row r="2538" spans="2:7" ht="29.25" customHeight="1" x14ac:dyDescent="0.25">
      <c r="B2538" s="131" t="s">
        <v>2284</v>
      </c>
      <c r="C2538" s="131" t="s">
        <v>2237</v>
      </c>
      <c r="D2538" s="131" t="s">
        <v>2238</v>
      </c>
      <c r="E2538" s="132" t="s">
        <v>2285</v>
      </c>
      <c r="F2538" s="136" t="s">
        <v>796</v>
      </c>
      <c r="G2538" s="133">
        <v>13.273187976463145</v>
      </c>
    </row>
    <row r="2539" spans="2:7" ht="29.25" customHeight="1" x14ac:dyDescent="0.25">
      <c r="B2539" s="131" t="s">
        <v>2286</v>
      </c>
      <c r="C2539" s="131" t="s">
        <v>2237</v>
      </c>
      <c r="D2539" s="131" t="s">
        <v>2238</v>
      </c>
      <c r="E2539" s="132" t="s">
        <v>2287</v>
      </c>
      <c r="F2539" s="136" t="s">
        <v>626</v>
      </c>
      <c r="G2539" s="133">
        <v>17.593921415485791</v>
      </c>
    </row>
    <row r="2540" spans="2:7" ht="29.25" customHeight="1" x14ac:dyDescent="0.25">
      <c r="B2540" s="131" t="s">
        <v>2288</v>
      </c>
      <c r="C2540" s="131" t="s">
        <v>2237</v>
      </c>
      <c r="D2540" s="131" t="s">
        <v>2238</v>
      </c>
      <c r="E2540" s="132" t="s">
        <v>2289</v>
      </c>
      <c r="F2540" s="136" t="s">
        <v>845</v>
      </c>
      <c r="G2540" s="133">
        <v>6.6029424497073945</v>
      </c>
    </row>
    <row r="2541" spans="2:7" ht="30" customHeight="1" x14ac:dyDescent="0.25">
      <c r="B2541" s="131" t="s">
        <v>2282</v>
      </c>
      <c r="C2541" s="131" t="s">
        <v>2237</v>
      </c>
      <c r="D2541" s="131" t="s">
        <v>2238</v>
      </c>
      <c r="E2541" s="132" t="s">
        <v>2290</v>
      </c>
      <c r="F2541" s="136" t="s">
        <v>563</v>
      </c>
      <c r="G2541" s="133">
        <v>70.850385937374739</v>
      </c>
    </row>
    <row r="2542" spans="2:7" ht="27.75" customHeight="1" x14ac:dyDescent="0.25">
      <c r="B2542" s="131" t="s">
        <v>2291</v>
      </c>
      <c r="C2542" s="131" t="s">
        <v>2237</v>
      </c>
      <c r="D2542" s="131" t="s">
        <v>2238</v>
      </c>
      <c r="E2542" s="132" t="s">
        <v>2292</v>
      </c>
      <c r="F2542" s="136" t="s">
        <v>559</v>
      </c>
      <c r="G2542" s="133">
        <v>44.556030795948502</v>
      </c>
    </row>
    <row r="2543" spans="2:7" ht="29.25" customHeight="1" x14ac:dyDescent="0.25">
      <c r="B2543" s="131" t="s">
        <v>4617</v>
      </c>
      <c r="C2543" s="131" t="s">
        <v>2237</v>
      </c>
      <c r="D2543" s="131" t="s">
        <v>2238</v>
      </c>
      <c r="E2543" s="132" t="s">
        <v>2293</v>
      </c>
      <c r="F2543" s="136" t="s">
        <v>1523</v>
      </c>
      <c r="G2543" s="133">
        <v>0.57917960675006308</v>
      </c>
    </row>
    <row r="2544" spans="2:7" ht="29.25" customHeight="1" x14ac:dyDescent="0.25">
      <c r="B2544" s="131" t="s">
        <v>2294</v>
      </c>
      <c r="C2544" s="131" t="s">
        <v>2237</v>
      </c>
      <c r="D2544" s="131" t="s">
        <v>2238</v>
      </c>
      <c r="E2544" s="132" t="s">
        <v>2295</v>
      </c>
      <c r="F2544" s="136" t="s">
        <v>626</v>
      </c>
      <c r="G2544" s="133">
        <v>17.593921415485791</v>
      </c>
    </row>
    <row r="2545" spans="2:7" ht="27.75" customHeight="1" x14ac:dyDescent="0.25">
      <c r="B2545" s="131" t="s">
        <v>2294</v>
      </c>
      <c r="C2545" s="131" t="s">
        <v>2237</v>
      </c>
      <c r="D2545" s="131" t="s">
        <v>2238</v>
      </c>
      <c r="E2545" s="132" t="s">
        <v>2296</v>
      </c>
      <c r="F2545" s="136" t="s">
        <v>563</v>
      </c>
      <c r="G2545" s="133">
        <v>70.850385937374739</v>
      </c>
    </row>
    <row r="2546" spans="2:7" ht="27.75" customHeight="1" x14ac:dyDescent="0.25">
      <c r="B2546" s="131" t="s">
        <v>2297</v>
      </c>
      <c r="C2546" s="131" t="s">
        <v>2237</v>
      </c>
      <c r="D2546" s="131" t="s">
        <v>2238</v>
      </c>
      <c r="E2546" s="132" t="s">
        <v>2298</v>
      </c>
      <c r="F2546" s="136" t="s">
        <v>563</v>
      </c>
      <c r="G2546" s="133">
        <v>0</v>
      </c>
    </row>
    <row r="2547" spans="2:7" ht="27.75" customHeight="1" x14ac:dyDescent="0.25">
      <c r="B2547" s="131" t="s">
        <v>2299</v>
      </c>
      <c r="C2547" s="131" t="s">
        <v>2237</v>
      </c>
      <c r="D2547" s="131" t="s">
        <v>2238</v>
      </c>
      <c r="E2547" s="132" t="s">
        <v>2300</v>
      </c>
      <c r="F2547" s="136" t="s">
        <v>563</v>
      </c>
      <c r="G2547" s="133">
        <v>43.571461121166706</v>
      </c>
    </row>
    <row r="2548" spans="2:7" ht="29.25" customHeight="1" x14ac:dyDescent="0.25">
      <c r="B2548" s="131" t="s">
        <v>2301</v>
      </c>
      <c r="C2548" s="131" t="s">
        <v>2237</v>
      </c>
      <c r="D2548" s="131" t="s">
        <v>2238</v>
      </c>
      <c r="E2548" s="132" t="s">
        <v>2302</v>
      </c>
      <c r="F2548" s="136" t="s">
        <v>563</v>
      </c>
      <c r="G2548" s="133">
        <v>43.571461121166706</v>
      </c>
    </row>
    <row r="2549" spans="2:7" ht="30.75" customHeight="1" x14ac:dyDescent="0.25">
      <c r="B2549" s="131" t="s">
        <v>2301</v>
      </c>
      <c r="C2549" s="131" t="s">
        <v>2237</v>
      </c>
      <c r="D2549" s="131" t="s">
        <v>2238</v>
      </c>
      <c r="E2549" s="132" t="s">
        <v>2303</v>
      </c>
      <c r="F2549" s="136" t="s">
        <v>798</v>
      </c>
      <c r="G2549" s="133">
        <v>11.884260986644787</v>
      </c>
    </row>
    <row r="2550" spans="2:7" ht="29.25" customHeight="1" x14ac:dyDescent="0.25">
      <c r="B2550" s="131" t="s">
        <v>2297</v>
      </c>
      <c r="C2550" s="131" t="s">
        <v>2237</v>
      </c>
      <c r="D2550" s="131" t="s">
        <v>2238</v>
      </c>
      <c r="E2550" s="132" t="s">
        <v>2304</v>
      </c>
      <c r="F2550" s="136" t="s">
        <v>553</v>
      </c>
      <c r="G2550" s="133">
        <v>0</v>
      </c>
    </row>
    <row r="2551" spans="2:7" ht="30" customHeight="1" x14ac:dyDescent="0.25">
      <c r="B2551" s="131" t="s">
        <v>2305</v>
      </c>
      <c r="C2551" s="131" t="s">
        <v>2237</v>
      </c>
      <c r="D2551" s="131" t="s">
        <v>2238</v>
      </c>
      <c r="E2551" s="132" t="s">
        <v>2306</v>
      </c>
      <c r="F2551" s="136" t="s">
        <v>586</v>
      </c>
      <c r="G2551" s="133">
        <v>17.337034615920185</v>
      </c>
    </row>
    <row r="2552" spans="2:7" ht="30" customHeight="1" x14ac:dyDescent="0.25">
      <c r="B2552" s="131" t="s">
        <v>2307</v>
      </c>
      <c r="C2552" s="131" t="s">
        <v>2237</v>
      </c>
      <c r="D2552" s="131" t="s">
        <v>2238</v>
      </c>
      <c r="E2552" s="132" t="s">
        <v>2308</v>
      </c>
      <c r="F2552" s="136" t="s">
        <v>586</v>
      </c>
      <c r="G2552" s="133">
        <v>17.337034615920185</v>
      </c>
    </row>
    <row r="2553" spans="2:7" ht="30" customHeight="1" x14ac:dyDescent="0.25">
      <c r="B2553" s="131" t="s">
        <v>2309</v>
      </c>
      <c r="C2553" s="131" t="s">
        <v>2237</v>
      </c>
      <c r="D2553" s="131" t="s">
        <v>2238</v>
      </c>
      <c r="E2553" s="132" t="s">
        <v>2310</v>
      </c>
      <c r="F2553" s="136" t="s">
        <v>553</v>
      </c>
      <c r="G2553" s="133">
        <v>160.53352583229849</v>
      </c>
    </row>
    <row r="2554" spans="2:7" ht="29.25" customHeight="1" x14ac:dyDescent="0.25">
      <c r="B2554" s="131" t="s">
        <v>2311</v>
      </c>
      <c r="C2554" s="131" t="s">
        <v>2237</v>
      </c>
      <c r="D2554" s="131" t="s">
        <v>2238</v>
      </c>
      <c r="E2554" s="132" t="s">
        <v>2312</v>
      </c>
      <c r="F2554" s="136" t="s">
        <v>544</v>
      </c>
      <c r="G2554" s="133">
        <v>69.946404846891312</v>
      </c>
    </row>
    <row r="2555" spans="2:7" ht="29.25" customHeight="1" x14ac:dyDescent="0.25">
      <c r="B2555" s="131" t="s">
        <v>2313</v>
      </c>
      <c r="C2555" s="131" t="s">
        <v>2237</v>
      </c>
      <c r="D2555" s="131" t="s">
        <v>2238</v>
      </c>
      <c r="E2555" s="132" t="s">
        <v>2314</v>
      </c>
      <c r="F2555" s="136" t="s">
        <v>626</v>
      </c>
      <c r="G2555" s="133">
        <v>10.864583486858267</v>
      </c>
    </row>
    <row r="2556" spans="2:7" ht="29.25" customHeight="1" x14ac:dyDescent="0.25">
      <c r="B2556" s="131" t="s">
        <v>2297</v>
      </c>
      <c r="C2556" s="131" t="s">
        <v>2237</v>
      </c>
      <c r="D2556" s="131" t="s">
        <v>2238</v>
      </c>
      <c r="E2556" s="132" t="s">
        <v>2315</v>
      </c>
      <c r="F2556" s="136" t="s">
        <v>544</v>
      </c>
      <c r="G2556" s="133">
        <v>0</v>
      </c>
    </row>
    <row r="2557" spans="2:7" ht="29.25" customHeight="1" x14ac:dyDescent="0.25">
      <c r="B2557" s="131" t="s">
        <v>2297</v>
      </c>
      <c r="C2557" s="131" t="s">
        <v>2237</v>
      </c>
      <c r="D2557" s="131" t="s">
        <v>2238</v>
      </c>
      <c r="E2557" s="132" t="s">
        <v>2316</v>
      </c>
      <c r="F2557" s="136" t="s">
        <v>563</v>
      </c>
      <c r="G2557" s="133">
        <v>0</v>
      </c>
    </row>
    <row r="2558" spans="2:7" ht="29.25" customHeight="1" x14ac:dyDescent="0.25">
      <c r="B2558" s="131" t="s">
        <v>2297</v>
      </c>
      <c r="C2558" s="131" t="s">
        <v>2237</v>
      </c>
      <c r="D2558" s="131" t="s">
        <v>2238</v>
      </c>
      <c r="E2558" s="132" t="s">
        <v>2317</v>
      </c>
      <c r="F2558" s="136" t="s">
        <v>688</v>
      </c>
      <c r="G2558" s="133">
        <v>0</v>
      </c>
    </row>
    <row r="2559" spans="2:7" ht="30" customHeight="1" x14ac:dyDescent="0.25">
      <c r="B2559" s="131" t="s">
        <v>2297</v>
      </c>
      <c r="C2559" s="131" t="s">
        <v>2237</v>
      </c>
      <c r="D2559" s="131" t="s">
        <v>2238</v>
      </c>
      <c r="E2559" s="132" t="s">
        <v>2318</v>
      </c>
      <c r="F2559" s="136" t="s">
        <v>563</v>
      </c>
      <c r="G2559" s="133">
        <v>0</v>
      </c>
    </row>
    <row r="2560" spans="2:7" ht="30" customHeight="1" x14ac:dyDescent="0.25">
      <c r="B2560" s="131" t="s">
        <v>2297</v>
      </c>
      <c r="C2560" s="131" t="s">
        <v>2237</v>
      </c>
      <c r="D2560" s="131" t="s">
        <v>2238</v>
      </c>
      <c r="E2560" s="132" t="s">
        <v>2319</v>
      </c>
      <c r="F2560" s="136" t="s">
        <v>544</v>
      </c>
      <c r="G2560" s="133">
        <v>69.883186918311409</v>
      </c>
    </row>
    <row r="2561" spans="2:7" ht="29.25" customHeight="1" x14ac:dyDescent="0.25">
      <c r="B2561" s="131" t="s">
        <v>2297</v>
      </c>
      <c r="C2561" s="131" t="s">
        <v>2237</v>
      </c>
      <c r="D2561" s="131" t="s">
        <v>2238</v>
      </c>
      <c r="E2561" s="132" t="s">
        <v>2320</v>
      </c>
      <c r="F2561" s="136" t="s">
        <v>544</v>
      </c>
      <c r="G2561" s="133">
        <v>0</v>
      </c>
    </row>
    <row r="2562" spans="2:7" ht="30" customHeight="1" x14ac:dyDescent="0.25">
      <c r="B2562" s="131" t="s">
        <v>2297</v>
      </c>
      <c r="C2562" s="131" t="s">
        <v>2237</v>
      </c>
      <c r="D2562" s="131" t="s">
        <v>2238</v>
      </c>
      <c r="E2562" s="132" t="s">
        <v>2321</v>
      </c>
      <c r="F2562" s="136" t="s">
        <v>563</v>
      </c>
      <c r="G2562" s="133">
        <v>0</v>
      </c>
    </row>
    <row r="2563" spans="2:7" ht="30" customHeight="1" x14ac:dyDescent="0.25">
      <c r="B2563" s="131" t="s">
        <v>2322</v>
      </c>
      <c r="C2563" s="131" t="s">
        <v>2237</v>
      </c>
      <c r="D2563" s="131" t="s">
        <v>2238</v>
      </c>
      <c r="E2563" s="132" t="s">
        <v>2323</v>
      </c>
      <c r="F2563" s="136" t="s">
        <v>688</v>
      </c>
      <c r="G2563" s="133">
        <v>36.927722262420644</v>
      </c>
    </row>
    <row r="2564" spans="2:7" ht="33.75" customHeight="1" x14ac:dyDescent="0.25">
      <c r="B2564" s="131" t="s">
        <v>2324</v>
      </c>
      <c r="C2564" s="131" t="s">
        <v>2237</v>
      </c>
      <c r="D2564" s="131" t="s">
        <v>2238</v>
      </c>
      <c r="E2564" s="132" t="s">
        <v>2325</v>
      </c>
      <c r="F2564" s="136" t="s">
        <v>688</v>
      </c>
      <c r="G2564" s="133">
        <v>36.927722262420644</v>
      </c>
    </row>
    <row r="2565" spans="2:7" ht="32.25" customHeight="1" x14ac:dyDescent="0.25">
      <c r="B2565" s="131" t="s">
        <v>2324</v>
      </c>
      <c r="C2565" s="131" t="s">
        <v>2237</v>
      </c>
      <c r="D2565" s="131" t="s">
        <v>2238</v>
      </c>
      <c r="E2565" s="132" t="s">
        <v>2326</v>
      </c>
      <c r="F2565" s="136" t="s">
        <v>563</v>
      </c>
      <c r="G2565" s="133">
        <v>61.729776588057398</v>
      </c>
    </row>
    <row r="2566" spans="2:7" ht="30.75" customHeight="1" x14ac:dyDescent="0.25">
      <c r="B2566" s="131" t="s">
        <v>2327</v>
      </c>
      <c r="C2566" s="131" t="s">
        <v>2237</v>
      </c>
      <c r="D2566" s="131" t="s">
        <v>2238</v>
      </c>
      <c r="E2566" s="132" t="s">
        <v>2328</v>
      </c>
      <c r="F2566" s="136" t="s">
        <v>563</v>
      </c>
      <c r="G2566" s="133">
        <v>61.729776588057398</v>
      </c>
    </row>
    <row r="2567" spans="2:7" ht="30.75" customHeight="1" x14ac:dyDescent="0.25">
      <c r="B2567" s="131" t="s">
        <v>2271</v>
      </c>
      <c r="C2567" s="131" t="s">
        <v>2237</v>
      </c>
      <c r="D2567" s="131" t="s">
        <v>2238</v>
      </c>
      <c r="E2567" s="132" t="s">
        <v>2329</v>
      </c>
      <c r="F2567" s="136" t="s">
        <v>544</v>
      </c>
      <c r="G2567" s="133">
        <v>98.926274061590121</v>
      </c>
    </row>
    <row r="2568" spans="2:7" ht="30" customHeight="1" x14ac:dyDescent="0.25">
      <c r="B2568" s="131" t="s">
        <v>2271</v>
      </c>
      <c r="C2568" s="131" t="s">
        <v>2237</v>
      </c>
      <c r="D2568" s="131" t="s">
        <v>2238</v>
      </c>
      <c r="E2568" s="132" t="s">
        <v>2330</v>
      </c>
      <c r="F2568" s="136" t="s">
        <v>688</v>
      </c>
      <c r="G2568" s="133">
        <v>36.927722262420644</v>
      </c>
    </row>
    <row r="2569" spans="2:7" ht="32.25" customHeight="1" x14ac:dyDescent="0.25">
      <c r="B2569" s="131" t="s">
        <v>2327</v>
      </c>
      <c r="C2569" s="131" t="s">
        <v>2237</v>
      </c>
      <c r="D2569" s="131" t="s">
        <v>2238</v>
      </c>
      <c r="E2569" s="132" t="s">
        <v>2331</v>
      </c>
      <c r="F2569" s="136" t="s">
        <v>559</v>
      </c>
      <c r="G2569" s="133">
        <v>38.800619842648857</v>
      </c>
    </row>
    <row r="2570" spans="2:7" ht="30" customHeight="1" x14ac:dyDescent="0.25">
      <c r="B2570" s="131" t="s">
        <v>2327</v>
      </c>
      <c r="C2570" s="131" t="s">
        <v>2237</v>
      </c>
      <c r="D2570" s="131" t="s">
        <v>2238</v>
      </c>
      <c r="E2570" s="132" t="s">
        <v>2332</v>
      </c>
      <c r="F2570" s="136" t="s">
        <v>563</v>
      </c>
      <c r="G2570" s="133">
        <v>61.729776588057398</v>
      </c>
    </row>
    <row r="2571" spans="2:7" ht="30.75" customHeight="1" x14ac:dyDescent="0.25">
      <c r="B2571" s="131" t="s">
        <v>2333</v>
      </c>
      <c r="C2571" s="131" t="s">
        <v>2237</v>
      </c>
      <c r="D2571" s="131" t="s">
        <v>2238</v>
      </c>
      <c r="E2571" s="132" t="s">
        <v>2334</v>
      </c>
      <c r="F2571" s="136" t="s">
        <v>626</v>
      </c>
      <c r="G2571" s="133">
        <v>15.281461015152535</v>
      </c>
    </row>
    <row r="2572" spans="2:7" ht="30" customHeight="1" x14ac:dyDescent="0.25">
      <c r="B2572" s="131" t="s">
        <v>2335</v>
      </c>
      <c r="C2572" s="131" t="s">
        <v>2237</v>
      </c>
      <c r="D2572" s="131" t="s">
        <v>2238</v>
      </c>
      <c r="E2572" s="132" t="s">
        <v>2336</v>
      </c>
      <c r="F2572" s="136" t="s">
        <v>688</v>
      </c>
      <c r="G2572" s="133">
        <v>36.927722262420644</v>
      </c>
    </row>
    <row r="2573" spans="2:7" ht="30.75" customHeight="1" x14ac:dyDescent="0.25">
      <c r="B2573" s="131" t="s">
        <v>2337</v>
      </c>
      <c r="C2573" s="131" t="s">
        <v>2237</v>
      </c>
      <c r="D2573" s="131" t="s">
        <v>2238</v>
      </c>
      <c r="E2573" s="132" t="s">
        <v>2338</v>
      </c>
      <c r="F2573" s="136" t="s">
        <v>563</v>
      </c>
      <c r="G2573" s="133">
        <v>61.729776588057398</v>
      </c>
    </row>
    <row r="2574" spans="2:7" ht="30" customHeight="1" x14ac:dyDescent="0.25">
      <c r="B2574" s="131" t="s">
        <v>2339</v>
      </c>
      <c r="C2574" s="131" t="s">
        <v>2237</v>
      </c>
      <c r="D2574" s="131" t="s">
        <v>2238</v>
      </c>
      <c r="E2574" s="132" t="s">
        <v>2340</v>
      </c>
      <c r="F2574" s="136" t="s">
        <v>563</v>
      </c>
      <c r="G2574" s="133">
        <v>61.729776588057398</v>
      </c>
    </row>
    <row r="2575" spans="2:7" ht="29.25" customHeight="1" x14ac:dyDescent="0.25">
      <c r="B2575" s="131" t="s">
        <v>2339</v>
      </c>
      <c r="C2575" s="131" t="s">
        <v>2237</v>
      </c>
      <c r="D2575" s="131" t="s">
        <v>2238</v>
      </c>
      <c r="E2575" s="132" t="s">
        <v>2341</v>
      </c>
      <c r="F2575" s="136" t="s">
        <v>553</v>
      </c>
      <c r="G2575" s="133">
        <v>0</v>
      </c>
    </row>
    <row r="2576" spans="2:7" ht="29.25" customHeight="1" x14ac:dyDescent="0.25">
      <c r="B2576" s="131" t="s">
        <v>2339</v>
      </c>
      <c r="C2576" s="131" t="s">
        <v>2237</v>
      </c>
      <c r="D2576" s="131" t="s">
        <v>2238</v>
      </c>
      <c r="E2576" s="132" t="s">
        <v>2342</v>
      </c>
      <c r="F2576" s="136" t="s">
        <v>553</v>
      </c>
      <c r="G2576" s="133">
        <v>0</v>
      </c>
    </row>
    <row r="2577" spans="2:7" ht="30.75" customHeight="1" x14ac:dyDescent="0.25">
      <c r="B2577" s="131" t="s">
        <v>2343</v>
      </c>
      <c r="C2577" s="131" t="s">
        <v>2237</v>
      </c>
      <c r="D2577" s="131" t="s">
        <v>2238</v>
      </c>
      <c r="E2577" s="132" t="s">
        <v>2344</v>
      </c>
      <c r="F2577" s="136" t="s">
        <v>626</v>
      </c>
      <c r="G2577" s="133">
        <v>16.199431836523281</v>
      </c>
    </row>
    <row r="2578" spans="2:7" ht="30" customHeight="1" x14ac:dyDescent="0.25">
      <c r="B2578" s="131" t="s">
        <v>2345</v>
      </c>
      <c r="C2578" s="131" t="s">
        <v>2237</v>
      </c>
      <c r="D2578" s="131" t="s">
        <v>2238</v>
      </c>
      <c r="E2578" s="132" t="s">
        <v>2346</v>
      </c>
      <c r="F2578" s="136" t="s">
        <v>563</v>
      </c>
      <c r="G2578" s="133">
        <v>64.974152401405036</v>
      </c>
    </row>
    <row r="2579" spans="2:7" ht="29.25" customHeight="1" x14ac:dyDescent="0.25">
      <c r="B2579" s="131" t="s">
        <v>2347</v>
      </c>
      <c r="C2579" s="131" t="s">
        <v>2237</v>
      </c>
      <c r="D2579" s="131" t="s">
        <v>2238</v>
      </c>
      <c r="E2579" s="132" t="s">
        <v>3492</v>
      </c>
      <c r="F2579" s="136" t="s">
        <v>553</v>
      </c>
      <c r="G2579" s="133">
        <v>162.89563730788223</v>
      </c>
    </row>
    <row r="2580" spans="2:7" ht="29.25" customHeight="1" x14ac:dyDescent="0.25">
      <c r="B2580" s="131" t="s">
        <v>2347</v>
      </c>
      <c r="C2580" s="131" t="s">
        <v>2237</v>
      </c>
      <c r="D2580" s="131" t="s">
        <v>2238</v>
      </c>
      <c r="E2580" s="132" t="s">
        <v>2349</v>
      </c>
      <c r="F2580" s="136" t="s">
        <v>559</v>
      </c>
      <c r="G2580" s="133">
        <v>40.877387134427366</v>
      </c>
    </row>
    <row r="2581" spans="2:7" ht="30" customHeight="1" x14ac:dyDescent="0.25">
      <c r="B2581" s="131" t="s">
        <v>2347</v>
      </c>
      <c r="C2581" s="131" t="s">
        <v>2237</v>
      </c>
      <c r="D2581" s="131" t="s">
        <v>2238</v>
      </c>
      <c r="E2581" s="132" t="s">
        <v>2350</v>
      </c>
      <c r="F2581" s="136" t="s">
        <v>563</v>
      </c>
      <c r="G2581" s="133">
        <v>64.974152401405036</v>
      </c>
    </row>
    <row r="2582" spans="2:7" ht="30" customHeight="1" x14ac:dyDescent="0.25">
      <c r="B2582" s="131" t="s">
        <v>2347</v>
      </c>
      <c r="C2582" s="131" t="s">
        <v>2237</v>
      </c>
      <c r="D2582" s="131" t="s">
        <v>2238</v>
      </c>
      <c r="E2582" s="132" t="s">
        <v>2351</v>
      </c>
      <c r="F2582" s="136" t="s">
        <v>688</v>
      </c>
      <c r="G2582" s="133">
        <v>38.796226750882283</v>
      </c>
    </row>
    <row r="2583" spans="2:7" ht="30" customHeight="1" x14ac:dyDescent="0.25">
      <c r="B2583" s="131" t="s">
        <v>2352</v>
      </c>
      <c r="C2583" s="131" t="s">
        <v>2237</v>
      </c>
      <c r="D2583" s="131" t="s">
        <v>2238</v>
      </c>
      <c r="E2583" s="132" t="s">
        <v>2353</v>
      </c>
      <c r="F2583" s="136" t="s">
        <v>798</v>
      </c>
      <c r="G2583" s="133">
        <v>18.315394743509735</v>
      </c>
    </row>
    <row r="2584" spans="2:7" ht="30" customHeight="1" x14ac:dyDescent="0.25">
      <c r="B2584" s="131" t="s">
        <v>2354</v>
      </c>
      <c r="C2584" s="131" t="s">
        <v>2237</v>
      </c>
      <c r="D2584" s="131" t="s">
        <v>2238</v>
      </c>
      <c r="E2584" s="132" t="s">
        <v>2348</v>
      </c>
      <c r="F2584" s="136" t="s">
        <v>688</v>
      </c>
      <c r="G2584" s="133">
        <v>38.439851577505316</v>
      </c>
    </row>
    <row r="2585" spans="2:7" ht="29.25" customHeight="1" x14ac:dyDescent="0.25">
      <c r="B2585" s="131" t="s">
        <v>2355</v>
      </c>
      <c r="C2585" s="131" t="s">
        <v>2237</v>
      </c>
      <c r="D2585" s="131" t="s">
        <v>2238</v>
      </c>
      <c r="E2585" s="132" t="s">
        <v>2356</v>
      </c>
      <c r="F2585" s="136" t="s">
        <v>688</v>
      </c>
      <c r="G2585" s="133">
        <v>31.193750678021271</v>
      </c>
    </row>
    <row r="2586" spans="2:7" ht="30" customHeight="1" x14ac:dyDescent="0.25">
      <c r="B2586" s="131" t="s">
        <v>4618</v>
      </c>
      <c r="C2586" s="131" t="s">
        <v>2237</v>
      </c>
      <c r="D2586" s="131" t="s">
        <v>2238</v>
      </c>
      <c r="E2586" s="132" t="s">
        <v>2358</v>
      </c>
      <c r="F2586" s="136" t="s">
        <v>563</v>
      </c>
      <c r="G2586" s="133">
        <v>52.268668570843325</v>
      </c>
    </row>
    <row r="2587" spans="2:7" ht="30" customHeight="1" x14ac:dyDescent="0.25">
      <c r="B2587" s="131" t="s">
        <v>2359</v>
      </c>
      <c r="C2587" s="131" t="s">
        <v>2237</v>
      </c>
      <c r="D2587" s="131" t="s">
        <v>2238</v>
      </c>
      <c r="E2587" s="132" t="s">
        <v>2360</v>
      </c>
      <c r="F2587" s="136" t="s">
        <v>626</v>
      </c>
      <c r="G2587" s="133">
        <v>12.979184719828693</v>
      </c>
    </row>
    <row r="2588" spans="2:7" ht="29.25" customHeight="1" x14ac:dyDescent="0.25">
      <c r="B2588" s="131" t="s">
        <v>4619</v>
      </c>
      <c r="C2588" s="131" t="s">
        <v>2237</v>
      </c>
      <c r="D2588" s="131" t="s">
        <v>2238</v>
      </c>
      <c r="E2588" s="132" t="s">
        <v>2361</v>
      </c>
      <c r="F2588" s="136" t="s">
        <v>586</v>
      </c>
      <c r="G2588" s="133">
        <v>20.795833785347515</v>
      </c>
    </row>
    <row r="2589" spans="2:7" ht="29.25" customHeight="1" x14ac:dyDescent="0.25">
      <c r="B2589" s="131" t="s">
        <v>4619</v>
      </c>
      <c r="C2589" s="131" t="s">
        <v>2237</v>
      </c>
      <c r="D2589" s="131" t="s">
        <v>2238</v>
      </c>
      <c r="E2589" s="132" t="s">
        <v>2362</v>
      </c>
      <c r="F2589" s="136" t="s">
        <v>563</v>
      </c>
      <c r="G2589" s="133">
        <v>52.268668570843325</v>
      </c>
    </row>
    <row r="2590" spans="2:7" ht="30.75" customHeight="1" x14ac:dyDescent="0.25">
      <c r="B2590" s="131" t="s">
        <v>4619</v>
      </c>
      <c r="C2590" s="131" t="s">
        <v>2237</v>
      </c>
      <c r="D2590" s="131" t="s">
        <v>2238</v>
      </c>
      <c r="E2590" s="132" t="s">
        <v>2363</v>
      </c>
      <c r="F2590" s="136" t="s">
        <v>845</v>
      </c>
      <c r="G2590" s="133">
        <v>4.7502381006373255</v>
      </c>
    </row>
    <row r="2591" spans="2:7" ht="29.25" customHeight="1" x14ac:dyDescent="0.25">
      <c r="B2591" s="131" t="s">
        <v>2364</v>
      </c>
      <c r="C2591" s="131" t="s">
        <v>2237</v>
      </c>
      <c r="D2591" s="131" t="s">
        <v>2238</v>
      </c>
      <c r="E2591" s="132" t="s">
        <v>2365</v>
      </c>
      <c r="F2591" s="136" t="s">
        <v>586</v>
      </c>
      <c r="G2591" s="133">
        <v>33.838019798798442</v>
      </c>
    </row>
    <row r="2592" spans="2:7" ht="30.75" customHeight="1" x14ac:dyDescent="0.25">
      <c r="B2592" s="131" t="s">
        <v>4620</v>
      </c>
      <c r="C2592" s="131" t="s">
        <v>2237</v>
      </c>
      <c r="D2592" s="131" t="s">
        <v>2238</v>
      </c>
      <c r="E2592" s="132" t="s">
        <v>2366</v>
      </c>
      <c r="F2592" s="136" t="s">
        <v>563</v>
      </c>
      <c r="G2592" s="133">
        <v>0</v>
      </c>
    </row>
    <row r="2593" spans="2:7" ht="30.75" customHeight="1" x14ac:dyDescent="0.25">
      <c r="B2593" s="131" t="s">
        <v>4620</v>
      </c>
      <c r="C2593" s="131" t="s">
        <v>2237</v>
      </c>
      <c r="D2593" s="131" t="s">
        <v>2238</v>
      </c>
      <c r="E2593" s="132" t="s">
        <v>2368</v>
      </c>
      <c r="F2593" s="136" t="s">
        <v>563</v>
      </c>
      <c r="G2593" s="133">
        <v>0</v>
      </c>
    </row>
    <row r="2594" spans="2:7" ht="29.25" customHeight="1" x14ac:dyDescent="0.25">
      <c r="B2594" s="131" t="s">
        <v>2367</v>
      </c>
      <c r="C2594" s="131" t="s">
        <v>2237</v>
      </c>
      <c r="D2594" s="131" t="s">
        <v>2238</v>
      </c>
      <c r="E2594" s="132" t="s">
        <v>2369</v>
      </c>
      <c r="F2594" s="136" t="s">
        <v>586</v>
      </c>
      <c r="G2594" s="133">
        <v>33.838019798798442</v>
      </c>
    </row>
    <row r="2595" spans="2:7" ht="29.25" customHeight="1" x14ac:dyDescent="0.25">
      <c r="B2595" s="131" t="s">
        <v>2370</v>
      </c>
      <c r="C2595" s="131" t="s">
        <v>2237</v>
      </c>
      <c r="D2595" s="131" t="s">
        <v>2238</v>
      </c>
      <c r="E2595" s="132" t="s">
        <v>2371</v>
      </c>
      <c r="F2595" s="136" t="s">
        <v>563</v>
      </c>
      <c r="G2595" s="133">
        <v>0</v>
      </c>
    </row>
    <row r="2596" spans="2:7" ht="31.5" customHeight="1" x14ac:dyDescent="0.25">
      <c r="B2596" s="131" t="s">
        <v>2372</v>
      </c>
      <c r="C2596" s="131" t="s">
        <v>2237</v>
      </c>
      <c r="D2596" s="131" t="s">
        <v>2238</v>
      </c>
      <c r="E2596" s="132" t="s">
        <v>2373</v>
      </c>
      <c r="F2596" s="136" t="s">
        <v>796</v>
      </c>
      <c r="G2596" s="133">
        <v>16</v>
      </c>
    </row>
    <row r="2597" spans="2:7" ht="32.25" customHeight="1" x14ac:dyDescent="0.25">
      <c r="B2597" s="131" t="s">
        <v>2374</v>
      </c>
      <c r="C2597" s="131" t="s">
        <v>2237</v>
      </c>
      <c r="D2597" s="131" t="s">
        <v>2238</v>
      </c>
      <c r="E2597" s="132" t="s">
        <v>2375</v>
      </c>
      <c r="F2597" s="136" t="s">
        <v>796</v>
      </c>
      <c r="G2597" s="133">
        <v>16</v>
      </c>
    </row>
    <row r="2598" spans="2:7" ht="30" customHeight="1" x14ac:dyDescent="0.25">
      <c r="B2598" s="131" t="s">
        <v>4620</v>
      </c>
      <c r="C2598" s="131" t="s">
        <v>2237</v>
      </c>
      <c r="D2598" s="131" t="s">
        <v>2238</v>
      </c>
      <c r="E2598" s="132" t="s">
        <v>2377</v>
      </c>
      <c r="F2598" s="136" t="s">
        <v>688</v>
      </c>
      <c r="G2598" s="133">
        <v>50.790222586837402</v>
      </c>
    </row>
    <row r="2599" spans="2:7" ht="29.25" customHeight="1" x14ac:dyDescent="0.25">
      <c r="B2599" s="131" t="s">
        <v>2376</v>
      </c>
      <c r="C2599" s="131" t="s">
        <v>2237</v>
      </c>
      <c r="D2599" s="131" t="s">
        <v>2238</v>
      </c>
      <c r="E2599" s="132" t="s">
        <v>2378</v>
      </c>
      <c r="F2599" s="136" t="s">
        <v>559</v>
      </c>
      <c r="G2599" s="133">
        <v>53.441234389315738</v>
      </c>
    </row>
    <row r="2600" spans="2:7" ht="29.25" customHeight="1" x14ac:dyDescent="0.25">
      <c r="B2600" s="131" t="s">
        <v>4620</v>
      </c>
      <c r="C2600" s="131" t="s">
        <v>2237</v>
      </c>
      <c r="D2600" s="131" t="s">
        <v>2238</v>
      </c>
      <c r="E2600" s="132" t="s">
        <v>2379</v>
      </c>
      <c r="F2600" s="136" t="s">
        <v>688</v>
      </c>
      <c r="G2600" s="133">
        <v>50.790222586837402</v>
      </c>
    </row>
    <row r="2601" spans="2:7" ht="30" customHeight="1" x14ac:dyDescent="0.25">
      <c r="B2601" s="131" t="s">
        <v>2380</v>
      </c>
      <c r="C2601" s="131" t="s">
        <v>2237</v>
      </c>
      <c r="D2601" s="131" t="s">
        <v>2238</v>
      </c>
      <c r="E2601" s="132" t="s">
        <v>2381</v>
      </c>
      <c r="F2601" s="136" t="s">
        <v>559</v>
      </c>
      <c r="G2601" s="133">
        <v>53.441234389315738</v>
      </c>
    </row>
    <row r="2602" spans="2:7" ht="29.25" customHeight="1" x14ac:dyDescent="0.25">
      <c r="B2602" s="131" t="s">
        <v>2380</v>
      </c>
      <c r="C2602" s="131" t="s">
        <v>2237</v>
      </c>
      <c r="D2602" s="131" t="s">
        <v>2238</v>
      </c>
      <c r="E2602" s="132" t="s">
        <v>2382</v>
      </c>
      <c r="F2602" s="136" t="s">
        <v>563</v>
      </c>
      <c r="G2602" s="133">
        <v>84.910599746842152</v>
      </c>
    </row>
    <row r="2603" spans="2:7" ht="30" customHeight="1" x14ac:dyDescent="0.25">
      <c r="B2603" s="131" t="s">
        <v>2383</v>
      </c>
      <c r="C2603" s="131" t="s">
        <v>2237</v>
      </c>
      <c r="D2603" s="131" t="s">
        <v>2238</v>
      </c>
      <c r="E2603" s="132" t="s">
        <v>2384</v>
      </c>
      <c r="F2603" s="136" t="s">
        <v>688</v>
      </c>
      <c r="G2603" s="133">
        <v>50.790222586837402</v>
      </c>
    </row>
    <row r="2604" spans="2:7" ht="30" customHeight="1" x14ac:dyDescent="0.25">
      <c r="B2604" s="131" t="s">
        <v>2380</v>
      </c>
      <c r="C2604" s="131" t="s">
        <v>2237</v>
      </c>
      <c r="D2604" s="131" t="s">
        <v>2238</v>
      </c>
      <c r="E2604" s="132" t="s">
        <v>2385</v>
      </c>
      <c r="F2604" s="136" t="s">
        <v>544</v>
      </c>
      <c r="G2604" s="133">
        <v>136.11506751108556</v>
      </c>
    </row>
    <row r="2605" spans="2:7" ht="30" customHeight="1" x14ac:dyDescent="0.25">
      <c r="B2605" s="131" t="s">
        <v>2380</v>
      </c>
      <c r="C2605" s="131" t="s">
        <v>2237</v>
      </c>
      <c r="D2605" s="131" t="s">
        <v>2238</v>
      </c>
      <c r="E2605" s="132" t="s">
        <v>2064</v>
      </c>
      <c r="F2605" s="136" t="s">
        <v>544</v>
      </c>
      <c r="G2605" s="133">
        <v>136.11506751108556</v>
      </c>
    </row>
    <row r="2606" spans="2:7" ht="29.25" customHeight="1" x14ac:dyDescent="0.25">
      <c r="B2606" s="131" t="s">
        <v>4621</v>
      </c>
      <c r="C2606" s="131" t="s">
        <v>2237</v>
      </c>
      <c r="D2606" s="131" t="s">
        <v>2238</v>
      </c>
      <c r="E2606" s="132" t="s">
        <v>2386</v>
      </c>
      <c r="F2606" s="136" t="s">
        <v>563</v>
      </c>
      <c r="G2606" s="133">
        <v>84.910599746842152</v>
      </c>
    </row>
    <row r="2607" spans="2:7" ht="30" customHeight="1" x14ac:dyDescent="0.25">
      <c r="B2607" s="131" t="s">
        <v>2387</v>
      </c>
      <c r="C2607" s="131" t="s">
        <v>2237</v>
      </c>
      <c r="D2607" s="131" t="s">
        <v>2238</v>
      </c>
      <c r="E2607" s="132" t="s">
        <v>2388</v>
      </c>
      <c r="F2607" s="136" t="s">
        <v>688</v>
      </c>
      <c r="G2607" s="133">
        <v>50.790222586837402</v>
      </c>
    </row>
    <row r="2608" spans="2:7" ht="29.25" customHeight="1" x14ac:dyDescent="0.25">
      <c r="B2608" s="131" t="s">
        <v>2389</v>
      </c>
      <c r="C2608" s="131" t="s">
        <v>2237</v>
      </c>
      <c r="D2608" s="131" t="s">
        <v>2238</v>
      </c>
      <c r="E2608" s="132" t="s">
        <v>2390</v>
      </c>
      <c r="F2608" s="136" t="s">
        <v>688</v>
      </c>
      <c r="G2608" s="133">
        <v>51.578004986940442</v>
      </c>
    </row>
    <row r="2609" spans="2:7" ht="30" customHeight="1" x14ac:dyDescent="0.25">
      <c r="B2609" s="131" t="s">
        <v>4622</v>
      </c>
      <c r="C2609" s="131" t="s">
        <v>2237</v>
      </c>
      <c r="D2609" s="131" t="s">
        <v>2238</v>
      </c>
      <c r="E2609" s="132" t="s">
        <v>2391</v>
      </c>
      <c r="F2609" s="136" t="s">
        <v>563</v>
      </c>
      <c r="G2609" s="133">
        <v>0</v>
      </c>
    </row>
    <row r="2610" spans="2:7" ht="30" customHeight="1" x14ac:dyDescent="0.25">
      <c r="B2610" s="131" t="s">
        <v>4622</v>
      </c>
      <c r="C2610" s="131" t="s">
        <v>2237</v>
      </c>
      <c r="D2610" s="131" t="s">
        <v>2238</v>
      </c>
      <c r="E2610" s="132" t="s">
        <v>2392</v>
      </c>
      <c r="F2610" s="136" t="s">
        <v>563</v>
      </c>
      <c r="G2610" s="133">
        <v>0</v>
      </c>
    </row>
    <row r="2611" spans="2:7" ht="29.25" customHeight="1" x14ac:dyDescent="0.25">
      <c r="B2611" s="131" t="s">
        <v>2393</v>
      </c>
      <c r="C2611" s="131" t="s">
        <v>2237</v>
      </c>
      <c r="D2611" s="131" t="s">
        <v>2238</v>
      </c>
      <c r="E2611" s="132" t="s">
        <v>2394</v>
      </c>
      <c r="F2611" s="136" t="s">
        <v>559</v>
      </c>
      <c r="G2611" s="133">
        <v>54.304598916668652</v>
      </c>
    </row>
    <row r="2612" spans="2:7" ht="29.25" customHeight="1" x14ac:dyDescent="0.25">
      <c r="B2612" s="131" t="s">
        <v>2393</v>
      </c>
      <c r="C2612" s="131" t="s">
        <v>2237</v>
      </c>
      <c r="D2612" s="131" t="s">
        <v>2238</v>
      </c>
      <c r="E2612" s="132" t="s">
        <v>2395</v>
      </c>
      <c r="F2612" s="136" t="s">
        <v>563</v>
      </c>
      <c r="G2612" s="133">
        <v>86.207248280346661</v>
      </c>
    </row>
    <row r="2613" spans="2:7" ht="30" customHeight="1" x14ac:dyDescent="0.25">
      <c r="B2613" s="131" t="s">
        <v>4622</v>
      </c>
      <c r="C2613" s="131" t="s">
        <v>2237</v>
      </c>
      <c r="D2613" s="131" t="s">
        <v>2238</v>
      </c>
      <c r="E2613" s="132" t="s">
        <v>2396</v>
      </c>
      <c r="F2613" s="136" t="s">
        <v>586</v>
      </c>
      <c r="G2613" s="133">
        <v>34.391970042876018</v>
      </c>
    </row>
    <row r="2614" spans="2:7" ht="30" customHeight="1" x14ac:dyDescent="0.25">
      <c r="B2614" s="131" t="s">
        <v>4622</v>
      </c>
      <c r="C2614" s="131" t="s">
        <v>2237</v>
      </c>
      <c r="D2614" s="131" t="s">
        <v>2238</v>
      </c>
      <c r="E2614" s="132" t="s">
        <v>2397</v>
      </c>
      <c r="F2614" s="136" t="s">
        <v>553</v>
      </c>
      <c r="G2614" s="133">
        <v>216.03339875701425</v>
      </c>
    </row>
    <row r="2615" spans="2:7" ht="30" customHeight="1" x14ac:dyDescent="0.25">
      <c r="B2615" s="131" t="s">
        <v>2393</v>
      </c>
      <c r="C2615" s="131" t="s">
        <v>2237</v>
      </c>
      <c r="D2615" s="131" t="s">
        <v>2238</v>
      </c>
      <c r="E2615" s="132" t="s">
        <v>2398</v>
      </c>
      <c r="F2615" s="136" t="s">
        <v>688</v>
      </c>
      <c r="G2615" s="133">
        <v>0</v>
      </c>
    </row>
    <row r="2616" spans="2:7" ht="29.25" customHeight="1" x14ac:dyDescent="0.25">
      <c r="B2616" s="131" t="s">
        <v>2393</v>
      </c>
      <c r="C2616" s="131" t="s">
        <v>2237</v>
      </c>
      <c r="D2616" s="131" t="s">
        <v>2238</v>
      </c>
      <c r="E2616" s="132" t="s">
        <v>2399</v>
      </c>
      <c r="F2616" s="136" t="s">
        <v>563</v>
      </c>
      <c r="G2616" s="133">
        <v>0</v>
      </c>
    </row>
    <row r="2617" spans="2:7" ht="29.25" customHeight="1" x14ac:dyDescent="0.25">
      <c r="B2617" s="131" t="s">
        <v>2400</v>
      </c>
      <c r="C2617" s="131" t="s">
        <v>2237</v>
      </c>
      <c r="D2617" s="131" t="s">
        <v>2238</v>
      </c>
      <c r="E2617" s="132" t="s">
        <v>2401</v>
      </c>
      <c r="F2617" s="136" t="s">
        <v>626</v>
      </c>
      <c r="G2617" s="133">
        <v>21.501428863092819</v>
      </c>
    </row>
    <row r="2618" spans="2:7" ht="29.25" customHeight="1" x14ac:dyDescent="0.25">
      <c r="B2618" s="131" t="s">
        <v>2352</v>
      </c>
      <c r="C2618" s="131" t="s">
        <v>2237</v>
      </c>
      <c r="D2618" s="131" t="s">
        <v>2238</v>
      </c>
      <c r="E2618" s="132" t="s">
        <v>2402</v>
      </c>
      <c r="F2618" s="136" t="s">
        <v>586</v>
      </c>
      <c r="G2618" s="133">
        <v>34.443022404220081</v>
      </c>
    </row>
    <row r="2619" spans="2:7" ht="27.75" customHeight="1" x14ac:dyDescent="0.25">
      <c r="B2619" s="131" t="s">
        <v>2352</v>
      </c>
      <c r="C2619" s="131" t="s">
        <v>2237</v>
      </c>
      <c r="D2619" s="131" t="s">
        <v>2238</v>
      </c>
      <c r="E2619" s="132" t="s">
        <v>2403</v>
      </c>
      <c r="F2619" s="136" t="s">
        <v>688</v>
      </c>
      <c r="G2619" s="133">
        <v>51.578004986940442</v>
      </c>
    </row>
    <row r="2620" spans="2:7" ht="29.25" customHeight="1" x14ac:dyDescent="0.25">
      <c r="B2620" s="131" t="s">
        <v>2404</v>
      </c>
      <c r="C2620" s="131" t="s">
        <v>2237</v>
      </c>
      <c r="D2620" s="131" t="s">
        <v>2238</v>
      </c>
      <c r="E2620" s="132" t="s">
        <v>2405</v>
      </c>
      <c r="F2620" s="136" t="s">
        <v>798</v>
      </c>
      <c r="G2620" s="133">
        <v>24.765499068679041</v>
      </c>
    </row>
    <row r="2621" spans="2:7" ht="33" customHeight="1" x14ac:dyDescent="0.25">
      <c r="B2621" s="131" t="s">
        <v>2406</v>
      </c>
      <c r="C2621" s="131" t="s">
        <v>2237</v>
      </c>
      <c r="D2621" s="131" t="s">
        <v>2238</v>
      </c>
      <c r="E2621" s="132" t="s">
        <v>2407</v>
      </c>
      <c r="F2621" s="136" t="s">
        <v>563</v>
      </c>
      <c r="G2621" s="133">
        <v>86.207248280346661</v>
      </c>
    </row>
    <row r="2622" spans="2:7" ht="29.25" customHeight="1" x14ac:dyDescent="0.25">
      <c r="B2622" s="131" t="s">
        <v>2406</v>
      </c>
      <c r="C2622" s="131" t="s">
        <v>2237</v>
      </c>
      <c r="D2622" s="131" t="s">
        <v>2238</v>
      </c>
      <c r="E2622" s="132" t="s">
        <v>2408</v>
      </c>
      <c r="F2622" s="136" t="s">
        <v>688</v>
      </c>
      <c r="G2622" s="133">
        <v>51.578004986940442</v>
      </c>
    </row>
    <row r="2623" spans="2:7" ht="29.25" customHeight="1" x14ac:dyDescent="0.25">
      <c r="B2623" s="131" t="s">
        <v>2409</v>
      </c>
      <c r="C2623" s="131" t="s">
        <v>2237</v>
      </c>
      <c r="D2623" s="131" t="s">
        <v>2238</v>
      </c>
      <c r="E2623" s="132" t="s">
        <v>2410</v>
      </c>
      <c r="F2623" s="136" t="s">
        <v>796</v>
      </c>
      <c r="G2623" s="133">
        <v>16.393062240625714</v>
      </c>
    </row>
    <row r="2624" spans="2:7" ht="29.25" customHeight="1" x14ac:dyDescent="0.25">
      <c r="B2624" s="131" t="s">
        <v>2406</v>
      </c>
      <c r="C2624" s="131" t="s">
        <v>2237</v>
      </c>
      <c r="D2624" s="131" t="s">
        <v>2238</v>
      </c>
      <c r="E2624" s="132" t="s">
        <v>2411</v>
      </c>
      <c r="F2624" s="136" t="s">
        <v>544</v>
      </c>
      <c r="G2624" s="133">
        <v>138.15577879621247</v>
      </c>
    </row>
    <row r="2625" spans="2:7" ht="29.25" customHeight="1" x14ac:dyDescent="0.25">
      <c r="B2625" s="131" t="s">
        <v>2406</v>
      </c>
      <c r="C2625" s="131" t="s">
        <v>2237</v>
      </c>
      <c r="D2625" s="131" t="s">
        <v>2238</v>
      </c>
      <c r="E2625" s="132" t="s">
        <v>2412</v>
      </c>
      <c r="F2625" s="136" t="s">
        <v>563</v>
      </c>
      <c r="G2625" s="133">
        <v>86.207248280346661</v>
      </c>
    </row>
    <row r="2626" spans="2:7" ht="29.25" customHeight="1" x14ac:dyDescent="0.25">
      <c r="B2626" s="131" t="s">
        <v>2413</v>
      </c>
      <c r="C2626" s="131" t="s">
        <v>2237</v>
      </c>
      <c r="D2626" s="131" t="s">
        <v>2238</v>
      </c>
      <c r="E2626" s="132" t="s">
        <v>2414</v>
      </c>
      <c r="F2626" s="136" t="s">
        <v>688</v>
      </c>
      <c r="G2626" s="133">
        <v>51.578004986940442</v>
      </c>
    </row>
    <row r="2627" spans="2:7" ht="29.25" customHeight="1" x14ac:dyDescent="0.25">
      <c r="B2627" s="131" t="s">
        <v>2413</v>
      </c>
      <c r="C2627" s="131" t="s">
        <v>2237</v>
      </c>
      <c r="D2627" s="131" t="s">
        <v>2238</v>
      </c>
      <c r="E2627" s="132" t="s">
        <v>2415</v>
      </c>
      <c r="F2627" s="136" t="s">
        <v>563</v>
      </c>
      <c r="G2627" s="133">
        <v>86.207248280346661</v>
      </c>
    </row>
    <row r="2628" spans="2:7" ht="29.25" customHeight="1" x14ac:dyDescent="0.25">
      <c r="B2628" s="131" t="s">
        <v>2413</v>
      </c>
      <c r="C2628" s="131" t="s">
        <v>2237</v>
      </c>
      <c r="D2628" s="131" t="s">
        <v>2238</v>
      </c>
      <c r="E2628" s="132" t="s">
        <v>2416</v>
      </c>
      <c r="F2628" s="136" t="s">
        <v>563</v>
      </c>
      <c r="G2628" s="133">
        <v>86.207248280346661</v>
      </c>
    </row>
    <row r="2629" spans="2:7" ht="30.75" customHeight="1" x14ac:dyDescent="0.25">
      <c r="B2629" s="131" t="s">
        <v>2417</v>
      </c>
      <c r="C2629" s="131" t="s">
        <v>2237</v>
      </c>
      <c r="D2629" s="131" t="s">
        <v>2238</v>
      </c>
      <c r="E2629" s="132" t="s">
        <v>2418</v>
      </c>
      <c r="F2629" s="136" t="s">
        <v>586</v>
      </c>
      <c r="G2629" s="133">
        <v>34.391970042876018</v>
      </c>
    </row>
    <row r="2630" spans="2:7" ht="27.75" customHeight="1" x14ac:dyDescent="0.25">
      <c r="B2630" s="131" t="s">
        <v>4623</v>
      </c>
      <c r="C2630" s="131" t="s">
        <v>2237</v>
      </c>
      <c r="D2630" s="131" t="s">
        <v>2238</v>
      </c>
      <c r="E2630" s="132" t="s">
        <v>2419</v>
      </c>
      <c r="F2630" s="136" t="s">
        <v>563</v>
      </c>
      <c r="G2630" s="133">
        <v>86.207248280346661</v>
      </c>
    </row>
    <row r="2631" spans="2:7" ht="29.25" customHeight="1" x14ac:dyDescent="0.25">
      <c r="B2631" s="131" t="s">
        <v>2420</v>
      </c>
      <c r="C2631" s="131" t="s">
        <v>2237</v>
      </c>
      <c r="D2631" s="131" t="s">
        <v>2238</v>
      </c>
      <c r="E2631" s="132" t="s">
        <v>2421</v>
      </c>
      <c r="F2631" s="136" t="s">
        <v>2422</v>
      </c>
      <c r="G2631" s="133">
        <v>0</v>
      </c>
    </row>
    <row r="2632" spans="2:7" ht="27.75" customHeight="1" x14ac:dyDescent="0.25">
      <c r="B2632" s="131" t="s">
        <v>2420</v>
      </c>
      <c r="C2632" s="131" t="s">
        <v>2237</v>
      </c>
      <c r="D2632" s="131" t="s">
        <v>2238</v>
      </c>
      <c r="E2632" s="132" t="s">
        <v>2423</v>
      </c>
      <c r="F2632" s="136" t="s">
        <v>2424</v>
      </c>
      <c r="G2632" s="133">
        <v>0</v>
      </c>
    </row>
    <row r="2633" spans="2:7" ht="27.75" customHeight="1" x14ac:dyDescent="0.25">
      <c r="B2633" s="131" t="s">
        <v>2420</v>
      </c>
      <c r="C2633" s="131" t="s">
        <v>2237</v>
      </c>
      <c r="D2633" s="131" t="s">
        <v>2238</v>
      </c>
      <c r="E2633" s="132" t="s">
        <v>2425</v>
      </c>
      <c r="F2633" s="136" t="s">
        <v>563</v>
      </c>
      <c r="G2633" s="133">
        <v>43.662712170357366</v>
      </c>
    </row>
    <row r="2634" spans="2:7" ht="30" customHeight="1" x14ac:dyDescent="0.25">
      <c r="B2634" s="131" t="s">
        <v>2420</v>
      </c>
      <c r="C2634" s="131" t="s">
        <v>2237</v>
      </c>
      <c r="D2634" s="131" t="s">
        <v>2238</v>
      </c>
      <c r="E2634" s="132" t="s">
        <v>2426</v>
      </c>
      <c r="F2634" s="136" t="s">
        <v>586</v>
      </c>
      <c r="G2634" s="133">
        <v>17.337034615920185</v>
      </c>
    </row>
    <row r="2635" spans="2:7" ht="27.75" customHeight="1" x14ac:dyDescent="0.25">
      <c r="B2635" s="131" t="s">
        <v>2580</v>
      </c>
      <c r="C2635" s="131" t="s">
        <v>2237</v>
      </c>
      <c r="D2635" s="131" t="s">
        <v>2238</v>
      </c>
      <c r="E2635" s="132" t="s">
        <v>2581</v>
      </c>
      <c r="F2635" s="136" t="s">
        <v>1097</v>
      </c>
      <c r="G2635" s="133">
        <v>3</v>
      </c>
    </row>
    <row r="2636" spans="2:7" ht="27.75" customHeight="1" x14ac:dyDescent="0.25">
      <c r="B2636" s="131" t="s">
        <v>1586</v>
      </c>
      <c r="C2636" s="131" t="s">
        <v>2237</v>
      </c>
      <c r="D2636" s="131" t="s">
        <v>2238</v>
      </c>
      <c r="E2636" s="132" t="s">
        <v>2582</v>
      </c>
      <c r="F2636" s="136" t="s">
        <v>845</v>
      </c>
      <c r="G2636" s="133">
        <v>6</v>
      </c>
    </row>
    <row r="2637" spans="2:7" ht="27.75" customHeight="1" x14ac:dyDescent="0.25">
      <c r="B2637" s="131" t="s">
        <v>2583</v>
      </c>
      <c r="C2637" s="131" t="s">
        <v>2237</v>
      </c>
      <c r="D2637" s="131" t="s">
        <v>2238</v>
      </c>
      <c r="E2637" s="132" t="s">
        <v>2584</v>
      </c>
      <c r="F2637" s="136" t="s">
        <v>688</v>
      </c>
      <c r="G2637" s="133">
        <v>40</v>
      </c>
    </row>
    <row r="2638" spans="2:7" ht="27.75" customHeight="1" x14ac:dyDescent="0.25">
      <c r="B2638" s="131" t="s">
        <v>2427</v>
      </c>
      <c r="C2638" s="131" t="s">
        <v>2237</v>
      </c>
      <c r="D2638" s="131" t="s">
        <v>2238</v>
      </c>
      <c r="E2638" s="132" t="s">
        <v>2428</v>
      </c>
      <c r="F2638" s="136" t="s">
        <v>544</v>
      </c>
      <c r="G2638" s="133">
        <v>84.147445659358311</v>
      </c>
    </row>
    <row r="2639" spans="2:7" ht="27.75" customHeight="1" x14ac:dyDescent="0.25">
      <c r="B2639" s="131" t="s">
        <v>2427</v>
      </c>
      <c r="C2639" s="131" t="s">
        <v>2237</v>
      </c>
      <c r="D2639" s="131" t="s">
        <v>2238</v>
      </c>
      <c r="E2639" s="132" t="s">
        <v>2429</v>
      </c>
      <c r="F2639" s="136" t="s">
        <v>563</v>
      </c>
      <c r="G2639" s="133">
        <v>52.475690431106734</v>
      </c>
    </row>
    <row r="2640" spans="2:7" ht="27" customHeight="1" x14ac:dyDescent="0.25">
      <c r="B2640" s="131" t="s">
        <v>2427</v>
      </c>
      <c r="C2640" s="131" t="s">
        <v>2237</v>
      </c>
      <c r="D2640" s="131" t="s">
        <v>2238</v>
      </c>
      <c r="E2640" s="132" t="s">
        <v>2430</v>
      </c>
      <c r="F2640" s="136" t="s">
        <v>563</v>
      </c>
      <c r="G2640" s="133">
        <v>52.475690431106734</v>
      </c>
    </row>
    <row r="2641" spans="2:7" ht="27.75" customHeight="1" x14ac:dyDescent="0.25">
      <c r="B2641" s="131" t="s">
        <v>2427</v>
      </c>
      <c r="C2641" s="131" t="s">
        <v>2237</v>
      </c>
      <c r="D2641" s="131" t="s">
        <v>2238</v>
      </c>
      <c r="E2641" s="132" t="s">
        <v>2432</v>
      </c>
      <c r="F2641" s="136" t="s">
        <v>626</v>
      </c>
      <c r="G2641" s="133">
        <v>13</v>
      </c>
    </row>
    <row r="2642" spans="2:7" ht="27.75" customHeight="1" x14ac:dyDescent="0.25">
      <c r="B2642" s="131" t="s">
        <v>2431</v>
      </c>
      <c r="C2642" s="131" t="s">
        <v>2237</v>
      </c>
      <c r="D2642" s="131" t="s">
        <v>2238</v>
      </c>
      <c r="E2642" s="132" t="s">
        <v>2433</v>
      </c>
      <c r="F2642" s="136" t="s">
        <v>1523</v>
      </c>
      <c r="G2642" s="133">
        <v>0</v>
      </c>
    </row>
    <row r="2643" spans="2:7" ht="30" customHeight="1" x14ac:dyDescent="0.25">
      <c r="B2643" s="131" t="s">
        <v>2427</v>
      </c>
      <c r="C2643" s="131" t="s">
        <v>2237</v>
      </c>
      <c r="D2643" s="131" t="s">
        <v>2238</v>
      </c>
      <c r="E2643" s="132" t="s">
        <v>2434</v>
      </c>
      <c r="F2643" s="136" t="s">
        <v>553</v>
      </c>
      <c r="G2643" s="133">
        <v>225.0278154740119</v>
      </c>
    </row>
    <row r="2644" spans="2:7" ht="30" customHeight="1" x14ac:dyDescent="0.25">
      <c r="B2644" s="131" t="s">
        <v>2427</v>
      </c>
      <c r="C2644" s="131" t="s">
        <v>2237</v>
      </c>
      <c r="D2644" s="131" t="s">
        <v>2238</v>
      </c>
      <c r="E2644" s="132" t="s">
        <v>2435</v>
      </c>
      <c r="F2644" s="136" t="s">
        <v>553</v>
      </c>
      <c r="G2644" s="133">
        <v>225.0278154740119</v>
      </c>
    </row>
    <row r="2645" spans="2:7" ht="30" customHeight="1" x14ac:dyDescent="0.25">
      <c r="B2645" s="131" t="s">
        <v>2427</v>
      </c>
      <c r="C2645" s="131" t="s">
        <v>2237</v>
      </c>
      <c r="D2645" s="131" t="s">
        <v>2238</v>
      </c>
      <c r="E2645" s="132" t="s">
        <v>2436</v>
      </c>
      <c r="F2645" s="136" t="s">
        <v>1311</v>
      </c>
      <c r="G2645" s="133">
        <v>157.13496118525052</v>
      </c>
    </row>
    <row r="2646" spans="2:7" ht="30" customHeight="1" x14ac:dyDescent="0.25">
      <c r="B2646" s="131" t="s">
        <v>2437</v>
      </c>
      <c r="C2646" s="131" t="s">
        <v>2237</v>
      </c>
      <c r="D2646" s="131" t="s">
        <v>2238</v>
      </c>
      <c r="E2646" s="132" t="s">
        <v>2438</v>
      </c>
      <c r="F2646" s="136" t="s">
        <v>845</v>
      </c>
      <c r="G2646" s="133">
        <v>8.444365081389595</v>
      </c>
    </row>
    <row r="2647" spans="2:7" ht="30" customHeight="1" x14ac:dyDescent="0.25">
      <c r="B2647" s="131" t="s">
        <v>2439</v>
      </c>
      <c r="C2647" s="131" t="s">
        <v>2237</v>
      </c>
      <c r="D2647" s="131" t="s">
        <v>2238</v>
      </c>
      <c r="E2647" s="132" t="s">
        <v>2440</v>
      </c>
      <c r="F2647" s="136" t="s">
        <v>586</v>
      </c>
      <c r="G2647" s="133">
        <v>35.85633012897987</v>
      </c>
    </row>
    <row r="2648" spans="2:7" ht="30" customHeight="1" x14ac:dyDescent="0.25">
      <c r="B2648" s="131" t="s">
        <v>2441</v>
      </c>
      <c r="C2648" s="131" t="s">
        <v>2237</v>
      </c>
      <c r="D2648" s="131" t="s">
        <v>2238</v>
      </c>
      <c r="E2648" s="132" t="s">
        <v>2442</v>
      </c>
      <c r="F2648" s="136" t="s">
        <v>845</v>
      </c>
      <c r="G2648" s="133">
        <v>8.444365081389595</v>
      </c>
    </row>
    <row r="2649" spans="2:7" ht="30" customHeight="1" x14ac:dyDescent="0.25">
      <c r="B2649" s="131" t="s">
        <v>2443</v>
      </c>
      <c r="C2649" s="131" t="s">
        <v>2237</v>
      </c>
      <c r="D2649" s="131" t="s">
        <v>2238</v>
      </c>
      <c r="E2649" s="132" t="s">
        <v>2444</v>
      </c>
      <c r="F2649" s="136" t="s">
        <v>659</v>
      </c>
      <c r="G2649" s="133">
        <v>43.264274352380433</v>
      </c>
    </row>
    <row r="2650" spans="2:7" ht="29.25" customHeight="1" x14ac:dyDescent="0.25">
      <c r="B2650" s="131" t="s">
        <v>2445</v>
      </c>
      <c r="C2650" s="131" t="s">
        <v>2237</v>
      </c>
      <c r="D2650" s="131" t="s">
        <v>2238</v>
      </c>
      <c r="E2650" s="132" t="s">
        <v>2446</v>
      </c>
      <c r="F2650" s="136" t="s">
        <v>1523</v>
      </c>
      <c r="G2650" s="133">
        <v>1.0263932022500211</v>
      </c>
    </row>
    <row r="2651" spans="2:7" ht="30.75" customHeight="1" x14ac:dyDescent="0.25">
      <c r="B2651" s="131" t="s">
        <v>2447</v>
      </c>
      <c r="C2651" s="131" t="s">
        <v>2237</v>
      </c>
      <c r="D2651" s="131" t="s">
        <v>2238</v>
      </c>
      <c r="E2651" s="132" t="s">
        <v>2448</v>
      </c>
      <c r="F2651" s="136" t="s">
        <v>845</v>
      </c>
      <c r="G2651" s="133">
        <v>8.444365081389595</v>
      </c>
    </row>
    <row r="2652" spans="2:7" ht="30.75" customHeight="1" x14ac:dyDescent="0.25">
      <c r="B2652" s="131" t="s">
        <v>2449</v>
      </c>
      <c r="C2652" s="131" t="s">
        <v>2237</v>
      </c>
      <c r="D2652" s="131" t="s">
        <v>2238</v>
      </c>
      <c r="E2652" s="132" t="s">
        <v>2450</v>
      </c>
      <c r="F2652" s="136" t="s">
        <v>559</v>
      </c>
      <c r="G2652" s="133">
        <v>56.548643553484276</v>
      </c>
    </row>
    <row r="2653" spans="2:7" ht="29.25" customHeight="1" x14ac:dyDescent="0.25">
      <c r="B2653" s="131" t="s">
        <v>2449</v>
      </c>
      <c r="C2653" s="131" t="s">
        <v>2237</v>
      </c>
      <c r="D2653" s="131" t="s">
        <v>2238</v>
      </c>
      <c r="E2653" s="132" t="s">
        <v>2451</v>
      </c>
      <c r="F2653" s="136" t="s">
        <v>563</v>
      </c>
      <c r="G2653" s="133">
        <v>89.942167231455869</v>
      </c>
    </row>
    <row r="2654" spans="2:7" ht="29.25" customHeight="1" x14ac:dyDescent="0.25">
      <c r="B2654" s="131" t="s">
        <v>2449</v>
      </c>
      <c r="C2654" s="131" t="s">
        <v>2237</v>
      </c>
      <c r="D2654" s="131" t="s">
        <v>2238</v>
      </c>
      <c r="E2654" s="132" t="s">
        <v>2452</v>
      </c>
      <c r="F2654" s="136" t="s">
        <v>563</v>
      </c>
      <c r="G2654" s="133">
        <v>89.942167231455869</v>
      </c>
    </row>
    <row r="2655" spans="2:7" ht="30" customHeight="1" x14ac:dyDescent="0.25">
      <c r="B2655" s="131" t="s">
        <v>2449</v>
      </c>
      <c r="C2655" s="131" t="s">
        <v>2237</v>
      </c>
      <c r="D2655" s="131" t="s">
        <v>2238</v>
      </c>
      <c r="E2655" s="132" t="s">
        <v>2453</v>
      </c>
      <c r="F2655" s="136" t="s">
        <v>688</v>
      </c>
      <c r="G2655" s="133">
        <v>53.706352408976173</v>
      </c>
    </row>
    <row r="2656" spans="2:7" ht="30.75" customHeight="1" x14ac:dyDescent="0.25">
      <c r="B2656" s="131" t="s">
        <v>2449</v>
      </c>
      <c r="C2656" s="131" t="s">
        <v>2237</v>
      </c>
      <c r="D2656" s="131" t="s">
        <v>2238</v>
      </c>
      <c r="E2656" s="132" t="s">
        <v>2454</v>
      </c>
      <c r="F2656" s="136" t="s">
        <v>563</v>
      </c>
      <c r="G2656" s="133">
        <v>89.942167231455869</v>
      </c>
    </row>
    <row r="2657" spans="2:7" ht="30" customHeight="1" x14ac:dyDescent="0.25">
      <c r="B2657" s="131" t="s">
        <v>2455</v>
      </c>
      <c r="C2657" s="131" t="s">
        <v>2237</v>
      </c>
      <c r="D2657" s="131" t="s">
        <v>2238</v>
      </c>
      <c r="E2657" s="132" t="s">
        <v>2456</v>
      </c>
      <c r="F2657" s="136" t="s">
        <v>559</v>
      </c>
      <c r="G2657" s="133">
        <v>51.822791046061631</v>
      </c>
    </row>
    <row r="2658" spans="2:7" ht="30" customHeight="1" x14ac:dyDescent="0.25">
      <c r="B2658" s="131" t="s">
        <v>2455</v>
      </c>
      <c r="C2658" s="131" t="s">
        <v>2237</v>
      </c>
      <c r="D2658" s="131" t="s">
        <v>2238</v>
      </c>
      <c r="E2658" s="132" t="s">
        <v>2457</v>
      </c>
      <c r="F2658" s="136" t="s">
        <v>688</v>
      </c>
      <c r="G2658" s="133">
        <v>49.238494529109786</v>
      </c>
    </row>
    <row r="2659" spans="2:7" ht="30.75" customHeight="1" x14ac:dyDescent="0.25">
      <c r="B2659" s="131" t="s">
        <v>2458</v>
      </c>
      <c r="C2659" s="131" t="s">
        <v>2237</v>
      </c>
      <c r="D2659" s="131" t="s">
        <v>2238</v>
      </c>
      <c r="E2659" s="132" t="s">
        <v>2459</v>
      </c>
      <c r="F2659" s="136" t="s">
        <v>563</v>
      </c>
      <c r="G2659" s="133">
        <v>48.118885902478922</v>
      </c>
    </row>
    <row r="2660" spans="2:7" ht="30.75" customHeight="1" x14ac:dyDescent="0.25">
      <c r="B2660" s="131" t="s">
        <v>2460</v>
      </c>
      <c r="C2660" s="131" t="s">
        <v>2237</v>
      </c>
      <c r="D2660" s="131" t="s">
        <v>2238</v>
      </c>
      <c r="E2660" s="132" t="s">
        <v>2461</v>
      </c>
      <c r="F2660" s="136" t="s">
        <v>586</v>
      </c>
      <c r="G2660" s="133">
        <v>19.141908045077564</v>
      </c>
    </row>
    <row r="2661" spans="2:7" ht="30" customHeight="1" x14ac:dyDescent="0.25">
      <c r="B2661" s="131" t="s">
        <v>2261</v>
      </c>
      <c r="C2661" s="131" t="s">
        <v>2237</v>
      </c>
      <c r="D2661" s="131" t="s">
        <v>2238</v>
      </c>
      <c r="E2661" s="132" t="s">
        <v>2462</v>
      </c>
      <c r="F2661" s="136" t="s">
        <v>563</v>
      </c>
      <c r="G2661" s="133">
        <v>0</v>
      </c>
    </row>
    <row r="2662" spans="2:7" ht="31.5" customHeight="1" x14ac:dyDescent="0.25">
      <c r="B2662" s="131" t="s">
        <v>2261</v>
      </c>
      <c r="C2662" s="131" t="s">
        <v>2237</v>
      </c>
      <c r="D2662" s="131" t="s">
        <v>2238</v>
      </c>
      <c r="E2662" s="132" t="s">
        <v>2463</v>
      </c>
      <c r="F2662" s="136" t="s">
        <v>563</v>
      </c>
      <c r="G2662" s="133">
        <v>0</v>
      </c>
    </row>
    <row r="2663" spans="2:7" ht="30.75" customHeight="1" x14ac:dyDescent="0.25">
      <c r="B2663" s="131" t="s">
        <v>2464</v>
      </c>
      <c r="C2663" s="131" t="s">
        <v>2237</v>
      </c>
      <c r="D2663" s="131" t="s">
        <v>2238</v>
      </c>
      <c r="E2663" s="132" t="s">
        <v>2465</v>
      </c>
      <c r="F2663" s="136" t="s">
        <v>796</v>
      </c>
      <c r="G2663" s="133">
        <v>16.938954426997206</v>
      </c>
    </row>
    <row r="2664" spans="2:7" ht="29.25" customHeight="1" x14ac:dyDescent="0.25">
      <c r="B2664" s="131" t="s">
        <v>2466</v>
      </c>
      <c r="C2664" s="131" t="s">
        <v>2237</v>
      </c>
      <c r="D2664" s="131" t="s">
        <v>2238</v>
      </c>
      <c r="E2664" s="132" t="s">
        <v>2467</v>
      </c>
      <c r="F2664" s="136" t="s">
        <v>559</v>
      </c>
      <c r="G2664" s="133">
        <v>56.5</v>
      </c>
    </row>
    <row r="2665" spans="2:7" ht="30" customHeight="1" x14ac:dyDescent="0.25">
      <c r="B2665" s="131" t="s">
        <v>2468</v>
      </c>
      <c r="C2665" s="131" t="s">
        <v>2237</v>
      </c>
      <c r="D2665" s="131" t="s">
        <v>2238</v>
      </c>
      <c r="E2665" s="132" t="s">
        <v>2469</v>
      </c>
      <c r="F2665" s="136" t="s">
        <v>586</v>
      </c>
      <c r="G2665" s="133">
        <v>35.695351349993821</v>
      </c>
    </row>
    <row r="2666" spans="2:7" ht="30.75" customHeight="1" x14ac:dyDescent="0.25">
      <c r="B2666" s="131" t="s">
        <v>2470</v>
      </c>
      <c r="C2666" s="131" t="s">
        <v>3670</v>
      </c>
      <c r="D2666" s="131" t="s">
        <v>2238</v>
      </c>
      <c r="E2666" s="132" t="s">
        <v>2471</v>
      </c>
      <c r="F2666" s="136" t="s">
        <v>559</v>
      </c>
      <c r="G2666" s="133">
        <v>56.5</v>
      </c>
    </row>
    <row r="2667" spans="2:7" ht="30" customHeight="1" x14ac:dyDescent="0.25">
      <c r="B2667" s="131" t="s">
        <v>2472</v>
      </c>
      <c r="C2667" s="131" t="s">
        <v>2237</v>
      </c>
      <c r="D2667" s="131" t="s">
        <v>2238</v>
      </c>
      <c r="E2667" s="132" t="s">
        <v>2473</v>
      </c>
      <c r="F2667" s="136" t="s">
        <v>553</v>
      </c>
      <c r="G2667" s="133">
        <v>224.72847452170726</v>
      </c>
    </row>
    <row r="2668" spans="2:7" ht="30" customHeight="1" x14ac:dyDescent="0.25">
      <c r="B2668" s="131" t="s">
        <v>2474</v>
      </c>
      <c r="C2668" s="131" t="s">
        <v>2237</v>
      </c>
      <c r="D2668" s="131" t="s">
        <v>2238</v>
      </c>
      <c r="E2668" s="132" t="s">
        <v>2475</v>
      </c>
      <c r="F2668" s="136" t="s">
        <v>559</v>
      </c>
      <c r="G2668" s="133">
        <v>56.5</v>
      </c>
    </row>
    <row r="2669" spans="2:7" ht="30.75" customHeight="1" x14ac:dyDescent="0.25">
      <c r="B2669" s="131" t="s">
        <v>2476</v>
      </c>
      <c r="C2669" s="131" t="s">
        <v>2237</v>
      </c>
      <c r="D2669" s="131" t="s">
        <v>2238</v>
      </c>
      <c r="E2669" s="132" t="s">
        <v>2477</v>
      </c>
      <c r="F2669" s="136" t="s">
        <v>798</v>
      </c>
      <c r="G2669" s="133">
        <v>25.606823472702242</v>
      </c>
    </row>
    <row r="2670" spans="2:7" ht="30" customHeight="1" x14ac:dyDescent="0.25">
      <c r="B2670" s="131" t="s">
        <v>2286</v>
      </c>
      <c r="C2670" s="131" t="s">
        <v>2237</v>
      </c>
      <c r="D2670" s="131" t="s">
        <v>2238</v>
      </c>
      <c r="E2670" s="132" t="s">
        <v>2478</v>
      </c>
      <c r="F2670" s="136" t="s">
        <v>559</v>
      </c>
      <c r="G2670" s="133">
        <v>56.5</v>
      </c>
    </row>
    <row r="2671" spans="2:7" ht="30" customHeight="1" x14ac:dyDescent="0.25">
      <c r="B2671" s="131" t="s">
        <v>2472</v>
      </c>
      <c r="C2671" s="131" t="s">
        <v>2237</v>
      </c>
      <c r="D2671" s="131" t="s">
        <v>2238</v>
      </c>
      <c r="E2671" s="132" t="s">
        <v>2479</v>
      </c>
      <c r="F2671" s="136" t="s">
        <v>544</v>
      </c>
      <c r="G2671" s="133">
        <v>143.6705786997824</v>
      </c>
    </row>
    <row r="2672" spans="2:7" ht="30.75" customHeight="1" x14ac:dyDescent="0.25">
      <c r="B2672" s="131" t="s">
        <v>2472</v>
      </c>
      <c r="C2672" s="131" t="s">
        <v>2237</v>
      </c>
      <c r="D2672" s="131" t="s">
        <v>2238</v>
      </c>
      <c r="E2672" s="132" t="s">
        <v>2480</v>
      </c>
      <c r="F2672" s="136" t="s">
        <v>544</v>
      </c>
      <c r="G2672" s="133">
        <v>143.6705786997824</v>
      </c>
    </row>
    <row r="2673" spans="2:7" ht="30" customHeight="1" x14ac:dyDescent="0.25">
      <c r="B2673" s="131" t="s">
        <v>2472</v>
      </c>
      <c r="C2673" s="131" t="s">
        <v>2237</v>
      </c>
      <c r="D2673" s="131" t="s">
        <v>2238</v>
      </c>
      <c r="E2673" s="132" t="s">
        <v>2481</v>
      </c>
      <c r="F2673" s="136" t="s">
        <v>2058</v>
      </c>
      <c r="G2673" s="133">
        <v>224.72847452170726</v>
      </c>
    </row>
    <row r="2674" spans="2:7" ht="30" customHeight="1" x14ac:dyDescent="0.25">
      <c r="B2674" s="131" t="s">
        <v>2472</v>
      </c>
      <c r="C2674" s="131" t="s">
        <v>2237</v>
      </c>
      <c r="D2674" s="131" t="s">
        <v>2238</v>
      </c>
      <c r="E2674" s="132" t="s">
        <v>2482</v>
      </c>
      <c r="F2674" s="136" t="s">
        <v>553</v>
      </c>
      <c r="G2674" s="133">
        <v>224.72847452170726</v>
      </c>
    </row>
    <row r="2675" spans="2:7" ht="31.5" customHeight="1" x14ac:dyDescent="0.25">
      <c r="B2675" s="131" t="s">
        <v>2483</v>
      </c>
      <c r="C2675" s="131" t="s">
        <v>2237</v>
      </c>
      <c r="D2675" s="131" t="s">
        <v>2238</v>
      </c>
      <c r="E2675" s="132" t="s">
        <v>2484</v>
      </c>
      <c r="F2675" s="136" t="s">
        <v>559</v>
      </c>
      <c r="G2675" s="133">
        <v>53.858337131571744</v>
      </c>
    </row>
    <row r="2676" spans="2:7" ht="30" customHeight="1" x14ac:dyDescent="0.25">
      <c r="B2676" s="131" t="s">
        <v>2485</v>
      </c>
      <c r="C2676" s="131" t="s">
        <v>2237</v>
      </c>
      <c r="D2676" s="131" t="s">
        <v>2238</v>
      </c>
      <c r="E2676" s="132" t="s">
        <v>2486</v>
      </c>
      <c r="F2676" s="136" t="s">
        <v>688</v>
      </c>
      <c r="G2676" s="133">
        <v>51.11349337478444</v>
      </c>
    </row>
    <row r="2677" spans="2:7" ht="29.25" customHeight="1" x14ac:dyDescent="0.25">
      <c r="B2677" s="131" t="s">
        <v>2487</v>
      </c>
      <c r="C2677" s="131" t="s">
        <v>2237</v>
      </c>
      <c r="D2677" s="131" t="s">
        <v>2238</v>
      </c>
      <c r="E2677" s="132" t="s">
        <v>2488</v>
      </c>
      <c r="F2677" s="136" t="s">
        <v>688</v>
      </c>
      <c r="G2677" s="133">
        <v>51.11349337478444</v>
      </c>
    </row>
    <row r="2678" spans="2:7" ht="30.75" customHeight="1" x14ac:dyDescent="0.25">
      <c r="B2678" s="131" t="s">
        <v>2489</v>
      </c>
      <c r="C2678" s="131" t="s">
        <v>2237</v>
      </c>
      <c r="D2678" s="131" t="s">
        <v>2238</v>
      </c>
      <c r="E2678" s="132" t="s">
        <v>2490</v>
      </c>
      <c r="F2678" s="136" t="s">
        <v>688</v>
      </c>
      <c r="G2678" s="133">
        <v>51.11349337478444</v>
      </c>
    </row>
    <row r="2679" spans="2:7" ht="29.25" customHeight="1" x14ac:dyDescent="0.25">
      <c r="B2679" s="131" t="s">
        <v>2489</v>
      </c>
      <c r="C2679" s="131" t="s">
        <v>2237</v>
      </c>
      <c r="D2679" s="131" t="s">
        <v>2238</v>
      </c>
      <c r="E2679" s="132" t="s">
        <v>2491</v>
      </c>
      <c r="F2679" s="136" t="s">
        <v>688</v>
      </c>
      <c r="G2679" s="133">
        <v>51.11349337478444</v>
      </c>
    </row>
    <row r="2680" spans="2:7" ht="29.25" customHeight="1" x14ac:dyDescent="0.25">
      <c r="B2680" s="131" t="s">
        <v>2483</v>
      </c>
      <c r="C2680" s="131" t="s">
        <v>2237</v>
      </c>
      <c r="D2680" s="131" t="s">
        <v>2238</v>
      </c>
      <c r="E2680" s="132" t="s">
        <v>2492</v>
      </c>
      <c r="F2680" s="136" t="s">
        <v>559</v>
      </c>
      <c r="G2680" s="133">
        <v>55.537426717277746</v>
      </c>
    </row>
    <row r="2681" spans="2:7" ht="29.25" customHeight="1" x14ac:dyDescent="0.25">
      <c r="B2681" s="131" t="s">
        <v>2483</v>
      </c>
      <c r="C2681" s="131" t="s">
        <v>2237</v>
      </c>
      <c r="D2681" s="131" t="s">
        <v>2238</v>
      </c>
      <c r="E2681" s="132" t="s">
        <v>2493</v>
      </c>
      <c r="F2681" s="136" t="s">
        <v>563</v>
      </c>
      <c r="G2681" s="133">
        <v>88.286332768940383</v>
      </c>
    </row>
    <row r="2682" spans="2:7" ht="30" customHeight="1" x14ac:dyDescent="0.25">
      <c r="B2682" s="131" t="s">
        <v>2483</v>
      </c>
      <c r="C2682" s="131" t="s">
        <v>2237</v>
      </c>
      <c r="D2682" s="131" t="s">
        <v>2238</v>
      </c>
      <c r="E2682" s="132" t="s">
        <v>2494</v>
      </c>
      <c r="F2682" s="136" t="s">
        <v>553</v>
      </c>
      <c r="G2682" s="133">
        <v>221.13531569547314</v>
      </c>
    </row>
    <row r="2683" spans="2:7" ht="30" customHeight="1" x14ac:dyDescent="0.25">
      <c r="B2683" s="131" t="s">
        <v>2483</v>
      </c>
      <c r="C2683" s="131" t="s">
        <v>2237</v>
      </c>
      <c r="D2683" s="131" t="s">
        <v>2238</v>
      </c>
      <c r="E2683" s="132" t="s">
        <v>2495</v>
      </c>
      <c r="F2683" s="136" t="s">
        <v>553</v>
      </c>
      <c r="G2683" s="133">
        <v>221.13531569547314</v>
      </c>
    </row>
    <row r="2684" spans="2:7" ht="30" customHeight="1" x14ac:dyDescent="0.25">
      <c r="B2684" s="131" t="s">
        <v>2483</v>
      </c>
      <c r="C2684" s="131" t="s">
        <v>2237</v>
      </c>
      <c r="D2684" s="131" t="s">
        <v>2238</v>
      </c>
      <c r="E2684" s="132" t="s">
        <v>2497</v>
      </c>
      <c r="F2684" s="136" t="s">
        <v>586</v>
      </c>
      <c r="G2684" s="133">
        <v>29.228741949057202</v>
      </c>
    </row>
    <row r="2685" spans="2:7" ht="29.25" customHeight="1" x14ac:dyDescent="0.25">
      <c r="B2685" s="131" t="s">
        <v>2496</v>
      </c>
      <c r="C2685" s="131" t="s">
        <v>2237</v>
      </c>
      <c r="D2685" s="131" t="s">
        <v>2238</v>
      </c>
      <c r="E2685" s="132" t="s">
        <v>2498</v>
      </c>
      <c r="F2685" s="136" t="s">
        <v>544</v>
      </c>
      <c r="G2685" s="133">
        <v>117.77287601552766</v>
      </c>
    </row>
    <row r="2686" spans="2:7" ht="30" customHeight="1" x14ac:dyDescent="0.25">
      <c r="B2686" s="131" t="s">
        <v>2501</v>
      </c>
      <c r="C2686" s="131" t="s">
        <v>2237</v>
      </c>
      <c r="D2686" s="131" t="s">
        <v>2238</v>
      </c>
      <c r="E2686" s="132" t="s">
        <v>2499</v>
      </c>
      <c r="F2686" s="136" t="s">
        <v>563</v>
      </c>
      <c r="G2686" s="133">
        <v>0</v>
      </c>
    </row>
    <row r="2687" spans="2:7" ht="30" customHeight="1" x14ac:dyDescent="0.25">
      <c r="B2687" s="131" t="s">
        <v>2501</v>
      </c>
      <c r="C2687" s="131" t="s">
        <v>2237</v>
      </c>
      <c r="D2687" s="131" t="s">
        <v>2238</v>
      </c>
      <c r="E2687" s="132" t="s">
        <v>2500</v>
      </c>
      <c r="F2687" s="136" t="s">
        <v>563</v>
      </c>
      <c r="G2687" s="133">
        <v>73.469263108613063</v>
      </c>
    </row>
    <row r="2688" spans="2:7" ht="29.25" customHeight="1" x14ac:dyDescent="0.25">
      <c r="B2688" s="131" t="s">
        <v>2501</v>
      </c>
      <c r="C2688" s="131" t="s">
        <v>2237</v>
      </c>
      <c r="D2688" s="131" t="s">
        <v>2238</v>
      </c>
      <c r="E2688" s="132" t="s">
        <v>2502</v>
      </c>
      <c r="F2688" s="136" t="s">
        <v>553</v>
      </c>
      <c r="G2688" s="133">
        <v>184.26568628182082</v>
      </c>
    </row>
    <row r="2689" spans="2:7" ht="30" customHeight="1" x14ac:dyDescent="0.25">
      <c r="B2689" s="131" t="s">
        <v>2501</v>
      </c>
      <c r="C2689" s="131" t="s">
        <v>2237</v>
      </c>
      <c r="D2689" s="131" t="s">
        <v>2238</v>
      </c>
      <c r="E2689" s="132" t="s">
        <v>2503</v>
      </c>
      <c r="F2689" s="136" t="s">
        <v>544</v>
      </c>
      <c r="G2689" s="133">
        <v>0</v>
      </c>
    </row>
    <row r="2690" spans="2:7" ht="30" customHeight="1" x14ac:dyDescent="0.25">
      <c r="B2690" s="131" t="s">
        <v>2501</v>
      </c>
      <c r="C2690" s="131" t="s">
        <v>2237</v>
      </c>
      <c r="D2690" s="131" t="s">
        <v>2238</v>
      </c>
      <c r="E2690" s="132" t="s">
        <v>2504</v>
      </c>
      <c r="F2690" s="136" t="s">
        <v>547</v>
      </c>
      <c r="G2690" s="133">
        <v>295.39364264061192</v>
      </c>
    </row>
    <row r="2691" spans="2:7" ht="30" customHeight="1" x14ac:dyDescent="0.25">
      <c r="B2691" s="131" t="s">
        <v>2472</v>
      </c>
      <c r="C2691" s="131" t="s">
        <v>2237</v>
      </c>
      <c r="D2691" s="131" t="s">
        <v>2238</v>
      </c>
      <c r="E2691" s="132" t="s">
        <v>2505</v>
      </c>
      <c r="F2691" s="136" t="s">
        <v>688</v>
      </c>
      <c r="G2691" s="133">
        <v>43.892548308313941</v>
      </c>
    </row>
    <row r="2692" spans="2:7" ht="30" customHeight="1" x14ac:dyDescent="0.25">
      <c r="B2692" s="131" t="s">
        <v>2501</v>
      </c>
      <c r="C2692" s="131" t="s">
        <v>2237</v>
      </c>
      <c r="D2692" s="131" t="s">
        <v>2238</v>
      </c>
      <c r="E2692" s="132" t="s">
        <v>2506</v>
      </c>
      <c r="F2692" s="136" t="s">
        <v>688</v>
      </c>
      <c r="G2692" s="133">
        <v>0</v>
      </c>
    </row>
    <row r="2693" spans="2:7" ht="30" customHeight="1" x14ac:dyDescent="0.25">
      <c r="B2693" s="131" t="s">
        <v>2501</v>
      </c>
      <c r="C2693" s="131" t="s">
        <v>2237</v>
      </c>
      <c r="D2693" s="131" t="s">
        <v>2238</v>
      </c>
      <c r="E2693" s="132" t="s">
        <v>2507</v>
      </c>
      <c r="F2693" s="136" t="s">
        <v>553</v>
      </c>
      <c r="G2693" s="133">
        <v>184.26568628182082</v>
      </c>
    </row>
    <row r="2694" spans="2:7" ht="30" customHeight="1" x14ac:dyDescent="0.25">
      <c r="B2694" s="131" t="s">
        <v>2508</v>
      </c>
      <c r="C2694" s="131" t="s">
        <v>2237</v>
      </c>
      <c r="D2694" s="131" t="s">
        <v>2238</v>
      </c>
      <c r="E2694" s="132" t="s">
        <v>2509</v>
      </c>
      <c r="F2694" s="136" t="s">
        <v>688</v>
      </c>
      <c r="G2694" s="133">
        <v>43.892548308313941</v>
      </c>
    </row>
    <row r="2695" spans="2:7" ht="29.25" customHeight="1" x14ac:dyDescent="0.25">
      <c r="B2695" s="131" t="s">
        <v>2501</v>
      </c>
      <c r="C2695" s="131" t="s">
        <v>2237</v>
      </c>
      <c r="D2695" s="131" t="s">
        <v>2238</v>
      </c>
      <c r="E2695" s="132" t="s">
        <v>2510</v>
      </c>
      <c r="F2695" s="136" t="s">
        <v>688</v>
      </c>
      <c r="G2695" s="133">
        <v>43.892548308313941</v>
      </c>
    </row>
    <row r="2696" spans="2:7" ht="29.25" customHeight="1" x14ac:dyDescent="0.25">
      <c r="B2696" s="131" t="s">
        <v>2501</v>
      </c>
      <c r="C2696" s="131" t="s">
        <v>2237</v>
      </c>
      <c r="D2696" s="131" t="s">
        <v>2238</v>
      </c>
      <c r="E2696" s="132" t="s">
        <v>2511</v>
      </c>
      <c r="F2696" s="136" t="s">
        <v>559</v>
      </c>
      <c r="G2696" s="133">
        <v>0</v>
      </c>
    </row>
    <row r="2697" spans="2:7" ht="30" customHeight="1" x14ac:dyDescent="0.25">
      <c r="B2697" s="131" t="s">
        <v>2501</v>
      </c>
      <c r="C2697" s="131" t="s">
        <v>2237</v>
      </c>
      <c r="D2697" s="131" t="s">
        <v>2238</v>
      </c>
      <c r="E2697" s="132" t="s">
        <v>2512</v>
      </c>
      <c r="F2697" s="136" t="s">
        <v>563</v>
      </c>
      <c r="G2697" s="133">
        <v>0</v>
      </c>
    </row>
    <row r="2698" spans="2:7" ht="30" customHeight="1" x14ac:dyDescent="0.25">
      <c r="B2698" s="131" t="s">
        <v>2501</v>
      </c>
      <c r="C2698" s="131" t="s">
        <v>2237</v>
      </c>
      <c r="D2698" s="131" t="s">
        <v>2238</v>
      </c>
      <c r="E2698" s="132" t="s">
        <v>2513</v>
      </c>
      <c r="F2698" s="136" t="s">
        <v>544</v>
      </c>
      <c r="G2698" s="133">
        <v>117.77287601552766</v>
      </c>
    </row>
    <row r="2699" spans="2:7" ht="29.25" customHeight="1" x14ac:dyDescent="0.25">
      <c r="B2699" s="131" t="s">
        <v>2501</v>
      </c>
      <c r="C2699" s="131" t="s">
        <v>2237</v>
      </c>
      <c r="D2699" s="131" t="s">
        <v>2238</v>
      </c>
      <c r="E2699" s="132" t="s">
        <v>2514</v>
      </c>
      <c r="F2699" s="136" t="s">
        <v>563</v>
      </c>
      <c r="G2699" s="133">
        <v>73.469263108613063</v>
      </c>
    </row>
    <row r="2700" spans="2:7" ht="29.25" customHeight="1" x14ac:dyDescent="0.25">
      <c r="B2700" s="131" t="s">
        <v>2483</v>
      </c>
      <c r="C2700" s="131" t="s">
        <v>2237</v>
      </c>
      <c r="D2700" s="131" t="s">
        <v>2238</v>
      </c>
      <c r="E2700" s="132" t="s">
        <v>2515</v>
      </c>
      <c r="F2700" s="136" t="s">
        <v>563</v>
      </c>
      <c r="G2700" s="133">
        <v>94.984025518406213</v>
      </c>
    </row>
    <row r="2701" spans="2:7" ht="30" customHeight="1" x14ac:dyDescent="0.25">
      <c r="B2701" s="131" t="s">
        <v>2516</v>
      </c>
      <c r="C2701" s="131" t="s">
        <v>2237</v>
      </c>
      <c r="D2701" s="131" t="s">
        <v>2238</v>
      </c>
      <c r="E2701" s="132" t="s">
        <v>2517</v>
      </c>
      <c r="F2701" s="136" t="s">
        <v>688</v>
      </c>
      <c r="G2701" s="133">
        <v>57.852908944641612</v>
      </c>
    </row>
    <row r="2702" spans="2:7" ht="30" customHeight="1" x14ac:dyDescent="0.25">
      <c r="B2702" s="131" t="s">
        <v>2518</v>
      </c>
      <c r="C2702" s="131" t="s">
        <v>2237</v>
      </c>
      <c r="D2702" s="131" t="s">
        <v>2238</v>
      </c>
      <c r="E2702" s="132" t="s">
        <v>2519</v>
      </c>
      <c r="F2702" s="136" t="s">
        <v>563</v>
      </c>
      <c r="G2702" s="133">
        <v>94.984025518406213</v>
      </c>
    </row>
    <row r="2703" spans="2:7" ht="30" customHeight="1" x14ac:dyDescent="0.25">
      <c r="B2703" s="131" t="s">
        <v>2518</v>
      </c>
      <c r="C2703" s="131" t="s">
        <v>2237</v>
      </c>
      <c r="D2703" s="131" t="s">
        <v>2238</v>
      </c>
      <c r="E2703" s="132" t="s">
        <v>2520</v>
      </c>
      <c r="F2703" s="136" t="s">
        <v>559</v>
      </c>
      <c r="G2703" s="133">
        <v>59.779751562379076</v>
      </c>
    </row>
    <row r="2704" spans="2:7" ht="30" customHeight="1" x14ac:dyDescent="0.25">
      <c r="B2704" s="131" t="s">
        <v>2518</v>
      </c>
      <c r="C2704" s="131" t="s">
        <v>2237</v>
      </c>
      <c r="D2704" s="131" t="s">
        <v>2238</v>
      </c>
      <c r="E2704" s="132" t="s">
        <v>2521</v>
      </c>
      <c r="F2704" s="136" t="s">
        <v>688</v>
      </c>
      <c r="G2704" s="133">
        <v>56.821950283585856</v>
      </c>
    </row>
    <row r="2705" spans="2:7" ht="29.25" customHeight="1" x14ac:dyDescent="0.25">
      <c r="B2705" s="131" t="s">
        <v>2518</v>
      </c>
      <c r="C2705" s="131" t="s">
        <v>2237</v>
      </c>
      <c r="D2705" s="131" t="s">
        <v>2238</v>
      </c>
      <c r="E2705" s="132" t="s">
        <v>2522</v>
      </c>
      <c r="F2705" s="136" t="s">
        <v>798</v>
      </c>
      <c r="G2705" s="133">
        <v>27.031835584068833</v>
      </c>
    </row>
    <row r="2706" spans="2:7" ht="30" customHeight="1" x14ac:dyDescent="0.25">
      <c r="B2706" s="131" t="s">
        <v>2518</v>
      </c>
      <c r="C2706" s="131" t="s">
        <v>2237</v>
      </c>
      <c r="D2706" s="131" t="s">
        <v>2238</v>
      </c>
      <c r="E2706" s="132" t="s">
        <v>2523</v>
      </c>
      <c r="F2706" s="136" t="s">
        <v>1279</v>
      </c>
      <c r="G2706" s="133">
        <v>140.0550758336864</v>
      </c>
    </row>
    <row r="2707" spans="2:7" ht="29.25" customHeight="1" x14ac:dyDescent="0.25">
      <c r="B2707" s="131" t="s">
        <v>2468</v>
      </c>
      <c r="C2707" s="131" t="s">
        <v>2237</v>
      </c>
      <c r="D2707" s="131" t="s">
        <v>2238</v>
      </c>
      <c r="E2707" s="132" t="s">
        <v>2524</v>
      </c>
      <c r="F2707" s="136" t="s">
        <v>586</v>
      </c>
      <c r="G2707" s="133">
        <v>36.821950283585856</v>
      </c>
    </row>
    <row r="2708" spans="2:7" ht="29.25" customHeight="1" x14ac:dyDescent="0.25">
      <c r="B2708" s="131" t="s">
        <v>2525</v>
      </c>
      <c r="C2708" s="131" t="s">
        <v>2237</v>
      </c>
      <c r="D2708" s="131" t="s">
        <v>2238</v>
      </c>
      <c r="E2708" s="132" t="s">
        <v>2526</v>
      </c>
      <c r="F2708" s="136" t="s">
        <v>544</v>
      </c>
      <c r="G2708" s="133">
        <v>152.1450652453378</v>
      </c>
    </row>
    <row r="2709" spans="2:7" ht="29.25" customHeight="1" x14ac:dyDescent="0.25">
      <c r="B2709" s="131" t="s">
        <v>2527</v>
      </c>
      <c r="C2709" s="131" t="s">
        <v>2237</v>
      </c>
      <c r="D2709" s="131" t="s">
        <v>2238</v>
      </c>
      <c r="E2709" s="132" t="s">
        <v>2528</v>
      </c>
      <c r="F2709" s="136" t="s">
        <v>626</v>
      </c>
      <c r="G2709" s="133">
        <v>17.34232411236934</v>
      </c>
    </row>
    <row r="2710" spans="2:7" ht="29.25" customHeight="1" x14ac:dyDescent="0.25">
      <c r="B2710" s="131" t="s">
        <v>2527</v>
      </c>
      <c r="C2710" s="131" t="s">
        <v>2237</v>
      </c>
      <c r="D2710" s="131" t="s">
        <v>2238</v>
      </c>
      <c r="E2710" s="132" t="s">
        <v>2530</v>
      </c>
      <c r="F2710" s="136" t="s">
        <v>553</v>
      </c>
      <c r="G2710" s="133">
        <v>174.81669068204033</v>
      </c>
    </row>
    <row r="2711" spans="2:7" ht="29.25" customHeight="1" x14ac:dyDescent="0.25">
      <c r="B2711" s="131" t="s">
        <v>2531</v>
      </c>
      <c r="C2711" s="131" t="s">
        <v>2237</v>
      </c>
      <c r="D2711" s="131" t="s">
        <v>2238</v>
      </c>
      <c r="E2711" s="132" t="s">
        <v>2532</v>
      </c>
      <c r="F2711" s="136" t="s">
        <v>626</v>
      </c>
      <c r="G2711" s="133">
        <v>17.34232411236934</v>
      </c>
    </row>
    <row r="2712" spans="2:7" ht="29.25" customHeight="1" x14ac:dyDescent="0.25">
      <c r="B2712" s="131" t="s">
        <v>2531</v>
      </c>
      <c r="C2712" s="131" t="s">
        <v>2237</v>
      </c>
      <c r="D2712" s="131" t="s">
        <v>2238</v>
      </c>
      <c r="E2712" s="132" t="s">
        <v>2533</v>
      </c>
      <c r="F2712" s="136" t="s">
        <v>586</v>
      </c>
      <c r="G2712" s="133">
        <v>0</v>
      </c>
    </row>
    <row r="2713" spans="2:7" ht="30" customHeight="1" x14ac:dyDescent="0.25">
      <c r="B2713" s="131" t="s">
        <v>2531</v>
      </c>
      <c r="C2713" s="131" t="s">
        <v>2237</v>
      </c>
      <c r="D2713" s="131" t="s">
        <v>2238</v>
      </c>
      <c r="E2713" s="132" t="s">
        <v>2534</v>
      </c>
      <c r="F2713" s="136" t="s">
        <v>553</v>
      </c>
      <c r="G2713" s="133">
        <v>0</v>
      </c>
    </row>
    <row r="2714" spans="2:7" ht="30" customHeight="1" x14ac:dyDescent="0.25">
      <c r="B2714" s="131" t="s">
        <v>2531</v>
      </c>
      <c r="C2714" s="131" t="s">
        <v>2237</v>
      </c>
      <c r="D2714" s="131" t="s">
        <v>2238</v>
      </c>
      <c r="E2714" s="132" t="s">
        <v>2535</v>
      </c>
      <c r="F2714" s="136" t="s">
        <v>559</v>
      </c>
      <c r="G2714" s="133">
        <v>0</v>
      </c>
    </row>
    <row r="2715" spans="2:7" ht="29.25" customHeight="1" x14ac:dyDescent="0.25">
      <c r="B2715" s="131" t="s">
        <v>2527</v>
      </c>
      <c r="C2715" s="131" t="s">
        <v>2237</v>
      </c>
      <c r="D2715" s="131" t="s">
        <v>2238</v>
      </c>
      <c r="E2715" s="132" t="s">
        <v>2536</v>
      </c>
      <c r="F2715" s="136" t="s">
        <v>544</v>
      </c>
      <c r="G2715" s="133">
        <v>0</v>
      </c>
    </row>
    <row r="2716" spans="2:7" ht="29.25" customHeight="1" x14ac:dyDescent="0.25">
      <c r="B2716" s="131" t="s">
        <v>2531</v>
      </c>
      <c r="C2716" s="131" t="s">
        <v>2237</v>
      </c>
      <c r="D2716" s="131" t="s">
        <v>2238</v>
      </c>
      <c r="E2716" s="132" t="s">
        <v>2537</v>
      </c>
      <c r="F2716" s="136" t="s">
        <v>544</v>
      </c>
      <c r="G2716" s="133">
        <v>111.72992645541132</v>
      </c>
    </row>
    <row r="2717" spans="2:7" ht="30.75" customHeight="1" x14ac:dyDescent="0.25">
      <c r="B2717" s="131" t="s">
        <v>2531</v>
      </c>
      <c r="C2717" s="131" t="s">
        <v>2237</v>
      </c>
      <c r="D2717" s="131" t="s">
        <v>2238</v>
      </c>
      <c r="E2717" s="132" t="s">
        <v>2538</v>
      </c>
      <c r="F2717" s="136" t="s">
        <v>553</v>
      </c>
      <c r="G2717" s="133">
        <v>174.81669068204033</v>
      </c>
    </row>
    <row r="2718" spans="2:7" ht="29.25" customHeight="1" x14ac:dyDescent="0.25">
      <c r="B2718" s="131" t="s">
        <v>2531</v>
      </c>
      <c r="C2718" s="131" t="s">
        <v>2237</v>
      </c>
      <c r="D2718" s="131" t="s">
        <v>2238</v>
      </c>
      <c r="E2718" s="132" t="s">
        <v>2539</v>
      </c>
      <c r="F2718" s="136" t="s">
        <v>559</v>
      </c>
      <c r="G2718" s="133">
        <v>43.779958376736019</v>
      </c>
    </row>
    <row r="2719" spans="2:7" ht="29.25" customHeight="1" x14ac:dyDescent="0.25">
      <c r="B2719" s="131" t="s">
        <v>2531</v>
      </c>
      <c r="C2719" s="131" t="s">
        <v>2237</v>
      </c>
      <c r="D2719" s="131" t="s">
        <v>2238</v>
      </c>
      <c r="E2719" s="132" t="s">
        <v>2540</v>
      </c>
      <c r="F2719" s="136" t="s">
        <v>553</v>
      </c>
      <c r="G2719" s="133">
        <v>174.81669068204033</v>
      </c>
    </row>
    <row r="2720" spans="2:7" ht="29.25" customHeight="1" x14ac:dyDescent="0.25">
      <c r="B2720" s="131" t="s">
        <v>2531</v>
      </c>
      <c r="C2720" s="131" t="s">
        <v>2237</v>
      </c>
      <c r="D2720" s="131" t="s">
        <v>2238</v>
      </c>
      <c r="E2720" s="132" t="s">
        <v>2541</v>
      </c>
      <c r="F2720" s="136" t="s">
        <v>553</v>
      </c>
      <c r="G2720" s="133">
        <v>174.81669068204033</v>
      </c>
    </row>
    <row r="2721" spans="2:7" ht="30" customHeight="1" x14ac:dyDescent="0.25">
      <c r="B2721" s="131" t="s">
        <v>2542</v>
      </c>
      <c r="C2721" s="131" t="s">
        <v>2237</v>
      </c>
      <c r="D2721" s="131" t="s">
        <v>2238</v>
      </c>
      <c r="E2721" s="132" t="s">
        <v>2543</v>
      </c>
      <c r="F2721" s="136" t="s">
        <v>563</v>
      </c>
      <c r="G2721" s="133">
        <v>93.667543920404981</v>
      </c>
    </row>
    <row r="2722" spans="2:7" ht="30" customHeight="1" x14ac:dyDescent="0.25">
      <c r="B2722" s="131" t="s">
        <v>2542</v>
      </c>
      <c r="C2722" s="131" t="s">
        <v>2237</v>
      </c>
      <c r="D2722" s="131" t="s">
        <v>2238</v>
      </c>
      <c r="E2722" s="132" t="s">
        <v>2544</v>
      </c>
      <c r="F2722" s="136" t="s">
        <v>553</v>
      </c>
      <c r="G2722" s="133">
        <v>234.66213834982204</v>
      </c>
    </row>
    <row r="2723" spans="2:7" ht="30" customHeight="1" x14ac:dyDescent="0.25">
      <c r="B2723" s="131" t="s">
        <v>2545</v>
      </c>
      <c r="C2723" s="131" t="s">
        <v>2237</v>
      </c>
      <c r="D2723" s="131" t="s">
        <v>2238</v>
      </c>
      <c r="E2723" s="132" t="s">
        <v>2546</v>
      </c>
      <c r="F2723" s="136" t="s">
        <v>586</v>
      </c>
      <c r="G2723" s="133">
        <v>37.35992424351118</v>
      </c>
    </row>
    <row r="2724" spans="2:7" ht="30" customHeight="1" x14ac:dyDescent="0.25">
      <c r="B2724" s="131" t="s">
        <v>2542</v>
      </c>
      <c r="C2724" s="131" t="s">
        <v>2237</v>
      </c>
      <c r="D2724" s="131" t="s">
        <v>2238</v>
      </c>
      <c r="E2724" s="132" t="s">
        <v>2547</v>
      </c>
      <c r="F2724" s="136" t="s">
        <v>553</v>
      </c>
      <c r="G2724" s="133">
        <v>234.66213834982204</v>
      </c>
    </row>
    <row r="2725" spans="2:7" ht="30" customHeight="1" x14ac:dyDescent="0.25">
      <c r="B2725" s="131" t="s">
        <v>2542</v>
      </c>
      <c r="C2725" s="131" t="s">
        <v>2237</v>
      </c>
      <c r="D2725" s="131" t="s">
        <v>2238</v>
      </c>
      <c r="E2725" s="132" t="s">
        <v>2548</v>
      </c>
      <c r="F2725" s="136" t="s">
        <v>559</v>
      </c>
      <c r="G2725" s="133">
        <v>58.968871125850725</v>
      </c>
    </row>
    <row r="2726" spans="2:7" ht="30" customHeight="1" x14ac:dyDescent="0.25">
      <c r="B2726" s="131" t="s">
        <v>2542</v>
      </c>
      <c r="C2726" s="131" t="s">
        <v>2237</v>
      </c>
      <c r="D2726" s="131" t="s">
        <v>2238</v>
      </c>
      <c r="E2726" s="132" t="s">
        <v>2549</v>
      </c>
      <c r="F2726" s="136" t="s">
        <v>563</v>
      </c>
      <c r="G2726" s="133">
        <v>93.667543920404981</v>
      </c>
    </row>
    <row r="2727" spans="2:7" ht="29.25" customHeight="1" x14ac:dyDescent="0.25">
      <c r="B2727" s="131" t="s">
        <v>4624</v>
      </c>
      <c r="C2727" s="131" t="s">
        <v>2237</v>
      </c>
      <c r="D2727" s="131" t="s">
        <v>2238</v>
      </c>
      <c r="E2727" s="132" t="s">
        <v>2550</v>
      </c>
      <c r="F2727" s="136" t="s">
        <v>688</v>
      </c>
      <c r="G2727" s="133">
        <v>56.007507044464575</v>
      </c>
    </row>
    <row r="2728" spans="2:7" ht="30" customHeight="1" x14ac:dyDescent="0.25">
      <c r="B2728" s="131" t="s">
        <v>2489</v>
      </c>
      <c r="C2728" s="131" t="s">
        <v>2237</v>
      </c>
      <c r="D2728" s="131" t="s">
        <v>2238</v>
      </c>
      <c r="E2728" s="132" t="s">
        <v>2551</v>
      </c>
      <c r="F2728" s="136" t="s">
        <v>544</v>
      </c>
      <c r="G2728" s="133">
        <v>152.97860412738322</v>
      </c>
    </row>
    <row r="2729" spans="2:7" ht="30" customHeight="1" x14ac:dyDescent="0.25">
      <c r="B2729" s="131" t="s">
        <v>2489</v>
      </c>
      <c r="C2729" s="131" t="s">
        <v>2237</v>
      </c>
      <c r="D2729" s="131" t="s">
        <v>2238</v>
      </c>
      <c r="E2729" s="132" t="s">
        <v>2552</v>
      </c>
      <c r="F2729" s="136" t="s">
        <v>544</v>
      </c>
      <c r="G2729" s="133">
        <v>152.97860412738322</v>
      </c>
    </row>
    <row r="2730" spans="2:7" ht="30" customHeight="1" x14ac:dyDescent="0.25">
      <c r="B2730" s="131" t="s">
        <v>2489</v>
      </c>
      <c r="C2730" s="131" t="s">
        <v>2237</v>
      </c>
      <c r="D2730" s="131" t="s">
        <v>2238</v>
      </c>
      <c r="E2730" s="132" t="s">
        <v>2553</v>
      </c>
      <c r="F2730" s="136" t="s">
        <v>553</v>
      </c>
      <c r="G2730" s="133">
        <v>239.17595269781216</v>
      </c>
    </row>
    <row r="2731" spans="2:7" ht="29.25" customHeight="1" x14ac:dyDescent="0.25">
      <c r="B2731" s="131" t="s">
        <v>2489</v>
      </c>
      <c r="C2731" s="131" t="s">
        <v>2237</v>
      </c>
      <c r="D2731" s="131" t="s">
        <v>2238</v>
      </c>
      <c r="E2731" s="132" t="s">
        <v>2554</v>
      </c>
      <c r="F2731" s="136" t="s">
        <v>559</v>
      </c>
      <c r="G2731" s="133">
        <v>60.176881157301381</v>
      </c>
    </row>
    <row r="2732" spans="2:7" ht="29.25" customHeight="1" x14ac:dyDescent="0.25">
      <c r="B2732" s="131" t="s">
        <v>2555</v>
      </c>
      <c r="C2732" s="131" t="s">
        <v>2237</v>
      </c>
      <c r="D2732" s="131" t="s">
        <v>2238</v>
      </c>
      <c r="E2732" s="132" t="s">
        <v>2556</v>
      </c>
      <c r="F2732" s="136" t="s">
        <v>688</v>
      </c>
      <c r="G2732" s="133">
        <v>57.120763990222407</v>
      </c>
    </row>
    <row r="2733" spans="2:7" ht="29.25" customHeight="1" x14ac:dyDescent="0.25">
      <c r="B2733" s="131" t="s">
        <v>2244</v>
      </c>
      <c r="C2733" s="131" t="s">
        <v>2237</v>
      </c>
      <c r="D2733" s="131" t="s">
        <v>2238</v>
      </c>
      <c r="E2733" s="132" t="s">
        <v>2557</v>
      </c>
      <c r="F2733" s="136" t="s">
        <v>553</v>
      </c>
      <c r="G2733" s="133">
        <v>209.01170898902956</v>
      </c>
    </row>
    <row r="2734" spans="2:7" ht="30" customHeight="1" x14ac:dyDescent="0.25">
      <c r="B2734" s="131" t="s">
        <v>2247</v>
      </c>
      <c r="C2734" s="131" t="s">
        <v>2237</v>
      </c>
      <c r="D2734" s="131" t="s">
        <v>2238</v>
      </c>
      <c r="E2734" s="132" t="s">
        <v>2253</v>
      </c>
      <c r="F2734" s="136" t="s">
        <v>688</v>
      </c>
      <c r="G2734" s="133">
        <v>0</v>
      </c>
    </row>
    <row r="2735" spans="2:7" ht="29.25" customHeight="1" x14ac:dyDescent="0.25">
      <c r="B2735" s="131" t="s">
        <v>2244</v>
      </c>
      <c r="C2735" s="131" t="s">
        <v>2237</v>
      </c>
      <c r="D2735" s="131" t="s">
        <v>2238</v>
      </c>
      <c r="E2735" s="132" t="s">
        <v>2558</v>
      </c>
      <c r="F2735" s="136" t="s">
        <v>626</v>
      </c>
      <c r="G2735" s="133">
        <v>21.415310334213014</v>
      </c>
    </row>
    <row r="2736" spans="2:7" ht="30.75" customHeight="1" x14ac:dyDescent="0.25">
      <c r="B2736" s="131" t="s">
        <v>2244</v>
      </c>
      <c r="C2736" s="131" t="s">
        <v>2237</v>
      </c>
      <c r="D2736" s="131" t="s">
        <v>2238</v>
      </c>
      <c r="E2736" s="132" t="s">
        <v>2559</v>
      </c>
      <c r="F2736" s="136" t="s">
        <v>559</v>
      </c>
      <c r="G2736" s="133">
        <v>54.180702975860264</v>
      </c>
    </row>
    <row r="2737" spans="2:7" ht="30" customHeight="1" x14ac:dyDescent="0.25">
      <c r="B2737" s="131" t="s">
        <v>2311</v>
      </c>
      <c r="C2737" s="131" t="s">
        <v>2237</v>
      </c>
      <c r="D2737" s="131" t="s">
        <v>2238</v>
      </c>
      <c r="E2737" s="132" t="s">
        <v>2560</v>
      </c>
      <c r="F2737" s="136" t="s">
        <v>553</v>
      </c>
      <c r="G2737" s="133">
        <v>215.9656056319493</v>
      </c>
    </row>
    <row r="2738" spans="2:7" ht="30" customHeight="1" x14ac:dyDescent="0.25">
      <c r="B2738" s="131" t="s">
        <v>2561</v>
      </c>
      <c r="C2738" s="131" t="s">
        <v>2237</v>
      </c>
      <c r="D2738" s="131" t="s">
        <v>2238</v>
      </c>
      <c r="E2738" s="132" t="s">
        <v>2562</v>
      </c>
      <c r="F2738" s="136" t="s">
        <v>563</v>
      </c>
      <c r="G2738" s="133">
        <v>86.176469336670891</v>
      </c>
    </row>
    <row r="2739" spans="2:7" ht="30.75" customHeight="1" x14ac:dyDescent="0.25">
      <c r="B2739" s="131" t="s">
        <v>2561</v>
      </c>
      <c r="C2739" s="131" t="s">
        <v>2237</v>
      </c>
      <c r="D2739" s="131" t="s">
        <v>2238</v>
      </c>
      <c r="E2739" s="132" t="s">
        <v>2563</v>
      </c>
      <c r="F2739" s="136" t="s">
        <v>563</v>
      </c>
      <c r="G2739" s="133">
        <v>86.176469336670891</v>
      </c>
    </row>
    <row r="2740" spans="2:7" ht="30" customHeight="1" x14ac:dyDescent="0.25">
      <c r="B2740" s="131" t="s">
        <v>2561</v>
      </c>
      <c r="C2740" s="131" t="s">
        <v>2237</v>
      </c>
      <c r="D2740" s="131" t="s">
        <v>2238</v>
      </c>
      <c r="E2740" s="132" t="s">
        <v>2564</v>
      </c>
      <c r="F2740" s="136" t="s">
        <v>688</v>
      </c>
      <c r="G2740" s="133">
        <v>51.5</v>
      </c>
    </row>
    <row r="2741" spans="2:7" ht="31.5" customHeight="1" x14ac:dyDescent="0.25">
      <c r="B2741" s="131" t="s">
        <v>2565</v>
      </c>
      <c r="C2741" s="131" t="s">
        <v>2237</v>
      </c>
      <c r="D2741" s="131" t="s">
        <v>2238</v>
      </c>
      <c r="E2741" s="132" t="s">
        <v>2566</v>
      </c>
      <c r="F2741" s="136" t="s">
        <v>798</v>
      </c>
      <c r="G2741" s="133">
        <v>24.625988462982239</v>
      </c>
    </row>
    <row r="2742" spans="2:7" ht="29.25" customHeight="1" x14ac:dyDescent="0.25">
      <c r="B2742" s="131" t="s">
        <v>2567</v>
      </c>
      <c r="C2742" s="131" t="s">
        <v>2237</v>
      </c>
      <c r="D2742" s="131" t="s">
        <v>2238</v>
      </c>
      <c r="E2742" s="132" t="s">
        <v>2568</v>
      </c>
      <c r="F2742" s="136" t="s">
        <v>688</v>
      </c>
      <c r="G2742" s="133">
        <v>51.5</v>
      </c>
    </row>
    <row r="2743" spans="2:7" ht="30.75" customHeight="1" x14ac:dyDescent="0.25">
      <c r="B2743" s="131" t="s">
        <v>2569</v>
      </c>
      <c r="C2743" s="131" t="s">
        <v>2237</v>
      </c>
      <c r="D2743" s="131" t="s">
        <v>2238</v>
      </c>
      <c r="E2743" s="132" t="s">
        <v>2570</v>
      </c>
      <c r="F2743" s="136" t="s">
        <v>563</v>
      </c>
      <c r="G2743" s="133">
        <v>86.176469336670891</v>
      </c>
    </row>
    <row r="2744" spans="2:7" ht="27.75" customHeight="1" x14ac:dyDescent="0.25">
      <c r="B2744" s="131" t="s">
        <v>2571</v>
      </c>
      <c r="C2744" s="131" t="s">
        <v>2237</v>
      </c>
      <c r="D2744" s="131" t="s">
        <v>2238</v>
      </c>
      <c r="E2744" s="132" t="s">
        <v>2572</v>
      </c>
      <c r="F2744" s="136" t="s">
        <v>586</v>
      </c>
      <c r="G2744" s="133">
        <v>34.405359707720251</v>
      </c>
    </row>
    <row r="2745" spans="2:7" ht="29.25" customHeight="1" x14ac:dyDescent="0.25">
      <c r="B2745" s="131" t="s">
        <v>2569</v>
      </c>
      <c r="C2745" s="131" t="s">
        <v>2237</v>
      </c>
      <c r="D2745" s="131" t="s">
        <v>2238</v>
      </c>
      <c r="E2745" s="132" t="s">
        <v>2573</v>
      </c>
      <c r="F2745" s="136" t="s">
        <v>563</v>
      </c>
      <c r="G2745" s="133">
        <v>86.176469336670891</v>
      </c>
    </row>
    <row r="2746" spans="2:7" ht="29.25" customHeight="1" x14ac:dyDescent="0.25">
      <c r="B2746" s="131" t="s">
        <v>2574</v>
      </c>
      <c r="C2746" s="131" t="s">
        <v>2237</v>
      </c>
      <c r="D2746" s="131" t="s">
        <v>2238</v>
      </c>
      <c r="E2746" s="132" t="s">
        <v>2575</v>
      </c>
      <c r="F2746" s="136" t="s">
        <v>845</v>
      </c>
      <c r="G2746" s="133">
        <v>8.1615223689149765</v>
      </c>
    </row>
    <row r="2747" spans="2:7" ht="30.75" customHeight="1" x14ac:dyDescent="0.25">
      <c r="B2747" s="131" t="s">
        <v>2576</v>
      </c>
      <c r="C2747" s="131" t="s">
        <v>2237</v>
      </c>
      <c r="D2747" s="131" t="s">
        <v>2238</v>
      </c>
      <c r="E2747" s="132" t="s">
        <v>2577</v>
      </c>
      <c r="F2747" s="136" t="s">
        <v>845</v>
      </c>
      <c r="G2747" s="133">
        <v>8.1615223689149765</v>
      </c>
    </row>
    <row r="2748" spans="2:7" ht="30" customHeight="1" x14ac:dyDescent="0.25">
      <c r="B2748" s="131" t="s">
        <v>2578</v>
      </c>
      <c r="C2748" s="131" t="s">
        <v>2237</v>
      </c>
      <c r="D2748" s="131" t="s">
        <v>2238</v>
      </c>
      <c r="E2748" s="132" t="s">
        <v>2579</v>
      </c>
      <c r="F2748" s="136" t="s">
        <v>1523</v>
      </c>
      <c r="G2748" s="133">
        <v>0.71148351928654952</v>
      </c>
    </row>
    <row r="2749" spans="2:7" ht="27.75" customHeight="1" x14ac:dyDescent="0.25">
      <c r="B2749" s="131" t="s">
        <v>2580</v>
      </c>
      <c r="C2749" s="131" t="s">
        <v>2237</v>
      </c>
      <c r="D2749" s="131" t="s">
        <v>2238</v>
      </c>
      <c r="E2749" s="132" t="s">
        <v>2581</v>
      </c>
      <c r="F2749" s="136" t="s">
        <v>2529</v>
      </c>
      <c r="G2749" s="133">
        <v>4.5876894374382342</v>
      </c>
    </row>
    <row r="2750" spans="2:7" ht="27.75" customHeight="1" x14ac:dyDescent="0.25">
      <c r="B2750" s="131" t="s">
        <v>1586</v>
      </c>
      <c r="C2750" s="131" t="s">
        <v>2237</v>
      </c>
      <c r="D2750" s="131" t="s">
        <v>2238</v>
      </c>
      <c r="E2750" s="132" t="s">
        <v>2582</v>
      </c>
      <c r="F2750" s="136" t="s">
        <v>798</v>
      </c>
      <c r="G2750" s="133">
        <v>27.581322675510435</v>
      </c>
    </row>
    <row r="2751" spans="2:7" ht="27.75" customHeight="1" x14ac:dyDescent="0.25">
      <c r="B2751" s="131" t="s">
        <v>2583</v>
      </c>
      <c r="C2751" s="131" t="s">
        <v>2237</v>
      </c>
      <c r="D2751" s="131" t="s">
        <v>2238</v>
      </c>
      <c r="E2751" s="132" t="s">
        <v>2584</v>
      </c>
      <c r="F2751" s="136" t="s">
        <v>688</v>
      </c>
      <c r="G2751" s="133">
        <v>58.470294145922168</v>
      </c>
    </row>
    <row r="2752" spans="2:7" ht="27.75" customHeight="1" x14ac:dyDescent="0.25">
      <c r="B2752" s="131" t="s">
        <v>2585</v>
      </c>
      <c r="C2752" s="131" t="s">
        <v>2586</v>
      </c>
      <c r="D2752" s="131" t="s">
        <v>2587</v>
      </c>
      <c r="E2752" s="132" t="s">
        <v>2459</v>
      </c>
      <c r="F2752" s="136" t="s">
        <v>845</v>
      </c>
      <c r="G2752" s="133">
        <v>8.5857864376269042</v>
      </c>
    </row>
    <row r="2753" spans="2:7" ht="30" customHeight="1" x14ac:dyDescent="0.25">
      <c r="B2753" s="131" t="s">
        <v>2585</v>
      </c>
      <c r="C2753" s="131" t="s">
        <v>2586</v>
      </c>
      <c r="D2753" s="131" t="s">
        <v>2587</v>
      </c>
      <c r="E2753" s="132" t="s">
        <v>2461</v>
      </c>
      <c r="F2753" s="136" t="s">
        <v>798</v>
      </c>
      <c r="G2753" s="133">
        <v>26.040202025355335</v>
      </c>
    </row>
    <row r="2754" spans="2:7" ht="30" customHeight="1" x14ac:dyDescent="0.25">
      <c r="B2754" s="131" t="s">
        <v>2585</v>
      </c>
      <c r="C2754" s="131" t="s">
        <v>2586</v>
      </c>
      <c r="D2754" s="131" t="s">
        <v>2587</v>
      </c>
      <c r="E2754" s="132" t="s">
        <v>2588</v>
      </c>
      <c r="F2754" s="136" t="s">
        <v>586</v>
      </c>
      <c r="G2754" s="133">
        <v>36.018794152521124</v>
      </c>
    </row>
    <row r="2755" spans="2:7" ht="30" customHeight="1" x14ac:dyDescent="0.25">
      <c r="B2755" s="131" t="s">
        <v>2589</v>
      </c>
      <c r="C2755" s="131" t="s">
        <v>2586</v>
      </c>
      <c r="D2755" s="131" t="s">
        <v>2587</v>
      </c>
      <c r="E2755" s="132" t="s">
        <v>2590</v>
      </c>
      <c r="F2755" s="136" t="s">
        <v>845</v>
      </c>
      <c r="G2755" s="133">
        <v>8.5857864376269042</v>
      </c>
    </row>
    <row r="2756" spans="2:7" ht="29.25" customHeight="1" x14ac:dyDescent="0.25">
      <c r="B2756" s="131" t="s">
        <v>2591</v>
      </c>
      <c r="C2756" s="131" t="s">
        <v>2586</v>
      </c>
      <c r="D2756" s="131" t="s">
        <v>2587</v>
      </c>
      <c r="E2756" s="132" t="s">
        <v>2592</v>
      </c>
      <c r="F2756" s="136" t="s">
        <v>563</v>
      </c>
      <c r="G2756" s="133">
        <v>90.414594426942585</v>
      </c>
    </row>
    <row r="2757" spans="2:7" ht="30" customHeight="1" x14ac:dyDescent="0.25">
      <c r="B2757" s="131" t="s">
        <v>2593</v>
      </c>
      <c r="C2757" s="131" t="s">
        <v>2586</v>
      </c>
      <c r="D2757" s="131" t="s">
        <v>2587</v>
      </c>
      <c r="E2757" s="132" t="s">
        <v>2457</v>
      </c>
      <c r="F2757" s="136" t="s">
        <v>688</v>
      </c>
      <c r="G2757" s="133">
        <v>54.09068531892234</v>
      </c>
    </row>
    <row r="2758" spans="2:7" ht="30.75" customHeight="1" x14ac:dyDescent="0.25">
      <c r="B2758" s="131" t="s">
        <v>2594</v>
      </c>
      <c r="C2758" s="131" t="s">
        <v>2586</v>
      </c>
      <c r="D2758" s="131" t="s">
        <v>2587</v>
      </c>
      <c r="E2758" s="132" t="s">
        <v>2595</v>
      </c>
      <c r="F2758" s="136" t="s">
        <v>563</v>
      </c>
      <c r="G2758" s="133">
        <v>90.414594426942585</v>
      </c>
    </row>
    <row r="2759" spans="2:7" ht="30" customHeight="1" x14ac:dyDescent="0.25">
      <c r="B2759" s="131" t="s">
        <v>2594</v>
      </c>
      <c r="C2759" s="131" t="s">
        <v>2586</v>
      </c>
      <c r="D2759" s="131" t="s">
        <v>2587</v>
      </c>
      <c r="E2759" s="132" t="s">
        <v>2596</v>
      </c>
      <c r="F2759" s="136" t="s">
        <v>563</v>
      </c>
      <c r="G2759" s="133">
        <v>90.414594426942585</v>
      </c>
    </row>
    <row r="2760" spans="2:7" ht="29.25" customHeight="1" x14ac:dyDescent="0.25">
      <c r="B2760" s="131" t="s">
        <v>2597</v>
      </c>
      <c r="C2760" s="131" t="s">
        <v>2586</v>
      </c>
      <c r="D2760" s="131" t="s">
        <v>2587</v>
      </c>
      <c r="E2760" s="132" t="s">
        <v>2598</v>
      </c>
      <c r="F2760" s="136" t="s">
        <v>845</v>
      </c>
      <c r="G2760" s="133">
        <v>8.5857864376269042</v>
      </c>
    </row>
    <row r="2761" spans="2:7" ht="30" customHeight="1" x14ac:dyDescent="0.25">
      <c r="B2761" s="131" t="s">
        <v>2594</v>
      </c>
      <c r="C2761" s="131" t="s">
        <v>2586</v>
      </c>
      <c r="D2761" s="131" t="s">
        <v>2587</v>
      </c>
      <c r="E2761" s="132" t="s">
        <v>2599</v>
      </c>
      <c r="F2761" s="136" t="s">
        <v>563</v>
      </c>
      <c r="G2761" s="133">
        <v>90.414594426942585</v>
      </c>
    </row>
    <row r="2762" spans="2:7" ht="29.25" customHeight="1" x14ac:dyDescent="0.25">
      <c r="B2762" s="131" t="s">
        <v>2594</v>
      </c>
      <c r="C2762" s="131" t="s">
        <v>2586</v>
      </c>
      <c r="D2762" s="131" t="s">
        <v>2587</v>
      </c>
      <c r="E2762" s="132" t="s">
        <v>2285</v>
      </c>
      <c r="F2762" s="136" t="s">
        <v>544</v>
      </c>
      <c r="G2762" s="133">
        <v>144.8461226083883</v>
      </c>
    </row>
    <row r="2763" spans="2:7" ht="29.25" customHeight="1" x14ac:dyDescent="0.25">
      <c r="B2763" s="131" t="s">
        <v>2600</v>
      </c>
      <c r="C2763" s="131" t="s">
        <v>2586</v>
      </c>
      <c r="D2763" s="131" t="s">
        <v>2587</v>
      </c>
      <c r="E2763" s="132" t="s">
        <v>2601</v>
      </c>
      <c r="F2763" s="136" t="s">
        <v>798</v>
      </c>
      <c r="G2763" s="133">
        <v>26.040202025355335</v>
      </c>
    </row>
    <row r="2764" spans="2:7" ht="30" customHeight="1" x14ac:dyDescent="0.25">
      <c r="B2764" s="131" t="s">
        <v>2602</v>
      </c>
      <c r="C2764" s="131" t="s">
        <v>2586</v>
      </c>
      <c r="D2764" s="131" t="s">
        <v>2587</v>
      </c>
      <c r="E2764" s="132" t="s">
        <v>2499</v>
      </c>
      <c r="F2764" s="136" t="s">
        <v>586</v>
      </c>
      <c r="G2764" s="133">
        <v>34.169048105154701</v>
      </c>
    </row>
    <row r="2765" spans="2:7" ht="29.25" customHeight="1" x14ac:dyDescent="0.25">
      <c r="B2765" s="131" t="s">
        <v>2603</v>
      </c>
      <c r="C2765" s="131" t="s">
        <v>2586</v>
      </c>
      <c r="D2765" s="131" t="s">
        <v>2587</v>
      </c>
      <c r="E2765" s="132" t="s">
        <v>2426</v>
      </c>
      <c r="F2765" s="136" t="s">
        <v>559</v>
      </c>
      <c r="G2765" s="133">
        <v>53.978913590924869</v>
      </c>
    </row>
    <row r="2766" spans="2:7" ht="30" customHeight="1" x14ac:dyDescent="0.25">
      <c r="B2766" s="131" t="s">
        <v>2604</v>
      </c>
      <c r="C2766" s="131" t="s">
        <v>2586</v>
      </c>
      <c r="D2766" s="131" t="s">
        <v>2587</v>
      </c>
      <c r="E2766" s="132" t="s">
        <v>2486</v>
      </c>
      <c r="F2766" s="136" t="s">
        <v>563</v>
      </c>
      <c r="G2766" s="133">
        <v>85.747631775736352</v>
      </c>
    </row>
    <row r="2767" spans="2:7" ht="30" customHeight="1" x14ac:dyDescent="0.25">
      <c r="B2767" s="131" t="s">
        <v>2604</v>
      </c>
      <c r="C2767" s="131" t="s">
        <v>2586</v>
      </c>
      <c r="D2767" s="131" t="s">
        <v>2587</v>
      </c>
      <c r="E2767" s="132" t="s">
        <v>2605</v>
      </c>
      <c r="F2767" s="136" t="s">
        <v>563</v>
      </c>
      <c r="G2767" s="133">
        <v>85.747631775736352</v>
      </c>
    </row>
    <row r="2768" spans="2:7" ht="30" customHeight="1" x14ac:dyDescent="0.25">
      <c r="B2768" s="131" t="s">
        <v>2604</v>
      </c>
      <c r="C2768" s="131" t="s">
        <v>2586</v>
      </c>
      <c r="D2768" s="131" t="s">
        <v>2587</v>
      </c>
      <c r="E2768" s="132" t="s">
        <v>2465</v>
      </c>
      <c r="F2768" s="136" t="s">
        <v>563</v>
      </c>
      <c r="G2768" s="133">
        <v>85.747631775736352</v>
      </c>
    </row>
    <row r="2769" spans="2:7" ht="30.75" customHeight="1" x14ac:dyDescent="0.25">
      <c r="B2769" s="131" t="s">
        <v>2606</v>
      </c>
      <c r="C2769" s="131" t="s">
        <v>2586</v>
      </c>
      <c r="D2769" s="131" t="s">
        <v>2587</v>
      </c>
      <c r="E2769" s="132" t="s">
        <v>2469</v>
      </c>
      <c r="F2769" s="136" t="s">
        <v>563</v>
      </c>
      <c r="G2769" s="133">
        <v>85.747631775736352</v>
      </c>
    </row>
    <row r="2770" spans="2:7" ht="30" customHeight="1" x14ac:dyDescent="0.25">
      <c r="B2770" s="131" t="s">
        <v>2606</v>
      </c>
      <c r="C2770" s="131" t="s">
        <v>2586</v>
      </c>
      <c r="D2770" s="131" t="s">
        <v>2587</v>
      </c>
      <c r="E2770" s="132" t="s">
        <v>2478</v>
      </c>
      <c r="F2770" s="136" t="s">
        <v>688</v>
      </c>
      <c r="G2770" s="133">
        <v>51.253572157732052</v>
      </c>
    </row>
    <row r="2771" spans="2:7" ht="30.75" customHeight="1" x14ac:dyDescent="0.25">
      <c r="B2771" s="131" t="s">
        <v>2607</v>
      </c>
      <c r="C2771" s="131" t="s">
        <v>2586</v>
      </c>
      <c r="D2771" s="131" t="s">
        <v>2587</v>
      </c>
      <c r="E2771" s="132" t="s">
        <v>2475</v>
      </c>
      <c r="F2771" s="136" t="s">
        <v>798</v>
      </c>
      <c r="G2771" s="133">
        <v>24.48456710674493</v>
      </c>
    </row>
    <row r="2772" spans="2:7" ht="30" customHeight="1" x14ac:dyDescent="0.25">
      <c r="B2772" s="131" t="s">
        <v>2608</v>
      </c>
      <c r="C2772" s="131" t="s">
        <v>2586</v>
      </c>
      <c r="D2772" s="131" t="s">
        <v>2587</v>
      </c>
      <c r="E2772" s="132" t="s">
        <v>2505</v>
      </c>
      <c r="F2772" s="136" t="s">
        <v>798</v>
      </c>
      <c r="G2772" s="133">
        <v>24.48456710674493</v>
      </c>
    </row>
    <row r="2773" spans="2:7" ht="29.25" customHeight="1" x14ac:dyDescent="0.25">
      <c r="B2773" s="131" t="s">
        <v>2607</v>
      </c>
      <c r="C2773" s="131" t="s">
        <v>2586</v>
      </c>
      <c r="D2773" s="131" t="s">
        <v>2587</v>
      </c>
      <c r="E2773" s="132" t="s">
        <v>2477</v>
      </c>
      <c r="F2773" s="136" t="s">
        <v>553</v>
      </c>
      <c r="G2773" s="133"/>
    </row>
    <row r="2774" spans="2:7" ht="30.75" customHeight="1" x14ac:dyDescent="0.25">
      <c r="B2774" s="131" t="s">
        <v>2602</v>
      </c>
      <c r="C2774" s="131" t="s">
        <v>2586</v>
      </c>
      <c r="D2774" s="131" t="s">
        <v>2587</v>
      </c>
      <c r="E2774" s="132" t="s">
        <v>2609</v>
      </c>
      <c r="F2774" s="136" t="s">
        <v>2610</v>
      </c>
      <c r="G2774" s="133">
        <v>93.726324984953493</v>
      </c>
    </row>
    <row r="2775" spans="2:7" ht="29.25" customHeight="1" x14ac:dyDescent="0.25">
      <c r="B2775" s="131" t="s">
        <v>2611</v>
      </c>
      <c r="C2775" s="131" t="s">
        <v>2586</v>
      </c>
      <c r="D2775" s="131" t="s">
        <v>2587</v>
      </c>
      <c r="E2775" s="132" t="s">
        <v>2612</v>
      </c>
      <c r="F2775" s="136" t="s">
        <v>559</v>
      </c>
      <c r="G2775" s="133">
        <v>49.131690802408535</v>
      </c>
    </row>
    <row r="2776" spans="2:7" ht="30" customHeight="1" x14ac:dyDescent="0.25">
      <c r="B2776" s="131" t="s">
        <v>2611</v>
      </c>
      <c r="C2776" s="131" t="s">
        <v>2586</v>
      </c>
      <c r="D2776" s="131" t="s">
        <v>2587</v>
      </c>
      <c r="E2776" s="132" t="s">
        <v>2510</v>
      </c>
      <c r="F2776" s="136" t="s">
        <v>586</v>
      </c>
      <c r="G2776" s="133">
        <v>31.495883349812281</v>
      </c>
    </row>
    <row r="2777" spans="2:7" ht="29.25" customHeight="1" x14ac:dyDescent="0.25">
      <c r="B2777" s="131" t="s">
        <v>2613</v>
      </c>
      <c r="C2777" s="131" t="s">
        <v>2586</v>
      </c>
      <c r="D2777" s="131" t="s">
        <v>2587</v>
      </c>
      <c r="E2777" s="132" t="s">
        <v>2491</v>
      </c>
      <c r="F2777" s="136" t="s">
        <v>796</v>
      </c>
      <c r="G2777" s="133">
        <v>14.814443135014331</v>
      </c>
    </row>
    <row r="2778" spans="2:7" ht="30" customHeight="1" x14ac:dyDescent="0.25">
      <c r="B2778" s="131" t="s">
        <v>2614</v>
      </c>
      <c r="C2778" s="131" t="s">
        <v>2586</v>
      </c>
      <c r="D2778" s="131" t="s">
        <v>2587</v>
      </c>
      <c r="E2778" s="132" t="s">
        <v>2615</v>
      </c>
      <c r="F2778" s="136" t="s">
        <v>688</v>
      </c>
      <c r="G2778" s="133">
        <v>47.309452336482877</v>
      </c>
    </row>
    <row r="2779" spans="2:7" ht="30" customHeight="1" x14ac:dyDescent="0.25">
      <c r="B2779" s="131" t="s">
        <v>2604</v>
      </c>
      <c r="C2779" s="131" t="s">
        <v>2586</v>
      </c>
      <c r="D2779" s="131" t="s">
        <v>2587</v>
      </c>
      <c r="E2779" s="132" t="s">
        <v>2616</v>
      </c>
      <c r="F2779" s="136" t="s">
        <v>626</v>
      </c>
      <c r="G2779" s="133">
        <v>19.684927093632673</v>
      </c>
    </row>
    <row r="2780" spans="2:7" ht="30" customHeight="1" x14ac:dyDescent="0.25">
      <c r="B2780" s="131" t="s">
        <v>2604</v>
      </c>
      <c r="C2780" s="131" t="s">
        <v>2586</v>
      </c>
      <c r="D2780" s="131" t="s">
        <v>2587</v>
      </c>
      <c r="E2780" s="132" t="s">
        <v>2494</v>
      </c>
      <c r="F2780" s="136" t="s">
        <v>563</v>
      </c>
      <c r="G2780" s="133">
        <v>79.218036666378225</v>
      </c>
    </row>
    <row r="2781" spans="2:7" ht="29.25" customHeight="1" x14ac:dyDescent="0.25">
      <c r="B2781" s="131" t="s">
        <v>2617</v>
      </c>
      <c r="C2781" s="131" t="s">
        <v>2586</v>
      </c>
      <c r="D2781" s="131" t="s">
        <v>2587</v>
      </c>
      <c r="E2781" s="132" t="s">
        <v>2500</v>
      </c>
      <c r="F2781" s="136" t="s">
        <v>845</v>
      </c>
      <c r="G2781" s="133">
        <v>7.3751190503186628</v>
      </c>
    </row>
    <row r="2782" spans="2:7" ht="29.25" customHeight="1" x14ac:dyDescent="0.25">
      <c r="B2782" s="131" t="s">
        <v>2617</v>
      </c>
      <c r="C2782" s="131" t="s">
        <v>2586</v>
      </c>
      <c r="D2782" s="131" t="s">
        <v>2587</v>
      </c>
      <c r="E2782" s="132" t="s">
        <v>2512</v>
      </c>
      <c r="F2782" s="136" t="s">
        <v>586</v>
      </c>
      <c r="G2782" s="133">
        <v>31.495883349812281</v>
      </c>
    </row>
    <row r="2783" spans="2:7" ht="29.25" customHeight="1" x14ac:dyDescent="0.25">
      <c r="B2783" s="131" t="s">
        <v>2618</v>
      </c>
      <c r="C2783" s="131" t="s">
        <v>2586</v>
      </c>
      <c r="D2783" s="131" t="s">
        <v>2587</v>
      </c>
      <c r="E2783" s="132" t="s">
        <v>2507</v>
      </c>
      <c r="F2783" s="136" t="s">
        <v>563</v>
      </c>
      <c r="G2783" s="133">
        <v>79.218036666378225</v>
      </c>
    </row>
    <row r="2784" spans="2:7" ht="29.25" customHeight="1" x14ac:dyDescent="0.25">
      <c r="B2784" s="131" t="s">
        <v>2618</v>
      </c>
      <c r="C2784" s="131" t="s">
        <v>2586</v>
      </c>
      <c r="D2784" s="131" t="s">
        <v>2587</v>
      </c>
      <c r="E2784" s="132" t="s">
        <v>2506</v>
      </c>
      <c r="F2784" s="136" t="s">
        <v>688</v>
      </c>
      <c r="G2784" s="133">
        <v>47.309452336482877</v>
      </c>
    </row>
    <row r="2785" spans="2:7" ht="30" customHeight="1" x14ac:dyDescent="0.25">
      <c r="B2785" s="131" t="s">
        <v>2618</v>
      </c>
      <c r="C2785" s="131" t="s">
        <v>2586</v>
      </c>
      <c r="D2785" s="131" t="s">
        <v>2587</v>
      </c>
      <c r="E2785" s="132" t="s">
        <v>2514</v>
      </c>
      <c r="F2785" s="136" t="s">
        <v>563</v>
      </c>
      <c r="G2785" s="133">
        <v>79.218036666378225</v>
      </c>
    </row>
    <row r="2786" spans="2:7" ht="30" customHeight="1" x14ac:dyDescent="0.25">
      <c r="B2786" s="131" t="s">
        <v>2618</v>
      </c>
      <c r="C2786" s="131" t="s">
        <v>2586</v>
      </c>
      <c r="D2786" s="131" t="s">
        <v>2587</v>
      </c>
      <c r="E2786" s="132" t="s">
        <v>2497</v>
      </c>
      <c r="F2786" s="136" t="s">
        <v>559</v>
      </c>
      <c r="G2786" s="133">
        <v>49.131690802408535</v>
      </c>
    </row>
    <row r="2787" spans="2:7" ht="30" customHeight="1" x14ac:dyDescent="0.25">
      <c r="B2787" s="131" t="s">
        <v>2618</v>
      </c>
      <c r="C2787" s="131" t="s">
        <v>2586</v>
      </c>
      <c r="D2787" s="131" t="s">
        <v>2587</v>
      </c>
      <c r="E2787" s="132" t="s">
        <v>2498</v>
      </c>
      <c r="F2787" s="136" t="s">
        <v>559</v>
      </c>
      <c r="G2787" s="133">
        <v>49.745189552468133</v>
      </c>
    </row>
    <row r="2788" spans="2:7" ht="29.25" customHeight="1" x14ac:dyDescent="0.25">
      <c r="B2788" s="131" t="s">
        <v>2618</v>
      </c>
      <c r="C2788" s="131" t="s">
        <v>2586</v>
      </c>
      <c r="D2788" s="131" t="s">
        <v>2587</v>
      </c>
      <c r="E2788" s="132" t="s">
        <v>2619</v>
      </c>
      <c r="F2788" s="136" t="s">
        <v>688</v>
      </c>
      <c r="G2788" s="133">
        <v>47.309452336482877</v>
      </c>
    </row>
    <row r="2789" spans="2:7" ht="30" customHeight="1" x14ac:dyDescent="0.25">
      <c r="B2789" s="131" t="s">
        <v>2618</v>
      </c>
      <c r="C2789" s="131" t="s">
        <v>2586</v>
      </c>
      <c r="D2789" s="131" t="s">
        <v>2587</v>
      </c>
      <c r="E2789" s="132" t="s">
        <v>2620</v>
      </c>
      <c r="F2789" s="136" t="s">
        <v>547</v>
      </c>
      <c r="G2789" s="133">
        <v>318.05636083258202</v>
      </c>
    </row>
    <row r="2790" spans="2:7" ht="30" customHeight="1" x14ac:dyDescent="0.25">
      <c r="B2790" s="131" t="s">
        <v>2618</v>
      </c>
      <c r="C2790" s="131" t="s">
        <v>2586</v>
      </c>
      <c r="D2790" s="131" t="s">
        <v>2587</v>
      </c>
      <c r="E2790" s="132" t="s">
        <v>2621</v>
      </c>
      <c r="F2790" s="136" t="s">
        <v>544</v>
      </c>
      <c r="G2790" s="133">
        <v>147.74112566342245</v>
      </c>
    </row>
    <row r="2791" spans="2:7" ht="30" customHeight="1" x14ac:dyDescent="0.25">
      <c r="B2791" s="131" t="s">
        <v>2618</v>
      </c>
      <c r="C2791" s="131" t="s">
        <v>2586</v>
      </c>
      <c r="D2791" s="131" t="s">
        <v>2587</v>
      </c>
      <c r="E2791" s="132" t="s">
        <v>2513</v>
      </c>
      <c r="F2791" s="136" t="s">
        <v>544</v>
      </c>
      <c r="G2791" s="133">
        <v>147.74112566342245</v>
      </c>
    </row>
    <row r="2792" spans="2:7" ht="29.25" customHeight="1" x14ac:dyDescent="0.25">
      <c r="B2792" s="131" t="s">
        <v>2618</v>
      </c>
      <c r="C2792" s="131" t="s">
        <v>2586</v>
      </c>
      <c r="D2792" s="131" t="s">
        <v>2587</v>
      </c>
      <c r="E2792" s="132" t="s">
        <v>2622</v>
      </c>
      <c r="F2792" s="136" t="s">
        <v>688</v>
      </c>
      <c r="G2792" s="133">
        <v>58.470294145922168</v>
      </c>
    </row>
    <row r="2793" spans="2:7" ht="29.25" customHeight="1" x14ac:dyDescent="0.25">
      <c r="B2793" s="131" t="s">
        <v>2623</v>
      </c>
      <c r="C2793" s="131" t="s">
        <v>2586</v>
      </c>
      <c r="D2793" s="131" t="s">
        <v>2587</v>
      </c>
      <c r="E2793" s="132" t="s">
        <v>2624</v>
      </c>
      <c r="F2793" s="136" t="s">
        <v>845</v>
      </c>
      <c r="G2793" s="133">
        <v>9.0944614861862583</v>
      </c>
    </row>
    <row r="2794" spans="2:7" ht="29.25" customHeight="1" x14ac:dyDescent="0.25">
      <c r="B2794" s="131" t="s">
        <v>2623</v>
      </c>
      <c r="C2794" s="131" t="s">
        <v>2586</v>
      </c>
      <c r="D2794" s="131" t="s">
        <v>2587</v>
      </c>
      <c r="E2794" s="132" t="s">
        <v>2397</v>
      </c>
      <c r="F2794" s="136" t="s">
        <v>796</v>
      </c>
      <c r="G2794" s="133">
        <v>18.188922972372517</v>
      </c>
    </row>
    <row r="2795" spans="2:7" ht="30.75" customHeight="1" x14ac:dyDescent="0.25">
      <c r="B2795" s="131" t="s">
        <v>2625</v>
      </c>
      <c r="C2795" s="131" t="s">
        <v>2586</v>
      </c>
      <c r="D2795" s="131" t="s">
        <v>2587</v>
      </c>
      <c r="E2795" s="132" t="s">
        <v>2515</v>
      </c>
      <c r="F2795" s="136" t="s">
        <v>553</v>
      </c>
      <c r="G2795" s="133">
        <v>244.85218492950651</v>
      </c>
    </row>
    <row r="2796" spans="2:7" ht="30.75" customHeight="1" x14ac:dyDescent="0.25">
      <c r="B2796" s="131" t="s">
        <v>2625</v>
      </c>
      <c r="C2796" s="131" t="s">
        <v>2586</v>
      </c>
      <c r="D2796" s="131" t="s">
        <v>2587</v>
      </c>
      <c r="E2796" s="132" t="s">
        <v>2524</v>
      </c>
      <c r="F2796" s="136" t="s">
        <v>544</v>
      </c>
      <c r="G2796" s="133">
        <v>147.74112566342245</v>
      </c>
    </row>
    <row r="2797" spans="2:7" ht="29.25" customHeight="1" x14ac:dyDescent="0.25">
      <c r="B2797" s="131" t="s">
        <v>2625</v>
      </c>
      <c r="C2797" s="131" t="s">
        <v>2586</v>
      </c>
      <c r="D2797" s="131" t="s">
        <v>2587</v>
      </c>
      <c r="E2797" s="132" t="s">
        <v>2626</v>
      </c>
      <c r="F2797" s="136" t="s">
        <v>544</v>
      </c>
      <c r="G2797" s="133">
        <v>147.74112566342245</v>
      </c>
    </row>
    <row r="2798" spans="2:7" ht="29.25" customHeight="1" x14ac:dyDescent="0.25">
      <c r="B2798" s="131" t="s">
        <v>2627</v>
      </c>
      <c r="C2798" s="131" t="s">
        <v>2586</v>
      </c>
      <c r="D2798" s="131" t="s">
        <v>2587</v>
      </c>
      <c r="E2798" s="132" t="s">
        <v>2628</v>
      </c>
      <c r="F2798" s="136" t="s">
        <v>1097</v>
      </c>
      <c r="G2798" s="133">
        <v>3.5876894374382338</v>
      </c>
    </row>
    <row r="2799" spans="2:7" ht="30" customHeight="1" x14ac:dyDescent="0.25">
      <c r="B2799" s="131" t="s">
        <v>2629</v>
      </c>
      <c r="C2799" s="131" t="s">
        <v>2586</v>
      </c>
      <c r="D2799" s="131" t="s">
        <v>2587</v>
      </c>
      <c r="E2799" s="132" t="s">
        <v>2517</v>
      </c>
      <c r="F2799" s="136" t="s">
        <v>563</v>
      </c>
      <c r="G2799" s="133">
        <v>97.68051729905136</v>
      </c>
    </row>
    <row r="2800" spans="2:7" ht="27.75" customHeight="1" x14ac:dyDescent="0.25">
      <c r="B2800" s="131" t="s">
        <v>2629</v>
      </c>
      <c r="C2800" s="131" t="s">
        <v>2586</v>
      </c>
      <c r="D2800" s="131" t="s">
        <v>2587</v>
      </c>
      <c r="E2800" s="132" t="s">
        <v>2630</v>
      </c>
      <c r="F2800" s="136" t="s">
        <v>553</v>
      </c>
      <c r="G2800" s="133">
        <v>244.85218492950651</v>
      </c>
    </row>
    <row r="2801" spans="2:7" ht="29.25" customHeight="1" x14ac:dyDescent="0.25">
      <c r="B2801" s="131" t="s">
        <v>2629</v>
      </c>
      <c r="C2801" s="131" t="s">
        <v>2586</v>
      </c>
      <c r="D2801" s="131" t="s">
        <v>2587</v>
      </c>
      <c r="E2801" s="132" t="s">
        <v>2536</v>
      </c>
      <c r="F2801" s="136" t="s">
        <v>586</v>
      </c>
      <c r="G2801" s="133">
        <v>38.881966011250107</v>
      </c>
    </row>
    <row r="2802" spans="2:7" ht="30" customHeight="1" x14ac:dyDescent="0.25">
      <c r="B2802" s="131" t="s">
        <v>2629</v>
      </c>
      <c r="C2802" s="131" t="s">
        <v>2586</v>
      </c>
      <c r="D2802" s="131" t="s">
        <v>2587</v>
      </c>
      <c r="E2802" s="132" t="s">
        <v>2540</v>
      </c>
      <c r="F2802" s="136" t="s">
        <v>688</v>
      </c>
      <c r="G2802" s="133">
        <v>58.470294145922168</v>
      </c>
    </row>
    <row r="2803" spans="2:7" ht="29.25" customHeight="1" x14ac:dyDescent="0.25">
      <c r="B2803" s="131" t="s">
        <v>2631</v>
      </c>
      <c r="C2803" s="131" t="s">
        <v>2586</v>
      </c>
      <c r="D2803" s="131" t="s">
        <v>2587</v>
      </c>
      <c r="E2803" s="132" t="s">
        <v>2520</v>
      </c>
      <c r="F2803" s="136" t="s">
        <v>688</v>
      </c>
      <c r="G2803" s="133">
        <v>58.470294145922168</v>
      </c>
    </row>
    <row r="2804" spans="2:7" ht="30" customHeight="1" x14ac:dyDescent="0.25">
      <c r="B2804" s="131" t="s">
        <v>2632</v>
      </c>
      <c r="C2804" s="131" t="s">
        <v>2586</v>
      </c>
      <c r="D2804" s="131" t="s">
        <v>2587</v>
      </c>
      <c r="E2804" s="132" t="s">
        <v>2530</v>
      </c>
      <c r="F2804" s="136" t="s">
        <v>798</v>
      </c>
      <c r="G2804" s="133">
        <v>24.979043915746722</v>
      </c>
    </row>
    <row r="2805" spans="2:7" ht="30" customHeight="1" x14ac:dyDescent="0.25">
      <c r="B2805" s="131" t="s">
        <v>2633</v>
      </c>
      <c r="C2805" s="131" t="s">
        <v>2586</v>
      </c>
      <c r="D2805" s="131" t="s">
        <v>2587</v>
      </c>
      <c r="E2805" s="132" t="s">
        <v>2537</v>
      </c>
      <c r="F2805" s="136" t="s">
        <v>563</v>
      </c>
      <c r="G2805" s="133">
        <v>87.223067660819368</v>
      </c>
    </row>
    <row r="2806" spans="2:7" ht="30" customHeight="1" x14ac:dyDescent="0.25">
      <c r="B2806" s="131" t="s">
        <v>2634</v>
      </c>
      <c r="C2806" s="131" t="s">
        <v>2586</v>
      </c>
      <c r="D2806" s="131" t="s">
        <v>2587</v>
      </c>
      <c r="E2806" s="132" t="s">
        <v>2559</v>
      </c>
      <c r="F2806" s="136" t="s">
        <v>553</v>
      </c>
      <c r="G2806" s="133">
        <v>218.60668861046992</v>
      </c>
    </row>
    <row r="2807" spans="2:7" ht="29.25" customHeight="1" x14ac:dyDescent="0.25">
      <c r="B2807" s="131" t="s">
        <v>2634</v>
      </c>
      <c r="C2807" s="131" t="s">
        <v>2586</v>
      </c>
      <c r="D2807" s="131" t="s">
        <v>2587</v>
      </c>
      <c r="E2807" s="132" t="s">
        <v>2635</v>
      </c>
      <c r="F2807" s="136" t="s">
        <v>559</v>
      </c>
      <c r="G2807" s="133">
        <v>54.922252789298241</v>
      </c>
    </row>
    <row r="2808" spans="2:7" ht="34.5" customHeight="1" x14ac:dyDescent="0.25">
      <c r="B2808" s="131" t="s">
        <v>2634</v>
      </c>
      <c r="C2808" s="131" t="s">
        <v>2586</v>
      </c>
      <c r="D2808" s="131" t="s">
        <v>2587</v>
      </c>
      <c r="E2808" s="132" t="s">
        <v>2636</v>
      </c>
      <c r="F2808" s="136" t="s">
        <v>544</v>
      </c>
      <c r="G2808" s="133">
        <v>139.79455518925653</v>
      </c>
    </row>
    <row r="2809" spans="2:7" ht="30" customHeight="1" x14ac:dyDescent="0.25">
      <c r="B2809" s="131" t="s">
        <v>2637</v>
      </c>
      <c r="C2809" s="131" t="s">
        <v>2586</v>
      </c>
      <c r="D2809" s="131" t="s">
        <v>2587</v>
      </c>
      <c r="E2809" s="132" t="s">
        <v>2547</v>
      </c>
      <c r="F2809" s="136" t="s">
        <v>547</v>
      </c>
      <c r="G2809" s="133">
        <v>350.27012970055119</v>
      </c>
    </row>
    <row r="2810" spans="2:7" ht="27.75" customHeight="1" x14ac:dyDescent="0.25">
      <c r="B2810" s="131" t="s">
        <v>2637</v>
      </c>
      <c r="C2810" s="131" t="s">
        <v>2586</v>
      </c>
      <c r="D2810" s="131" t="s">
        <v>2587</v>
      </c>
      <c r="E2810" s="132" t="s">
        <v>2638</v>
      </c>
      <c r="F2810" s="136" t="s">
        <v>688</v>
      </c>
      <c r="G2810" s="133">
        <v>52.196795530040241</v>
      </c>
    </row>
    <row r="2811" spans="2:7" ht="29.25" customHeight="1" x14ac:dyDescent="0.25">
      <c r="B2811" s="131" t="s">
        <v>2637</v>
      </c>
      <c r="C2811" s="131" t="s">
        <v>2586</v>
      </c>
      <c r="D2811" s="131" t="s">
        <v>2587</v>
      </c>
      <c r="E2811" s="132" t="s">
        <v>2544</v>
      </c>
      <c r="F2811" s="136" t="s">
        <v>544</v>
      </c>
      <c r="G2811" s="133">
        <v>139.79455518925653</v>
      </c>
    </row>
    <row r="2812" spans="2:7" ht="27.75" customHeight="1" x14ac:dyDescent="0.25">
      <c r="B2812" s="131" t="s">
        <v>2637</v>
      </c>
      <c r="C2812" s="131" t="s">
        <v>2586</v>
      </c>
      <c r="D2812" s="131" t="s">
        <v>2587</v>
      </c>
      <c r="E2812" s="132" t="s">
        <v>2546</v>
      </c>
      <c r="F2812" s="136" t="s">
        <v>688</v>
      </c>
      <c r="G2812" s="133">
        <v>52.196795530040241</v>
      </c>
    </row>
    <row r="2813" spans="2:7" ht="27.75" customHeight="1" x14ac:dyDescent="0.25">
      <c r="B2813" s="131" t="s">
        <v>2637</v>
      </c>
      <c r="C2813" s="131" t="s">
        <v>2586</v>
      </c>
      <c r="D2813" s="131" t="s">
        <v>2587</v>
      </c>
      <c r="E2813" s="132" t="s">
        <v>2639</v>
      </c>
      <c r="F2813" s="136" t="s">
        <v>547</v>
      </c>
      <c r="G2813" s="133">
        <v>350.27012970055119</v>
      </c>
    </row>
    <row r="2814" spans="2:7" ht="29.25" customHeight="1" x14ac:dyDescent="0.25">
      <c r="B2814" s="131" t="s">
        <v>2637</v>
      </c>
      <c r="C2814" s="131" t="s">
        <v>2586</v>
      </c>
      <c r="D2814" s="131" t="s">
        <v>2587</v>
      </c>
      <c r="E2814" s="132" t="s">
        <v>2640</v>
      </c>
      <c r="F2814" s="136" t="s">
        <v>563</v>
      </c>
      <c r="G2814" s="133">
        <v>87.223067660819368</v>
      </c>
    </row>
    <row r="2815" spans="2:7" ht="30" customHeight="1" x14ac:dyDescent="0.25">
      <c r="B2815" s="131" t="s">
        <v>2633</v>
      </c>
      <c r="C2815" s="131" t="s">
        <v>2586</v>
      </c>
      <c r="D2815" s="131" t="s">
        <v>2587</v>
      </c>
      <c r="E2815" s="132" t="s">
        <v>2641</v>
      </c>
      <c r="F2815" s="136" t="s">
        <v>553</v>
      </c>
      <c r="G2815" s="133">
        <v>218.60668861046992</v>
      </c>
    </row>
    <row r="2816" spans="2:7" ht="29.25" customHeight="1" x14ac:dyDescent="0.25">
      <c r="B2816" s="131" t="s">
        <v>2633</v>
      </c>
      <c r="C2816" s="131" t="s">
        <v>2586</v>
      </c>
      <c r="D2816" s="131" t="s">
        <v>2587</v>
      </c>
      <c r="E2816" s="132" t="s">
        <v>2642</v>
      </c>
      <c r="F2816" s="136" t="s">
        <v>559</v>
      </c>
      <c r="G2816" s="133">
        <v>54.922252789298241</v>
      </c>
    </row>
    <row r="2817" spans="2:7" ht="27.75" customHeight="1" x14ac:dyDescent="0.25">
      <c r="B2817" s="131" t="s">
        <v>2633</v>
      </c>
      <c r="C2817" s="131" t="s">
        <v>2586</v>
      </c>
      <c r="D2817" s="131" t="s">
        <v>2587</v>
      </c>
      <c r="E2817" s="132" t="s">
        <v>2543</v>
      </c>
      <c r="F2817" s="136" t="s">
        <v>559</v>
      </c>
      <c r="G2817" s="133">
        <v>54.922252789298241</v>
      </c>
    </row>
    <row r="2818" spans="2:7" ht="29.25" customHeight="1" x14ac:dyDescent="0.25">
      <c r="B2818" s="131" t="s">
        <v>2633</v>
      </c>
      <c r="C2818" s="131" t="s">
        <v>2586</v>
      </c>
      <c r="D2818" s="131" t="s">
        <v>2587</v>
      </c>
      <c r="E2818" s="132" t="s">
        <v>2541</v>
      </c>
      <c r="F2818" s="136" t="s">
        <v>544</v>
      </c>
      <c r="G2818" s="133">
        <v>139.79455518925653</v>
      </c>
    </row>
    <row r="2819" spans="2:7" ht="30" customHeight="1" x14ac:dyDescent="0.25">
      <c r="B2819" s="131" t="s">
        <v>2643</v>
      </c>
      <c r="C2819" s="131" t="s">
        <v>2586</v>
      </c>
      <c r="D2819" s="131" t="s">
        <v>2587</v>
      </c>
      <c r="E2819" s="132" t="s">
        <v>2549</v>
      </c>
      <c r="F2819" s="136" t="s">
        <v>845</v>
      </c>
      <c r="G2819" s="133">
        <v>8.2308193987045861</v>
      </c>
    </row>
    <row r="2820" spans="2:7" ht="30" customHeight="1" x14ac:dyDescent="0.25">
      <c r="B2820" s="131" t="s">
        <v>2644</v>
      </c>
      <c r="C2820" s="131" t="s">
        <v>2586</v>
      </c>
      <c r="D2820" s="131" t="s">
        <v>2587</v>
      </c>
      <c r="E2820" s="132" t="s">
        <v>2645</v>
      </c>
      <c r="F2820" s="136" t="s">
        <v>586</v>
      </c>
      <c r="G2820" s="133">
        <v>34.83763620034388</v>
      </c>
    </row>
    <row r="2821" spans="2:7" ht="30" customHeight="1" x14ac:dyDescent="0.25">
      <c r="B2821" s="131" t="s">
        <v>2646</v>
      </c>
      <c r="C2821" s="131" t="s">
        <v>2586</v>
      </c>
      <c r="D2821" s="131" t="s">
        <v>2587</v>
      </c>
      <c r="E2821" s="132" t="s">
        <v>2647</v>
      </c>
      <c r="F2821" s="136" t="s">
        <v>798</v>
      </c>
      <c r="G2821" s="133">
        <v>24.979043915746722</v>
      </c>
    </row>
    <row r="2822" spans="2:7" ht="30" customHeight="1" x14ac:dyDescent="0.25">
      <c r="B2822" s="131" t="s">
        <v>2646</v>
      </c>
      <c r="C2822" s="131" t="s">
        <v>2586</v>
      </c>
      <c r="D2822" s="131" t="s">
        <v>2587</v>
      </c>
      <c r="E2822" s="132" t="s">
        <v>2550</v>
      </c>
      <c r="F2822" s="136" t="s">
        <v>563</v>
      </c>
      <c r="G2822" s="133">
        <v>87.223067660819368</v>
      </c>
    </row>
    <row r="2823" spans="2:7" ht="29.25" customHeight="1" x14ac:dyDescent="0.25">
      <c r="B2823" s="131" t="s">
        <v>2648</v>
      </c>
      <c r="C2823" s="131" t="s">
        <v>2586</v>
      </c>
      <c r="D2823" s="131" t="s">
        <v>2587</v>
      </c>
      <c r="E2823" s="132" t="s">
        <v>2649</v>
      </c>
      <c r="F2823" s="136" t="s">
        <v>563</v>
      </c>
      <c r="G2823" s="133">
        <v>81.331845297405522</v>
      </c>
    </row>
    <row r="2824" spans="2:7" ht="29.25" customHeight="1" x14ac:dyDescent="0.25">
      <c r="B2824" s="131" t="s">
        <v>2648</v>
      </c>
      <c r="C2824" s="131" t="s">
        <v>2586</v>
      </c>
      <c r="D2824" s="131" t="s">
        <v>2587</v>
      </c>
      <c r="E2824" s="132" t="s">
        <v>2650</v>
      </c>
      <c r="F2824" s="136" t="s">
        <v>563</v>
      </c>
      <c r="G2824" s="133">
        <v>81.331845297405522</v>
      </c>
    </row>
    <row r="2825" spans="2:7" ht="29.25" customHeight="1" x14ac:dyDescent="0.25">
      <c r="B2825" s="131" t="s">
        <v>2648</v>
      </c>
      <c r="C2825" s="131" t="s">
        <v>2586</v>
      </c>
      <c r="D2825" s="131" t="s">
        <v>2587</v>
      </c>
      <c r="E2825" s="132" t="s">
        <v>2651</v>
      </c>
      <c r="F2825" s="136" t="s">
        <v>544</v>
      </c>
      <c r="G2825" s="133">
        <v>130.42568682116183</v>
      </c>
    </row>
    <row r="2826" spans="2:7" ht="29.25" customHeight="1" x14ac:dyDescent="0.25">
      <c r="B2826" s="131" t="s">
        <v>2652</v>
      </c>
      <c r="C2826" s="131" t="s">
        <v>2586</v>
      </c>
      <c r="D2826" s="131" t="s">
        <v>2587</v>
      </c>
      <c r="E2826" s="132" t="s">
        <v>2653</v>
      </c>
      <c r="F2826" s="136" t="s">
        <v>544</v>
      </c>
      <c r="G2826" s="133">
        <v>130.42568682116183</v>
      </c>
    </row>
    <row r="2827" spans="2:7" ht="30" customHeight="1" x14ac:dyDescent="0.25">
      <c r="B2827" s="131" t="s">
        <v>2654</v>
      </c>
      <c r="C2827" s="131" t="s">
        <v>2586</v>
      </c>
      <c r="D2827" s="131" t="s">
        <v>2587</v>
      </c>
      <c r="E2827" s="132" t="s">
        <v>2655</v>
      </c>
      <c r="F2827" s="136" t="s">
        <v>688</v>
      </c>
      <c r="G2827" s="133">
        <v>48.655838506086049</v>
      </c>
    </row>
    <row r="2828" spans="2:7" ht="29.25" customHeight="1" x14ac:dyDescent="0.25">
      <c r="B2828" s="131" t="s">
        <v>2654</v>
      </c>
      <c r="C2828" s="131" t="s">
        <v>2586</v>
      </c>
      <c r="D2828" s="131" t="s">
        <v>2587</v>
      </c>
      <c r="E2828" s="132" t="s">
        <v>2656</v>
      </c>
      <c r="F2828" s="136" t="s">
        <v>563</v>
      </c>
      <c r="G2828" s="133">
        <v>81.331845297405522</v>
      </c>
    </row>
    <row r="2829" spans="2:7" ht="29.25" customHeight="1" x14ac:dyDescent="0.25">
      <c r="B2829" s="131" t="s">
        <v>2657</v>
      </c>
      <c r="C2829" s="131" t="s">
        <v>2586</v>
      </c>
      <c r="D2829" s="131" t="s">
        <v>2587</v>
      </c>
      <c r="E2829" s="132" t="s">
        <v>2658</v>
      </c>
      <c r="F2829" s="136" t="s">
        <v>845</v>
      </c>
      <c r="G2829" s="133">
        <v>7.5958369439657387</v>
      </c>
    </row>
    <row r="2830" spans="2:7" ht="29.25" customHeight="1" x14ac:dyDescent="0.25">
      <c r="B2830" s="131" t="s">
        <v>2659</v>
      </c>
      <c r="C2830" s="131" t="s">
        <v>2586</v>
      </c>
      <c r="D2830" s="131" t="s">
        <v>2587</v>
      </c>
      <c r="E2830" s="132" t="s">
        <v>2660</v>
      </c>
      <c r="F2830" s="136" t="s">
        <v>1097</v>
      </c>
      <c r="G2830" s="133">
        <v>3.0100505063388336</v>
      </c>
    </row>
    <row r="2831" spans="2:7" ht="30" customHeight="1" x14ac:dyDescent="0.25">
      <c r="B2831" s="131" t="s">
        <v>2652</v>
      </c>
      <c r="C2831" s="131" t="s">
        <v>2586</v>
      </c>
      <c r="D2831" s="131" t="s">
        <v>2587</v>
      </c>
      <c r="E2831" s="132" t="s">
        <v>2661</v>
      </c>
      <c r="F2831" s="136" t="s">
        <v>553</v>
      </c>
      <c r="G2831" s="133">
        <v>203.85826184461621</v>
      </c>
    </row>
    <row r="2832" spans="2:7" ht="29.25" customHeight="1" x14ac:dyDescent="0.25">
      <c r="B2832" s="131" t="s">
        <v>2652</v>
      </c>
      <c r="C2832" s="131" t="s">
        <v>2586</v>
      </c>
      <c r="D2832" s="131" t="s">
        <v>2587</v>
      </c>
      <c r="E2832" s="132" t="s">
        <v>2662</v>
      </c>
      <c r="F2832" s="136" t="s">
        <v>544</v>
      </c>
      <c r="G2832" s="133">
        <v>130.42568682116183</v>
      </c>
    </row>
    <row r="2833" spans="2:7" ht="30" customHeight="1" x14ac:dyDescent="0.25">
      <c r="B2833" s="131" t="s">
        <v>2663</v>
      </c>
      <c r="C2833" s="131" t="s">
        <v>2586</v>
      </c>
      <c r="D2833" s="131" t="s">
        <v>2587</v>
      </c>
      <c r="E2833" s="132" t="s">
        <v>2664</v>
      </c>
      <c r="F2833" s="136" t="s">
        <v>626</v>
      </c>
      <c r="G2833" s="133">
        <v>20.312783341896814</v>
      </c>
    </row>
    <row r="2834" spans="2:7" ht="29.25" customHeight="1" x14ac:dyDescent="0.25">
      <c r="B2834" s="131" t="s">
        <v>2663</v>
      </c>
      <c r="C2834" s="131" t="s">
        <v>2586</v>
      </c>
      <c r="D2834" s="131" t="s">
        <v>2587</v>
      </c>
      <c r="E2834" s="132" t="s">
        <v>2665</v>
      </c>
      <c r="F2834" s="136" t="s">
        <v>626</v>
      </c>
      <c r="G2834" s="133">
        <v>20.312783341896814</v>
      </c>
    </row>
    <row r="2835" spans="2:7" ht="35.25" customHeight="1" x14ac:dyDescent="0.25">
      <c r="B2835" s="131" t="s">
        <v>2663</v>
      </c>
      <c r="C2835" s="131" t="s">
        <v>2586</v>
      </c>
      <c r="D2835" s="131" t="s">
        <v>2587</v>
      </c>
      <c r="E2835" s="132" t="s">
        <v>2666</v>
      </c>
      <c r="F2835" s="136" t="s">
        <v>563</v>
      </c>
      <c r="G2835" s="133">
        <v>81.331845297405522</v>
      </c>
    </row>
    <row r="2836" spans="2:7" ht="29.25" customHeight="1" x14ac:dyDescent="0.25">
      <c r="B2836" s="131" t="s">
        <v>2663</v>
      </c>
      <c r="C2836" s="131" t="s">
        <v>2586</v>
      </c>
      <c r="D2836" s="131" t="s">
        <v>2587</v>
      </c>
      <c r="E2836" s="132" t="s">
        <v>2667</v>
      </c>
      <c r="F2836" s="136" t="s">
        <v>688</v>
      </c>
      <c r="G2836" s="133">
        <v>48.655838506086049</v>
      </c>
    </row>
    <row r="2837" spans="2:7" ht="29.25" customHeight="1" x14ac:dyDescent="0.25">
      <c r="B2837" s="131" t="s">
        <v>2663</v>
      </c>
      <c r="C2837" s="131" t="s">
        <v>2586</v>
      </c>
      <c r="D2837" s="131" t="s">
        <v>2587</v>
      </c>
      <c r="E2837" s="132" t="s">
        <v>2668</v>
      </c>
      <c r="F2837" s="136" t="s">
        <v>559</v>
      </c>
      <c r="G2837" s="133">
        <v>51.240323133691128</v>
      </c>
    </row>
    <row r="2838" spans="2:7" ht="29.25" customHeight="1" x14ac:dyDescent="0.25">
      <c r="B2838" s="131" t="s">
        <v>2663</v>
      </c>
      <c r="C2838" s="131" t="s">
        <v>2586</v>
      </c>
      <c r="D2838" s="131" t="s">
        <v>2587</v>
      </c>
      <c r="E2838" s="132" t="s">
        <v>2669</v>
      </c>
      <c r="F2838" s="136" t="s">
        <v>559</v>
      </c>
      <c r="G2838" s="133">
        <v>51.240323133691128</v>
      </c>
    </row>
    <row r="2839" spans="2:7" ht="29.25" customHeight="1" x14ac:dyDescent="0.25">
      <c r="B2839" s="131" t="s">
        <v>2652</v>
      </c>
      <c r="C2839" s="131" t="s">
        <v>2586</v>
      </c>
      <c r="D2839" s="131" t="s">
        <v>2587</v>
      </c>
      <c r="E2839" s="132" t="s">
        <v>2670</v>
      </c>
      <c r="F2839" s="136" t="s">
        <v>563</v>
      </c>
      <c r="G2839" s="133">
        <v>81.331845297405522</v>
      </c>
    </row>
    <row r="2840" spans="2:7" ht="30" customHeight="1" x14ac:dyDescent="0.25">
      <c r="B2840" s="131" t="s">
        <v>2671</v>
      </c>
      <c r="C2840" s="131" t="s">
        <v>2586</v>
      </c>
      <c r="D2840" s="131" t="s">
        <v>2587</v>
      </c>
      <c r="E2840" s="132" t="s">
        <v>2672</v>
      </c>
      <c r="F2840" s="136" t="s">
        <v>563</v>
      </c>
      <c r="G2840" s="133">
        <v>86.930187453524823</v>
      </c>
    </row>
    <row r="2841" spans="2:7" ht="29.25" customHeight="1" x14ac:dyDescent="0.25">
      <c r="B2841" s="131" t="s">
        <v>2671</v>
      </c>
      <c r="C2841" s="131" t="s">
        <v>2586</v>
      </c>
      <c r="D2841" s="131" t="s">
        <v>2587</v>
      </c>
      <c r="E2841" s="132" t="s">
        <v>2673</v>
      </c>
      <c r="F2841" s="136" t="s">
        <v>688</v>
      </c>
      <c r="G2841" s="133">
        <v>51.954504365795728</v>
      </c>
    </row>
    <row r="2842" spans="2:7" ht="29.25" customHeight="1" x14ac:dyDescent="0.25">
      <c r="B2842" s="131" t="s">
        <v>2671</v>
      </c>
      <c r="C2842" s="131" t="s">
        <v>2586</v>
      </c>
      <c r="D2842" s="131" t="s">
        <v>2587</v>
      </c>
      <c r="E2842" s="132" t="s">
        <v>2674</v>
      </c>
      <c r="F2842" s="136" t="s">
        <v>563</v>
      </c>
      <c r="G2842" s="133">
        <v>86.930187453524823</v>
      </c>
    </row>
    <row r="2843" spans="2:7" ht="33" customHeight="1" x14ac:dyDescent="0.25">
      <c r="B2843" s="131" t="s">
        <v>2648</v>
      </c>
      <c r="C2843" s="131" t="s">
        <v>2586</v>
      </c>
      <c r="D2843" s="131" t="s">
        <v>2587</v>
      </c>
      <c r="E2843" s="132" t="s">
        <v>2675</v>
      </c>
      <c r="F2843" s="136" t="s">
        <v>544</v>
      </c>
      <c r="G2843" s="133">
        <v>139.17981748398924</v>
      </c>
    </row>
    <row r="2844" spans="2:7" ht="29.25" customHeight="1" x14ac:dyDescent="0.25">
      <c r="B2844" s="131" t="s">
        <v>2648</v>
      </c>
      <c r="C2844" s="131" t="s">
        <v>2586</v>
      </c>
      <c r="D2844" s="131" t="s">
        <v>2587</v>
      </c>
      <c r="E2844" s="132" t="s">
        <v>2676</v>
      </c>
      <c r="F2844" s="136" t="s">
        <v>559</v>
      </c>
      <c r="G2844" s="133">
        <v>54.678341511453382</v>
      </c>
    </row>
    <row r="2845" spans="2:7" ht="30" customHeight="1" x14ac:dyDescent="0.25">
      <c r="B2845" s="131" t="s">
        <v>2677</v>
      </c>
      <c r="C2845" s="131" t="s">
        <v>2586</v>
      </c>
      <c r="D2845" s="131" t="s">
        <v>2587</v>
      </c>
      <c r="E2845" s="132" t="s">
        <v>2377</v>
      </c>
      <c r="F2845" s="136" t="s">
        <v>688</v>
      </c>
      <c r="G2845" s="133">
        <v>53.647047930292565</v>
      </c>
    </row>
    <row r="2846" spans="2:7" ht="30" customHeight="1" x14ac:dyDescent="0.25">
      <c r="B2846" s="131" t="s">
        <v>2677</v>
      </c>
      <c r="C2846" s="131" t="s">
        <v>2586</v>
      </c>
      <c r="D2846" s="131" t="s">
        <v>2587</v>
      </c>
      <c r="E2846" s="132" t="s">
        <v>2678</v>
      </c>
      <c r="F2846" s="136" t="s">
        <v>544</v>
      </c>
      <c r="G2846" s="133">
        <v>143.72117940390029</v>
      </c>
    </row>
    <row r="2847" spans="2:7" ht="29.25" customHeight="1" x14ac:dyDescent="0.25">
      <c r="B2847" s="131" t="s">
        <v>2677</v>
      </c>
      <c r="C2847" s="131" t="s">
        <v>2586</v>
      </c>
      <c r="D2847" s="131" t="s">
        <v>2587</v>
      </c>
      <c r="E2847" s="132" t="s">
        <v>2373</v>
      </c>
      <c r="F2847" s="136" t="s">
        <v>544</v>
      </c>
      <c r="G2847" s="133">
        <v>143.72117940390029</v>
      </c>
    </row>
    <row r="2848" spans="2:7" ht="27.75" customHeight="1" x14ac:dyDescent="0.25">
      <c r="B2848" s="131" t="s">
        <v>2679</v>
      </c>
      <c r="C2848" s="131" t="s">
        <v>2586</v>
      </c>
      <c r="D2848" s="131" t="s">
        <v>2587</v>
      </c>
      <c r="E2848" s="132" t="s">
        <v>2379</v>
      </c>
      <c r="F2848" s="136" t="s">
        <v>626</v>
      </c>
      <c r="G2848" s="133">
        <v>22.358031037275417</v>
      </c>
    </row>
    <row r="2849" spans="2:7" ht="29.25" customHeight="1" x14ac:dyDescent="0.25">
      <c r="B2849" s="131" t="s">
        <v>2680</v>
      </c>
      <c r="C2849" s="131" t="s">
        <v>2586</v>
      </c>
      <c r="D2849" s="131" t="s">
        <v>2587</v>
      </c>
      <c r="E2849" s="132" t="s">
        <v>2681</v>
      </c>
      <c r="F2849" s="136" t="s">
        <v>563</v>
      </c>
      <c r="G2849" s="133">
        <v>89.668978753288712</v>
      </c>
    </row>
    <row r="2850" spans="2:7" ht="30" customHeight="1" x14ac:dyDescent="0.25">
      <c r="B2850" s="131" t="s">
        <v>2680</v>
      </c>
      <c r="C2850" s="131" t="s">
        <v>2586</v>
      </c>
      <c r="D2850" s="131" t="s">
        <v>2587</v>
      </c>
      <c r="E2850" s="132" t="s">
        <v>2366</v>
      </c>
      <c r="F2850" s="136" t="s">
        <v>559</v>
      </c>
      <c r="G2850" s="133">
        <v>56.423526781017046</v>
      </c>
    </row>
    <row r="2851" spans="2:7" ht="30" customHeight="1" x14ac:dyDescent="0.25">
      <c r="B2851" s="131" t="s">
        <v>2680</v>
      </c>
      <c r="C2851" s="131" t="s">
        <v>2586</v>
      </c>
      <c r="D2851" s="131" t="s">
        <v>2587</v>
      </c>
      <c r="E2851" s="132" t="s">
        <v>2369</v>
      </c>
      <c r="F2851" s="136" t="s">
        <v>544</v>
      </c>
      <c r="G2851" s="133">
        <v>143.72117940390029</v>
      </c>
    </row>
    <row r="2852" spans="2:7" ht="30.75" customHeight="1" x14ac:dyDescent="0.25">
      <c r="B2852" s="131" t="s">
        <v>2679</v>
      </c>
      <c r="C2852" s="131" t="s">
        <v>2586</v>
      </c>
      <c r="D2852" s="131" t="s">
        <v>2587</v>
      </c>
      <c r="E2852" s="132" t="s">
        <v>2375</v>
      </c>
      <c r="F2852" s="136" t="s">
        <v>688</v>
      </c>
      <c r="G2852" s="133">
        <v>53.647047930292565</v>
      </c>
    </row>
    <row r="2853" spans="2:7" ht="30.75" customHeight="1" x14ac:dyDescent="0.25">
      <c r="B2853" s="131" t="s">
        <v>2679</v>
      </c>
      <c r="C2853" s="131" t="s">
        <v>2586</v>
      </c>
      <c r="D2853" s="131" t="s">
        <v>2587</v>
      </c>
      <c r="E2853" s="132" t="s">
        <v>2378</v>
      </c>
      <c r="F2853" s="136" t="s">
        <v>563</v>
      </c>
      <c r="G2853" s="133">
        <v>89.668978753288712</v>
      </c>
    </row>
    <row r="2854" spans="2:7" ht="31.5" customHeight="1" x14ac:dyDescent="0.25">
      <c r="B2854" s="131" t="s">
        <v>2679</v>
      </c>
      <c r="C2854" s="131" t="s">
        <v>2586</v>
      </c>
      <c r="D2854" s="131" t="s">
        <v>2587</v>
      </c>
      <c r="E2854" s="132" t="s">
        <v>2371</v>
      </c>
      <c r="F2854" s="136" t="s">
        <v>563</v>
      </c>
      <c r="G2854" s="133">
        <v>89.668978753288712</v>
      </c>
    </row>
    <row r="2855" spans="2:7" ht="30" customHeight="1" x14ac:dyDescent="0.25">
      <c r="B2855" s="131" t="s">
        <v>2682</v>
      </c>
      <c r="C2855" s="131" t="s">
        <v>2586</v>
      </c>
      <c r="D2855" s="131" t="s">
        <v>2587</v>
      </c>
      <c r="E2855" s="132" t="s">
        <v>2683</v>
      </c>
      <c r="F2855" s="136" t="s">
        <v>559</v>
      </c>
      <c r="G2855" s="133">
        <v>56.423526781017046</v>
      </c>
    </row>
    <row r="2856" spans="2:7" ht="30.75" customHeight="1" x14ac:dyDescent="0.25">
      <c r="B2856" s="131" t="s">
        <v>2682</v>
      </c>
      <c r="C2856" s="131" t="s">
        <v>2586</v>
      </c>
      <c r="D2856" s="131" t="s">
        <v>2587</v>
      </c>
      <c r="E2856" s="132" t="s">
        <v>2396</v>
      </c>
      <c r="F2856" s="136" t="s">
        <v>553</v>
      </c>
      <c r="G2856" s="133">
        <v>224.641569449195</v>
      </c>
    </row>
    <row r="2857" spans="2:7" ht="30" customHeight="1" x14ac:dyDescent="0.25">
      <c r="B2857" s="131" t="s">
        <v>2682</v>
      </c>
      <c r="C2857" s="131" t="s">
        <v>2586</v>
      </c>
      <c r="D2857" s="131" t="s">
        <v>2587</v>
      </c>
      <c r="E2857" s="132" t="s">
        <v>2394</v>
      </c>
      <c r="F2857" s="136" t="s">
        <v>553</v>
      </c>
      <c r="G2857" s="133">
        <v>224.641569449195</v>
      </c>
    </row>
    <row r="2858" spans="2:7" ht="29.25" customHeight="1" x14ac:dyDescent="0.25">
      <c r="B2858" s="131" t="s">
        <v>2684</v>
      </c>
      <c r="C2858" s="131" t="s">
        <v>2586</v>
      </c>
      <c r="D2858" s="131" t="s">
        <v>2587</v>
      </c>
      <c r="E2858" s="132" t="s">
        <v>2391</v>
      </c>
      <c r="F2858" s="136" t="s">
        <v>626</v>
      </c>
      <c r="G2858" s="133">
        <v>22.358031037275417</v>
      </c>
    </row>
    <row r="2859" spans="2:7" ht="30" customHeight="1" x14ac:dyDescent="0.25">
      <c r="B2859" s="131" t="s">
        <v>2682</v>
      </c>
      <c r="C2859" s="131" t="s">
        <v>2586</v>
      </c>
      <c r="D2859" s="131" t="s">
        <v>2587</v>
      </c>
      <c r="E2859" s="132" t="s">
        <v>2390</v>
      </c>
      <c r="F2859" s="136" t="s">
        <v>798</v>
      </c>
      <c r="G2859" s="133">
        <v>25.755002944641774</v>
      </c>
    </row>
    <row r="2860" spans="2:7" ht="28.5" customHeight="1" x14ac:dyDescent="0.25">
      <c r="B2860" s="131" t="s">
        <v>2682</v>
      </c>
      <c r="C2860" s="131" t="s">
        <v>2586</v>
      </c>
      <c r="D2860" s="131" t="s">
        <v>2587</v>
      </c>
      <c r="E2860" s="132" t="s">
        <v>2392</v>
      </c>
      <c r="F2860" s="136" t="s">
        <v>544</v>
      </c>
      <c r="G2860" s="133">
        <v>143.72117940390029</v>
      </c>
    </row>
    <row r="2861" spans="2:7" ht="27.75" customHeight="1" x14ac:dyDescent="0.25">
      <c r="B2861" s="131" t="s">
        <v>2682</v>
      </c>
      <c r="C2861" s="131" t="s">
        <v>2586</v>
      </c>
      <c r="D2861" s="131" t="s">
        <v>2587</v>
      </c>
      <c r="E2861" s="132" t="s">
        <v>2419</v>
      </c>
      <c r="F2861" s="136" t="s">
        <v>647</v>
      </c>
      <c r="G2861" s="133">
        <v>174.80158735158105</v>
      </c>
    </row>
    <row r="2862" spans="2:7" ht="30" customHeight="1" x14ac:dyDescent="0.25">
      <c r="B2862" s="131" t="s">
        <v>2682</v>
      </c>
      <c r="C2862" s="131" t="s">
        <v>2586</v>
      </c>
      <c r="D2862" s="131" t="s">
        <v>2587</v>
      </c>
      <c r="E2862" s="132" t="s">
        <v>2399</v>
      </c>
      <c r="F2862" s="136" t="s">
        <v>544</v>
      </c>
      <c r="G2862" s="133">
        <v>143.72117940390029</v>
      </c>
    </row>
    <row r="2863" spans="2:7" ht="34.5" customHeight="1" x14ac:dyDescent="0.25">
      <c r="B2863" s="131" t="s">
        <v>2685</v>
      </c>
      <c r="C2863" s="131" t="s">
        <v>2586</v>
      </c>
      <c r="D2863" s="131" t="s">
        <v>2587</v>
      </c>
      <c r="E2863" s="132" t="s">
        <v>2395</v>
      </c>
      <c r="F2863" s="136" t="s">
        <v>553</v>
      </c>
      <c r="G2863" s="133">
        <v>224.641569449195</v>
      </c>
    </row>
    <row r="2864" spans="2:7" ht="29.25" customHeight="1" x14ac:dyDescent="0.25">
      <c r="B2864" s="131" t="s">
        <v>2685</v>
      </c>
      <c r="C2864" s="131" t="s">
        <v>2586</v>
      </c>
      <c r="D2864" s="131" t="s">
        <v>2587</v>
      </c>
      <c r="E2864" s="132" t="s">
        <v>2686</v>
      </c>
      <c r="F2864" s="136" t="s">
        <v>559</v>
      </c>
      <c r="G2864" s="133">
        <v>56.423526781017046</v>
      </c>
    </row>
    <row r="2865" spans="2:7" ht="29.25" customHeight="1" x14ac:dyDescent="0.25">
      <c r="B2865" s="131" t="s">
        <v>2685</v>
      </c>
      <c r="C2865" s="131" t="s">
        <v>2586</v>
      </c>
      <c r="D2865" s="131" t="s">
        <v>2587</v>
      </c>
      <c r="E2865" s="132" t="s">
        <v>2687</v>
      </c>
      <c r="F2865" s="136" t="s">
        <v>688</v>
      </c>
      <c r="G2865" s="133">
        <v>53.647047930292565</v>
      </c>
    </row>
    <row r="2866" spans="2:7" ht="29.25" customHeight="1" x14ac:dyDescent="0.25">
      <c r="B2866" s="131" t="s">
        <v>2685</v>
      </c>
      <c r="C2866" s="131" t="s">
        <v>2586</v>
      </c>
      <c r="D2866" s="131" t="s">
        <v>2587</v>
      </c>
      <c r="E2866" s="132" t="s">
        <v>2688</v>
      </c>
      <c r="F2866" s="136" t="s">
        <v>563</v>
      </c>
      <c r="G2866" s="133">
        <v>89.668978753288712</v>
      </c>
    </row>
    <row r="2867" spans="2:7" ht="30" customHeight="1" x14ac:dyDescent="0.25">
      <c r="B2867" s="131" t="s">
        <v>2689</v>
      </c>
      <c r="C2867" s="131" t="s">
        <v>2586</v>
      </c>
      <c r="D2867" s="131" t="s">
        <v>2587</v>
      </c>
      <c r="E2867" s="132" t="s">
        <v>2690</v>
      </c>
      <c r="F2867" s="136" t="s">
        <v>586</v>
      </c>
      <c r="G2867" s="133">
        <v>35.794051831037379</v>
      </c>
    </row>
    <row r="2868" spans="2:7" ht="30" customHeight="1" x14ac:dyDescent="0.25">
      <c r="B2868" s="131" t="s">
        <v>2689</v>
      </c>
      <c r="C2868" s="131" t="s">
        <v>2586</v>
      </c>
      <c r="D2868" s="131" t="s">
        <v>2587</v>
      </c>
      <c r="E2868" s="132" t="s">
        <v>2290</v>
      </c>
      <c r="F2868" s="136" t="s">
        <v>563</v>
      </c>
      <c r="G2868" s="133">
        <v>89.668978753288712</v>
      </c>
    </row>
    <row r="2869" spans="2:7" ht="29.25" customHeight="1" x14ac:dyDescent="0.25">
      <c r="B2869" s="131" t="s">
        <v>2691</v>
      </c>
      <c r="C2869" s="131" t="s">
        <v>2586</v>
      </c>
      <c r="D2869" s="131" t="s">
        <v>2587</v>
      </c>
      <c r="E2869" s="132" t="s">
        <v>2257</v>
      </c>
      <c r="F2869" s="136" t="s">
        <v>559</v>
      </c>
      <c r="G2869" s="133">
        <v>49.547490940348709</v>
      </c>
    </row>
    <row r="2870" spans="2:7" ht="29.25" customHeight="1" x14ac:dyDescent="0.25">
      <c r="B2870" s="131" t="s">
        <v>2691</v>
      </c>
      <c r="C2870" s="131" t="s">
        <v>2586</v>
      </c>
      <c r="D2870" s="131" t="s">
        <v>2587</v>
      </c>
      <c r="E2870" s="132" t="s">
        <v>2250</v>
      </c>
      <c r="F2870" s="136" t="s">
        <v>586</v>
      </c>
      <c r="G2870" s="133">
        <v>31.373297269524119</v>
      </c>
    </row>
    <row r="2871" spans="2:7" ht="29.25" customHeight="1" x14ac:dyDescent="0.25">
      <c r="B2871" s="131" t="s">
        <v>2691</v>
      </c>
      <c r="C2871" s="131" t="s">
        <v>2586</v>
      </c>
      <c r="D2871" s="131" t="s">
        <v>2587</v>
      </c>
      <c r="E2871" s="132" t="s">
        <v>2255</v>
      </c>
      <c r="F2871" s="136" t="s">
        <v>586</v>
      </c>
      <c r="G2871" s="133">
        <v>31.373297269524119</v>
      </c>
    </row>
    <row r="2872" spans="2:7" ht="30" customHeight="1" x14ac:dyDescent="0.25">
      <c r="B2872" s="131" t="s">
        <v>2691</v>
      </c>
      <c r="C2872" s="131" t="s">
        <v>2586</v>
      </c>
      <c r="D2872" s="131" t="s">
        <v>2587</v>
      </c>
      <c r="E2872" s="132" t="s">
        <v>2692</v>
      </c>
      <c r="F2872" s="136" t="s">
        <v>553</v>
      </c>
      <c r="G2872" s="133">
        <v>197.35895137822575</v>
      </c>
    </row>
    <row r="2873" spans="2:7" ht="27.75" customHeight="1" x14ac:dyDescent="0.25">
      <c r="B2873" s="131" t="s">
        <v>2691</v>
      </c>
      <c r="C2873" s="131" t="s">
        <v>2586</v>
      </c>
      <c r="D2873" s="131" t="s">
        <v>2587</v>
      </c>
      <c r="E2873" s="132" t="s">
        <v>2258</v>
      </c>
      <c r="F2873" s="136" t="s">
        <v>563</v>
      </c>
      <c r="G2873" s="133">
        <v>78.754529894586938</v>
      </c>
    </row>
    <row r="2874" spans="2:7" ht="27.75" customHeight="1" x14ac:dyDescent="0.25">
      <c r="B2874" s="131" t="s">
        <v>2691</v>
      </c>
      <c r="C2874" s="131" t="s">
        <v>2586</v>
      </c>
      <c r="D2874" s="131" t="s">
        <v>2587</v>
      </c>
      <c r="E2874" s="132" t="s">
        <v>2260</v>
      </c>
      <c r="F2874" s="136" t="s">
        <v>688</v>
      </c>
      <c r="G2874" s="133">
        <v>47.047008067631637</v>
      </c>
    </row>
    <row r="2875" spans="2:7" ht="29.25" customHeight="1" x14ac:dyDescent="0.25">
      <c r="B2875" s="131" t="s">
        <v>2691</v>
      </c>
      <c r="C2875" s="131" t="s">
        <v>2586</v>
      </c>
      <c r="D2875" s="131" t="s">
        <v>2587</v>
      </c>
      <c r="E2875" s="132" t="s">
        <v>2251</v>
      </c>
      <c r="F2875" s="136" t="s">
        <v>563</v>
      </c>
      <c r="G2875" s="133">
        <v>78.754529894586938</v>
      </c>
    </row>
    <row r="2876" spans="2:7" ht="29.25" customHeight="1" x14ac:dyDescent="0.25">
      <c r="B2876" s="131" t="s">
        <v>2691</v>
      </c>
      <c r="C2876" s="131" t="s">
        <v>2586</v>
      </c>
      <c r="D2876" s="131" t="s">
        <v>2587</v>
      </c>
      <c r="E2876" s="132" t="s">
        <v>2693</v>
      </c>
      <c r="F2876" s="136" t="s">
        <v>586</v>
      </c>
      <c r="G2876" s="133">
        <v>31.373297269524119</v>
      </c>
    </row>
    <row r="2877" spans="2:7" ht="30" customHeight="1" x14ac:dyDescent="0.25">
      <c r="B2877" s="131" t="s">
        <v>2694</v>
      </c>
      <c r="C2877" s="131" t="s">
        <v>2586</v>
      </c>
      <c r="D2877" s="131" t="s">
        <v>2587</v>
      </c>
      <c r="E2877" s="132" t="s">
        <v>2695</v>
      </c>
      <c r="F2877" s="136" t="s">
        <v>563</v>
      </c>
      <c r="G2877" s="133">
        <v>78.754529894586938</v>
      </c>
    </row>
    <row r="2878" spans="2:7" ht="30" customHeight="1" x14ac:dyDescent="0.25">
      <c r="B2878" s="131" t="s">
        <v>2694</v>
      </c>
      <c r="C2878" s="131" t="s">
        <v>2586</v>
      </c>
      <c r="D2878" s="131" t="s">
        <v>2587</v>
      </c>
      <c r="E2878" s="132" t="s">
        <v>2696</v>
      </c>
      <c r="F2878" s="136" t="s">
        <v>798</v>
      </c>
      <c r="G2878" s="133">
        <v>22.503334074403476</v>
      </c>
    </row>
    <row r="2879" spans="2:7" ht="29.25" customHeight="1" x14ac:dyDescent="0.25">
      <c r="B2879" s="131" t="s">
        <v>2694</v>
      </c>
      <c r="C2879" s="131" t="s">
        <v>2586</v>
      </c>
      <c r="D2879" s="131" t="s">
        <v>2587</v>
      </c>
      <c r="E2879" s="132" t="s">
        <v>2697</v>
      </c>
      <c r="F2879" s="136" t="s">
        <v>563</v>
      </c>
      <c r="G2879" s="133">
        <v>78.754529894586938</v>
      </c>
    </row>
    <row r="2880" spans="2:7" ht="27.75" customHeight="1" x14ac:dyDescent="0.25">
      <c r="B2880" s="131" t="s">
        <v>2698</v>
      </c>
      <c r="C2880" s="131" t="s">
        <v>2586</v>
      </c>
      <c r="D2880" s="131" t="s">
        <v>2587</v>
      </c>
      <c r="E2880" s="132" t="s">
        <v>2699</v>
      </c>
      <c r="F2880" s="136" t="s">
        <v>563</v>
      </c>
      <c r="G2880" s="133">
        <v>90.997222650759383</v>
      </c>
    </row>
    <row r="2881" spans="2:7" ht="29.25" customHeight="1" x14ac:dyDescent="0.25">
      <c r="B2881" s="131" t="s">
        <v>2698</v>
      </c>
      <c r="C2881" s="131" t="s">
        <v>2586</v>
      </c>
      <c r="D2881" s="131" t="s">
        <v>2587</v>
      </c>
      <c r="E2881" s="132" t="s">
        <v>2700</v>
      </c>
      <c r="F2881" s="136" t="s">
        <v>544</v>
      </c>
      <c r="G2881" s="133">
        <v>145.64381666319352</v>
      </c>
    </row>
    <row r="2882" spans="2:7" ht="27.75" customHeight="1" x14ac:dyDescent="0.25">
      <c r="B2882" s="131" t="s">
        <v>2698</v>
      </c>
      <c r="C2882" s="131" t="s">
        <v>2586</v>
      </c>
      <c r="D2882" s="131" t="s">
        <v>2587</v>
      </c>
      <c r="E2882" s="132" t="s">
        <v>2701</v>
      </c>
      <c r="F2882" s="136" t="s">
        <v>559</v>
      </c>
      <c r="G2882" s="133">
        <v>57.348451539622083</v>
      </c>
    </row>
    <row r="2883" spans="2:7" ht="30" customHeight="1" x14ac:dyDescent="0.25">
      <c r="B2883" s="131" t="s">
        <v>2702</v>
      </c>
      <c r="C2883" s="131" t="s">
        <v>2586</v>
      </c>
      <c r="D2883" s="131" t="s">
        <v>2587</v>
      </c>
      <c r="E2883" s="132" t="s">
        <v>2703</v>
      </c>
      <c r="F2883" s="136" t="s">
        <v>798</v>
      </c>
      <c r="G2883" s="133">
        <v>26.376465813601314</v>
      </c>
    </row>
    <row r="2884" spans="2:7" ht="29.25" customHeight="1" x14ac:dyDescent="0.25">
      <c r="B2884" s="131" t="s">
        <v>2702</v>
      </c>
      <c r="C2884" s="131" t="s">
        <v>2586</v>
      </c>
      <c r="D2884" s="131" t="s">
        <v>2587</v>
      </c>
      <c r="E2884" s="132" t="s">
        <v>2704</v>
      </c>
      <c r="F2884" s="136" t="s">
        <v>845</v>
      </c>
      <c r="G2884" s="133">
        <v>8.7193751525134306</v>
      </c>
    </row>
    <row r="2885" spans="2:7" ht="29.25" customHeight="1" x14ac:dyDescent="0.25">
      <c r="B2885" s="131" t="s">
        <v>2705</v>
      </c>
      <c r="C2885" s="131" t="s">
        <v>2586</v>
      </c>
      <c r="D2885" s="131" t="s">
        <v>2587</v>
      </c>
      <c r="E2885" s="132" t="s">
        <v>2706</v>
      </c>
      <c r="F2885" s="136" t="s">
        <v>845</v>
      </c>
      <c r="G2885" s="133">
        <v>8.7193751525134306</v>
      </c>
    </row>
    <row r="2886" spans="2:7" ht="27.75" customHeight="1" x14ac:dyDescent="0.25">
      <c r="B2886" s="131" t="s">
        <v>2707</v>
      </c>
      <c r="C2886" s="131" t="s">
        <v>2586</v>
      </c>
      <c r="D2886" s="131" t="s">
        <v>2587</v>
      </c>
      <c r="E2886" s="132" t="s">
        <v>2708</v>
      </c>
      <c r="F2886" s="136" t="s">
        <v>586</v>
      </c>
      <c r="G2886" s="133">
        <v>32.454802852144951</v>
      </c>
    </row>
    <row r="2887" spans="2:7" ht="29.25" customHeight="1" x14ac:dyDescent="0.25">
      <c r="B2887" s="131" t="s">
        <v>2707</v>
      </c>
      <c r="C2887" s="131" t="s">
        <v>2586</v>
      </c>
      <c r="D2887" s="131" t="s">
        <v>2587</v>
      </c>
      <c r="E2887" s="132" t="s">
        <v>2709</v>
      </c>
      <c r="F2887" s="136" t="s">
        <v>563</v>
      </c>
      <c r="G2887" s="133">
        <v>81.472992686351091</v>
      </c>
    </row>
    <row r="2888" spans="2:7" ht="30" customHeight="1" x14ac:dyDescent="0.25">
      <c r="B2888" s="131" t="s">
        <v>2707</v>
      </c>
      <c r="C2888" s="131" t="s">
        <v>2586</v>
      </c>
      <c r="D2888" s="131" t="s">
        <v>2587</v>
      </c>
      <c r="E2888" s="132" t="s">
        <v>2710</v>
      </c>
      <c r="F2888" s="136" t="s">
        <v>544</v>
      </c>
      <c r="G2888" s="133">
        <v>130.54494949927943</v>
      </c>
    </row>
    <row r="2889" spans="2:7" ht="29.25" customHeight="1" x14ac:dyDescent="0.25">
      <c r="B2889" s="131" t="s">
        <v>2707</v>
      </c>
      <c r="C2889" s="131" t="s">
        <v>2586</v>
      </c>
      <c r="D2889" s="131" t="s">
        <v>2587</v>
      </c>
      <c r="E2889" s="132" t="s">
        <v>2575</v>
      </c>
      <c r="F2889" s="136" t="s">
        <v>688</v>
      </c>
      <c r="G2889" s="133">
        <v>48.684082008073759</v>
      </c>
    </row>
    <row r="2890" spans="2:7" ht="27.75" customHeight="1" x14ac:dyDescent="0.25">
      <c r="B2890" s="131" t="s">
        <v>2707</v>
      </c>
      <c r="C2890" s="131" t="s">
        <v>2586</v>
      </c>
      <c r="D2890" s="131" t="s">
        <v>2587</v>
      </c>
      <c r="E2890" s="132" t="s">
        <v>2570</v>
      </c>
      <c r="F2890" s="136" t="s">
        <v>563</v>
      </c>
      <c r="G2890" s="133">
        <v>81.472992686351091</v>
      </c>
    </row>
    <row r="2891" spans="2:7" ht="29.25" customHeight="1" x14ac:dyDescent="0.25">
      <c r="B2891" s="131" t="s">
        <v>2707</v>
      </c>
      <c r="C2891" s="131" t="s">
        <v>2586</v>
      </c>
      <c r="D2891" s="131" t="s">
        <v>2587</v>
      </c>
      <c r="E2891" s="132" t="s">
        <v>2711</v>
      </c>
      <c r="F2891" s="136" t="s">
        <v>563</v>
      </c>
      <c r="G2891" s="133">
        <v>81.472992686351091</v>
      </c>
    </row>
    <row r="2892" spans="2:7" ht="27.75" customHeight="1" x14ac:dyDescent="0.25">
      <c r="B2892" s="131" t="s">
        <v>2707</v>
      </c>
      <c r="C2892" s="131" t="s">
        <v>2586</v>
      </c>
      <c r="D2892" s="131" t="s">
        <v>2587</v>
      </c>
      <c r="E2892" s="132" t="s">
        <v>2572</v>
      </c>
      <c r="F2892" s="136" t="s">
        <v>688</v>
      </c>
      <c r="G2892" s="133">
        <v>48.684082008073759</v>
      </c>
    </row>
    <row r="2893" spans="2:7" ht="30" customHeight="1" x14ac:dyDescent="0.25">
      <c r="B2893" s="131" t="s">
        <v>2712</v>
      </c>
      <c r="C2893" s="131" t="s">
        <v>2586</v>
      </c>
      <c r="D2893" s="131" t="s">
        <v>2587</v>
      </c>
      <c r="E2893" s="132" t="s">
        <v>2713</v>
      </c>
      <c r="F2893" s="136" t="s">
        <v>559</v>
      </c>
      <c r="G2893" s="133">
        <v>0</v>
      </c>
    </row>
    <row r="2894" spans="2:7" ht="27.75" customHeight="1" x14ac:dyDescent="0.25">
      <c r="B2894" s="131" t="s">
        <v>2712</v>
      </c>
      <c r="C2894" s="131" t="s">
        <v>2586</v>
      </c>
      <c r="D2894" s="131" t="s">
        <v>2587</v>
      </c>
      <c r="E2894" s="132" t="s">
        <v>2714</v>
      </c>
      <c r="F2894" s="136" t="s">
        <v>626</v>
      </c>
      <c r="G2894" s="133">
        <v>19.231117959257617</v>
      </c>
    </row>
    <row r="2895" spans="2:7" ht="27.75" customHeight="1" x14ac:dyDescent="0.25">
      <c r="B2895" s="131" t="s">
        <v>2712</v>
      </c>
      <c r="C2895" s="131" t="s">
        <v>2586</v>
      </c>
      <c r="D2895" s="131" t="s">
        <v>2587</v>
      </c>
      <c r="E2895" s="132" t="s">
        <v>2715</v>
      </c>
      <c r="F2895" s="136" t="s">
        <v>688</v>
      </c>
      <c r="G2895" s="133">
        <v>46.04829759491696</v>
      </c>
    </row>
    <row r="2896" spans="2:7" ht="29.25" customHeight="1" x14ac:dyDescent="0.25">
      <c r="B2896" s="131" t="s">
        <v>2716</v>
      </c>
      <c r="C2896" s="131" t="s">
        <v>2586</v>
      </c>
      <c r="D2896" s="131" t="s">
        <v>2587</v>
      </c>
      <c r="E2896" s="132" t="s">
        <v>2717</v>
      </c>
      <c r="F2896" s="136" t="s">
        <v>688</v>
      </c>
      <c r="G2896" s="133">
        <v>46.04829759491696</v>
      </c>
    </row>
    <row r="2897" spans="2:7" ht="29.25" customHeight="1" x14ac:dyDescent="0.25">
      <c r="B2897" s="131" t="s">
        <v>2718</v>
      </c>
      <c r="C2897" s="131" t="s">
        <v>2586</v>
      </c>
      <c r="D2897" s="131" t="s">
        <v>2587</v>
      </c>
      <c r="E2897" s="132" t="s">
        <v>2581</v>
      </c>
      <c r="F2897" s="136" t="s">
        <v>1097</v>
      </c>
      <c r="G2897" s="133">
        <v>3.5876894374382338</v>
      </c>
    </row>
    <row r="2898" spans="2:7" ht="27.75" customHeight="1" x14ac:dyDescent="0.25">
      <c r="B2898" s="131" t="s">
        <v>2719</v>
      </c>
      <c r="C2898" s="131" t="s">
        <v>2586</v>
      </c>
      <c r="D2898" s="131" t="s">
        <v>2587</v>
      </c>
      <c r="E2898" s="132" t="s">
        <v>2584</v>
      </c>
      <c r="F2898" s="136" t="s">
        <v>688</v>
      </c>
      <c r="G2898" s="133">
        <v>58.470294145922168</v>
      </c>
    </row>
    <row r="2899" spans="2:7" ht="27.75" customHeight="1" x14ac:dyDescent="0.25">
      <c r="B2899" s="131" t="s">
        <v>2720</v>
      </c>
      <c r="C2899" s="131" t="s">
        <v>2586</v>
      </c>
      <c r="D2899" s="131" t="s">
        <v>2587</v>
      </c>
      <c r="E2899" s="132" t="s">
        <v>2721</v>
      </c>
      <c r="F2899" s="136" t="s">
        <v>798</v>
      </c>
      <c r="G2899" s="133">
        <v>27.581322675510435</v>
      </c>
    </row>
    <row r="2900" spans="2:7" ht="30" customHeight="1" x14ac:dyDescent="0.25">
      <c r="B2900" s="131" t="s">
        <v>2722</v>
      </c>
      <c r="C2900" s="131" t="s">
        <v>2586</v>
      </c>
      <c r="D2900" s="131" t="s">
        <v>2587</v>
      </c>
      <c r="E2900" s="132" t="s">
        <v>2582</v>
      </c>
      <c r="F2900" s="136" t="s">
        <v>845</v>
      </c>
      <c r="G2900" s="133">
        <v>7.5813226755104353</v>
      </c>
    </row>
    <row r="2901" spans="2:7" ht="30" customHeight="1" x14ac:dyDescent="0.25">
      <c r="B2901" s="131" t="s">
        <v>2723</v>
      </c>
      <c r="C2901" s="131" t="s">
        <v>2724</v>
      </c>
      <c r="D2901" s="131" t="s">
        <v>2725</v>
      </c>
      <c r="E2901" s="132" t="s">
        <v>2726</v>
      </c>
      <c r="F2901" s="136" t="s">
        <v>586</v>
      </c>
      <c r="G2901" s="133">
        <v>30.997222650759376</v>
      </c>
    </row>
    <row r="2902" spans="2:7" ht="30" customHeight="1" x14ac:dyDescent="0.25">
      <c r="B2902" s="131" t="s">
        <v>2727</v>
      </c>
      <c r="C2902" s="131" t="s">
        <v>2724</v>
      </c>
      <c r="D2902" s="131" t="s">
        <v>2725</v>
      </c>
      <c r="E2902" s="132" t="s">
        <v>2728</v>
      </c>
      <c r="F2902" s="136" t="s">
        <v>553</v>
      </c>
      <c r="G2902" s="133">
        <v>194.99481842589736</v>
      </c>
    </row>
    <row r="2903" spans="2:7" ht="30" customHeight="1" x14ac:dyDescent="0.25">
      <c r="B2903" s="131" t="s">
        <v>2727</v>
      </c>
      <c r="C2903" s="131" t="s">
        <v>2724</v>
      </c>
      <c r="D2903" s="131" t="s">
        <v>2725</v>
      </c>
      <c r="E2903" s="132" t="s">
        <v>2729</v>
      </c>
      <c r="F2903" s="136" t="s">
        <v>544</v>
      </c>
      <c r="G2903" s="133">
        <v>124.72550496463487</v>
      </c>
    </row>
    <row r="2904" spans="2:7" ht="30" customHeight="1" x14ac:dyDescent="0.25">
      <c r="B2904" s="131" t="s">
        <v>2727</v>
      </c>
      <c r="C2904" s="131" t="s">
        <v>2724</v>
      </c>
      <c r="D2904" s="131" t="s">
        <v>2725</v>
      </c>
      <c r="E2904" s="132" t="s">
        <v>2730</v>
      </c>
      <c r="F2904" s="136" t="s">
        <v>553</v>
      </c>
      <c r="G2904" s="133">
        <v>194.99481842589736</v>
      </c>
    </row>
    <row r="2905" spans="2:7" ht="30" customHeight="1" x14ac:dyDescent="0.25">
      <c r="B2905" s="131" t="s">
        <v>2727</v>
      </c>
      <c r="C2905" s="131" t="s">
        <v>2724</v>
      </c>
      <c r="D2905" s="131" t="s">
        <v>2725</v>
      </c>
      <c r="E2905" s="132" t="s">
        <v>2731</v>
      </c>
      <c r="F2905" s="136" t="s">
        <v>544</v>
      </c>
      <c r="G2905" s="133">
        <v>0</v>
      </c>
    </row>
    <row r="2906" spans="2:7" ht="30" customHeight="1" x14ac:dyDescent="0.25">
      <c r="B2906" s="131" t="s">
        <v>2727</v>
      </c>
      <c r="C2906" s="131" t="s">
        <v>2724</v>
      </c>
      <c r="D2906" s="131" t="s">
        <v>2725</v>
      </c>
      <c r="E2906" s="132" t="s">
        <v>2732</v>
      </c>
      <c r="F2906" s="136" t="s">
        <v>544</v>
      </c>
      <c r="G2906" s="133">
        <v>124.66106962569467</v>
      </c>
    </row>
    <row r="2907" spans="2:7" ht="30" customHeight="1" x14ac:dyDescent="0.25">
      <c r="B2907" s="131" t="s">
        <v>2727</v>
      </c>
      <c r="C2907" s="131" t="s">
        <v>2724</v>
      </c>
      <c r="D2907" s="131" t="s">
        <v>2725</v>
      </c>
      <c r="E2907" s="132" t="s">
        <v>2733</v>
      </c>
      <c r="F2907" s="136" t="s">
        <v>553</v>
      </c>
      <c r="G2907" s="133">
        <v>194.99481842589736</v>
      </c>
    </row>
    <row r="2908" spans="2:7" ht="30" customHeight="1" x14ac:dyDescent="0.25">
      <c r="B2908" s="131" t="s">
        <v>2727</v>
      </c>
      <c r="C2908" s="131" t="s">
        <v>2724</v>
      </c>
      <c r="D2908" s="131" t="s">
        <v>2725</v>
      </c>
      <c r="E2908" s="132" t="s">
        <v>2734</v>
      </c>
      <c r="F2908" s="136" t="s">
        <v>544</v>
      </c>
      <c r="G2908" s="133">
        <v>124.66106962569467</v>
      </c>
    </row>
    <row r="2909" spans="2:7" ht="30" customHeight="1" x14ac:dyDescent="0.25">
      <c r="B2909" s="131" t="s">
        <v>2735</v>
      </c>
      <c r="C2909" s="131" t="s">
        <v>2724</v>
      </c>
      <c r="D2909" s="131" t="s">
        <v>2725</v>
      </c>
      <c r="E2909" s="132" t="s">
        <v>2736</v>
      </c>
      <c r="F2909" s="136" t="s">
        <v>544</v>
      </c>
      <c r="G2909" s="133">
        <v>124.66106962569467</v>
      </c>
    </row>
    <row r="2910" spans="2:7" ht="30" customHeight="1" x14ac:dyDescent="0.25">
      <c r="B2910" s="131" t="s">
        <v>2737</v>
      </c>
      <c r="C2910" s="131" t="s">
        <v>2724</v>
      </c>
      <c r="D2910" s="131" t="s">
        <v>2725</v>
      </c>
      <c r="E2910" s="132" t="s">
        <v>2738</v>
      </c>
      <c r="F2910" s="136" t="s">
        <v>688</v>
      </c>
      <c r="G2910" s="133">
        <v>46.452675540904764</v>
      </c>
    </row>
    <row r="2911" spans="2:7" ht="30" customHeight="1" x14ac:dyDescent="0.25">
      <c r="B2911" s="131" t="s">
        <v>2739</v>
      </c>
      <c r="C2911" s="131" t="s">
        <v>2724</v>
      </c>
      <c r="D2911" s="131" t="s">
        <v>2725</v>
      </c>
      <c r="E2911" s="132" t="s">
        <v>2740</v>
      </c>
      <c r="F2911" s="136" t="s">
        <v>559</v>
      </c>
      <c r="G2911" s="133">
        <v>48.964331152381803</v>
      </c>
    </row>
    <row r="2912" spans="2:7" ht="30" customHeight="1" x14ac:dyDescent="0.25">
      <c r="B2912" s="131" t="s">
        <v>2741</v>
      </c>
      <c r="C2912" s="131" t="s">
        <v>2724</v>
      </c>
      <c r="D2912" s="131" t="s">
        <v>2725</v>
      </c>
      <c r="E2912" s="132" t="s">
        <v>2303</v>
      </c>
      <c r="F2912" s="136" t="s">
        <v>553</v>
      </c>
      <c r="G2912" s="133">
        <v>194.99481842589736</v>
      </c>
    </row>
    <row r="2913" spans="2:7" ht="30" customHeight="1" x14ac:dyDescent="0.25">
      <c r="B2913" s="131" t="s">
        <v>2739</v>
      </c>
      <c r="C2913" s="131" t="s">
        <v>2724</v>
      </c>
      <c r="D2913" s="131" t="s">
        <v>2725</v>
      </c>
      <c r="E2913" s="132" t="s">
        <v>2742</v>
      </c>
      <c r="F2913" s="136" t="s">
        <v>620</v>
      </c>
      <c r="G2913" s="133">
        <v>194.99481842589736</v>
      </c>
    </row>
    <row r="2914" spans="2:7" ht="30" customHeight="1" x14ac:dyDescent="0.25">
      <c r="B2914" s="131" t="s">
        <v>2743</v>
      </c>
      <c r="C2914" s="131" t="s">
        <v>2724</v>
      </c>
      <c r="D2914" s="131" t="s">
        <v>2725</v>
      </c>
      <c r="E2914" s="132" t="s">
        <v>2744</v>
      </c>
      <c r="F2914" s="136" t="s">
        <v>559</v>
      </c>
      <c r="G2914" s="133">
        <v>0</v>
      </c>
    </row>
    <row r="2915" spans="2:7" ht="30" customHeight="1" x14ac:dyDescent="0.25">
      <c r="B2915" s="131" t="s">
        <v>2743</v>
      </c>
      <c r="C2915" s="131" t="s">
        <v>2724</v>
      </c>
      <c r="D2915" s="131" t="s">
        <v>2725</v>
      </c>
      <c r="E2915" s="132" t="s">
        <v>2745</v>
      </c>
      <c r="F2915" s="136" t="s">
        <v>798</v>
      </c>
      <c r="G2915" s="133">
        <v>22.060226703488318</v>
      </c>
    </row>
    <row r="2916" spans="2:7" ht="30" customHeight="1" x14ac:dyDescent="0.25">
      <c r="B2916" s="131" t="s">
        <v>2746</v>
      </c>
      <c r="C2916" s="131" t="s">
        <v>2724</v>
      </c>
      <c r="D2916" s="131" t="s">
        <v>2725</v>
      </c>
      <c r="E2916" s="132" t="s">
        <v>2505</v>
      </c>
      <c r="F2916" s="136" t="s">
        <v>544</v>
      </c>
      <c r="G2916" s="133">
        <v>124.66106962569467</v>
      </c>
    </row>
    <row r="2917" spans="2:7" ht="30" customHeight="1" x14ac:dyDescent="0.25">
      <c r="B2917" s="131" t="s">
        <v>2746</v>
      </c>
      <c r="C2917" s="131" t="s">
        <v>2724</v>
      </c>
      <c r="D2917" s="131" t="s">
        <v>2725</v>
      </c>
      <c r="E2917" s="132" t="s">
        <v>2747</v>
      </c>
      <c r="F2917" s="136" t="s">
        <v>1097</v>
      </c>
      <c r="G2917" s="133">
        <v>0</v>
      </c>
    </row>
    <row r="2918" spans="2:7" ht="30" customHeight="1" x14ac:dyDescent="0.25">
      <c r="B2918" s="131" t="s">
        <v>2746</v>
      </c>
      <c r="C2918" s="131" t="s">
        <v>2724</v>
      </c>
      <c r="D2918" s="131" t="s">
        <v>2725</v>
      </c>
      <c r="E2918" s="132" t="s">
        <v>2598</v>
      </c>
      <c r="F2918" s="136" t="s">
        <v>688</v>
      </c>
      <c r="G2918" s="133">
        <v>46.452675540904764</v>
      </c>
    </row>
    <row r="2919" spans="2:7" ht="30" customHeight="1" x14ac:dyDescent="0.25">
      <c r="B2919" s="131" t="s">
        <v>1556</v>
      </c>
      <c r="C2919" s="131" t="s">
        <v>2724</v>
      </c>
      <c r="D2919" s="131" t="s">
        <v>2725</v>
      </c>
      <c r="E2919" s="132" t="s">
        <v>2748</v>
      </c>
      <c r="F2919" s="136" t="s">
        <v>688</v>
      </c>
      <c r="G2919" s="133">
        <v>46.452675540904764</v>
      </c>
    </row>
    <row r="2920" spans="2:7" ht="30" customHeight="1" x14ac:dyDescent="0.25">
      <c r="B2920" s="131" t="s">
        <v>2749</v>
      </c>
      <c r="C2920" s="131" t="s">
        <v>2724</v>
      </c>
      <c r="D2920" s="131" t="s">
        <v>2725</v>
      </c>
      <c r="E2920" s="132" t="s">
        <v>2660</v>
      </c>
      <c r="F2920" s="136" t="s">
        <v>559</v>
      </c>
      <c r="G2920" s="133">
        <v>48.964331152381803</v>
      </c>
    </row>
    <row r="2921" spans="2:7" ht="30" customHeight="1" x14ac:dyDescent="0.25">
      <c r="B2921" s="131" t="s">
        <v>2750</v>
      </c>
      <c r="C2921" s="131" t="s">
        <v>2724</v>
      </c>
      <c r="D2921" s="131" t="s">
        <v>2725</v>
      </c>
      <c r="E2921" s="132" t="s">
        <v>2751</v>
      </c>
      <c r="F2921" s="136" t="s">
        <v>559</v>
      </c>
      <c r="G2921" s="133">
        <v>39.722543094229557</v>
      </c>
    </row>
    <row r="2922" spans="2:7" ht="30" customHeight="1" x14ac:dyDescent="0.25">
      <c r="B2922" s="131" t="s">
        <v>2752</v>
      </c>
      <c r="C2922" s="131" t="s">
        <v>2724</v>
      </c>
      <c r="D2922" s="131" t="s">
        <v>2725</v>
      </c>
      <c r="E2922" s="132" t="s">
        <v>2517</v>
      </c>
      <c r="F2922" s="136" t="s">
        <v>798</v>
      </c>
      <c r="G2922" s="133">
        <v>17.696342007354076</v>
      </c>
    </row>
    <row r="2923" spans="2:7" ht="30" customHeight="1" x14ac:dyDescent="0.25">
      <c r="B2923" s="131" t="s">
        <v>2752</v>
      </c>
      <c r="C2923" s="131" t="s">
        <v>2724</v>
      </c>
      <c r="D2923" s="131" t="s">
        <v>2725</v>
      </c>
      <c r="E2923" s="132" t="s">
        <v>2753</v>
      </c>
      <c r="F2923" s="136" t="s">
        <v>559</v>
      </c>
      <c r="G2923" s="133">
        <v>39.722543094229557</v>
      </c>
    </row>
    <row r="2924" spans="2:7" ht="30" customHeight="1" x14ac:dyDescent="0.25">
      <c r="B2924" s="131" t="s">
        <v>2752</v>
      </c>
      <c r="C2924" s="131" t="s">
        <v>2724</v>
      </c>
      <c r="D2924" s="131" t="s">
        <v>2725</v>
      </c>
      <c r="E2924" s="132" t="s">
        <v>2626</v>
      </c>
      <c r="F2924" s="136" t="s">
        <v>559</v>
      </c>
      <c r="G2924" s="133">
        <v>39.722543094229557</v>
      </c>
    </row>
    <row r="2925" spans="2:7" ht="30" customHeight="1" x14ac:dyDescent="0.25">
      <c r="B2925" s="131" t="s">
        <v>2754</v>
      </c>
      <c r="C2925" s="131" t="s">
        <v>2724</v>
      </c>
      <c r="D2925" s="131" t="s">
        <v>2725</v>
      </c>
      <c r="E2925" s="132" t="s">
        <v>2755</v>
      </c>
      <c r="F2925" s="136" t="s">
        <v>559</v>
      </c>
      <c r="G2925" s="133">
        <v>39.722543094229557</v>
      </c>
    </row>
    <row r="2926" spans="2:7" ht="30" customHeight="1" x14ac:dyDescent="0.25">
      <c r="B2926" s="131" t="s">
        <v>2756</v>
      </c>
      <c r="C2926" s="131" t="s">
        <v>2724</v>
      </c>
      <c r="D2926" s="131" t="s">
        <v>2725</v>
      </c>
      <c r="E2926" s="132" t="s">
        <v>2757</v>
      </c>
      <c r="F2926" s="136" t="s">
        <v>1097</v>
      </c>
      <c r="G2926" s="133">
        <v>2.3029437251522857</v>
      </c>
    </row>
    <row r="2927" spans="2:7" ht="30" customHeight="1" x14ac:dyDescent="0.25">
      <c r="B2927" s="131" t="s">
        <v>2758</v>
      </c>
      <c r="C2927" s="131" t="s">
        <v>2724</v>
      </c>
      <c r="D2927" s="131" t="s">
        <v>2725</v>
      </c>
      <c r="E2927" s="132" t="s">
        <v>2628</v>
      </c>
      <c r="F2927" s="136" t="s">
        <v>559</v>
      </c>
      <c r="G2927" s="133">
        <v>0</v>
      </c>
    </row>
    <row r="2928" spans="2:7" ht="30" customHeight="1" x14ac:dyDescent="0.25">
      <c r="B2928" s="131" t="s">
        <v>2759</v>
      </c>
      <c r="C2928" s="131" t="s">
        <v>2724</v>
      </c>
      <c r="D2928" s="131" t="s">
        <v>2725</v>
      </c>
      <c r="E2928" s="132" t="s">
        <v>2497</v>
      </c>
      <c r="F2928" s="136" t="s">
        <v>544</v>
      </c>
      <c r="G2928" s="133">
        <v>101.31967961914319</v>
      </c>
    </row>
    <row r="2929" spans="2:7" ht="30" customHeight="1" x14ac:dyDescent="0.25">
      <c r="B2929" s="131" t="s">
        <v>2759</v>
      </c>
      <c r="C2929" s="131" t="s">
        <v>2724</v>
      </c>
      <c r="D2929" s="131" t="s">
        <v>2725</v>
      </c>
      <c r="E2929" s="132" t="s">
        <v>2760</v>
      </c>
      <c r="F2929" s="136" t="s">
        <v>563</v>
      </c>
      <c r="G2929" s="133">
        <v>63.137959904530518</v>
      </c>
    </row>
    <row r="2930" spans="2:7" ht="30" customHeight="1" x14ac:dyDescent="0.25">
      <c r="B2930" s="131" t="s">
        <v>2759</v>
      </c>
      <c r="C2930" s="131" t="s">
        <v>2724</v>
      </c>
      <c r="D2930" s="131" t="s">
        <v>2725</v>
      </c>
      <c r="E2930" s="132" t="s">
        <v>2498</v>
      </c>
      <c r="F2930" s="136" t="s">
        <v>559</v>
      </c>
      <c r="G2930" s="133">
        <v>0</v>
      </c>
    </row>
    <row r="2931" spans="2:7" ht="30" customHeight="1" x14ac:dyDescent="0.25">
      <c r="B2931" s="131" t="s">
        <v>2759</v>
      </c>
      <c r="C2931" s="131" t="s">
        <v>2724</v>
      </c>
      <c r="D2931" s="131" t="s">
        <v>2725</v>
      </c>
      <c r="E2931" s="132" t="s">
        <v>2499</v>
      </c>
      <c r="F2931" s="136" t="s">
        <v>559</v>
      </c>
      <c r="G2931" s="133">
        <v>0</v>
      </c>
    </row>
    <row r="2932" spans="2:7" ht="30" customHeight="1" x14ac:dyDescent="0.25">
      <c r="B2932" s="131" t="s">
        <v>2759</v>
      </c>
      <c r="C2932" s="131" t="s">
        <v>2724</v>
      </c>
      <c r="D2932" s="131" t="s">
        <v>2725</v>
      </c>
      <c r="E2932" s="132" t="s">
        <v>2761</v>
      </c>
      <c r="F2932" s="136" t="s">
        <v>544</v>
      </c>
      <c r="G2932" s="133">
        <v>101.31967961914319</v>
      </c>
    </row>
    <row r="2933" spans="2:7" ht="30" customHeight="1" x14ac:dyDescent="0.25">
      <c r="B2933" s="131" t="s">
        <v>2762</v>
      </c>
      <c r="C2933" s="131" t="s">
        <v>2724</v>
      </c>
      <c r="D2933" s="131" t="s">
        <v>2725</v>
      </c>
      <c r="E2933" s="132" t="s">
        <v>2270</v>
      </c>
      <c r="F2933" s="136" t="s">
        <v>544</v>
      </c>
      <c r="G2933" s="133">
        <v>101.31967961914319</v>
      </c>
    </row>
    <row r="2934" spans="2:7" ht="30" customHeight="1" x14ac:dyDescent="0.25">
      <c r="B2934" s="131" t="s">
        <v>2750</v>
      </c>
      <c r="C2934" s="131" t="s">
        <v>2724</v>
      </c>
      <c r="D2934" s="131" t="s">
        <v>2725</v>
      </c>
      <c r="E2934" s="132" t="s">
        <v>2763</v>
      </c>
      <c r="F2934" s="136" t="s">
        <v>620</v>
      </c>
      <c r="G2934" s="133">
        <v>83.088286810062385</v>
      </c>
    </row>
    <row r="2935" spans="2:7" ht="30" customHeight="1" x14ac:dyDescent="0.25">
      <c r="B2935" s="131" t="s">
        <v>1554</v>
      </c>
      <c r="C2935" s="131" t="s">
        <v>2724</v>
      </c>
      <c r="D2935" s="131" t="s">
        <v>2725</v>
      </c>
      <c r="E2935" s="132" t="s">
        <v>2764</v>
      </c>
      <c r="F2935" s="136" t="s">
        <v>544</v>
      </c>
      <c r="G2935" s="133">
        <v>0</v>
      </c>
    </row>
    <row r="2936" spans="2:7" ht="30" customHeight="1" x14ac:dyDescent="0.25">
      <c r="B2936" s="131" t="s">
        <v>2765</v>
      </c>
      <c r="C2936" s="131" t="s">
        <v>2724</v>
      </c>
      <c r="D2936" s="131" t="s">
        <v>2725</v>
      </c>
      <c r="E2936" s="132" t="s">
        <v>2638</v>
      </c>
      <c r="F2936" s="136" t="s">
        <v>626</v>
      </c>
      <c r="G2936" s="133">
        <v>0</v>
      </c>
    </row>
    <row r="2937" spans="2:7" ht="30" customHeight="1" x14ac:dyDescent="0.25">
      <c r="B2937" s="131" t="s">
        <v>2765</v>
      </c>
      <c r="C2937" s="131" t="s">
        <v>2724</v>
      </c>
      <c r="D2937" s="131" t="s">
        <v>2725</v>
      </c>
      <c r="E2937" s="132" t="s">
        <v>2766</v>
      </c>
      <c r="F2937" s="136" t="s">
        <v>553</v>
      </c>
      <c r="G2937" s="133">
        <v>234.2987261663265</v>
      </c>
    </row>
    <row r="2938" spans="2:7" ht="30" customHeight="1" x14ac:dyDescent="0.25">
      <c r="B2938" s="131" t="s">
        <v>2767</v>
      </c>
      <c r="C2938" s="131" t="s">
        <v>2724</v>
      </c>
      <c r="D2938" s="131" t="s">
        <v>2725</v>
      </c>
      <c r="E2938" s="132" t="s">
        <v>2519</v>
      </c>
      <c r="F2938" s="136" t="s">
        <v>798</v>
      </c>
      <c r="G2938" s="133">
        <v>0</v>
      </c>
    </row>
    <row r="2939" spans="2:7" ht="30" customHeight="1" x14ac:dyDescent="0.25">
      <c r="B2939" s="131" t="s">
        <v>2767</v>
      </c>
      <c r="C2939" s="131" t="s">
        <v>2724</v>
      </c>
      <c r="D2939" s="131" t="s">
        <v>2725</v>
      </c>
      <c r="E2939" s="132" t="s">
        <v>2768</v>
      </c>
      <c r="F2939" s="136" t="s">
        <v>544</v>
      </c>
      <c r="G2939" s="133">
        <v>149.8920823113759</v>
      </c>
    </row>
    <row r="2940" spans="2:7" ht="30" customHeight="1" x14ac:dyDescent="0.25">
      <c r="B2940" s="131" t="s">
        <v>2769</v>
      </c>
      <c r="C2940" s="131" t="s">
        <v>2724</v>
      </c>
      <c r="D2940" s="131" t="s">
        <v>2725</v>
      </c>
      <c r="E2940" s="132" t="s">
        <v>2770</v>
      </c>
      <c r="F2940" s="136" t="s">
        <v>547</v>
      </c>
      <c r="G2940" s="133">
        <v>375.37785549550972</v>
      </c>
    </row>
    <row r="2941" spans="2:7" ht="30" customHeight="1" x14ac:dyDescent="0.25">
      <c r="B2941" s="131" t="s">
        <v>2769</v>
      </c>
      <c r="C2941" s="131" t="s">
        <v>2724</v>
      </c>
      <c r="D2941" s="131" t="s">
        <v>2725</v>
      </c>
      <c r="E2941" s="132" t="s">
        <v>2771</v>
      </c>
      <c r="F2941" s="136" t="s">
        <v>544</v>
      </c>
      <c r="G2941" s="133">
        <v>149.8920823113759</v>
      </c>
    </row>
    <row r="2942" spans="2:7" ht="30" customHeight="1" x14ac:dyDescent="0.25">
      <c r="B2942" s="131" t="s">
        <v>2769</v>
      </c>
      <c r="C2942" s="131" t="s">
        <v>2724</v>
      </c>
      <c r="D2942" s="131" t="s">
        <v>2725</v>
      </c>
      <c r="E2942" s="132" t="s">
        <v>2537</v>
      </c>
      <c r="F2942" s="136" t="s">
        <v>559</v>
      </c>
      <c r="G2942" s="133">
        <v>58.881747943605198</v>
      </c>
    </row>
    <row r="2943" spans="2:7" ht="30" customHeight="1" x14ac:dyDescent="0.25">
      <c r="B2943" s="131" t="s">
        <v>2772</v>
      </c>
      <c r="C2943" s="131" t="s">
        <v>2724</v>
      </c>
      <c r="D2943" s="131" t="s">
        <v>2725</v>
      </c>
      <c r="E2943" s="132" t="s">
        <v>2540</v>
      </c>
      <c r="F2943" s="136" t="s">
        <v>586</v>
      </c>
      <c r="G2943" s="133">
        <v>0</v>
      </c>
    </row>
    <row r="2944" spans="2:7" ht="30" customHeight="1" x14ac:dyDescent="0.25">
      <c r="B2944" s="131" t="s">
        <v>2773</v>
      </c>
      <c r="C2944" s="131" t="s">
        <v>2724</v>
      </c>
      <c r="D2944" s="131" t="s">
        <v>2725</v>
      </c>
      <c r="E2944" s="132" t="s">
        <v>2774</v>
      </c>
      <c r="F2944" s="136" t="s">
        <v>563</v>
      </c>
      <c r="G2944" s="133">
        <v>46.223704106734907</v>
      </c>
    </row>
    <row r="2945" spans="2:7" ht="30" customHeight="1" x14ac:dyDescent="0.25">
      <c r="B2945" s="131" t="s">
        <v>2773</v>
      </c>
      <c r="C2945" s="131" t="s">
        <v>2724</v>
      </c>
      <c r="D2945" s="131" t="s">
        <v>2725</v>
      </c>
      <c r="E2945" s="132" t="s">
        <v>2775</v>
      </c>
      <c r="F2945" s="136" t="s">
        <v>544</v>
      </c>
      <c r="G2945" s="133">
        <v>74.238411861719825</v>
      </c>
    </row>
    <row r="2946" spans="2:7" ht="30" customHeight="1" x14ac:dyDescent="0.25">
      <c r="B2946" s="131" t="s">
        <v>2773</v>
      </c>
      <c r="C2946" s="131" t="s">
        <v>2724</v>
      </c>
      <c r="D2946" s="131" t="s">
        <v>2725</v>
      </c>
      <c r="E2946" s="132" t="s">
        <v>2520</v>
      </c>
      <c r="F2946" s="136" t="s">
        <v>563</v>
      </c>
      <c r="G2946" s="133">
        <v>46.223704106734907</v>
      </c>
    </row>
    <row r="2947" spans="2:7" ht="30" customHeight="1" x14ac:dyDescent="0.25">
      <c r="B2947" s="131" t="s">
        <v>2773</v>
      </c>
      <c r="C2947" s="131" t="s">
        <v>2724</v>
      </c>
      <c r="D2947" s="131" t="s">
        <v>2725</v>
      </c>
      <c r="E2947" s="132" t="s">
        <v>2536</v>
      </c>
      <c r="F2947" s="136" t="s">
        <v>544</v>
      </c>
      <c r="G2947" s="133">
        <v>74.238411861719825</v>
      </c>
    </row>
    <row r="2948" spans="2:7" ht="30" customHeight="1" x14ac:dyDescent="0.25">
      <c r="B2948" s="131" t="s">
        <v>2776</v>
      </c>
      <c r="C2948" s="131" t="s">
        <v>2724</v>
      </c>
      <c r="D2948" s="131" t="s">
        <v>2725</v>
      </c>
      <c r="E2948" s="132" t="s">
        <v>2405</v>
      </c>
      <c r="F2948" s="136" t="s">
        <v>559</v>
      </c>
      <c r="G2948" s="133">
        <v>29.057401395886025</v>
      </c>
    </row>
    <row r="2949" spans="2:7" ht="30" customHeight="1" x14ac:dyDescent="0.25">
      <c r="B2949" s="131" t="s">
        <v>2777</v>
      </c>
      <c r="C2949" s="131" t="s">
        <v>2724</v>
      </c>
      <c r="D2949" s="131" t="s">
        <v>2725</v>
      </c>
      <c r="E2949" s="132" t="s">
        <v>2456</v>
      </c>
      <c r="F2949" s="136" t="s">
        <v>553</v>
      </c>
      <c r="G2949" s="133">
        <v>0</v>
      </c>
    </row>
    <row r="2950" spans="2:7" ht="30" customHeight="1" x14ac:dyDescent="0.25">
      <c r="B2950" s="131" t="s">
        <v>2777</v>
      </c>
      <c r="C2950" s="131" t="s">
        <v>2724</v>
      </c>
      <c r="D2950" s="131" t="s">
        <v>2725</v>
      </c>
      <c r="E2950" s="132" t="s">
        <v>2312</v>
      </c>
      <c r="F2950" s="136" t="s">
        <v>553</v>
      </c>
      <c r="G2950" s="133">
        <v>222.4493194276439</v>
      </c>
    </row>
    <row r="2951" spans="2:7" ht="30" customHeight="1" x14ac:dyDescent="0.25">
      <c r="B2951" s="131" t="s">
        <v>2777</v>
      </c>
      <c r="C2951" s="131" t="s">
        <v>2724</v>
      </c>
      <c r="D2951" s="131" t="s">
        <v>2725</v>
      </c>
      <c r="E2951" s="132" t="s">
        <v>2778</v>
      </c>
      <c r="F2951" s="136" t="s">
        <v>544</v>
      </c>
      <c r="G2951" s="133">
        <v>142.28983342822548</v>
      </c>
    </row>
    <row r="2952" spans="2:7" ht="30" customHeight="1" x14ac:dyDescent="0.25">
      <c r="B2952" s="131" t="s">
        <v>2777</v>
      </c>
      <c r="C2952" s="131" t="s">
        <v>2724</v>
      </c>
      <c r="D2952" s="131" t="s">
        <v>2725</v>
      </c>
      <c r="E2952" s="132" t="s">
        <v>2779</v>
      </c>
      <c r="F2952" s="136" t="s">
        <v>1680</v>
      </c>
      <c r="G2952" s="133">
        <v>275.55565277788412</v>
      </c>
    </row>
    <row r="2953" spans="2:7" ht="30" customHeight="1" x14ac:dyDescent="0.25">
      <c r="B2953" s="131" t="s">
        <v>2777</v>
      </c>
      <c r="C2953" s="131" t="s">
        <v>2724</v>
      </c>
      <c r="D2953" s="131" t="s">
        <v>2725</v>
      </c>
      <c r="E2953" s="132" t="s">
        <v>2664</v>
      </c>
      <c r="F2953" s="136" t="s">
        <v>544</v>
      </c>
      <c r="G2953" s="133">
        <v>142.28983342822548</v>
      </c>
    </row>
    <row r="2954" spans="2:7" ht="30" customHeight="1" x14ac:dyDescent="0.25">
      <c r="B2954" s="131" t="s">
        <v>2780</v>
      </c>
      <c r="C2954" s="131" t="s">
        <v>2724</v>
      </c>
      <c r="D2954" s="131" t="s">
        <v>2725</v>
      </c>
      <c r="E2954" s="132" t="s">
        <v>2781</v>
      </c>
      <c r="F2954" s="136" t="s">
        <v>559</v>
      </c>
      <c r="G2954" s="133">
        <v>55.888038245322178</v>
      </c>
    </row>
    <row r="2955" spans="2:7" ht="30" customHeight="1" x14ac:dyDescent="0.25">
      <c r="B2955" s="131" t="s">
        <v>2782</v>
      </c>
      <c r="C2955" s="131" t="s">
        <v>2724</v>
      </c>
      <c r="D2955" s="131" t="s">
        <v>2725</v>
      </c>
      <c r="E2955" s="132" t="s">
        <v>2490</v>
      </c>
      <c r="F2955" s="136" t="s">
        <v>544</v>
      </c>
      <c r="G2955" s="133">
        <v>142.28983342822548</v>
      </c>
    </row>
    <row r="2956" spans="2:7" ht="30" customHeight="1" x14ac:dyDescent="0.25">
      <c r="B2956" s="131" t="s">
        <v>2783</v>
      </c>
      <c r="C2956" s="131" t="s">
        <v>2724</v>
      </c>
      <c r="D2956" s="131" t="s">
        <v>2725</v>
      </c>
      <c r="E2956" s="132" t="s">
        <v>2784</v>
      </c>
      <c r="F2956" s="136" t="s">
        <v>544</v>
      </c>
      <c r="G2956" s="133">
        <v>142.28983342822548</v>
      </c>
    </row>
    <row r="2957" spans="2:7" ht="30" customHeight="1" x14ac:dyDescent="0.25">
      <c r="B2957" s="131" t="s">
        <v>2783</v>
      </c>
      <c r="C2957" s="131" t="s">
        <v>2724</v>
      </c>
      <c r="D2957" s="131" t="s">
        <v>2725</v>
      </c>
      <c r="E2957" s="132" t="s">
        <v>2785</v>
      </c>
      <c r="F2957" s="136" t="s">
        <v>544</v>
      </c>
      <c r="G2957" s="133">
        <v>142.28983342822548</v>
      </c>
    </row>
    <row r="2958" spans="2:7" ht="30" customHeight="1" x14ac:dyDescent="0.25">
      <c r="B2958" s="131" t="s">
        <v>2783</v>
      </c>
      <c r="C2958" s="131" t="s">
        <v>2724</v>
      </c>
      <c r="D2958" s="131" t="s">
        <v>2725</v>
      </c>
      <c r="E2958" s="132" t="s">
        <v>2786</v>
      </c>
      <c r="F2958" s="136" t="s">
        <v>544</v>
      </c>
      <c r="G2958" s="133">
        <v>142.28983342822548</v>
      </c>
    </row>
    <row r="2959" spans="2:7" ht="30" customHeight="1" x14ac:dyDescent="0.25">
      <c r="B2959" s="131" t="s">
        <v>2783</v>
      </c>
      <c r="C2959" s="131" t="s">
        <v>2724</v>
      </c>
      <c r="D2959" s="131" t="s">
        <v>2725</v>
      </c>
      <c r="E2959" s="132" t="s">
        <v>2787</v>
      </c>
      <c r="F2959" s="136" t="s">
        <v>559</v>
      </c>
      <c r="G2959" s="133">
        <v>0</v>
      </c>
    </row>
    <row r="2960" spans="2:7" ht="30" customHeight="1" x14ac:dyDescent="0.25">
      <c r="B2960" s="131" t="s">
        <v>2783</v>
      </c>
      <c r="C2960" s="131" t="s">
        <v>2724</v>
      </c>
      <c r="D2960" s="131" t="s">
        <v>2725</v>
      </c>
      <c r="E2960" s="132" t="s">
        <v>2788</v>
      </c>
      <c r="F2960" s="136" t="s">
        <v>563</v>
      </c>
      <c r="G2960" s="133">
        <v>88.77458241311264</v>
      </c>
    </row>
    <row r="2961" spans="2:7" ht="30" customHeight="1" x14ac:dyDescent="0.25">
      <c r="B2961" s="131" t="s">
        <v>2783</v>
      </c>
      <c r="C2961" s="131" t="s">
        <v>2724</v>
      </c>
      <c r="D2961" s="131" t="s">
        <v>2725</v>
      </c>
      <c r="E2961" s="132" t="s">
        <v>2789</v>
      </c>
      <c r="F2961" s="136" t="s">
        <v>563</v>
      </c>
      <c r="G2961" s="133">
        <v>88.77458241311264</v>
      </c>
    </row>
    <row r="2962" spans="2:7" ht="30" customHeight="1" x14ac:dyDescent="0.25">
      <c r="B2962" s="131" t="s">
        <v>2790</v>
      </c>
      <c r="C2962" s="131" t="s">
        <v>2724</v>
      </c>
      <c r="D2962" s="131" t="s">
        <v>2725</v>
      </c>
      <c r="E2962" s="132" t="s">
        <v>2791</v>
      </c>
      <c r="F2962" s="136" t="s">
        <v>544</v>
      </c>
      <c r="G2962" s="133">
        <v>142.28983342822548</v>
      </c>
    </row>
    <row r="2963" spans="2:7" ht="30" customHeight="1" x14ac:dyDescent="0.25">
      <c r="B2963" s="131" t="s">
        <v>2792</v>
      </c>
      <c r="C2963" s="131" t="s">
        <v>2724</v>
      </c>
      <c r="D2963" s="131" t="s">
        <v>2725</v>
      </c>
      <c r="E2963" s="132" t="s">
        <v>2535</v>
      </c>
      <c r="F2963" s="136" t="s">
        <v>626</v>
      </c>
      <c r="G2963" s="133">
        <v>18.111603960282192</v>
      </c>
    </row>
    <row r="2964" spans="2:7" ht="30" customHeight="1" x14ac:dyDescent="0.25">
      <c r="B2964" s="131" t="s">
        <v>2792</v>
      </c>
      <c r="C2964" s="131" t="s">
        <v>2724</v>
      </c>
      <c r="D2964" s="131" t="s">
        <v>2725</v>
      </c>
      <c r="E2964" s="132" t="s">
        <v>2366</v>
      </c>
      <c r="F2964" s="136" t="s">
        <v>544</v>
      </c>
      <c r="G2964" s="133">
        <v>142.28983342822548</v>
      </c>
    </row>
    <row r="2965" spans="2:7" ht="30" customHeight="1" x14ac:dyDescent="0.25">
      <c r="B2965" s="131" t="s">
        <v>2793</v>
      </c>
      <c r="C2965" s="131" t="s">
        <v>2724</v>
      </c>
      <c r="D2965" s="131" t="s">
        <v>2725</v>
      </c>
      <c r="E2965" s="132" t="s">
        <v>2687</v>
      </c>
      <c r="F2965" s="136" t="s">
        <v>559</v>
      </c>
      <c r="G2965" s="133">
        <v>55.888038245322178</v>
      </c>
    </row>
    <row r="2966" spans="2:7" ht="30" customHeight="1" x14ac:dyDescent="0.25">
      <c r="B2966" s="131" t="s">
        <v>2794</v>
      </c>
      <c r="C2966" s="131" t="s">
        <v>2724</v>
      </c>
      <c r="D2966" s="131" t="s">
        <v>2725</v>
      </c>
      <c r="E2966" s="132" t="s">
        <v>2795</v>
      </c>
      <c r="F2966" s="136" t="s">
        <v>563</v>
      </c>
      <c r="G2966" s="133">
        <v>88.77458241311264</v>
      </c>
    </row>
    <row r="2967" spans="2:7" ht="30" customHeight="1" x14ac:dyDescent="0.25">
      <c r="B2967" s="131" t="s">
        <v>2794</v>
      </c>
      <c r="C2967" s="131" t="s">
        <v>2724</v>
      </c>
      <c r="D2967" s="131" t="s">
        <v>2725</v>
      </c>
      <c r="E2967" s="132" t="s">
        <v>2661</v>
      </c>
      <c r="F2967" s="136" t="s">
        <v>563</v>
      </c>
      <c r="G2967" s="133">
        <v>88.77458241311264</v>
      </c>
    </row>
    <row r="2968" spans="2:7" ht="30" customHeight="1" x14ac:dyDescent="0.25">
      <c r="B2968" s="131" t="s">
        <v>2794</v>
      </c>
      <c r="C2968" s="131" t="s">
        <v>2724</v>
      </c>
      <c r="D2968" s="131" t="s">
        <v>2725</v>
      </c>
      <c r="E2968" s="132" t="s">
        <v>2796</v>
      </c>
      <c r="F2968" s="136" t="s">
        <v>688</v>
      </c>
      <c r="G2968" s="133">
        <v>53.111603960282189</v>
      </c>
    </row>
    <row r="2969" spans="2:7" ht="30" customHeight="1" x14ac:dyDescent="0.25">
      <c r="B2969" s="131" t="s">
        <v>2797</v>
      </c>
      <c r="C2969" s="131" t="s">
        <v>2724</v>
      </c>
      <c r="D2969" s="131" t="s">
        <v>2725</v>
      </c>
      <c r="E2969" s="132" t="s">
        <v>2314</v>
      </c>
      <c r="F2969" s="136" t="s">
        <v>547</v>
      </c>
      <c r="G2969" s="133">
        <v>351.53372306438217</v>
      </c>
    </row>
    <row r="2970" spans="2:7" ht="30" customHeight="1" x14ac:dyDescent="0.25">
      <c r="B2970" s="131" t="s">
        <v>2797</v>
      </c>
      <c r="C2970" s="131" t="s">
        <v>2724</v>
      </c>
      <c r="D2970" s="131" t="s">
        <v>2725</v>
      </c>
      <c r="E2970" s="132" t="s">
        <v>2798</v>
      </c>
      <c r="F2970" s="136" t="s">
        <v>553</v>
      </c>
      <c r="G2970" s="133">
        <v>219.3528141585561</v>
      </c>
    </row>
    <row r="2971" spans="2:7" ht="30" customHeight="1" x14ac:dyDescent="0.25">
      <c r="B2971" s="131" t="s">
        <v>2799</v>
      </c>
      <c r="C2971" s="131" t="s">
        <v>2724</v>
      </c>
      <c r="D2971" s="131" t="s">
        <v>2725</v>
      </c>
      <c r="E2971" s="132" t="s">
        <v>2660</v>
      </c>
      <c r="F2971" s="136" t="s">
        <v>798</v>
      </c>
      <c r="G2971" s="133">
        <v>1.6992932950429669</v>
      </c>
    </row>
    <row r="2972" spans="2:7" ht="30" customHeight="1" x14ac:dyDescent="0.25">
      <c r="B2972" s="131" t="s">
        <v>2800</v>
      </c>
      <c r="C2972" s="131" t="s">
        <v>2724</v>
      </c>
      <c r="D2972" s="131" t="s">
        <v>2725</v>
      </c>
      <c r="E2972" s="132" t="s">
        <v>2801</v>
      </c>
      <c r="F2972" s="136" t="s">
        <v>559</v>
      </c>
      <c r="G2972" s="133">
        <v>1.2918968043904258</v>
      </c>
    </row>
    <row r="2973" spans="2:7" ht="30" customHeight="1" x14ac:dyDescent="0.25">
      <c r="B2973" s="131" t="s">
        <v>2800</v>
      </c>
      <c r="C2973" s="131" t="s">
        <v>2724</v>
      </c>
      <c r="D2973" s="131" t="s">
        <v>2725</v>
      </c>
      <c r="E2973" s="132" t="s">
        <v>2369</v>
      </c>
      <c r="F2973" s="136" t="s">
        <v>798</v>
      </c>
      <c r="G2973" s="133">
        <v>0</v>
      </c>
    </row>
    <row r="2974" spans="2:7" ht="30" customHeight="1" x14ac:dyDescent="0.25">
      <c r="B2974" s="131" t="s">
        <v>2802</v>
      </c>
      <c r="C2974" s="131" t="s">
        <v>2724</v>
      </c>
      <c r="D2974" s="131" t="s">
        <v>2725</v>
      </c>
      <c r="E2974" s="132" t="s">
        <v>2368</v>
      </c>
      <c r="F2974" s="136" t="s">
        <v>688</v>
      </c>
      <c r="G2974" s="133">
        <v>-0.3510563287835069</v>
      </c>
    </row>
    <row r="2975" spans="2:7" ht="30" customHeight="1" x14ac:dyDescent="0.25">
      <c r="B2975" s="131" t="s">
        <v>2803</v>
      </c>
      <c r="C2975" s="131" t="s">
        <v>2724</v>
      </c>
      <c r="D2975" s="131" t="s">
        <v>2725</v>
      </c>
      <c r="E2975" s="132" t="s">
        <v>2342</v>
      </c>
      <c r="F2975" s="136" t="s">
        <v>626</v>
      </c>
      <c r="G2975" s="133">
        <v>20.472307430931291</v>
      </c>
    </row>
    <row r="2976" spans="2:7" ht="30" customHeight="1" x14ac:dyDescent="0.25">
      <c r="B2976" s="131" t="s">
        <v>2800</v>
      </c>
      <c r="C2976" s="131" t="s">
        <v>2724</v>
      </c>
      <c r="D2976" s="131" t="s">
        <v>2725</v>
      </c>
      <c r="E2976" s="132" t="s">
        <v>2377</v>
      </c>
      <c r="F2976" s="136" t="s">
        <v>559</v>
      </c>
      <c r="G2976" s="133">
        <v>51.67215819319496</v>
      </c>
    </row>
    <row r="2977" spans="2:7" ht="30" customHeight="1" x14ac:dyDescent="0.25">
      <c r="B2977" s="131" t="s">
        <v>2800</v>
      </c>
      <c r="C2977" s="131" t="s">
        <v>2724</v>
      </c>
      <c r="D2977" s="131" t="s">
        <v>2725</v>
      </c>
      <c r="E2977" s="132" t="s">
        <v>2804</v>
      </c>
      <c r="F2977" s="136" t="s">
        <v>553</v>
      </c>
      <c r="G2977" s="133">
        <v>206.25562893354163</v>
      </c>
    </row>
    <row r="2978" spans="2:7" ht="30" customHeight="1" x14ac:dyDescent="0.25">
      <c r="B2978" s="131" t="s">
        <v>2800</v>
      </c>
      <c r="C2978" s="131" t="s">
        <v>2724</v>
      </c>
      <c r="D2978" s="131" t="s">
        <v>2725</v>
      </c>
      <c r="E2978" s="132" t="s">
        <v>2805</v>
      </c>
      <c r="F2978" s="136" t="s">
        <v>637</v>
      </c>
      <c r="G2978" s="133">
        <v>136.8056538514401</v>
      </c>
    </row>
    <row r="2979" spans="2:7" ht="30" customHeight="1" x14ac:dyDescent="0.25">
      <c r="B2979" s="131" t="s">
        <v>2800</v>
      </c>
      <c r="C2979" s="131" t="s">
        <v>2724</v>
      </c>
      <c r="D2979" s="131" t="s">
        <v>2725</v>
      </c>
      <c r="E2979" s="132" t="s">
        <v>2806</v>
      </c>
      <c r="F2979" s="136" t="s">
        <v>656</v>
      </c>
      <c r="G2979" s="133">
        <v>412.17649346317097</v>
      </c>
    </row>
    <row r="2980" spans="2:7" ht="30" customHeight="1" x14ac:dyDescent="0.25">
      <c r="B2980" s="131" t="s">
        <v>2800</v>
      </c>
      <c r="C2980" s="131" t="s">
        <v>2724</v>
      </c>
      <c r="D2980" s="131" t="s">
        <v>2725</v>
      </c>
      <c r="E2980" s="132" t="s">
        <v>2807</v>
      </c>
      <c r="F2980" s="136" t="s">
        <v>1595</v>
      </c>
      <c r="G2980" s="133">
        <v>221.63756000771912</v>
      </c>
    </row>
    <row r="2981" spans="2:7" ht="30" customHeight="1" x14ac:dyDescent="0.25">
      <c r="B2981" s="131" t="s">
        <v>2808</v>
      </c>
      <c r="C2981" s="131" t="s">
        <v>2724</v>
      </c>
      <c r="D2981" s="131" t="s">
        <v>2725</v>
      </c>
      <c r="E2981" s="132" t="s">
        <v>2401</v>
      </c>
      <c r="F2981" s="136" t="s">
        <v>559</v>
      </c>
      <c r="G2981" s="133">
        <v>0</v>
      </c>
    </row>
    <row r="2982" spans="2:7" ht="30" customHeight="1" x14ac:dyDescent="0.25">
      <c r="B2982" s="131" t="s">
        <v>2809</v>
      </c>
      <c r="C2982" s="131" t="s">
        <v>2724</v>
      </c>
      <c r="D2982" s="131" t="s">
        <v>2725</v>
      </c>
      <c r="E2982" s="132" t="s">
        <v>2683</v>
      </c>
      <c r="F2982" s="136" t="s">
        <v>553</v>
      </c>
      <c r="G2982" s="133">
        <v>209.9980000499975</v>
      </c>
    </row>
    <row r="2983" spans="2:7" ht="30" customHeight="1" x14ac:dyDescent="0.25">
      <c r="B2983" s="131" t="s">
        <v>2809</v>
      </c>
      <c r="C2983" s="131" t="s">
        <v>2724</v>
      </c>
      <c r="D2983" s="131" t="s">
        <v>2725</v>
      </c>
      <c r="E2983" s="132" t="s">
        <v>2810</v>
      </c>
      <c r="F2983" s="136" t="s">
        <v>553</v>
      </c>
      <c r="G2983" s="133">
        <v>209.9980000499975</v>
      </c>
    </row>
    <row r="2984" spans="2:7" ht="30" customHeight="1" x14ac:dyDescent="0.25">
      <c r="B2984" s="131" t="s">
        <v>2811</v>
      </c>
      <c r="C2984" s="131" t="s">
        <v>2724</v>
      </c>
      <c r="D2984" s="131" t="s">
        <v>2725</v>
      </c>
      <c r="E2984" s="132" t="s">
        <v>2678</v>
      </c>
      <c r="F2984" s="136" t="s">
        <v>559</v>
      </c>
      <c r="G2984" s="133">
        <v>52.660754379549736</v>
      </c>
    </row>
    <row r="2985" spans="2:7" ht="30" customHeight="1" x14ac:dyDescent="0.25">
      <c r="B2985" s="131" t="s">
        <v>2811</v>
      </c>
      <c r="C2985" s="131" t="s">
        <v>2724</v>
      </c>
      <c r="D2985" s="131" t="s">
        <v>2725</v>
      </c>
      <c r="E2985" s="132" t="s">
        <v>2425</v>
      </c>
      <c r="F2985" s="136" t="s">
        <v>544</v>
      </c>
      <c r="G2985" s="133">
        <v>134.26111890543802</v>
      </c>
    </row>
    <row r="2986" spans="2:7" ht="30" customHeight="1" x14ac:dyDescent="0.25">
      <c r="B2986" s="131" t="s">
        <v>2812</v>
      </c>
      <c r="C2986" s="131" t="s">
        <v>2724</v>
      </c>
      <c r="D2986" s="131" t="s">
        <v>2725</v>
      </c>
      <c r="E2986" s="132" t="s">
        <v>2390</v>
      </c>
      <c r="F2986" s="136" t="s">
        <v>688</v>
      </c>
      <c r="G2986" s="133">
        <v>50.009504516791971</v>
      </c>
    </row>
    <row r="2987" spans="2:7" ht="30" customHeight="1" x14ac:dyDescent="0.25">
      <c r="B2987" s="131" t="s">
        <v>2812</v>
      </c>
      <c r="C2987" s="131" t="s">
        <v>2724</v>
      </c>
      <c r="D2987" s="131" t="s">
        <v>2725</v>
      </c>
      <c r="E2987" s="132" t="s">
        <v>2419</v>
      </c>
      <c r="F2987" s="136" t="s">
        <v>559</v>
      </c>
      <c r="G2987" s="133">
        <v>52.660754379549736</v>
      </c>
    </row>
    <row r="2988" spans="2:7" ht="30" customHeight="1" x14ac:dyDescent="0.25">
      <c r="B2988" s="131" t="s">
        <v>2812</v>
      </c>
      <c r="C2988" s="131" t="s">
        <v>2724</v>
      </c>
      <c r="D2988" s="131" t="s">
        <v>2725</v>
      </c>
      <c r="E2988" s="132" t="s">
        <v>2289</v>
      </c>
      <c r="F2988" s="136" t="s">
        <v>553</v>
      </c>
      <c r="G2988" s="133">
        <v>209.9980000499975</v>
      </c>
    </row>
    <row r="2989" spans="2:7" ht="30" customHeight="1" x14ac:dyDescent="0.25">
      <c r="B2989" s="131" t="s">
        <v>2813</v>
      </c>
      <c r="C2989" s="131" t="s">
        <v>2724</v>
      </c>
      <c r="D2989" s="131" t="s">
        <v>2725</v>
      </c>
      <c r="E2989" s="132" t="s">
        <v>2394</v>
      </c>
      <c r="F2989" s="136" t="s">
        <v>559</v>
      </c>
      <c r="G2989" s="133">
        <v>52.660754379549736</v>
      </c>
    </row>
    <row r="2990" spans="2:7" ht="30" customHeight="1" x14ac:dyDescent="0.25">
      <c r="B2990" s="131" t="s">
        <v>2814</v>
      </c>
      <c r="C2990" s="131" t="s">
        <v>2724</v>
      </c>
      <c r="D2990" s="131" t="s">
        <v>2725</v>
      </c>
      <c r="E2990" s="132" t="s">
        <v>2398</v>
      </c>
      <c r="F2990" s="136" t="s">
        <v>586</v>
      </c>
      <c r="G2990" s="133">
        <v>33.414409669589219</v>
      </c>
    </row>
    <row r="2991" spans="2:7" ht="30" customHeight="1" x14ac:dyDescent="0.25">
      <c r="B2991" s="131" t="s">
        <v>2815</v>
      </c>
      <c r="C2991" s="131" t="s">
        <v>2724</v>
      </c>
      <c r="D2991" s="131" t="s">
        <v>2725</v>
      </c>
      <c r="E2991" s="132" t="s">
        <v>2816</v>
      </c>
      <c r="F2991" s="136" t="s">
        <v>563</v>
      </c>
      <c r="G2991" s="133">
        <v>83.772554113477995</v>
      </c>
    </row>
    <row r="2992" spans="2:7" ht="30" customHeight="1" x14ac:dyDescent="0.25">
      <c r="B2992" s="131" t="s">
        <v>2817</v>
      </c>
      <c r="C2992" s="131" t="s">
        <v>2724</v>
      </c>
      <c r="D2992" s="131" t="s">
        <v>2725</v>
      </c>
      <c r="E2992" s="132" t="s">
        <v>2290</v>
      </c>
      <c r="F2992" s="136" t="s">
        <v>688</v>
      </c>
      <c r="G2992" s="133">
        <v>50.009504516791971</v>
      </c>
    </row>
    <row r="2993" spans="2:7" ht="30" customHeight="1" x14ac:dyDescent="0.25">
      <c r="B2993" s="131" t="s">
        <v>2817</v>
      </c>
      <c r="C2993" s="131" t="s">
        <v>2724</v>
      </c>
      <c r="D2993" s="131" t="s">
        <v>2725</v>
      </c>
      <c r="E2993" s="132" t="s">
        <v>2690</v>
      </c>
      <c r="F2993" s="136" t="s">
        <v>559</v>
      </c>
      <c r="G2993" s="133">
        <v>52.660754379549736</v>
      </c>
    </row>
    <row r="2994" spans="2:7" ht="30" customHeight="1" x14ac:dyDescent="0.25">
      <c r="B2994" s="131" t="s">
        <v>2818</v>
      </c>
      <c r="C2994" s="131" t="s">
        <v>2724</v>
      </c>
      <c r="D2994" s="131" t="s">
        <v>2725</v>
      </c>
      <c r="E2994" s="132" t="s">
        <v>2819</v>
      </c>
      <c r="F2994" s="136" t="s">
        <v>559</v>
      </c>
      <c r="G2994" s="133">
        <v>52.660754379549736</v>
      </c>
    </row>
    <row r="2995" spans="2:7" ht="30" customHeight="1" x14ac:dyDescent="0.25">
      <c r="B2995" s="131" t="s">
        <v>2820</v>
      </c>
      <c r="C2995" s="131" t="s">
        <v>2724</v>
      </c>
      <c r="D2995" s="131" t="s">
        <v>2725</v>
      </c>
      <c r="E2995" s="132" t="s">
        <v>2363</v>
      </c>
      <c r="F2995" s="136" t="s">
        <v>547</v>
      </c>
      <c r="G2995" s="133">
        <v>333.58667302415876</v>
      </c>
    </row>
    <row r="2996" spans="2:7" ht="30" customHeight="1" x14ac:dyDescent="0.25">
      <c r="B2996" s="131" t="s">
        <v>2820</v>
      </c>
      <c r="C2996" s="131" t="s">
        <v>2724</v>
      </c>
      <c r="D2996" s="131" t="s">
        <v>2725</v>
      </c>
      <c r="E2996" s="132" t="s">
        <v>2821</v>
      </c>
      <c r="F2996" s="136" t="s">
        <v>563</v>
      </c>
      <c r="G2996" s="133">
        <v>83.046829205130976</v>
      </c>
    </row>
    <row r="2997" spans="2:7" ht="30" customHeight="1" x14ac:dyDescent="0.25">
      <c r="B2997" s="131" t="s">
        <v>2820</v>
      </c>
      <c r="C2997" s="131" t="s">
        <v>2724</v>
      </c>
      <c r="D2997" s="131" t="s">
        <v>2725</v>
      </c>
      <c r="E2997" s="132" t="s">
        <v>2822</v>
      </c>
      <c r="F2997" s="136" t="s">
        <v>553</v>
      </c>
      <c r="G2997" s="133">
        <v>208.11897804494259</v>
      </c>
    </row>
    <row r="2998" spans="2:7" ht="30" customHeight="1" x14ac:dyDescent="0.25">
      <c r="B2998" s="131" t="s">
        <v>2820</v>
      </c>
      <c r="C2998" s="131" t="s">
        <v>2724</v>
      </c>
      <c r="D2998" s="131" t="s">
        <v>2725</v>
      </c>
      <c r="E2998" s="132" t="s">
        <v>2823</v>
      </c>
      <c r="F2998" s="136" t="s">
        <v>544</v>
      </c>
      <c r="G2998" s="133">
        <v>133.03483728956934</v>
      </c>
    </row>
    <row r="2999" spans="2:7" ht="30" customHeight="1" x14ac:dyDescent="0.25">
      <c r="B2999" s="131" t="s">
        <v>2820</v>
      </c>
      <c r="C2999" s="131" t="s">
        <v>2724</v>
      </c>
      <c r="D2999" s="131" t="s">
        <v>2725</v>
      </c>
      <c r="E2999" s="132" t="s">
        <v>2824</v>
      </c>
      <c r="F2999" s="136" t="s">
        <v>553</v>
      </c>
      <c r="G2999" s="133">
        <v>208.11897804494259</v>
      </c>
    </row>
    <row r="3000" spans="2:7" ht="30" customHeight="1" x14ac:dyDescent="0.25">
      <c r="B3000" s="131" t="s">
        <v>2820</v>
      </c>
      <c r="C3000" s="131" t="s">
        <v>2724</v>
      </c>
      <c r="D3000" s="131" t="s">
        <v>2725</v>
      </c>
      <c r="E3000" s="132" t="s">
        <v>2825</v>
      </c>
      <c r="F3000" s="136" t="s">
        <v>563</v>
      </c>
      <c r="G3000" s="133">
        <v>83.046829205130976</v>
      </c>
    </row>
    <row r="3001" spans="2:7" ht="30" customHeight="1" x14ac:dyDescent="0.25">
      <c r="B3001" s="131" t="s">
        <v>2820</v>
      </c>
      <c r="C3001" s="131" t="s">
        <v>2724</v>
      </c>
      <c r="D3001" s="131" t="s">
        <v>2725</v>
      </c>
      <c r="E3001" s="132" t="s">
        <v>2826</v>
      </c>
      <c r="F3001" s="136" t="s">
        <v>563</v>
      </c>
      <c r="G3001" s="133">
        <v>83.046829205130976</v>
      </c>
    </row>
    <row r="3002" spans="2:7" ht="30" customHeight="1" x14ac:dyDescent="0.25">
      <c r="B3002" s="131" t="s">
        <v>2827</v>
      </c>
      <c r="C3002" s="131" t="s">
        <v>2724</v>
      </c>
      <c r="D3002" s="131" t="s">
        <v>2725</v>
      </c>
      <c r="E3002" s="132" t="s">
        <v>2828</v>
      </c>
      <c r="F3002" s="136" t="s">
        <v>544</v>
      </c>
      <c r="G3002" s="133">
        <v>133.09925651585073</v>
      </c>
    </row>
    <row r="3003" spans="2:7" ht="30" customHeight="1" x14ac:dyDescent="0.25">
      <c r="B3003" s="131" t="s">
        <v>2827</v>
      </c>
      <c r="C3003" s="131" t="s">
        <v>2724</v>
      </c>
      <c r="D3003" s="131" t="s">
        <v>2725</v>
      </c>
      <c r="E3003" s="132" t="s">
        <v>2829</v>
      </c>
      <c r="F3003" s="136" t="s">
        <v>553</v>
      </c>
      <c r="G3003" s="133">
        <v>208.11897804494259</v>
      </c>
    </row>
    <row r="3004" spans="2:7" ht="30" customHeight="1" x14ac:dyDescent="0.25">
      <c r="B3004" s="131" t="s">
        <v>2827</v>
      </c>
      <c r="C3004" s="131" t="s">
        <v>2724</v>
      </c>
      <c r="D3004" s="131" t="s">
        <v>2725</v>
      </c>
      <c r="E3004" s="132" t="s">
        <v>2830</v>
      </c>
      <c r="F3004" s="136" t="s">
        <v>563</v>
      </c>
      <c r="G3004" s="133">
        <v>83.046829205130976</v>
      </c>
    </row>
    <row r="3005" spans="2:7" ht="30" customHeight="1" x14ac:dyDescent="0.25">
      <c r="B3005" s="131" t="s">
        <v>2827</v>
      </c>
      <c r="C3005" s="131" t="s">
        <v>2724</v>
      </c>
      <c r="D3005" s="131" t="s">
        <v>2725</v>
      </c>
      <c r="E3005" s="132" t="s">
        <v>2365</v>
      </c>
      <c r="F3005" s="136" t="s">
        <v>544</v>
      </c>
      <c r="G3005" s="133">
        <v>133.09925651585073</v>
      </c>
    </row>
    <row r="3006" spans="2:7" ht="30" customHeight="1" x14ac:dyDescent="0.25">
      <c r="B3006" s="131" t="s">
        <v>2827</v>
      </c>
      <c r="C3006" s="131" t="s">
        <v>2724</v>
      </c>
      <c r="D3006" s="131" t="s">
        <v>2725</v>
      </c>
      <c r="E3006" s="132" t="s">
        <v>2831</v>
      </c>
      <c r="F3006" s="136" t="s">
        <v>563</v>
      </c>
      <c r="G3006" s="133">
        <v>83.046829205130976</v>
      </c>
    </row>
    <row r="3007" spans="2:7" ht="30" customHeight="1" x14ac:dyDescent="0.25">
      <c r="B3007" s="131" t="s">
        <v>2827</v>
      </c>
      <c r="C3007" s="131" t="s">
        <v>2724</v>
      </c>
      <c r="D3007" s="131" t="s">
        <v>2725</v>
      </c>
      <c r="E3007" s="132" t="s">
        <v>2681</v>
      </c>
      <c r="F3007" s="136" t="s">
        <v>544</v>
      </c>
      <c r="G3007" s="133">
        <v>133.09925651585073</v>
      </c>
    </row>
    <row r="3008" spans="2:7" ht="30" customHeight="1" x14ac:dyDescent="0.25">
      <c r="B3008" s="131" t="s">
        <v>2827</v>
      </c>
      <c r="C3008" s="131" t="s">
        <v>2724</v>
      </c>
      <c r="D3008" s="131" t="s">
        <v>2725</v>
      </c>
      <c r="E3008" s="132" t="s">
        <v>2371</v>
      </c>
      <c r="F3008" s="136" t="s">
        <v>563</v>
      </c>
      <c r="G3008" s="133">
        <v>0</v>
      </c>
    </row>
    <row r="3009" spans="2:7" ht="30" customHeight="1" x14ac:dyDescent="0.25">
      <c r="B3009" s="131" t="s">
        <v>2827</v>
      </c>
      <c r="C3009" s="131" t="s">
        <v>2724</v>
      </c>
      <c r="D3009" s="131" t="s">
        <v>2725</v>
      </c>
      <c r="E3009" s="132" t="s">
        <v>2832</v>
      </c>
      <c r="F3009" s="136" t="s">
        <v>688</v>
      </c>
      <c r="G3009" s="133">
        <v>49.641428669937156</v>
      </c>
    </row>
    <row r="3010" spans="2:7" ht="30" customHeight="1" x14ac:dyDescent="0.25">
      <c r="B3010" s="131" t="s">
        <v>2833</v>
      </c>
      <c r="C3010" s="131" t="s">
        <v>2724</v>
      </c>
      <c r="D3010" s="131" t="s">
        <v>2725</v>
      </c>
      <c r="E3010" s="132" t="s">
        <v>2834</v>
      </c>
      <c r="F3010" s="136" t="s">
        <v>563</v>
      </c>
      <c r="G3010" s="133">
        <v>97.058911766029453</v>
      </c>
    </row>
    <row r="3011" spans="2:7" ht="30" customHeight="1" x14ac:dyDescent="0.25">
      <c r="B3011" s="131" t="s">
        <v>2833</v>
      </c>
      <c r="C3011" s="131" t="s">
        <v>2724</v>
      </c>
      <c r="D3011" s="131" t="s">
        <v>2725</v>
      </c>
      <c r="E3011" s="132" t="s">
        <v>2835</v>
      </c>
      <c r="F3011" s="136" t="s">
        <v>688</v>
      </c>
      <c r="G3011" s="133">
        <v>49.875771634341703</v>
      </c>
    </row>
    <row r="3012" spans="2:7" ht="30" customHeight="1" x14ac:dyDescent="0.25">
      <c r="B3012" s="131" t="s">
        <v>2833</v>
      </c>
      <c r="C3012" s="131" t="s">
        <v>2724</v>
      </c>
      <c r="D3012" s="131" t="s">
        <v>2725</v>
      </c>
      <c r="E3012" s="132" t="s">
        <v>2836</v>
      </c>
      <c r="F3012" s="136" t="s">
        <v>563</v>
      </c>
      <c r="G3012" s="133">
        <v>0</v>
      </c>
    </row>
    <row r="3013" spans="2:7" ht="30" customHeight="1" x14ac:dyDescent="0.25">
      <c r="B3013" s="131" t="s">
        <v>2833</v>
      </c>
      <c r="C3013" s="131" t="s">
        <v>2724</v>
      </c>
      <c r="D3013" s="131" t="s">
        <v>2725</v>
      </c>
      <c r="E3013" s="132" t="s">
        <v>2837</v>
      </c>
      <c r="F3013" s="136" t="s">
        <v>553</v>
      </c>
      <c r="G3013" s="133">
        <v>208.95648650517356</v>
      </c>
    </row>
    <row r="3014" spans="2:7" ht="30" customHeight="1" x14ac:dyDescent="0.25">
      <c r="B3014" s="131" t="s">
        <v>2833</v>
      </c>
      <c r="C3014" s="131" t="s">
        <v>2724</v>
      </c>
      <c r="D3014" s="131" t="s">
        <v>2725</v>
      </c>
      <c r="E3014" s="132" t="s">
        <v>2838</v>
      </c>
      <c r="F3014" s="136" t="s">
        <v>559</v>
      </c>
      <c r="G3014" s="133">
        <v>52.460550298995685</v>
      </c>
    </row>
    <row r="3015" spans="2:7" ht="30" customHeight="1" x14ac:dyDescent="0.25">
      <c r="B3015" s="131" t="s">
        <v>2833</v>
      </c>
      <c r="C3015" s="131" t="s">
        <v>2724</v>
      </c>
      <c r="D3015" s="131" t="s">
        <v>2725</v>
      </c>
      <c r="E3015" s="132" t="s">
        <v>2329</v>
      </c>
      <c r="F3015" s="136" t="s">
        <v>563</v>
      </c>
      <c r="G3015" s="133">
        <v>83.410545518311949</v>
      </c>
    </row>
    <row r="3016" spans="2:7" ht="30" customHeight="1" x14ac:dyDescent="0.25">
      <c r="B3016" s="131" t="s">
        <v>2833</v>
      </c>
      <c r="C3016" s="131" t="s">
        <v>2724</v>
      </c>
      <c r="D3016" s="131" t="s">
        <v>2725</v>
      </c>
      <c r="E3016" s="132" t="s">
        <v>2635</v>
      </c>
      <c r="F3016" s="136" t="s">
        <v>563</v>
      </c>
      <c r="G3016" s="133">
        <v>83.410545518311949</v>
      </c>
    </row>
    <row r="3017" spans="2:7" ht="30" customHeight="1" x14ac:dyDescent="0.25">
      <c r="B3017" s="131" t="s">
        <v>2833</v>
      </c>
      <c r="C3017" s="131" t="s">
        <v>2724</v>
      </c>
      <c r="D3017" s="131" t="s">
        <v>2725</v>
      </c>
      <c r="E3017" s="132" t="s">
        <v>2839</v>
      </c>
      <c r="F3017" s="136" t="s">
        <v>620</v>
      </c>
      <c r="G3017" s="133">
        <v>167.91297301034712</v>
      </c>
    </row>
    <row r="3018" spans="2:7" ht="30" customHeight="1" x14ac:dyDescent="0.25">
      <c r="B3018" s="131" t="s">
        <v>2833</v>
      </c>
      <c r="C3018" s="131" t="s">
        <v>2724</v>
      </c>
      <c r="D3018" s="131" t="s">
        <v>2725</v>
      </c>
      <c r="E3018" s="132" t="s">
        <v>2840</v>
      </c>
      <c r="F3018" s="136" t="s">
        <v>559</v>
      </c>
      <c r="G3018" s="133">
        <v>52.460550298995685</v>
      </c>
    </row>
    <row r="3019" spans="2:7" ht="30" customHeight="1" x14ac:dyDescent="0.25">
      <c r="B3019" s="131" t="s">
        <v>2841</v>
      </c>
      <c r="C3019" s="131" t="s">
        <v>2724</v>
      </c>
      <c r="D3019" s="131" t="s">
        <v>2725</v>
      </c>
      <c r="E3019" s="132" t="s">
        <v>2842</v>
      </c>
      <c r="F3019" s="136" t="s">
        <v>688</v>
      </c>
      <c r="G3019" s="133">
        <v>45.541092710719802</v>
      </c>
    </row>
    <row r="3020" spans="2:7" ht="30" customHeight="1" x14ac:dyDescent="0.25">
      <c r="B3020" s="131" t="s">
        <v>2841</v>
      </c>
      <c r="C3020" s="131" t="s">
        <v>2724</v>
      </c>
      <c r="D3020" s="131" t="s">
        <v>2725</v>
      </c>
      <c r="E3020" s="132" t="s">
        <v>2843</v>
      </c>
      <c r="F3020" s="136" t="s">
        <v>553</v>
      </c>
      <c r="G3020" s="133">
        <v>191.26585320275777</v>
      </c>
    </row>
    <row r="3021" spans="2:7" ht="30" customHeight="1" x14ac:dyDescent="0.25">
      <c r="B3021" s="131" t="s">
        <v>2841</v>
      </c>
      <c r="C3021" s="131" t="s">
        <v>2724</v>
      </c>
      <c r="D3021" s="131" t="s">
        <v>2725</v>
      </c>
      <c r="E3021" s="132" t="s">
        <v>2262</v>
      </c>
      <c r="F3021" s="136" t="s">
        <v>547</v>
      </c>
      <c r="G3021" s="133">
        <v>306.68478151983999</v>
      </c>
    </row>
    <row r="3022" spans="2:7" ht="30" customHeight="1" x14ac:dyDescent="0.25">
      <c r="B3022" s="131" t="s">
        <v>2841</v>
      </c>
      <c r="C3022" s="131" t="s">
        <v>2724</v>
      </c>
      <c r="D3022" s="131" t="s">
        <v>2725</v>
      </c>
      <c r="E3022" s="132" t="s">
        <v>2844</v>
      </c>
      <c r="F3022" s="136" t="s">
        <v>544</v>
      </c>
      <c r="G3022" s="133">
        <v>122.34087096068205</v>
      </c>
    </row>
    <row r="3023" spans="2:7" ht="30" customHeight="1" x14ac:dyDescent="0.25">
      <c r="B3023" s="131" t="s">
        <v>2841</v>
      </c>
      <c r="C3023" s="131" t="s">
        <v>2724</v>
      </c>
      <c r="D3023" s="131" t="s">
        <v>2725</v>
      </c>
      <c r="E3023" s="132" t="s">
        <v>2845</v>
      </c>
      <c r="F3023" s="136" t="s">
        <v>544</v>
      </c>
      <c r="G3023" s="133">
        <v>122.34087096068205</v>
      </c>
    </row>
    <row r="3024" spans="2:7" ht="30" customHeight="1" x14ac:dyDescent="0.25">
      <c r="B3024" s="131" t="s">
        <v>2841</v>
      </c>
      <c r="C3024" s="131" t="s">
        <v>2724</v>
      </c>
      <c r="D3024" s="131" t="s">
        <v>2725</v>
      </c>
      <c r="E3024" s="132" t="s">
        <v>2846</v>
      </c>
      <c r="F3024" s="136" t="s">
        <v>559</v>
      </c>
      <c r="G3024" s="133">
        <v>47.976684786639133</v>
      </c>
    </row>
    <row r="3025" spans="2:7" ht="30" customHeight="1" x14ac:dyDescent="0.25">
      <c r="B3025" s="131" t="s">
        <v>2841</v>
      </c>
      <c r="C3025" s="131" t="s">
        <v>2724</v>
      </c>
      <c r="D3025" s="131" t="s">
        <v>2725</v>
      </c>
      <c r="E3025" s="132" t="s">
        <v>2381</v>
      </c>
      <c r="F3025" s="136" t="s">
        <v>544</v>
      </c>
      <c r="G3025" s="133">
        <v>122.34087096068205</v>
      </c>
    </row>
    <row r="3026" spans="2:7" ht="30" customHeight="1" x14ac:dyDescent="0.25">
      <c r="B3026" s="131" t="s">
        <v>2847</v>
      </c>
      <c r="C3026" s="131" t="s">
        <v>2724</v>
      </c>
      <c r="D3026" s="131" t="s">
        <v>2725</v>
      </c>
      <c r="E3026" s="132" t="s">
        <v>2278</v>
      </c>
      <c r="F3026" s="136" t="s">
        <v>553</v>
      </c>
      <c r="G3026" s="133">
        <v>0</v>
      </c>
    </row>
    <row r="3027" spans="2:7" ht="30" customHeight="1" x14ac:dyDescent="0.25">
      <c r="B3027" s="131" t="s">
        <v>2847</v>
      </c>
      <c r="C3027" s="131" t="s">
        <v>2724</v>
      </c>
      <c r="D3027" s="131" t="s">
        <v>2725</v>
      </c>
      <c r="E3027" s="132" t="s">
        <v>2848</v>
      </c>
      <c r="F3027" s="136" t="s">
        <v>544</v>
      </c>
      <c r="G3027" s="133">
        <v>129.61678094737164</v>
      </c>
    </row>
    <row r="3028" spans="2:7" ht="30" customHeight="1" x14ac:dyDescent="0.25">
      <c r="B3028" s="131" t="s">
        <v>2849</v>
      </c>
      <c r="C3028" s="131" t="s">
        <v>2724</v>
      </c>
      <c r="D3028" s="131" t="s">
        <v>2725</v>
      </c>
      <c r="E3028" s="132" t="s">
        <v>2850</v>
      </c>
      <c r="F3028" s="136" t="s">
        <v>620</v>
      </c>
      <c r="G3028" s="133">
        <v>155.40613127691626</v>
      </c>
    </row>
    <row r="3029" spans="2:7" ht="30" customHeight="1" x14ac:dyDescent="0.25">
      <c r="B3029" s="131" t="s">
        <v>2847</v>
      </c>
      <c r="C3029" s="131" t="s">
        <v>2724</v>
      </c>
      <c r="D3029" s="131" t="s">
        <v>2725</v>
      </c>
      <c r="E3029" s="132" t="s">
        <v>2851</v>
      </c>
      <c r="F3029" s="136" t="s">
        <v>563</v>
      </c>
      <c r="G3029" s="133">
        <v>80.909426409874428</v>
      </c>
    </row>
    <row r="3030" spans="2:7" ht="30" customHeight="1" x14ac:dyDescent="0.25">
      <c r="B3030" s="131" t="s">
        <v>2847</v>
      </c>
      <c r="C3030" s="131" t="s">
        <v>2724</v>
      </c>
      <c r="D3030" s="131" t="s">
        <v>2725</v>
      </c>
      <c r="E3030" s="132" t="s">
        <v>2852</v>
      </c>
      <c r="F3030" s="136" t="s">
        <v>688</v>
      </c>
      <c r="G3030" s="133">
        <v>48.361271547114782</v>
      </c>
    </row>
    <row r="3031" spans="2:7" ht="30" customHeight="1" x14ac:dyDescent="0.25">
      <c r="B3031" s="131" t="s">
        <v>2853</v>
      </c>
      <c r="C3031" s="131" t="s">
        <v>2724</v>
      </c>
      <c r="D3031" s="131" t="s">
        <v>2725</v>
      </c>
      <c r="E3031" s="132" t="s">
        <v>2854</v>
      </c>
      <c r="F3031" s="136" t="s">
        <v>688</v>
      </c>
      <c r="G3031" s="133">
        <v>48.361271547114782</v>
      </c>
    </row>
    <row r="3032" spans="2:7" ht="30" customHeight="1" x14ac:dyDescent="0.25">
      <c r="B3032" s="131" t="s">
        <v>2853</v>
      </c>
      <c r="C3032" s="131" t="s">
        <v>2724</v>
      </c>
      <c r="D3032" s="131" t="s">
        <v>2725</v>
      </c>
      <c r="E3032" s="132" t="s">
        <v>2855</v>
      </c>
      <c r="F3032" s="136" t="s">
        <v>563</v>
      </c>
      <c r="G3032" s="133">
        <v>80.909426409874428</v>
      </c>
    </row>
    <row r="3033" spans="2:7" ht="30" customHeight="1" x14ac:dyDescent="0.25">
      <c r="B3033" s="131" t="s">
        <v>2853</v>
      </c>
      <c r="C3033" s="131" t="s">
        <v>2724</v>
      </c>
      <c r="D3033" s="131" t="s">
        <v>2725</v>
      </c>
      <c r="E3033" s="132" t="s">
        <v>2403</v>
      </c>
      <c r="F3033" s="136" t="s">
        <v>544</v>
      </c>
      <c r="G3033" s="133">
        <v>129.61678094737164</v>
      </c>
    </row>
    <row r="3034" spans="2:7" ht="30" customHeight="1" x14ac:dyDescent="0.25">
      <c r="B3034" s="131" t="s">
        <v>2853</v>
      </c>
      <c r="C3034" s="131" t="s">
        <v>2724</v>
      </c>
      <c r="D3034" s="131" t="s">
        <v>2725</v>
      </c>
      <c r="E3034" s="132" t="s">
        <v>2856</v>
      </c>
      <c r="F3034" s="136" t="s">
        <v>563</v>
      </c>
      <c r="G3034" s="133">
        <v>80.909426409874428</v>
      </c>
    </row>
    <row r="3035" spans="2:7" ht="30" customHeight="1" x14ac:dyDescent="0.25">
      <c r="B3035" s="131" t="s">
        <v>2853</v>
      </c>
      <c r="C3035" s="131" t="s">
        <v>2724</v>
      </c>
      <c r="D3035" s="131" t="s">
        <v>2725</v>
      </c>
      <c r="E3035" s="132" t="s">
        <v>2857</v>
      </c>
      <c r="F3035" s="136" t="s">
        <v>544</v>
      </c>
      <c r="G3035" s="133">
        <v>129.61678094737164</v>
      </c>
    </row>
    <row r="3036" spans="2:7" ht="30" customHeight="1" x14ac:dyDescent="0.25">
      <c r="B3036" s="131" t="s">
        <v>2853</v>
      </c>
      <c r="C3036" s="131" t="s">
        <v>2724</v>
      </c>
      <c r="D3036" s="131" t="s">
        <v>2725</v>
      </c>
      <c r="E3036" s="132" t="s">
        <v>2858</v>
      </c>
      <c r="F3036" s="136" t="s">
        <v>553</v>
      </c>
      <c r="G3036" s="133">
        <v>202.70306563845813</v>
      </c>
    </row>
    <row r="3037" spans="2:7" ht="30" customHeight="1" x14ac:dyDescent="0.25">
      <c r="B3037" s="131" t="s">
        <v>2853</v>
      </c>
      <c r="C3037" s="131" t="s">
        <v>2724</v>
      </c>
      <c r="D3037" s="131" t="s">
        <v>2725</v>
      </c>
      <c r="E3037" s="132" t="s">
        <v>2264</v>
      </c>
      <c r="F3037" s="136" t="s">
        <v>553</v>
      </c>
      <c r="G3037" s="133">
        <v>202.70306563845813</v>
      </c>
    </row>
    <row r="3038" spans="2:7" ht="30" customHeight="1" x14ac:dyDescent="0.25">
      <c r="B3038" s="131" t="s">
        <v>2853</v>
      </c>
      <c r="C3038" s="131" t="s">
        <v>2724</v>
      </c>
      <c r="D3038" s="131" t="s">
        <v>2725</v>
      </c>
      <c r="E3038" s="132" t="s">
        <v>2859</v>
      </c>
      <c r="F3038" s="136" t="s">
        <v>688</v>
      </c>
      <c r="G3038" s="133">
        <v>48.361271547114782</v>
      </c>
    </row>
    <row r="3039" spans="2:7" ht="30" customHeight="1" x14ac:dyDescent="0.25">
      <c r="B3039" s="131" t="s">
        <v>2841</v>
      </c>
      <c r="C3039" s="131" t="s">
        <v>2724</v>
      </c>
      <c r="D3039" s="131" t="s">
        <v>2725</v>
      </c>
      <c r="E3039" s="132" t="s">
        <v>2860</v>
      </c>
      <c r="F3039" s="136" t="s">
        <v>544</v>
      </c>
      <c r="G3039" s="133">
        <v>119.10501253209631</v>
      </c>
    </row>
    <row r="3040" spans="2:7" ht="30" customHeight="1" x14ac:dyDescent="0.25">
      <c r="B3040" s="131" t="s">
        <v>2841</v>
      </c>
      <c r="C3040" s="131" t="s">
        <v>2724</v>
      </c>
      <c r="D3040" s="131" t="s">
        <v>2725</v>
      </c>
      <c r="E3040" s="132" t="s">
        <v>2861</v>
      </c>
      <c r="F3040" s="136" t="s">
        <v>563</v>
      </c>
      <c r="G3040" s="133">
        <v>74.314984913377998</v>
      </c>
    </row>
    <row r="3041" spans="2:7" ht="30" customHeight="1" x14ac:dyDescent="0.25">
      <c r="B3041" s="131" t="s">
        <v>2841</v>
      </c>
      <c r="C3041" s="131" t="s">
        <v>2724</v>
      </c>
      <c r="D3041" s="131" t="s">
        <v>2725</v>
      </c>
      <c r="E3041" s="132" t="s">
        <v>2862</v>
      </c>
      <c r="F3041" s="136" t="s">
        <v>586</v>
      </c>
      <c r="G3041" s="133">
        <v>29.576468928429293</v>
      </c>
    </row>
    <row r="3042" spans="2:7" ht="30" customHeight="1" x14ac:dyDescent="0.25">
      <c r="B3042" s="131" t="s">
        <v>2841</v>
      </c>
      <c r="C3042" s="131" t="s">
        <v>2724</v>
      </c>
      <c r="D3042" s="131" t="s">
        <v>2725</v>
      </c>
      <c r="E3042" s="132" t="s">
        <v>2863</v>
      </c>
      <c r="F3042" s="136" t="s">
        <v>559</v>
      </c>
      <c r="G3042" s="133">
        <v>46.76269726832686</v>
      </c>
    </row>
    <row r="3043" spans="2:7" ht="30" customHeight="1" x14ac:dyDescent="0.25">
      <c r="B3043" s="131" t="s">
        <v>2841</v>
      </c>
      <c r="C3043" s="131" t="s">
        <v>2724</v>
      </c>
      <c r="D3043" s="131" t="s">
        <v>2725</v>
      </c>
      <c r="E3043" s="132" t="s">
        <v>2864</v>
      </c>
      <c r="F3043" s="136" t="s">
        <v>544</v>
      </c>
      <c r="G3043" s="133">
        <v>119.10501253209631</v>
      </c>
    </row>
    <row r="3044" spans="2:7" ht="30" customHeight="1" x14ac:dyDescent="0.25">
      <c r="B3044" s="131" t="s">
        <v>2841</v>
      </c>
      <c r="C3044" s="131" t="s">
        <v>2724</v>
      </c>
      <c r="D3044" s="131" t="s">
        <v>2725</v>
      </c>
      <c r="E3044" s="132" t="s">
        <v>2865</v>
      </c>
      <c r="F3044" s="136" t="s">
        <v>563</v>
      </c>
      <c r="G3044" s="133">
        <v>0</v>
      </c>
    </row>
    <row r="3045" spans="2:7" ht="30" customHeight="1" x14ac:dyDescent="0.25">
      <c r="B3045" s="131" t="s">
        <v>2841</v>
      </c>
      <c r="C3045" s="131" t="s">
        <v>2724</v>
      </c>
      <c r="D3045" s="131" t="s">
        <v>2725</v>
      </c>
      <c r="E3045" s="132" t="s">
        <v>2866</v>
      </c>
      <c r="F3045" s="136" t="s">
        <v>688</v>
      </c>
      <c r="G3045" s="133">
        <v>44.391668891261951</v>
      </c>
    </row>
    <row r="3046" spans="2:7" ht="30" customHeight="1" x14ac:dyDescent="0.25">
      <c r="B3046" s="131" t="s">
        <v>2867</v>
      </c>
      <c r="C3046" s="131" t="s">
        <v>2724</v>
      </c>
      <c r="D3046" s="131" t="s">
        <v>2725</v>
      </c>
      <c r="E3046" s="132" t="s">
        <v>2868</v>
      </c>
      <c r="F3046" s="136" t="s">
        <v>559</v>
      </c>
      <c r="G3046" s="133">
        <v>46.76269726832686</v>
      </c>
    </row>
    <row r="3047" spans="2:7" ht="30" customHeight="1" x14ac:dyDescent="0.25">
      <c r="B3047" s="131" t="s">
        <v>2867</v>
      </c>
      <c r="C3047" s="131" t="s">
        <v>2724</v>
      </c>
      <c r="D3047" s="131" t="s">
        <v>2725</v>
      </c>
      <c r="E3047" s="132" t="s">
        <v>2321</v>
      </c>
      <c r="F3047" s="136" t="s">
        <v>544</v>
      </c>
      <c r="G3047" s="133">
        <v>119.10501253209631</v>
      </c>
    </row>
    <row r="3048" spans="2:7" ht="30" customHeight="1" x14ac:dyDescent="0.25">
      <c r="B3048" s="131" t="s">
        <v>2869</v>
      </c>
      <c r="C3048" s="131" t="s">
        <v>2724</v>
      </c>
      <c r="D3048" s="131" t="s">
        <v>2725</v>
      </c>
      <c r="E3048" s="132" t="s">
        <v>2870</v>
      </c>
      <c r="F3048" s="136" t="s">
        <v>798</v>
      </c>
      <c r="G3048" s="133">
        <v>20.864902846712575</v>
      </c>
    </row>
    <row r="3049" spans="2:7" ht="30" customHeight="1" x14ac:dyDescent="0.25">
      <c r="B3049" s="131" t="s">
        <v>2869</v>
      </c>
      <c r="C3049" s="131" t="s">
        <v>2724</v>
      </c>
      <c r="D3049" s="131" t="s">
        <v>2725</v>
      </c>
      <c r="E3049" s="132" t="s">
        <v>2871</v>
      </c>
      <c r="F3049" s="136" t="s">
        <v>563</v>
      </c>
      <c r="G3049" s="133">
        <v>74.314984913377998</v>
      </c>
    </row>
    <row r="3050" spans="2:7" ht="30" customHeight="1" x14ac:dyDescent="0.25">
      <c r="B3050" s="131" t="s">
        <v>2872</v>
      </c>
      <c r="C3050" s="131" t="s">
        <v>2724</v>
      </c>
      <c r="D3050" s="131" t="s">
        <v>2725</v>
      </c>
      <c r="E3050" s="132" t="s">
        <v>2318</v>
      </c>
      <c r="F3050" s="136" t="s">
        <v>563</v>
      </c>
      <c r="G3050" s="133">
        <v>74.314984913377998</v>
      </c>
    </row>
    <row r="3051" spans="2:7" ht="30" customHeight="1" x14ac:dyDescent="0.25">
      <c r="B3051" s="131" t="s">
        <v>2872</v>
      </c>
      <c r="C3051" s="131" t="s">
        <v>2724</v>
      </c>
      <c r="D3051" s="131" t="s">
        <v>2725</v>
      </c>
      <c r="E3051" s="132" t="s">
        <v>2316</v>
      </c>
      <c r="F3051" s="136" t="s">
        <v>563</v>
      </c>
      <c r="G3051" s="133">
        <v>74.314984913377998</v>
      </c>
    </row>
    <row r="3052" spans="2:7" ht="30" customHeight="1" x14ac:dyDescent="0.25">
      <c r="B3052" s="131" t="s">
        <v>2872</v>
      </c>
      <c r="C3052" s="131" t="s">
        <v>2724</v>
      </c>
      <c r="D3052" s="131" t="s">
        <v>2725</v>
      </c>
      <c r="E3052" s="132" t="s">
        <v>2873</v>
      </c>
      <c r="F3052" s="136" t="s">
        <v>553</v>
      </c>
      <c r="G3052" s="133">
        <v>186.44238833939716</v>
      </c>
    </row>
    <row r="3053" spans="2:7" ht="30" customHeight="1" x14ac:dyDescent="0.25">
      <c r="B3053" s="131" t="s">
        <v>2872</v>
      </c>
      <c r="C3053" s="131" t="s">
        <v>2724</v>
      </c>
      <c r="D3053" s="131" t="s">
        <v>2725</v>
      </c>
      <c r="E3053" s="132" t="s">
        <v>2874</v>
      </c>
      <c r="F3053" s="136" t="s">
        <v>553</v>
      </c>
      <c r="G3053" s="133">
        <v>186.44238833939716</v>
      </c>
    </row>
    <row r="3054" spans="2:7" ht="30" customHeight="1" x14ac:dyDescent="0.25">
      <c r="B3054" s="131" t="s">
        <v>2872</v>
      </c>
      <c r="C3054" s="131" t="s">
        <v>2724</v>
      </c>
      <c r="D3054" s="131" t="s">
        <v>2725</v>
      </c>
      <c r="E3054" s="132" t="s">
        <v>2745</v>
      </c>
      <c r="F3054" s="136" t="s">
        <v>563</v>
      </c>
      <c r="G3054" s="133">
        <v>74.314984913377998</v>
      </c>
    </row>
    <row r="3055" spans="2:7" ht="30" customHeight="1" x14ac:dyDescent="0.25">
      <c r="B3055" s="131" t="s">
        <v>2872</v>
      </c>
      <c r="C3055" s="131" t="s">
        <v>2724</v>
      </c>
      <c r="D3055" s="131" t="s">
        <v>2725</v>
      </c>
      <c r="E3055" s="132" t="s">
        <v>2875</v>
      </c>
      <c r="F3055" s="136" t="s">
        <v>547</v>
      </c>
      <c r="G3055" s="133">
        <v>298.89980217625686</v>
      </c>
    </row>
    <row r="3056" spans="2:7" ht="30" customHeight="1" x14ac:dyDescent="0.25">
      <c r="B3056" s="131" t="s">
        <v>2876</v>
      </c>
      <c r="C3056" s="131" t="s">
        <v>2724</v>
      </c>
      <c r="D3056" s="131" t="s">
        <v>2725</v>
      </c>
      <c r="E3056" s="132" t="s">
        <v>2315</v>
      </c>
      <c r="F3056" s="136" t="s">
        <v>563</v>
      </c>
      <c r="G3056" s="133">
        <v>74.314984913377998</v>
      </c>
    </row>
    <row r="3057" spans="2:7" ht="30" customHeight="1" x14ac:dyDescent="0.25">
      <c r="B3057" s="131" t="s">
        <v>2876</v>
      </c>
      <c r="C3057" s="131" t="s">
        <v>2724</v>
      </c>
      <c r="D3057" s="131" t="s">
        <v>2725</v>
      </c>
      <c r="E3057" s="132" t="s">
        <v>2877</v>
      </c>
      <c r="F3057" s="136" t="s">
        <v>553</v>
      </c>
      <c r="G3057" s="133">
        <v>186.44238833939716</v>
      </c>
    </row>
    <row r="3058" spans="2:7" ht="30" customHeight="1" x14ac:dyDescent="0.25">
      <c r="B3058" s="131" t="s">
        <v>2876</v>
      </c>
      <c r="C3058" s="131" t="s">
        <v>2724</v>
      </c>
      <c r="D3058" s="131" t="s">
        <v>2725</v>
      </c>
      <c r="E3058" s="132" t="s">
        <v>2878</v>
      </c>
      <c r="F3058" s="136" t="s">
        <v>688</v>
      </c>
      <c r="G3058" s="133">
        <v>44.391668891261951</v>
      </c>
    </row>
    <row r="3059" spans="2:7" ht="30" customHeight="1" x14ac:dyDescent="0.25">
      <c r="B3059" s="131" t="s">
        <v>2876</v>
      </c>
      <c r="C3059" s="131" t="s">
        <v>2724</v>
      </c>
      <c r="D3059" s="131" t="s">
        <v>2725</v>
      </c>
      <c r="E3059" s="132" t="s">
        <v>2879</v>
      </c>
      <c r="F3059" s="136" t="s">
        <v>688</v>
      </c>
      <c r="G3059" s="133">
        <v>44.391668891261951</v>
      </c>
    </row>
    <row r="3060" spans="2:7" ht="30" customHeight="1" x14ac:dyDescent="0.25">
      <c r="B3060" s="131" t="s">
        <v>2880</v>
      </c>
      <c r="C3060" s="131" t="s">
        <v>2724</v>
      </c>
      <c r="D3060" s="131" t="s">
        <v>2725</v>
      </c>
      <c r="E3060" s="132" t="s">
        <v>2513</v>
      </c>
      <c r="F3060" s="136" t="s">
        <v>563</v>
      </c>
      <c r="G3060" s="133">
        <v>80.4183759611211</v>
      </c>
    </row>
    <row r="3061" spans="2:7" ht="30" customHeight="1" x14ac:dyDescent="0.25">
      <c r="B3061" s="131" t="s">
        <v>2847</v>
      </c>
      <c r="C3061" s="131" t="s">
        <v>2724</v>
      </c>
      <c r="D3061" s="131" t="s">
        <v>2725</v>
      </c>
      <c r="E3061" s="132" t="s">
        <v>2881</v>
      </c>
      <c r="F3061" s="136" t="s">
        <v>559</v>
      </c>
      <c r="G3061" s="133">
        <v>50.572208563063185</v>
      </c>
    </row>
    <row r="3062" spans="2:7" ht="30" customHeight="1" x14ac:dyDescent="0.25">
      <c r="B3062" s="131" t="s">
        <v>2847</v>
      </c>
      <c r="C3062" s="131" t="s">
        <v>2724</v>
      </c>
      <c r="D3062" s="131" t="s">
        <v>2725</v>
      </c>
      <c r="E3062" s="132" t="s">
        <v>2384</v>
      </c>
      <c r="F3062" s="136" t="s">
        <v>559</v>
      </c>
      <c r="G3062" s="133">
        <v>50.572208563063185</v>
      </c>
    </row>
    <row r="3063" spans="2:7" ht="30" customHeight="1" x14ac:dyDescent="0.25">
      <c r="B3063" s="131" t="s">
        <v>2847</v>
      </c>
      <c r="C3063" s="131" t="s">
        <v>2724</v>
      </c>
      <c r="D3063" s="131" t="s">
        <v>2725</v>
      </c>
      <c r="E3063" s="132" t="s">
        <v>2388</v>
      </c>
      <c r="F3063" s="136" t="s">
        <v>559</v>
      </c>
      <c r="G3063" s="133">
        <v>50.572208563063185</v>
      </c>
    </row>
    <row r="3064" spans="2:7" ht="30" customHeight="1" x14ac:dyDescent="0.25">
      <c r="B3064" s="131" t="s">
        <v>2847</v>
      </c>
      <c r="C3064" s="131" t="s">
        <v>2724</v>
      </c>
      <c r="D3064" s="131" t="s">
        <v>2725</v>
      </c>
      <c r="E3064" s="132" t="s">
        <v>2522</v>
      </c>
      <c r="F3064" s="136" t="s">
        <v>559</v>
      </c>
      <c r="G3064" s="133">
        <v>0</v>
      </c>
    </row>
    <row r="3065" spans="2:7" ht="30" customHeight="1" x14ac:dyDescent="0.25">
      <c r="B3065" s="131" t="s">
        <v>2847</v>
      </c>
      <c r="C3065" s="131" t="s">
        <v>2724</v>
      </c>
      <c r="D3065" s="131" t="s">
        <v>2725</v>
      </c>
      <c r="E3065" s="132" t="s">
        <v>2267</v>
      </c>
      <c r="F3065" s="136" t="s">
        <v>553</v>
      </c>
      <c r="G3065" s="133">
        <v>201.49082560999415</v>
      </c>
    </row>
    <row r="3066" spans="2:7" ht="30" customHeight="1" x14ac:dyDescent="0.25">
      <c r="B3066" s="131" t="s">
        <v>2882</v>
      </c>
      <c r="C3066" s="131" t="s">
        <v>2724</v>
      </c>
      <c r="D3066" s="131" t="s">
        <v>2725</v>
      </c>
      <c r="E3066" s="132" t="s">
        <v>2410</v>
      </c>
      <c r="F3066" s="136" t="s">
        <v>688</v>
      </c>
      <c r="G3066" s="133">
        <v>48.045921198185113</v>
      </c>
    </row>
    <row r="3067" spans="2:7" ht="30" customHeight="1" x14ac:dyDescent="0.25">
      <c r="B3067" s="131" t="s">
        <v>2882</v>
      </c>
      <c r="C3067" s="131" t="s">
        <v>2724</v>
      </c>
      <c r="D3067" s="131" t="s">
        <v>2725</v>
      </c>
      <c r="E3067" s="132" t="s">
        <v>2883</v>
      </c>
      <c r="F3067" s="136" t="s">
        <v>544</v>
      </c>
      <c r="G3067" s="133">
        <v>128.85357163333168</v>
      </c>
    </row>
    <row r="3068" spans="2:7" ht="30" customHeight="1" x14ac:dyDescent="0.25">
      <c r="B3068" s="131" t="s">
        <v>2882</v>
      </c>
      <c r="C3068" s="131" t="s">
        <v>2724</v>
      </c>
      <c r="D3068" s="131" t="s">
        <v>2725</v>
      </c>
      <c r="E3068" s="132" t="s">
        <v>2884</v>
      </c>
      <c r="F3068" s="136" t="s">
        <v>553</v>
      </c>
      <c r="G3068" s="133">
        <v>201.49082560999415</v>
      </c>
    </row>
    <row r="3069" spans="2:7" ht="30" customHeight="1" x14ac:dyDescent="0.25">
      <c r="B3069" s="131" t="s">
        <v>2885</v>
      </c>
      <c r="C3069" s="131" t="s">
        <v>2724</v>
      </c>
      <c r="D3069" s="131" t="s">
        <v>2725</v>
      </c>
      <c r="E3069" s="132" t="s">
        <v>2353</v>
      </c>
      <c r="F3069" s="136" t="s">
        <v>544</v>
      </c>
      <c r="G3069" s="133">
        <v>131.3998251753595</v>
      </c>
    </row>
    <row r="3070" spans="2:7" ht="30" customHeight="1" x14ac:dyDescent="0.25">
      <c r="B3070" s="131" t="s">
        <v>2885</v>
      </c>
      <c r="C3070" s="131" t="s">
        <v>2724</v>
      </c>
      <c r="D3070" s="131" t="s">
        <v>2725</v>
      </c>
      <c r="E3070" s="132" t="s">
        <v>2619</v>
      </c>
      <c r="F3070" s="136" t="s">
        <v>544</v>
      </c>
      <c r="G3070" s="133">
        <v>131.3998251753595</v>
      </c>
    </row>
    <row r="3071" spans="2:7" ht="30" customHeight="1" x14ac:dyDescent="0.25">
      <c r="B3071" s="131" t="s">
        <v>2885</v>
      </c>
      <c r="C3071" s="131" t="s">
        <v>2724</v>
      </c>
      <c r="D3071" s="131" t="s">
        <v>2725</v>
      </c>
      <c r="E3071" s="132" t="s">
        <v>2886</v>
      </c>
      <c r="F3071" s="136" t="s">
        <v>559</v>
      </c>
      <c r="G3071" s="133">
        <v>51.60087722673363</v>
      </c>
    </row>
    <row r="3072" spans="2:7" ht="30" customHeight="1" x14ac:dyDescent="0.25">
      <c r="B3072" s="131" t="s">
        <v>2885</v>
      </c>
      <c r="C3072" s="131" t="s">
        <v>2724</v>
      </c>
      <c r="D3072" s="131" t="s">
        <v>2725</v>
      </c>
      <c r="E3072" s="132" t="s">
        <v>2678</v>
      </c>
      <c r="F3072" s="136" t="s">
        <v>563</v>
      </c>
      <c r="G3072" s="133">
        <v>81.998611164690658</v>
      </c>
    </row>
    <row r="3073" spans="2:7" ht="30" customHeight="1" x14ac:dyDescent="0.25">
      <c r="B3073" s="131" t="s">
        <v>2885</v>
      </c>
      <c r="C3073" s="131" t="s">
        <v>2724</v>
      </c>
      <c r="D3073" s="131" t="s">
        <v>2725</v>
      </c>
      <c r="E3073" s="132" t="s">
        <v>2356</v>
      </c>
      <c r="F3073" s="136" t="s">
        <v>626</v>
      </c>
      <c r="G3073" s="133">
        <v>20.395654226711464</v>
      </c>
    </row>
    <row r="3074" spans="2:7" ht="30" customHeight="1" x14ac:dyDescent="0.25">
      <c r="B3074" s="131" t="s">
        <v>2887</v>
      </c>
      <c r="C3074" s="131" t="s">
        <v>2724</v>
      </c>
      <c r="D3074" s="131" t="s">
        <v>2725</v>
      </c>
      <c r="E3074" s="132" t="s">
        <v>2888</v>
      </c>
      <c r="F3074" s="136" t="s">
        <v>563</v>
      </c>
      <c r="G3074" s="133">
        <v>81.998611164690658</v>
      </c>
    </row>
    <row r="3075" spans="2:7" ht="30" customHeight="1" x14ac:dyDescent="0.25">
      <c r="B3075" s="131" t="s">
        <v>2887</v>
      </c>
      <c r="C3075" s="131" t="s">
        <v>2724</v>
      </c>
      <c r="D3075" s="131" t="s">
        <v>2725</v>
      </c>
      <c r="E3075" s="132" t="s">
        <v>2539</v>
      </c>
      <c r="F3075" s="136" t="s">
        <v>563</v>
      </c>
      <c r="G3075" s="133">
        <v>0</v>
      </c>
    </row>
    <row r="3076" spans="2:7" ht="30" customHeight="1" x14ac:dyDescent="0.25">
      <c r="B3076" s="131" t="s">
        <v>2887</v>
      </c>
      <c r="C3076" s="131" t="s">
        <v>2724</v>
      </c>
      <c r="D3076" s="131" t="s">
        <v>2725</v>
      </c>
      <c r="E3076" s="132" t="s">
        <v>2889</v>
      </c>
      <c r="F3076" s="136" t="s">
        <v>547</v>
      </c>
      <c r="G3076" s="133">
        <v>329.31867290436605</v>
      </c>
    </row>
    <row r="3077" spans="2:7" ht="30" customHeight="1" x14ac:dyDescent="0.25">
      <c r="B3077" s="131" t="s">
        <v>2887</v>
      </c>
      <c r="C3077" s="131" t="s">
        <v>2724</v>
      </c>
      <c r="D3077" s="131" t="s">
        <v>2725</v>
      </c>
      <c r="E3077" s="132" t="s">
        <v>2890</v>
      </c>
      <c r="F3077" s="136" t="s">
        <v>553</v>
      </c>
      <c r="G3077" s="133">
        <v>205.55396530622784</v>
      </c>
    </row>
    <row r="3078" spans="2:7" ht="30" customHeight="1" x14ac:dyDescent="0.25">
      <c r="B3078" s="131" t="s">
        <v>2849</v>
      </c>
      <c r="C3078" s="131" t="s">
        <v>2724</v>
      </c>
      <c r="D3078" s="131" t="s">
        <v>2725</v>
      </c>
      <c r="E3078" s="132" t="s">
        <v>2655</v>
      </c>
      <c r="F3078" s="136" t="s">
        <v>544</v>
      </c>
      <c r="G3078" s="133">
        <v>141.41909582393797</v>
      </c>
    </row>
    <row r="3079" spans="2:7" ht="30" customHeight="1" x14ac:dyDescent="0.25">
      <c r="B3079" s="131" t="s">
        <v>2849</v>
      </c>
      <c r="C3079" s="131" t="s">
        <v>2724</v>
      </c>
      <c r="D3079" s="131" t="s">
        <v>2725</v>
      </c>
      <c r="E3079" s="132" t="s">
        <v>2547</v>
      </c>
      <c r="F3079" s="136" t="s">
        <v>544</v>
      </c>
      <c r="G3079" s="133">
        <v>141.41909582393797</v>
      </c>
    </row>
    <row r="3080" spans="2:7" ht="30" customHeight="1" x14ac:dyDescent="0.25">
      <c r="B3080" s="131" t="s">
        <v>2849</v>
      </c>
      <c r="C3080" s="131" t="s">
        <v>2724</v>
      </c>
      <c r="D3080" s="131" t="s">
        <v>2725</v>
      </c>
      <c r="E3080" s="132" t="s">
        <v>2891</v>
      </c>
      <c r="F3080" s="136" t="s">
        <v>553</v>
      </c>
      <c r="G3080" s="133">
        <v>221.08477909473973</v>
      </c>
    </row>
    <row r="3081" spans="2:7" ht="30" customHeight="1" x14ac:dyDescent="0.25">
      <c r="B3081" s="131" t="s">
        <v>2849</v>
      </c>
      <c r="C3081" s="131" t="s">
        <v>2724</v>
      </c>
      <c r="D3081" s="131" t="s">
        <v>2725</v>
      </c>
      <c r="E3081" s="132" t="s">
        <v>2486</v>
      </c>
      <c r="F3081" s="136" t="s">
        <v>553</v>
      </c>
      <c r="G3081" s="133">
        <v>221.08477909473973</v>
      </c>
    </row>
    <row r="3082" spans="2:7" ht="30" customHeight="1" x14ac:dyDescent="0.25">
      <c r="B3082" s="131" t="s">
        <v>2849</v>
      </c>
      <c r="C3082" s="131" t="s">
        <v>2724</v>
      </c>
      <c r="D3082" s="131" t="s">
        <v>2725</v>
      </c>
      <c r="E3082" s="132" t="s">
        <v>2599</v>
      </c>
      <c r="F3082" s="136" t="s">
        <v>845</v>
      </c>
      <c r="G3082" s="133">
        <v>8.2970613634073604</v>
      </c>
    </row>
    <row r="3083" spans="2:7" ht="30" customHeight="1" x14ac:dyDescent="0.25">
      <c r="B3083" s="131" t="s">
        <v>2892</v>
      </c>
      <c r="C3083" s="131" t="s">
        <v>2724</v>
      </c>
      <c r="D3083" s="131" t="s">
        <v>2725</v>
      </c>
      <c r="E3083" s="132" t="s">
        <v>2893</v>
      </c>
      <c r="F3083" s="136" t="s">
        <v>559</v>
      </c>
      <c r="G3083" s="133">
        <v>55.556882373628639</v>
      </c>
    </row>
    <row r="3084" spans="2:7" ht="30" customHeight="1" x14ac:dyDescent="0.25">
      <c r="B3084" s="131" t="s">
        <v>2892</v>
      </c>
      <c r="C3084" s="131" t="s">
        <v>2724</v>
      </c>
      <c r="D3084" s="131" t="s">
        <v>2725</v>
      </c>
      <c r="E3084" s="132" t="s">
        <v>2412</v>
      </c>
      <c r="F3084" s="136" t="s">
        <v>553</v>
      </c>
      <c r="G3084" s="133">
        <v>221.08477909473973</v>
      </c>
    </row>
    <row r="3085" spans="2:7" ht="30" customHeight="1" x14ac:dyDescent="0.25">
      <c r="B3085" s="131" t="s">
        <v>2892</v>
      </c>
      <c r="C3085" s="131" t="s">
        <v>2724</v>
      </c>
      <c r="D3085" s="131" t="s">
        <v>2725</v>
      </c>
      <c r="E3085" s="132" t="s">
        <v>2605</v>
      </c>
      <c r="F3085" s="136" t="s">
        <v>553</v>
      </c>
      <c r="G3085" s="133">
        <v>221.08477909473973</v>
      </c>
    </row>
    <row r="3086" spans="2:7" ht="30" customHeight="1" x14ac:dyDescent="0.25">
      <c r="B3086" s="131" t="s">
        <v>2892</v>
      </c>
      <c r="C3086" s="131" t="s">
        <v>2724</v>
      </c>
      <c r="D3086" s="131" t="s">
        <v>2725</v>
      </c>
      <c r="E3086" s="132" t="s">
        <v>2469</v>
      </c>
      <c r="F3086" s="136" t="s">
        <v>553</v>
      </c>
      <c r="G3086" s="133">
        <v>221.08477909473973</v>
      </c>
    </row>
    <row r="3087" spans="2:7" ht="30" customHeight="1" x14ac:dyDescent="0.25">
      <c r="B3087" s="131" t="s">
        <v>2892</v>
      </c>
      <c r="C3087" s="131" t="s">
        <v>2724</v>
      </c>
      <c r="D3087" s="131" t="s">
        <v>2725</v>
      </c>
      <c r="E3087" s="132" t="s">
        <v>2426</v>
      </c>
      <c r="F3087" s="136" t="s">
        <v>563</v>
      </c>
      <c r="G3087" s="133">
        <v>88.21653701155725</v>
      </c>
    </row>
    <row r="3088" spans="2:7" ht="30" customHeight="1" x14ac:dyDescent="0.25">
      <c r="B3088" s="131" t="s">
        <v>2892</v>
      </c>
      <c r="C3088" s="131" t="s">
        <v>2724</v>
      </c>
      <c r="D3088" s="131" t="s">
        <v>2725</v>
      </c>
      <c r="E3088" s="132" t="s">
        <v>2894</v>
      </c>
      <c r="F3088" s="136" t="s">
        <v>553</v>
      </c>
      <c r="G3088" s="133">
        <v>221.08477909473973</v>
      </c>
    </row>
    <row r="3089" spans="2:7" ht="30" customHeight="1" x14ac:dyDescent="0.25">
      <c r="B3089" s="131" t="s">
        <v>2892</v>
      </c>
      <c r="C3089" s="131" t="s">
        <v>2724</v>
      </c>
      <c r="D3089" s="131" t="s">
        <v>2725</v>
      </c>
      <c r="E3089" s="132" t="s">
        <v>2895</v>
      </c>
      <c r="F3089" s="136" t="s">
        <v>544</v>
      </c>
      <c r="G3089" s="133">
        <v>141.41909582393797</v>
      </c>
    </row>
    <row r="3090" spans="2:7" ht="30" customHeight="1" x14ac:dyDescent="0.25">
      <c r="B3090" s="131" t="s">
        <v>2892</v>
      </c>
      <c r="C3090" s="131" t="s">
        <v>2724</v>
      </c>
      <c r="D3090" s="131" t="s">
        <v>2725</v>
      </c>
      <c r="E3090" s="132" t="s">
        <v>2896</v>
      </c>
      <c r="F3090" s="136" t="s">
        <v>553</v>
      </c>
      <c r="G3090" s="133">
        <v>221.13306389656151</v>
      </c>
    </row>
    <row r="3091" spans="2:7" ht="30" customHeight="1" x14ac:dyDescent="0.25">
      <c r="B3091" s="131" t="s">
        <v>2892</v>
      </c>
      <c r="C3091" s="131" t="s">
        <v>2724</v>
      </c>
      <c r="D3091" s="131" t="s">
        <v>2725</v>
      </c>
      <c r="E3091" s="132" t="s">
        <v>2467</v>
      </c>
      <c r="F3091" s="136" t="s">
        <v>688</v>
      </c>
      <c r="G3091" s="133">
        <v>52.675383969108005</v>
      </c>
    </row>
    <row r="3092" spans="2:7" ht="30" customHeight="1" x14ac:dyDescent="0.25">
      <c r="B3092" s="131" t="s">
        <v>2897</v>
      </c>
      <c r="C3092" s="131" t="s">
        <v>2724</v>
      </c>
      <c r="D3092" s="131" t="s">
        <v>2725</v>
      </c>
      <c r="E3092" s="132" t="s">
        <v>2478</v>
      </c>
      <c r="F3092" s="136" t="s">
        <v>798</v>
      </c>
      <c r="G3092" s="133">
        <v>23.877908853994413</v>
      </c>
    </row>
    <row r="3093" spans="2:7" ht="30" customHeight="1" x14ac:dyDescent="0.25">
      <c r="B3093" s="131" t="s">
        <v>2898</v>
      </c>
      <c r="C3093" s="131" t="s">
        <v>2724</v>
      </c>
      <c r="D3093" s="131" t="s">
        <v>2725</v>
      </c>
      <c r="E3093" s="132" t="s">
        <v>2899</v>
      </c>
      <c r="F3093" s="136" t="s">
        <v>688</v>
      </c>
      <c r="G3093" s="133">
        <v>49.784325768702288</v>
      </c>
    </row>
    <row r="3094" spans="2:7" ht="30" customHeight="1" x14ac:dyDescent="0.25">
      <c r="B3094" s="131" t="s">
        <v>2900</v>
      </c>
      <c r="C3094" s="131" t="s">
        <v>2724</v>
      </c>
      <c r="D3094" s="131" t="s">
        <v>2725</v>
      </c>
      <c r="E3094" s="132" t="s">
        <v>2901</v>
      </c>
      <c r="F3094" s="136" t="s">
        <v>563</v>
      </c>
      <c r="G3094" s="133">
        <v>84.023454691329547</v>
      </c>
    </row>
    <row r="3095" spans="2:7" ht="30" customHeight="1" x14ac:dyDescent="0.25">
      <c r="B3095" s="131" t="s">
        <v>2900</v>
      </c>
      <c r="C3095" s="131" t="s">
        <v>2724</v>
      </c>
      <c r="D3095" s="131" t="s">
        <v>2725</v>
      </c>
      <c r="E3095" s="132" t="s">
        <v>2491</v>
      </c>
      <c r="F3095" s="136" t="s">
        <v>553</v>
      </c>
      <c r="G3095" s="133">
        <v>210.63135765612435</v>
      </c>
    </row>
    <row r="3096" spans="2:7" ht="30" customHeight="1" x14ac:dyDescent="0.25">
      <c r="B3096" s="131" t="s">
        <v>2900</v>
      </c>
      <c r="C3096" s="131" t="s">
        <v>2724</v>
      </c>
      <c r="D3096" s="131" t="s">
        <v>2725</v>
      </c>
      <c r="E3096" s="132" t="s">
        <v>2902</v>
      </c>
      <c r="F3096" s="136" t="s">
        <v>544</v>
      </c>
      <c r="G3096" s="133">
        <v>134.64413282886977</v>
      </c>
    </row>
    <row r="3097" spans="2:7" ht="30" customHeight="1" x14ac:dyDescent="0.25">
      <c r="B3097" s="131" t="s">
        <v>2900</v>
      </c>
      <c r="C3097" s="131" t="s">
        <v>2724</v>
      </c>
      <c r="D3097" s="131" t="s">
        <v>2725</v>
      </c>
      <c r="E3097" s="132" t="s">
        <v>2903</v>
      </c>
      <c r="F3097" s="136" t="s">
        <v>559</v>
      </c>
      <c r="G3097" s="133">
        <v>52.904456428700826</v>
      </c>
    </row>
    <row r="3098" spans="2:7" ht="30" customHeight="1" x14ac:dyDescent="0.25">
      <c r="B3098" s="131" t="s">
        <v>2900</v>
      </c>
      <c r="C3098" s="131" t="s">
        <v>2724</v>
      </c>
      <c r="D3098" s="131" t="s">
        <v>2725</v>
      </c>
      <c r="E3098" s="132" t="s">
        <v>2904</v>
      </c>
      <c r="F3098" s="136" t="s">
        <v>563</v>
      </c>
      <c r="G3098" s="133">
        <v>84.023454691329547</v>
      </c>
    </row>
    <row r="3099" spans="2:7" ht="30" customHeight="1" x14ac:dyDescent="0.25">
      <c r="B3099" s="131" t="s">
        <v>2905</v>
      </c>
      <c r="C3099" s="131" t="s">
        <v>2724</v>
      </c>
      <c r="D3099" s="131" t="s">
        <v>2725</v>
      </c>
      <c r="E3099" s="132" t="s">
        <v>2906</v>
      </c>
      <c r="F3099" s="136" t="s">
        <v>544</v>
      </c>
      <c r="G3099" s="133">
        <v>137.29317283282404</v>
      </c>
    </row>
    <row r="3100" spans="2:7" ht="30" customHeight="1" x14ac:dyDescent="0.25">
      <c r="B3100" s="131" t="s">
        <v>2905</v>
      </c>
      <c r="C3100" s="131" t="s">
        <v>2724</v>
      </c>
      <c r="D3100" s="131" t="s">
        <v>2725</v>
      </c>
      <c r="E3100" s="132" t="s">
        <v>2592</v>
      </c>
      <c r="F3100" s="136" t="s">
        <v>563</v>
      </c>
      <c r="G3100" s="133">
        <v>85.679036345273403</v>
      </c>
    </row>
    <row r="3101" spans="2:7" ht="30" customHeight="1" x14ac:dyDescent="0.25">
      <c r="B3101" s="131" t="s">
        <v>2815</v>
      </c>
      <c r="C3101" s="131" t="s">
        <v>2724</v>
      </c>
      <c r="D3101" s="131" t="s">
        <v>2725</v>
      </c>
      <c r="E3101" s="132" t="s">
        <v>2907</v>
      </c>
      <c r="F3101" s="136" t="s">
        <v>544</v>
      </c>
      <c r="G3101" s="133">
        <v>137.29317283282404</v>
      </c>
    </row>
    <row r="3102" spans="2:7" ht="30" customHeight="1" x14ac:dyDescent="0.25">
      <c r="B3102" s="131" t="s">
        <v>2908</v>
      </c>
      <c r="C3102" s="131" t="s">
        <v>2724</v>
      </c>
      <c r="D3102" s="131" t="s">
        <v>2725</v>
      </c>
      <c r="E3102" s="132" t="s">
        <v>2909</v>
      </c>
      <c r="F3102" s="136" t="s">
        <v>553</v>
      </c>
      <c r="G3102" s="133">
        <v>214.75670276492281</v>
      </c>
    </row>
    <row r="3103" spans="2:7" ht="30" customHeight="1" x14ac:dyDescent="0.25">
      <c r="B3103" s="131" t="s">
        <v>2908</v>
      </c>
      <c r="C3103" s="131" t="s">
        <v>2724</v>
      </c>
      <c r="D3103" s="131" t="s">
        <v>2725</v>
      </c>
      <c r="E3103" s="132" t="s">
        <v>2910</v>
      </c>
      <c r="F3103" s="136" t="s">
        <v>553</v>
      </c>
      <c r="G3103" s="133">
        <v>214.75670276492281</v>
      </c>
    </row>
    <row r="3104" spans="2:7" ht="30" customHeight="1" x14ac:dyDescent="0.25">
      <c r="B3104" s="131" t="s">
        <v>2911</v>
      </c>
      <c r="C3104" s="131" t="s">
        <v>2724</v>
      </c>
      <c r="D3104" s="131" t="s">
        <v>2725</v>
      </c>
      <c r="E3104" s="132" t="s">
        <v>2402</v>
      </c>
      <c r="F3104" s="136" t="s">
        <v>688</v>
      </c>
      <c r="G3104" s="133">
        <v>0</v>
      </c>
    </row>
    <row r="3105" spans="2:7" ht="30" customHeight="1" x14ac:dyDescent="0.25">
      <c r="B3105" s="131" t="s">
        <v>2908</v>
      </c>
      <c r="C3105" s="131" t="s">
        <v>2724</v>
      </c>
      <c r="D3105" s="131" t="s">
        <v>2725</v>
      </c>
      <c r="E3105" s="132" t="s">
        <v>2391</v>
      </c>
      <c r="F3105" s="136" t="s">
        <v>626</v>
      </c>
      <c r="G3105" s="133">
        <v>21.310826650860655</v>
      </c>
    </row>
    <row r="3106" spans="2:7" ht="30" customHeight="1" x14ac:dyDescent="0.25">
      <c r="B3106" s="131" t="s">
        <v>2908</v>
      </c>
      <c r="C3106" s="131" t="s">
        <v>2724</v>
      </c>
      <c r="D3106" s="131" t="s">
        <v>2725</v>
      </c>
      <c r="E3106" s="132" t="s">
        <v>2395</v>
      </c>
      <c r="F3106" s="136" t="s">
        <v>544</v>
      </c>
      <c r="G3106" s="133">
        <v>137.29317283282404</v>
      </c>
    </row>
    <row r="3107" spans="2:7" ht="30" customHeight="1" x14ac:dyDescent="0.25">
      <c r="B3107" s="131" t="s">
        <v>2908</v>
      </c>
      <c r="C3107" s="131" t="s">
        <v>2724</v>
      </c>
      <c r="D3107" s="131" t="s">
        <v>2725</v>
      </c>
      <c r="E3107" s="132" t="s">
        <v>2686</v>
      </c>
      <c r="F3107" s="136" t="s">
        <v>688</v>
      </c>
      <c r="G3107" s="133">
        <v>50.150634538205011</v>
      </c>
    </row>
    <row r="3108" spans="2:7" ht="30" customHeight="1" x14ac:dyDescent="0.25">
      <c r="B3108" s="131" t="s">
        <v>2912</v>
      </c>
      <c r="C3108" s="131" t="s">
        <v>2724</v>
      </c>
      <c r="D3108" s="131" t="s">
        <v>2725</v>
      </c>
      <c r="E3108" s="132" t="s">
        <v>2396</v>
      </c>
      <c r="F3108" s="136" t="s">
        <v>563</v>
      </c>
      <c r="G3108" s="133">
        <v>85.679036345273403</v>
      </c>
    </row>
    <row r="3109" spans="2:7" ht="30" customHeight="1" x14ac:dyDescent="0.25">
      <c r="B3109" s="131" t="s">
        <v>2912</v>
      </c>
      <c r="C3109" s="131" t="s">
        <v>2724</v>
      </c>
      <c r="D3109" s="131" t="s">
        <v>2725</v>
      </c>
      <c r="E3109" s="132" t="s">
        <v>2913</v>
      </c>
      <c r="F3109" s="136" t="s">
        <v>544</v>
      </c>
      <c r="G3109" s="133">
        <v>137.29317283282404</v>
      </c>
    </row>
    <row r="3110" spans="2:7" ht="30" customHeight="1" x14ac:dyDescent="0.25">
      <c r="B3110" s="131" t="s">
        <v>2914</v>
      </c>
      <c r="C3110" s="131" t="s">
        <v>2724</v>
      </c>
      <c r="D3110" s="131" t="s">
        <v>2725</v>
      </c>
      <c r="E3110" s="132" t="s">
        <v>2550</v>
      </c>
      <c r="F3110" s="136" t="s">
        <v>640</v>
      </c>
      <c r="G3110" s="133">
        <v>542.38173706355508</v>
      </c>
    </row>
    <row r="3111" spans="2:7" ht="30" customHeight="1" x14ac:dyDescent="0.25">
      <c r="B3111" s="131" t="s">
        <v>2915</v>
      </c>
      <c r="C3111" s="131" t="s">
        <v>2724</v>
      </c>
      <c r="D3111" s="131" t="s">
        <v>2725</v>
      </c>
      <c r="E3111" s="132" t="s">
        <v>2673</v>
      </c>
      <c r="F3111" s="136" t="s">
        <v>688</v>
      </c>
      <c r="G3111" s="133">
        <v>49.675272400687753</v>
      </c>
    </row>
    <row r="3112" spans="2:7" ht="30" customHeight="1" x14ac:dyDescent="0.25">
      <c r="B3112" s="131" t="s">
        <v>2916</v>
      </c>
      <c r="C3112" s="131" t="s">
        <v>2724</v>
      </c>
      <c r="D3112" s="131" t="s">
        <v>2725</v>
      </c>
      <c r="E3112" s="132" t="s">
        <v>2917</v>
      </c>
      <c r="F3112" s="136" t="s">
        <v>553</v>
      </c>
      <c r="G3112" s="133">
        <v>208.18588754977574</v>
      </c>
    </row>
    <row r="3113" spans="2:7" ht="30" customHeight="1" x14ac:dyDescent="0.25">
      <c r="B3113" s="131" t="s">
        <v>2916</v>
      </c>
      <c r="C3113" s="131" t="s">
        <v>2724</v>
      </c>
      <c r="D3113" s="131" t="s">
        <v>2725</v>
      </c>
      <c r="E3113" s="132" t="s">
        <v>2672</v>
      </c>
      <c r="F3113" s="136" t="s">
        <v>553</v>
      </c>
      <c r="G3113" s="133">
        <v>208.18588754977574</v>
      </c>
    </row>
    <row r="3114" spans="2:7" ht="30" customHeight="1" x14ac:dyDescent="0.25">
      <c r="B3114" s="131" t="s">
        <v>2918</v>
      </c>
      <c r="C3114" s="131" t="s">
        <v>2724</v>
      </c>
      <c r="D3114" s="131" t="s">
        <v>2725</v>
      </c>
      <c r="E3114" s="132" t="s">
        <v>2919</v>
      </c>
      <c r="F3114" s="136" t="s">
        <v>559</v>
      </c>
      <c r="G3114" s="133">
        <v>52.314963734268375</v>
      </c>
    </row>
    <row r="3115" spans="2:7" ht="30" customHeight="1" x14ac:dyDescent="0.25">
      <c r="B3115" s="131" t="s">
        <v>2918</v>
      </c>
      <c r="C3115" s="131" t="s">
        <v>2724</v>
      </c>
      <c r="D3115" s="131" t="s">
        <v>2725</v>
      </c>
      <c r="E3115" s="132" t="s">
        <v>2920</v>
      </c>
      <c r="F3115" s="136" t="s">
        <v>798</v>
      </c>
      <c r="G3115" s="133">
        <v>23.706352408976173</v>
      </c>
    </row>
    <row r="3116" spans="2:7" ht="30" customHeight="1" x14ac:dyDescent="0.25">
      <c r="B3116" s="131" t="s">
        <v>2921</v>
      </c>
      <c r="C3116" s="131" t="s">
        <v>2724</v>
      </c>
      <c r="D3116" s="131" t="s">
        <v>2725</v>
      </c>
      <c r="E3116" s="132" t="s">
        <v>2379</v>
      </c>
      <c r="F3116" s="136" t="s">
        <v>798</v>
      </c>
      <c r="G3116" s="133">
        <v>23.706352408976173</v>
      </c>
    </row>
    <row r="3117" spans="2:7" ht="30" customHeight="1" x14ac:dyDescent="0.25">
      <c r="B3117" s="131" t="s">
        <v>2921</v>
      </c>
      <c r="C3117" s="131" t="s">
        <v>2724</v>
      </c>
      <c r="D3117" s="131" t="s">
        <v>2725</v>
      </c>
      <c r="E3117" s="132" t="s">
        <v>2379</v>
      </c>
      <c r="F3117" s="136" t="s">
        <v>798</v>
      </c>
      <c r="G3117" s="133">
        <v>23.706352408976173</v>
      </c>
    </row>
    <row r="3118" spans="2:7" ht="30" customHeight="1" x14ac:dyDescent="0.25">
      <c r="B3118" s="131" t="s">
        <v>2922</v>
      </c>
      <c r="C3118" s="131" t="s">
        <v>2724</v>
      </c>
      <c r="D3118" s="131" t="s">
        <v>2725</v>
      </c>
      <c r="E3118" s="132" t="s">
        <v>2676</v>
      </c>
      <c r="F3118" s="136" t="s">
        <v>563</v>
      </c>
      <c r="G3118" s="133">
        <v>94.677406647131491</v>
      </c>
    </row>
    <row r="3119" spans="2:7" ht="30" customHeight="1" x14ac:dyDescent="0.25">
      <c r="B3119" s="131" t="s">
        <v>2923</v>
      </c>
      <c r="C3119" s="131" t="s">
        <v>2724</v>
      </c>
      <c r="D3119" s="131" t="s">
        <v>2725</v>
      </c>
      <c r="E3119" s="132" t="s">
        <v>2924</v>
      </c>
      <c r="F3119" s="136" t="s">
        <v>563</v>
      </c>
      <c r="G3119" s="133">
        <v>94.677406647131491</v>
      </c>
    </row>
    <row r="3120" spans="2:7" ht="30" customHeight="1" x14ac:dyDescent="0.25">
      <c r="B3120" s="131" t="s">
        <v>2923</v>
      </c>
      <c r="C3120" s="131" t="s">
        <v>2724</v>
      </c>
      <c r="D3120" s="131" t="s">
        <v>2725</v>
      </c>
      <c r="E3120" s="132" t="s">
        <v>2925</v>
      </c>
      <c r="F3120" s="136" t="s">
        <v>559</v>
      </c>
      <c r="G3120" s="133">
        <v>59.6</v>
      </c>
    </row>
    <row r="3121" spans="2:7" ht="30" customHeight="1" x14ac:dyDescent="0.25">
      <c r="B3121" s="131" t="s">
        <v>2923</v>
      </c>
      <c r="C3121" s="131" t="s">
        <v>2724</v>
      </c>
      <c r="D3121" s="131" t="s">
        <v>2725</v>
      </c>
      <c r="E3121" s="132" t="s">
        <v>2926</v>
      </c>
      <c r="F3121" s="136" t="s">
        <v>544</v>
      </c>
      <c r="G3121" s="133">
        <v>151.71447044540906</v>
      </c>
    </row>
    <row r="3122" spans="2:7" ht="30" customHeight="1" x14ac:dyDescent="0.25">
      <c r="B3122" s="131" t="s">
        <v>2923</v>
      </c>
      <c r="C3122" s="131" t="s">
        <v>2724</v>
      </c>
      <c r="D3122" s="131" t="s">
        <v>2725</v>
      </c>
      <c r="E3122" s="132" t="s">
        <v>2927</v>
      </c>
      <c r="F3122" s="136" t="s">
        <v>559</v>
      </c>
      <c r="G3122" s="133">
        <v>59.6</v>
      </c>
    </row>
    <row r="3123" spans="2:7" ht="30" customHeight="1" x14ac:dyDescent="0.25">
      <c r="B3123" s="131" t="s">
        <v>2928</v>
      </c>
      <c r="C3123" s="131" t="s">
        <v>2724</v>
      </c>
      <c r="D3123" s="131" t="s">
        <v>2725</v>
      </c>
      <c r="E3123" s="132" t="s">
        <v>2929</v>
      </c>
      <c r="F3123" s="136" t="s">
        <v>563</v>
      </c>
      <c r="G3123" s="133">
        <v>94.677406647131491</v>
      </c>
    </row>
    <row r="3124" spans="2:7" ht="30" customHeight="1" x14ac:dyDescent="0.25">
      <c r="B3124" s="131" t="s">
        <v>2930</v>
      </c>
      <c r="C3124" s="131" t="s">
        <v>2724</v>
      </c>
      <c r="D3124" s="131" t="s">
        <v>2725</v>
      </c>
      <c r="E3124" s="132" t="s">
        <v>2656</v>
      </c>
      <c r="F3124" s="136" t="s">
        <v>688</v>
      </c>
      <c r="G3124" s="133">
        <v>53.773443969576761</v>
      </c>
    </row>
    <row r="3125" spans="2:7" ht="30" customHeight="1" x14ac:dyDescent="0.25">
      <c r="B3125" s="131" t="s">
        <v>2931</v>
      </c>
      <c r="C3125" s="131" t="s">
        <v>2724</v>
      </c>
      <c r="D3125" s="131" t="s">
        <v>2725</v>
      </c>
      <c r="E3125" s="132" t="s">
        <v>2932</v>
      </c>
      <c r="F3125" s="136" t="s">
        <v>586</v>
      </c>
      <c r="G3125" s="133">
        <v>35.832266803165055</v>
      </c>
    </row>
    <row r="3126" spans="2:7" ht="30" customHeight="1" x14ac:dyDescent="0.25">
      <c r="B3126" s="131" t="s">
        <v>2933</v>
      </c>
      <c r="C3126" s="131" t="s">
        <v>2724</v>
      </c>
      <c r="D3126" s="131" t="s">
        <v>2725</v>
      </c>
      <c r="E3126" s="132" t="s">
        <v>2934</v>
      </c>
      <c r="F3126" s="136" t="s">
        <v>1097</v>
      </c>
      <c r="G3126" s="133">
        <v>0</v>
      </c>
    </row>
    <row r="3127" spans="2:7" ht="30" customHeight="1" x14ac:dyDescent="0.25">
      <c r="B3127" s="131" t="s">
        <v>2935</v>
      </c>
      <c r="C3127" s="131" t="s">
        <v>2724</v>
      </c>
      <c r="D3127" s="131" t="s">
        <v>2725</v>
      </c>
      <c r="E3127" s="132" t="s">
        <v>2936</v>
      </c>
      <c r="F3127" s="136" t="s">
        <v>544</v>
      </c>
      <c r="G3127" s="133">
        <v>144.11761982573142</v>
      </c>
    </row>
    <row r="3128" spans="2:7" ht="30" customHeight="1" x14ac:dyDescent="0.25">
      <c r="B3128" s="131" t="s">
        <v>2935</v>
      </c>
      <c r="C3128" s="131" t="s">
        <v>2724</v>
      </c>
      <c r="D3128" s="131" t="s">
        <v>2725</v>
      </c>
      <c r="E3128" s="132" t="s">
        <v>2937</v>
      </c>
      <c r="F3128" s="136" t="s">
        <v>563</v>
      </c>
      <c r="G3128" s="133">
        <v>89.927760924203596</v>
      </c>
    </row>
    <row r="3129" spans="2:7" ht="30" customHeight="1" x14ac:dyDescent="0.25">
      <c r="B3129" s="131" t="s">
        <v>2938</v>
      </c>
      <c r="C3129" s="131" t="s">
        <v>2724</v>
      </c>
      <c r="D3129" s="131" t="s">
        <v>2725</v>
      </c>
      <c r="E3129" s="132" t="s">
        <v>2939</v>
      </c>
      <c r="F3129" s="136" t="s">
        <v>553</v>
      </c>
      <c r="G3129" s="133">
        <v>225.35268777330884</v>
      </c>
    </row>
    <row r="3130" spans="2:7" ht="30" customHeight="1" x14ac:dyDescent="0.25">
      <c r="B3130" s="131" t="s">
        <v>2938</v>
      </c>
      <c r="C3130" s="131" t="s">
        <v>2724</v>
      </c>
      <c r="D3130" s="131" t="s">
        <v>2725</v>
      </c>
      <c r="E3130" s="132" t="s">
        <v>2940</v>
      </c>
      <c r="F3130" s="136" t="s">
        <v>553</v>
      </c>
      <c r="G3130" s="133">
        <v>225.35268777330884</v>
      </c>
    </row>
    <row r="3131" spans="2:7" ht="30" customHeight="1" x14ac:dyDescent="0.25">
      <c r="B3131" s="131" t="s">
        <v>2938</v>
      </c>
      <c r="C3131" s="131" t="s">
        <v>2724</v>
      </c>
      <c r="D3131" s="131" t="s">
        <v>2725</v>
      </c>
      <c r="E3131" s="132" t="s">
        <v>2941</v>
      </c>
      <c r="F3131" s="136" t="s">
        <v>553</v>
      </c>
      <c r="G3131" s="133">
        <v>225.35268777330884</v>
      </c>
    </row>
    <row r="3132" spans="2:7" ht="30" customHeight="1" x14ac:dyDescent="0.25">
      <c r="B3132" s="131" t="s">
        <v>2938</v>
      </c>
      <c r="C3132" s="131" t="s">
        <v>2724</v>
      </c>
      <c r="D3132" s="131" t="s">
        <v>2725</v>
      </c>
      <c r="E3132" s="132" t="s">
        <v>2942</v>
      </c>
      <c r="F3132" s="136" t="s">
        <v>563</v>
      </c>
      <c r="G3132" s="133">
        <v>89.927760924203596</v>
      </c>
    </row>
    <row r="3133" spans="2:7" ht="30" customHeight="1" x14ac:dyDescent="0.25">
      <c r="B3133" s="131" t="s">
        <v>2943</v>
      </c>
      <c r="C3133" s="131" t="s">
        <v>2724</v>
      </c>
      <c r="D3133" s="131" t="s">
        <v>2725</v>
      </c>
      <c r="E3133" s="132" t="s">
        <v>2669</v>
      </c>
      <c r="F3133" s="136" t="s">
        <v>796</v>
      </c>
      <c r="G3133" s="133">
        <v>16.938954426997206</v>
      </c>
    </row>
    <row r="3134" spans="2:7" ht="30" customHeight="1" x14ac:dyDescent="0.25">
      <c r="B3134" s="131" t="s">
        <v>2944</v>
      </c>
      <c r="C3134" s="131" t="s">
        <v>2724</v>
      </c>
      <c r="D3134" s="131" t="s">
        <v>2725</v>
      </c>
      <c r="E3134" s="132" t="s">
        <v>2667</v>
      </c>
      <c r="F3134" s="136" t="s">
        <v>688</v>
      </c>
      <c r="G3134" s="133">
        <v>29.962523408248821</v>
      </c>
    </row>
    <row r="3135" spans="2:7" ht="30" customHeight="1" x14ac:dyDescent="0.25">
      <c r="B3135" s="131" t="s">
        <v>2944</v>
      </c>
      <c r="C3135" s="131" t="s">
        <v>2724</v>
      </c>
      <c r="D3135" s="131" t="s">
        <v>2725</v>
      </c>
      <c r="E3135" s="132" t="s">
        <v>2945</v>
      </c>
      <c r="F3135" s="136" t="s">
        <v>563</v>
      </c>
      <c r="G3135" s="133">
        <v>0</v>
      </c>
    </row>
    <row r="3136" spans="2:7" ht="30" customHeight="1" x14ac:dyDescent="0.25">
      <c r="B3136" s="131" t="s">
        <v>2944</v>
      </c>
      <c r="C3136" s="131" t="s">
        <v>2724</v>
      </c>
      <c r="D3136" s="131" t="s">
        <v>2725</v>
      </c>
      <c r="E3136" s="132" t="s">
        <v>2946</v>
      </c>
      <c r="F3136" s="136" t="s">
        <v>547</v>
      </c>
      <c r="G3136" s="133">
        <v>202.943434516888</v>
      </c>
    </row>
    <row r="3137" spans="2:7" ht="30" customHeight="1" x14ac:dyDescent="0.25">
      <c r="B3137" s="131" t="s">
        <v>2944</v>
      </c>
      <c r="C3137" s="131" t="s">
        <v>2724</v>
      </c>
      <c r="D3137" s="131" t="s">
        <v>2725</v>
      </c>
      <c r="E3137" s="132" t="s">
        <v>2947</v>
      </c>
      <c r="F3137" s="136" t="s">
        <v>563</v>
      </c>
      <c r="G3137" s="133">
        <v>50.283000895066081</v>
      </c>
    </row>
    <row r="3138" spans="2:7" ht="30" customHeight="1" x14ac:dyDescent="0.25">
      <c r="B3138" s="131" t="s">
        <v>2944</v>
      </c>
      <c r="C3138" s="131" t="s">
        <v>2724</v>
      </c>
      <c r="D3138" s="131" t="s">
        <v>2725</v>
      </c>
      <c r="E3138" s="132" t="s">
        <v>2330</v>
      </c>
      <c r="F3138" s="136" t="s">
        <v>544</v>
      </c>
      <c r="G3138" s="133">
        <v>80.858986612502875</v>
      </c>
    </row>
    <row r="3139" spans="2:7" ht="30" customHeight="1" x14ac:dyDescent="0.25">
      <c r="B3139" s="131" t="s">
        <v>2944</v>
      </c>
      <c r="C3139" s="131" t="s">
        <v>2724</v>
      </c>
      <c r="D3139" s="131" t="s">
        <v>2725</v>
      </c>
      <c r="E3139" s="132" t="s">
        <v>2948</v>
      </c>
      <c r="F3139" s="136" t="s">
        <v>547</v>
      </c>
      <c r="G3139" s="133">
        <v>202.943434516888</v>
      </c>
    </row>
    <row r="3140" spans="2:7" ht="30" customHeight="1" x14ac:dyDescent="0.25">
      <c r="B3140" s="131" t="s">
        <v>2944</v>
      </c>
      <c r="C3140" s="131" t="s">
        <v>2724</v>
      </c>
      <c r="D3140" s="131" t="s">
        <v>2725</v>
      </c>
      <c r="E3140" s="132" t="s">
        <v>2949</v>
      </c>
      <c r="F3140" s="136" t="s">
        <v>553</v>
      </c>
      <c r="G3140" s="133">
        <v>126.45482607564146</v>
      </c>
    </row>
    <row r="3141" spans="2:7" ht="30" customHeight="1" x14ac:dyDescent="0.25">
      <c r="B3141" s="131" t="s">
        <v>2950</v>
      </c>
      <c r="C3141" s="131" t="s">
        <v>2724</v>
      </c>
      <c r="D3141" s="131" t="s">
        <v>2725</v>
      </c>
      <c r="E3141" s="132" t="s">
        <v>2951</v>
      </c>
      <c r="F3141" s="136" t="s">
        <v>559</v>
      </c>
      <c r="G3141" s="133">
        <v>31.618158116515847</v>
      </c>
    </row>
    <row r="3142" spans="2:7" ht="30" customHeight="1" x14ac:dyDescent="0.25">
      <c r="B3142" s="131" t="s">
        <v>2952</v>
      </c>
      <c r="C3142" s="131" t="s">
        <v>2724</v>
      </c>
      <c r="D3142" s="131" t="s">
        <v>2725</v>
      </c>
      <c r="E3142" s="132" t="s">
        <v>2596</v>
      </c>
      <c r="F3142" s="136" t="s">
        <v>798</v>
      </c>
      <c r="G3142" s="133">
        <v>13.734084716807356</v>
      </c>
    </row>
    <row r="3143" spans="2:7" ht="30" customHeight="1" x14ac:dyDescent="0.25">
      <c r="B3143" s="131" t="s">
        <v>2953</v>
      </c>
      <c r="C3143" s="131" t="s">
        <v>2724</v>
      </c>
      <c r="D3143" s="131" t="s">
        <v>2725</v>
      </c>
      <c r="E3143" s="132" t="s">
        <v>2954</v>
      </c>
      <c r="F3143" s="136" t="s">
        <v>559</v>
      </c>
      <c r="G3143" s="133">
        <v>31.618158116515847</v>
      </c>
    </row>
    <row r="3144" spans="2:7" ht="30" customHeight="1" x14ac:dyDescent="0.25">
      <c r="B3144" s="131" t="s">
        <v>2953</v>
      </c>
      <c r="C3144" s="131" t="s">
        <v>2724</v>
      </c>
      <c r="D3144" s="131" t="s">
        <v>2725</v>
      </c>
      <c r="E3144" s="132" t="s">
        <v>2955</v>
      </c>
      <c r="F3144" s="136" t="s">
        <v>798</v>
      </c>
      <c r="G3144" s="133">
        <v>13.734084716807356</v>
      </c>
    </row>
    <row r="3145" spans="2:7" ht="30" customHeight="1" x14ac:dyDescent="0.25">
      <c r="B3145" s="131" t="s">
        <v>2950</v>
      </c>
      <c r="C3145" s="131" t="s">
        <v>2724</v>
      </c>
      <c r="D3145" s="131" t="s">
        <v>2725</v>
      </c>
      <c r="E3145" s="132" t="s">
        <v>2298</v>
      </c>
      <c r="F3145" s="136" t="s">
        <v>688</v>
      </c>
      <c r="G3145" s="133">
        <v>47.850514414181973</v>
      </c>
    </row>
    <row r="3146" spans="2:7" ht="30" customHeight="1" x14ac:dyDescent="0.25">
      <c r="B3146" s="131" t="s">
        <v>2956</v>
      </c>
      <c r="C3146" s="131" t="s">
        <v>2724</v>
      </c>
      <c r="D3146" s="131" t="s">
        <v>2725</v>
      </c>
      <c r="E3146" s="132" t="s">
        <v>2653</v>
      </c>
      <c r="F3146" s="136" t="s">
        <v>544</v>
      </c>
      <c r="G3146" s="133">
        <v>128.35430519012104</v>
      </c>
    </row>
    <row r="3147" spans="2:7" ht="30" customHeight="1" x14ac:dyDescent="0.25">
      <c r="B3147" s="131" t="s">
        <v>2957</v>
      </c>
      <c r="C3147" s="131" t="s">
        <v>2724</v>
      </c>
      <c r="D3147" s="131" t="s">
        <v>2725</v>
      </c>
      <c r="E3147" s="132" t="s">
        <v>2624</v>
      </c>
      <c r="F3147" s="136" t="s">
        <v>798</v>
      </c>
      <c r="G3147" s="133">
        <v>22.999285750725143</v>
      </c>
    </row>
    <row r="3148" spans="2:7" ht="30" customHeight="1" x14ac:dyDescent="0.25">
      <c r="B3148" s="131" t="s">
        <v>2958</v>
      </c>
      <c r="C3148" s="131" t="s">
        <v>2724</v>
      </c>
      <c r="D3148" s="131" t="s">
        <v>2725</v>
      </c>
      <c r="E3148" s="132" t="s">
        <v>2959</v>
      </c>
      <c r="F3148" s="136" t="s">
        <v>2960</v>
      </c>
      <c r="G3148" s="133">
        <v>0.50888974490720207</v>
      </c>
    </row>
    <row r="3149" spans="2:7" ht="30" customHeight="1" x14ac:dyDescent="0.25">
      <c r="B3149" s="131" t="s">
        <v>2961</v>
      </c>
      <c r="C3149" s="131" t="s">
        <v>2724</v>
      </c>
      <c r="D3149" s="131" t="s">
        <v>2725</v>
      </c>
      <c r="E3149" s="132" t="s">
        <v>2962</v>
      </c>
      <c r="F3149" s="136" t="s">
        <v>544</v>
      </c>
      <c r="G3149" s="133">
        <v>129.85037313663733</v>
      </c>
    </row>
    <row r="3150" spans="2:7" ht="30" customHeight="1" x14ac:dyDescent="0.25">
      <c r="B3150" s="131" t="s">
        <v>2961</v>
      </c>
      <c r="C3150" s="131" t="s">
        <v>2724</v>
      </c>
      <c r="D3150" s="131" t="s">
        <v>2725</v>
      </c>
      <c r="E3150" s="132" t="s">
        <v>2963</v>
      </c>
      <c r="F3150" s="136" t="s">
        <v>544</v>
      </c>
      <c r="G3150" s="133">
        <v>129.85037313663733</v>
      </c>
    </row>
    <row r="3151" spans="2:7" ht="30" customHeight="1" x14ac:dyDescent="0.25">
      <c r="B3151" s="131" t="s">
        <v>2961</v>
      </c>
      <c r="C3151" s="131" t="s">
        <v>2724</v>
      </c>
      <c r="D3151" s="131" t="s">
        <v>2725</v>
      </c>
      <c r="E3151" s="132" t="s">
        <v>2964</v>
      </c>
      <c r="F3151" s="136" t="s">
        <v>544</v>
      </c>
      <c r="G3151" s="133">
        <v>129.85037313663733</v>
      </c>
    </row>
    <row r="3152" spans="2:7" ht="30" customHeight="1" x14ac:dyDescent="0.25">
      <c r="B3152" s="131" t="s">
        <v>2961</v>
      </c>
      <c r="C3152" s="131" t="s">
        <v>2724</v>
      </c>
      <c r="D3152" s="131" t="s">
        <v>2725</v>
      </c>
      <c r="E3152" s="132" t="s">
        <v>2512</v>
      </c>
      <c r="F3152" s="136" t="s">
        <v>563</v>
      </c>
      <c r="G3152" s="133">
        <v>0</v>
      </c>
    </row>
    <row r="3153" spans="2:7" ht="30" customHeight="1" x14ac:dyDescent="0.25">
      <c r="B3153" s="131" t="s">
        <v>2965</v>
      </c>
      <c r="C3153" s="131" t="s">
        <v>2724</v>
      </c>
      <c r="D3153" s="131" t="s">
        <v>2725</v>
      </c>
      <c r="E3153" s="132" t="s">
        <v>2641</v>
      </c>
      <c r="F3153" s="136" t="s">
        <v>798</v>
      </c>
      <c r="G3153" s="133">
        <v>22.999285750725143</v>
      </c>
    </row>
    <row r="3154" spans="2:7" ht="30" customHeight="1" x14ac:dyDescent="0.25">
      <c r="B3154" s="131" t="s">
        <v>2961</v>
      </c>
      <c r="C3154" s="131" t="s">
        <v>2724</v>
      </c>
      <c r="D3154" s="131" t="s">
        <v>2725</v>
      </c>
      <c r="E3154" s="132" t="s">
        <v>2966</v>
      </c>
      <c r="F3154" s="136" t="s">
        <v>563</v>
      </c>
      <c r="G3154" s="133">
        <v>81.099735451586923</v>
      </c>
    </row>
    <row r="3155" spans="2:7" ht="30" customHeight="1" x14ac:dyDescent="0.25">
      <c r="B3155" s="131" t="s">
        <v>2961</v>
      </c>
      <c r="C3155" s="131" t="s">
        <v>2724</v>
      </c>
      <c r="D3155" s="131" t="s">
        <v>2725</v>
      </c>
      <c r="E3155" s="132" t="s">
        <v>2503</v>
      </c>
      <c r="F3155" s="136" t="s">
        <v>544</v>
      </c>
      <c r="G3155" s="133">
        <v>129.85037313663733</v>
      </c>
    </row>
    <row r="3156" spans="2:7" ht="30" customHeight="1" x14ac:dyDescent="0.25">
      <c r="B3156" s="131" t="s">
        <v>2961</v>
      </c>
      <c r="C3156" s="131" t="s">
        <v>2724</v>
      </c>
      <c r="D3156" s="131" t="s">
        <v>2725</v>
      </c>
      <c r="E3156" s="132" t="s">
        <v>2967</v>
      </c>
      <c r="F3156" s="136" t="s">
        <v>559</v>
      </c>
      <c r="G3156" s="133">
        <v>51.042993685708787</v>
      </c>
    </row>
    <row r="3157" spans="2:7" ht="30" customHeight="1" x14ac:dyDescent="0.25">
      <c r="B3157" s="131" t="s">
        <v>2961</v>
      </c>
      <c r="C3157" s="131" t="s">
        <v>2724</v>
      </c>
      <c r="D3157" s="131" t="s">
        <v>2725</v>
      </c>
      <c r="E3157" s="132" t="s">
        <v>2511</v>
      </c>
      <c r="F3157" s="136" t="s">
        <v>559</v>
      </c>
      <c r="G3157" s="133">
        <v>0</v>
      </c>
    </row>
    <row r="3158" spans="2:7" ht="30" customHeight="1" x14ac:dyDescent="0.25">
      <c r="B3158" s="131" t="s">
        <v>2968</v>
      </c>
      <c r="C3158" s="131" t="s">
        <v>2724</v>
      </c>
      <c r="D3158" s="131" t="s">
        <v>2725</v>
      </c>
      <c r="E3158" s="132" t="s">
        <v>2647</v>
      </c>
      <c r="F3158" s="136" t="s">
        <v>563</v>
      </c>
      <c r="G3158" s="133">
        <v>81.167846644634608</v>
      </c>
    </row>
    <row r="3159" spans="2:7" ht="30" customHeight="1" x14ac:dyDescent="0.25">
      <c r="B3159" s="131" t="s">
        <v>2968</v>
      </c>
      <c r="C3159" s="131" t="s">
        <v>2724</v>
      </c>
      <c r="D3159" s="131" t="s">
        <v>2725</v>
      </c>
      <c r="E3159" s="132" t="s">
        <v>2280</v>
      </c>
      <c r="F3159" s="136" t="s">
        <v>544</v>
      </c>
      <c r="G3159" s="133">
        <v>130.07175247362451</v>
      </c>
    </row>
    <row r="3160" spans="2:7" ht="30" customHeight="1" x14ac:dyDescent="0.25">
      <c r="B3160" s="131" t="s">
        <v>2968</v>
      </c>
      <c r="C3160" s="131" t="s">
        <v>2724</v>
      </c>
      <c r="D3160" s="131" t="s">
        <v>2725</v>
      </c>
      <c r="E3160" s="132" t="s">
        <v>2336</v>
      </c>
      <c r="F3160" s="136" t="s">
        <v>544</v>
      </c>
      <c r="G3160" s="133">
        <v>130.07175247362451</v>
      </c>
    </row>
    <row r="3161" spans="2:7" ht="30" customHeight="1" x14ac:dyDescent="0.25">
      <c r="B3161" s="131" t="s">
        <v>2968</v>
      </c>
      <c r="C3161" s="131" t="s">
        <v>2724</v>
      </c>
      <c r="D3161" s="131" t="s">
        <v>2725</v>
      </c>
      <c r="E3161" s="132" t="s">
        <v>2969</v>
      </c>
      <c r="F3161" s="136" t="s">
        <v>563</v>
      </c>
      <c r="G3161" s="133">
        <v>81.167846644634608</v>
      </c>
    </row>
    <row r="3162" spans="2:7" ht="30" customHeight="1" x14ac:dyDescent="0.25">
      <c r="B3162" s="131" t="s">
        <v>2968</v>
      </c>
      <c r="C3162" s="131" t="s">
        <v>2724</v>
      </c>
      <c r="D3162" s="131" t="s">
        <v>2725</v>
      </c>
      <c r="E3162" s="132" t="s">
        <v>2495</v>
      </c>
      <c r="F3162" s="136" t="s">
        <v>559</v>
      </c>
      <c r="G3162" s="133">
        <v>0</v>
      </c>
    </row>
    <row r="3163" spans="2:7" ht="30" customHeight="1" x14ac:dyDescent="0.25">
      <c r="B3163" s="131" t="s">
        <v>2970</v>
      </c>
      <c r="C3163" s="131" t="s">
        <v>2724</v>
      </c>
      <c r="D3163" s="131" t="s">
        <v>2725</v>
      </c>
      <c r="E3163" s="132" t="s">
        <v>2971</v>
      </c>
      <c r="F3163" s="136" t="s">
        <v>559</v>
      </c>
      <c r="G3163" s="133">
        <v>44.842907721774395</v>
      </c>
    </row>
    <row r="3164" spans="2:7" ht="30" customHeight="1" x14ac:dyDescent="0.25">
      <c r="B3164" s="131" t="s">
        <v>2970</v>
      </c>
      <c r="C3164" s="131" t="s">
        <v>2724</v>
      </c>
      <c r="D3164" s="131" t="s">
        <v>2725</v>
      </c>
      <c r="E3164" s="132" t="s">
        <v>2548</v>
      </c>
      <c r="F3164" s="136" t="s">
        <v>563</v>
      </c>
      <c r="G3164" s="133">
        <v>71.331899260676508</v>
      </c>
    </row>
    <row r="3165" spans="2:7" ht="30" customHeight="1" x14ac:dyDescent="0.25">
      <c r="B3165" s="131" t="s">
        <v>2970</v>
      </c>
      <c r="C3165" s="131" t="s">
        <v>2724</v>
      </c>
      <c r="D3165" s="131" t="s">
        <v>2725</v>
      </c>
      <c r="E3165" s="132" t="s">
        <v>2972</v>
      </c>
      <c r="F3165" s="136" t="s">
        <v>559</v>
      </c>
      <c r="G3165" s="133">
        <v>44.842907721774395</v>
      </c>
    </row>
    <row r="3166" spans="2:7" ht="30" customHeight="1" x14ac:dyDescent="0.25">
      <c r="B3166" s="131" t="s">
        <v>2970</v>
      </c>
      <c r="C3166" s="131" t="s">
        <v>2724</v>
      </c>
      <c r="D3166" s="131" t="s">
        <v>2725</v>
      </c>
      <c r="E3166" s="132" t="s">
        <v>2415</v>
      </c>
      <c r="F3166" s="136" t="s">
        <v>563</v>
      </c>
      <c r="G3166" s="133">
        <v>71.331899260676508</v>
      </c>
    </row>
    <row r="3167" spans="2:7" ht="30" customHeight="1" x14ac:dyDescent="0.25">
      <c r="B3167" s="131" t="s">
        <v>2973</v>
      </c>
      <c r="C3167" s="131" t="s">
        <v>2724</v>
      </c>
      <c r="D3167" s="131" t="s">
        <v>2725</v>
      </c>
      <c r="E3167" s="132" t="s">
        <v>2528</v>
      </c>
      <c r="F3167" s="136" t="s">
        <v>688</v>
      </c>
      <c r="G3167" s="133">
        <v>42.547779510904633</v>
      </c>
    </row>
    <row r="3168" spans="2:7" ht="30" customHeight="1" x14ac:dyDescent="0.25">
      <c r="B3168" s="131" t="s">
        <v>2973</v>
      </c>
      <c r="C3168" s="131" t="s">
        <v>2724</v>
      </c>
      <c r="D3168" s="131" t="s">
        <v>2725</v>
      </c>
      <c r="E3168" s="132" t="s">
        <v>2974</v>
      </c>
      <c r="F3168" s="136" t="s">
        <v>553</v>
      </c>
      <c r="G3168" s="133">
        <v>178.93939206564582</v>
      </c>
    </row>
    <row r="3169" spans="2:7" ht="30" customHeight="1" x14ac:dyDescent="0.25">
      <c r="B3169" s="131" t="s">
        <v>2975</v>
      </c>
      <c r="C3169" s="131" t="s">
        <v>2724</v>
      </c>
      <c r="D3169" s="131" t="s">
        <v>2725</v>
      </c>
      <c r="E3169" s="132" t="s">
        <v>2976</v>
      </c>
      <c r="F3169" s="136" t="s">
        <v>688</v>
      </c>
      <c r="G3169" s="133">
        <v>42.547779510904633</v>
      </c>
    </row>
    <row r="3170" spans="2:7" ht="30" customHeight="1" x14ac:dyDescent="0.25">
      <c r="B3170" s="131" t="s">
        <v>2975</v>
      </c>
      <c r="C3170" s="131" t="s">
        <v>2724</v>
      </c>
      <c r="D3170" s="131" t="s">
        <v>2725</v>
      </c>
      <c r="E3170" s="132" t="s">
        <v>2977</v>
      </c>
      <c r="F3170" s="136" t="s">
        <v>559</v>
      </c>
      <c r="G3170" s="133">
        <v>0</v>
      </c>
    </row>
    <row r="3171" spans="2:7" ht="30" customHeight="1" x14ac:dyDescent="0.25">
      <c r="B3171" s="131" t="s">
        <v>2975</v>
      </c>
      <c r="C3171" s="131" t="s">
        <v>2724</v>
      </c>
      <c r="D3171" s="131" t="s">
        <v>2725</v>
      </c>
      <c r="E3171" s="132" t="s">
        <v>2978</v>
      </c>
      <c r="F3171" s="136" t="s">
        <v>563</v>
      </c>
      <c r="G3171" s="133">
        <v>71.331899260676508</v>
      </c>
    </row>
    <row r="3172" spans="2:7" ht="30" customHeight="1" x14ac:dyDescent="0.25">
      <c r="B3172" s="131" t="s">
        <v>2975</v>
      </c>
      <c r="C3172" s="131" t="s">
        <v>2724</v>
      </c>
      <c r="D3172" s="131" t="s">
        <v>2725</v>
      </c>
      <c r="E3172" s="132" t="s">
        <v>2979</v>
      </c>
      <c r="F3172" s="136" t="s">
        <v>553</v>
      </c>
      <c r="G3172" s="133">
        <v>178.93939206564582</v>
      </c>
    </row>
    <row r="3173" spans="2:7" ht="30" customHeight="1" x14ac:dyDescent="0.25">
      <c r="B3173" s="131" t="s">
        <v>2975</v>
      </c>
      <c r="C3173" s="131" t="s">
        <v>2724</v>
      </c>
      <c r="D3173" s="131" t="s">
        <v>2725</v>
      </c>
      <c r="E3173" s="132" t="s">
        <v>2980</v>
      </c>
      <c r="F3173" s="136" t="s">
        <v>553</v>
      </c>
      <c r="G3173" s="133">
        <v>178.93939206564582</v>
      </c>
    </row>
    <row r="3174" spans="2:7" ht="30" customHeight="1" x14ac:dyDescent="0.25">
      <c r="B3174" s="131" t="s">
        <v>2975</v>
      </c>
      <c r="C3174" s="131" t="s">
        <v>2724</v>
      </c>
      <c r="D3174" s="131" t="s">
        <v>2725</v>
      </c>
      <c r="E3174" s="132" t="s">
        <v>2981</v>
      </c>
      <c r="F3174" s="136" t="s">
        <v>544</v>
      </c>
      <c r="G3174" s="133">
        <v>114.43137043974221</v>
      </c>
    </row>
    <row r="3175" spans="2:7" ht="30" customHeight="1" x14ac:dyDescent="0.25">
      <c r="B3175" s="131" t="s">
        <v>2982</v>
      </c>
      <c r="C3175" s="131" t="s">
        <v>2724</v>
      </c>
      <c r="D3175" s="131" t="s">
        <v>2725</v>
      </c>
      <c r="E3175" s="132" t="s">
        <v>2306</v>
      </c>
      <c r="F3175" s="136" t="s">
        <v>544</v>
      </c>
      <c r="G3175" s="133">
        <v>0</v>
      </c>
    </row>
    <row r="3176" spans="2:7" ht="30" customHeight="1" x14ac:dyDescent="0.25">
      <c r="B3176" s="131" t="s">
        <v>2982</v>
      </c>
      <c r="C3176" s="131" t="s">
        <v>2724</v>
      </c>
      <c r="D3176" s="131" t="s">
        <v>2725</v>
      </c>
      <c r="E3176" s="132" t="s">
        <v>2320</v>
      </c>
      <c r="F3176" s="136" t="s">
        <v>553</v>
      </c>
      <c r="G3176" s="133">
        <v>219.02614005326427</v>
      </c>
    </row>
    <row r="3177" spans="2:7" ht="30" customHeight="1" x14ac:dyDescent="0.25">
      <c r="B3177" s="131" t="s">
        <v>2982</v>
      </c>
      <c r="C3177" s="131" t="s">
        <v>2724</v>
      </c>
      <c r="D3177" s="131" t="s">
        <v>2725</v>
      </c>
      <c r="E3177" s="132" t="s">
        <v>2983</v>
      </c>
      <c r="F3177" s="136" t="s">
        <v>688</v>
      </c>
      <c r="G3177" s="133">
        <v>52.230186617427677</v>
      </c>
    </row>
    <row r="3178" spans="2:7" ht="30" customHeight="1" x14ac:dyDescent="0.25">
      <c r="B3178" s="131" t="s">
        <v>2984</v>
      </c>
      <c r="C3178" s="131" t="s">
        <v>2724</v>
      </c>
      <c r="D3178" s="131" t="s">
        <v>2725</v>
      </c>
      <c r="E3178" s="132" t="s">
        <v>2985</v>
      </c>
      <c r="F3178" s="136" t="s">
        <v>559</v>
      </c>
      <c r="G3178" s="133">
        <v>0</v>
      </c>
    </row>
    <row r="3179" spans="2:7" ht="30" customHeight="1" x14ac:dyDescent="0.25">
      <c r="B3179" s="131" t="s">
        <v>2986</v>
      </c>
      <c r="C3179" s="131" t="s">
        <v>2724</v>
      </c>
      <c r="D3179" s="131" t="s">
        <v>2725</v>
      </c>
      <c r="E3179" s="132" t="s">
        <v>2987</v>
      </c>
      <c r="F3179" s="136" t="s">
        <v>586</v>
      </c>
      <c r="G3179" s="133">
        <v>34.784638075837883</v>
      </c>
    </row>
    <row r="3180" spans="2:7" ht="30" customHeight="1" x14ac:dyDescent="0.25">
      <c r="B3180" s="131" t="s">
        <v>2988</v>
      </c>
      <c r="C3180" s="131" t="s">
        <v>2724</v>
      </c>
      <c r="D3180" s="131" t="s">
        <v>2725</v>
      </c>
      <c r="E3180" s="132" t="s">
        <v>2989</v>
      </c>
      <c r="F3180" s="136" t="s">
        <v>586</v>
      </c>
      <c r="G3180" s="133">
        <v>34.784638075837883</v>
      </c>
    </row>
    <row r="3181" spans="2:7" ht="30" customHeight="1" x14ac:dyDescent="0.25">
      <c r="B3181" s="131" t="s">
        <v>2988</v>
      </c>
      <c r="C3181" s="131" t="s">
        <v>2724</v>
      </c>
      <c r="D3181" s="131" t="s">
        <v>2725</v>
      </c>
      <c r="E3181" s="132" t="s">
        <v>2616</v>
      </c>
      <c r="F3181" s="136" t="s">
        <v>688</v>
      </c>
      <c r="G3181" s="133">
        <v>52.230186617427677</v>
      </c>
    </row>
    <row r="3182" spans="2:7" ht="30" customHeight="1" x14ac:dyDescent="0.25">
      <c r="B3182" s="131" t="s">
        <v>2988</v>
      </c>
      <c r="C3182" s="131" t="s">
        <v>2724</v>
      </c>
      <c r="D3182" s="131" t="s">
        <v>2725</v>
      </c>
      <c r="E3182" s="132" t="s">
        <v>2990</v>
      </c>
      <c r="F3182" s="136" t="s">
        <v>553</v>
      </c>
      <c r="G3182" s="133">
        <v>219.02614005326427</v>
      </c>
    </row>
    <row r="3183" spans="2:7" ht="30" customHeight="1" x14ac:dyDescent="0.25">
      <c r="B3183" s="131" t="s">
        <v>2988</v>
      </c>
      <c r="C3183" s="131" t="s">
        <v>2724</v>
      </c>
      <c r="D3183" s="131" t="s">
        <v>2725</v>
      </c>
      <c r="E3183" s="132" t="s">
        <v>2991</v>
      </c>
      <c r="F3183" s="136" t="s">
        <v>553</v>
      </c>
      <c r="G3183" s="133">
        <v>219.02614005326427</v>
      </c>
    </row>
    <row r="3184" spans="2:7" ht="30" customHeight="1" x14ac:dyDescent="0.25">
      <c r="B3184" s="131" t="s">
        <v>2988</v>
      </c>
      <c r="C3184" s="131" t="s">
        <v>2724</v>
      </c>
      <c r="D3184" s="131" t="s">
        <v>2725</v>
      </c>
      <c r="E3184" s="132" t="s">
        <v>2992</v>
      </c>
      <c r="F3184" s="136" t="s">
        <v>544</v>
      </c>
      <c r="G3184" s="133">
        <v>140.08894779274587</v>
      </c>
    </row>
    <row r="3185" spans="2:7" ht="30" customHeight="1" x14ac:dyDescent="0.25">
      <c r="B3185" s="131" t="s">
        <v>2988</v>
      </c>
      <c r="C3185" s="131" t="s">
        <v>2724</v>
      </c>
      <c r="D3185" s="131" t="s">
        <v>2725</v>
      </c>
      <c r="E3185" s="132" t="s">
        <v>2993</v>
      </c>
      <c r="F3185" s="136" t="s">
        <v>544</v>
      </c>
      <c r="G3185" s="133">
        <v>140.08894779274587</v>
      </c>
    </row>
    <row r="3186" spans="2:7" ht="30" customHeight="1" x14ac:dyDescent="0.25">
      <c r="B3186" s="131" t="s">
        <v>2988</v>
      </c>
      <c r="C3186" s="131" t="s">
        <v>2724</v>
      </c>
      <c r="D3186" s="131" t="s">
        <v>2725</v>
      </c>
      <c r="E3186" s="132" t="s">
        <v>2994</v>
      </c>
      <c r="F3186" s="136" t="s">
        <v>544</v>
      </c>
      <c r="G3186" s="133">
        <v>140.08894779274587</v>
      </c>
    </row>
    <row r="3187" spans="2:7" ht="30" customHeight="1" x14ac:dyDescent="0.25">
      <c r="B3187" s="131" t="s">
        <v>2995</v>
      </c>
      <c r="C3187" s="131" t="s">
        <v>2724</v>
      </c>
      <c r="D3187" s="131" t="s">
        <v>2725</v>
      </c>
      <c r="E3187" s="132" t="s">
        <v>2996</v>
      </c>
      <c r="F3187" s="136" t="s">
        <v>586</v>
      </c>
      <c r="G3187" s="133">
        <v>34.784638075837883</v>
      </c>
    </row>
    <row r="3188" spans="2:7" ht="30" customHeight="1" x14ac:dyDescent="0.25">
      <c r="B3188" s="131" t="s">
        <v>2997</v>
      </c>
      <c r="C3188" s="131" t="s">
        <v>2724</v>
      </c>
      <c r="D3188" s="131" t="s">
        <v>2725</v>
      </c>
      <c r="E3188" s="132" t="s">
        <v>2506</v>
      </c>
      <c r="F3188" s="136" t="s">
        <v>553</v>
      </c>
      <c r="G3188" s="133">
        <v>195.3332825203488</v>
      </c>
    </row>
    <row r="3189" spans="2:7" ht="30" customHeight="1" x14ac:dyDescent="0.25">
      <c r="B3189" s="131" t="s">
        <v>2997</v>
      </c>
      <c r="C3189" s="131" t="s">
        <v>2724</v>
      </c>
      <c r="D3189" s="131" t="s">
        <v>2725</v>
      </c>
      <c r="E3189" s="132" t="s">
        <v>2340</v>
      </c>
      <c r="F3189" s="136" t="s">
        <v>559</v>
      </c>
      <c r="G3189" s="133">
        <v>49.015365575032007</v>
      </c>
    </row>
    <row r="3190" spans="2:7" ht="30" customHeight="1" x14ac:dyDescent="0.25">
      <c r="B3190" s="131" t="s">
        <v>2997</v>
      </c>
      <c r="C3190" s="131" t="s">
        <v>2724</v>
      </c>
      <c r="D3190" s="131" t="s">
        <v>2725</v>
      </c>
      <c r="E3190" s="132" t="s">
        <v>2998</v>
      </c>
      <c r="F3190" s="136" t="s">
        <v>559</v>
      </c>
      <c r="G3190" s="133">
        <v>0</v>
      </c>
    </row>
    <row r="3191" spans="2:7" ht="30" customHeight="1" x14ac:dyDescent="0.25">
      <c r="B3191" s="131" t="s">
        <v>2997</v>
      </c>
      <c r="C3191" s="131" t="s">
        <v>2724</v>
      </c>
      <c r="D3191" s="131" t="s">
        <v>2725</v>
      </c>
      <c r="E3191" s="132" t="s">
        <v>2551</v>
      </c>
      <c r="F3191" s="136" t="s">
        <v>544</v>
      </c>
      <c r="G3191" s="133">
        <v>124.94162011729578</v>
      </c>
    </row>
    <row r="3192" spans="2:7" ht="30" customHeight="1" x14ac:dyDescent="0.25">
      <c r="B3192" s="131" t="s">
        <v>2997</v>
      </c>
      <c r="C3192" s="131" t="s">
        <v>2724</v>
      </c>
      <c r="D3192" s="131" t="s">
        <v>2725</v>
      </c>
      <c r="E3192" s="132" t="s">
        <v>2507</v>
      </c>
      <c r="F3192" s="136" t="s">
        <v>553</v>
      </c>
      <c r="G3192" s="133">
        <v>195.3332825203488</v>
      </c>
    </row>
    <row r="3193" spans="2:7" ht="30" customHeight="1" x14ac:dyDescent="0.25">
      <c r="B3193" s="131" t="s">
        <v>2997</v>
      </c>
      <c r="C3193" s="131" t="s">
        <v>2724</v>
      </c>
      <c r="D3193" s="131" t="s">
        <v>2725</v>
      </c>
      <c r="E3193" s="132" t="s">
        <v>2999</v>
      </c>
      <c r="F3193" s="136" t="s">
        <v>563</v>
      </c>
      <c r="G3193" s="133">
        <v>82.719664355111618</v>
      </c>
    </row>
    <row r="3194" spans="2:7" ht="30" customHeight="1" x14ac:dyDescent="0.25">
      <c r="B3194" s="131" t="s">
        <v>2997</v>
      </c>
      <c r="C3194" s="131" t="s">
        <v>2724</v>
      </c>
      <c r="D3194" s="131" t="s">
        <v>2725</v>
      </c>
      <c r="E3194" s="132" t="s">
        <v>2325</v>
      </c>
      <c r="F3194" s="136" t="s">
        <v>563</v>
      </c>
      <c r="G3194" s="133">
        <v>82.719664355111618</v>
      </c>
    </row>
    <row r="3195" spans="2:7" ht="30" customHeight="1" x14ac:dyDescent="0.25">
      <c r="B3195" s="131" t="s">
        <v>3000</v>
      </c>
      <c r="C3195" s="131" t="s">
        <v>2724</v>
      </c>
      <c r="D3195" s="131" t="s">
        <v>2725</v>
      </c>
      <c r="E3195" s="132" t="s">
        <v>3001</v>
      </c>
      <c r="F3195" s="136" t="s">
        <v>563</v>
      </c>
      <c r="G3195" s="133">
        <v>82.719664355111618</v>
      </c>
    </row>
    <row r="3196" spans="2:7" ht="30" customHeight="1" x14ac:dyDescent="0.25">
      <c r="B3196" s="131" t="s">
        <v>3000</v>
      </c>
      <c r="C3196" s="131" t="s">
        <v>2724</v>
      </c>
      <c r="D3196" s="131" t="s">
        <v>2725</v>
      </c>
      <c r="E3196" s="132" t="s">
        <v>2416</v>
      </c>
      <c r="F3196" s="136" t="s">
        <v>563</v>
      </c>
      <c r="G3196" s="133">
        <v>82.719664355111618</v>
      </c>
    </row>
    <row r="3197" spans="2:7" ht="30" customHeight="1" x14ac:dyDescent="0.25">
      <c r="B3197" s="131" t="s">
        <v>3000</v>
      </c>
      <c r="C3197" s="131" t="s">
        <v>2724</v>
      </c>
      <c r="D3197" s="131" t="s">
        <v>2725</v>
      </c>
      <c r="E3197" s="132" t="s">
        <v>3002</v>
      </c>
      <c r="F3197" s="136" t="s">
        <v>559</v>
      </c>
      <c r="G3197" s="133">
        <v>52.04463601700062</v>
      </c>
    </row>
    <row r="3198" spans="2:7" ht="30" customHeight="1" x14ac:dyDescent="0.25">
      <c r="B3198" s="131" t="s">
        <v>3000</v>
      </c>
      <c r="C3198" s="131" t="s">
        <v>2724</v>
      </c>
      <c r="D3198" s="131" t="s">
        <v>2725</v>
      </c>
      <c r="E3198" s="132" t="s">
        <v>2615</v>
      </c>
      <c r="F3198" s="136" t="s">
        <v>544</v>
      </c>
      <c r="G3198" s="133">
        <v>132.48127909949301</v>
      </c>
    </row>
    <row r="3199" spans="2:7" ht="30" customHeight="1" x14ac:dyDescent="0.25">
      <c r="B3199" s="131" t="s">
        <v>3003</v>
      </c>
      <c r="C3199" s="131" t="s">
        <v>2724</v>
      </c>
      <c r="D3199" s="131" t="s">
        <v>2725</v>
      </c>
      <c r="E3199" s="132" t="s">
        <v>2308</v>
      </c>
      <c r="F3199" s="136" t="s">
        <v>845</v>
      </c>
      <c r="G3199" s="133">
        <v>6.6758459722810679</v>
      </c>
    </row>
    <row r="3200" spans="2:7" ht="30" customHeight="1" x14ac:dyDescent="0.25">
      <c r="B3200" s="131" t="s">
        <v>2741</v>
      </c>
      <c r="C3200" s="131" t="s">
        <v>2724</v>
      </c>
      <c r="D3200" s="131" t="s">
        <v>2725</v>
      </c>
      <c r="E3200" s="132" t="s">
        <v>3004</v>
      </c>
      <c r="F3200" s="136" t="s">
        <v>553</v>
      </c>
      <c r="G3200" s="133">
        <v>207.30281039693597</v>
      </c>
    </row>
    <row r="3201" spans="2:7" ht="30" customHeight="1" x14ac:dyDescent="0.25">
      <c r="B3201" s="131" t="s">
        <v>2997</v>
      </c>
      <c r="C3201" s="131" t="s">
        <v>2724</v>
      </c>
      <c r="D3201" s="131" t="s">
        <v>2725</v>
      </c>
      <c r="E3201" s="132" t="s">
        <v>2989</v>
      </c>
      <c r="F3201" s="136" t="s">
        <v>547</v>
      </c>
      <c r="G3201" s="133">
        <v>391.32993656309253</v>
      </c>
    </row>
    <row r="3202" spans="2:7" ht="30" customHeight="1" x14ac:dyDescent="0.25">
      <c r="B3202" s="131" t="s">
        <v>2762</v>
      </c>
      <c r="C3202" s="131" t="s">
        <v>2724</v>
      </c>
      <c r="D3202" s="131" t="s">
        <v>2725</v>
      </c>
      <c r="E3202" s="132" t="s">
        <v>3005</v>
      </c>
      <c r="F3202" s="136" t="s">
        <v>553</v>
      </c>
      <c r="G3202" s="133">
        <v>225.00700098027448</v>
      </c>
    </row>
    <row r="3203" spans="2:7" ht="30" customHeight="1" x14ac:dyDescent="0.25">
      <c r="B3203" s="131" t="s">
        <v>2762</v>
      </c>
      <c r="C3203" s="131" t="s">
        <v>2724</v>
      </c>
      <c r="D3203" s="131" t="s">
        <v>2725</v>
      </c>
      <c r="E3203" s="132" t="s">
        <v>2621</v>
      </c>
      <c r="F3203" s="136" t="s">
        <v>563</v>
      </c>
      <c r="G3203" s="133">
        <v>89.864419108901558</v>
      </c>
    </row>
    <row r="3204" spans="2:7" ht="30" customHeight="1" x14ac:dyDescent="0.25">
      <c r="B3204" s="131" t="s">
        <v>2762</v>
      </c>
      <c r="C3204" s="131" t="s">
        <v>2724</v>
      </c>
      <c r="D3204" s="131" t="s">
        <v>2725</v>
      </c>
      <c r="E3204" s="132" t="s">
        <v>3006</v>
      </c>
      <c r="F3204" s="136" t="s">
        <v>544</v>
      </c>
      <c r="G3204" s="133">
        <v>143.91211636044071</v>
      </c>
    </row>
    <row r="3205" spans="2:7" ht="30" customHeight="1" x14ac:dyDescent="0.25">
      <c r="B3205" s="131" t="s">
        <v>2762</v>
      </c>
      <c r="C3205" s="131" t="s">
        <v>2724</v>
      </c>
      <c r="D3205" s="131" t="s">
        <v>2725</v>
      </c>
      <c r="E3205" s="132" t="s">
        <v>2509</v>
      </c>
      <c r="F3205" s="136" t="s">
        <v>544</v>
      </c>
      <c r="G3205" s="133">
        <v>143.91211636044071</v>
      </c>
    </row>
    <row r="3206" spans="2:7" ht="30" customHeight="1" x14ac:dyDescent="0.25">
      <c r="B3206" s="131" t="s">
        <v>2762</v>
      </c>
      <c r="C3206" s="131" t="s">
        <v>2724</v>
      </c>
      <c r="D3206" s="131" t="s">
        <v>2725</v>
      </c>
      <c r="E3206" s="132" t="s">
        <v>2526</v>
      </c>
      <c r="F3206" s="136" t="s">
        <v>688</v>
      </c>
      <c r="G3206" s="133">
        <v>0</v>
      </c>
    </row>
    <row r="3207" spans="2:7" ht="30" customHeight="1" x14ac:dyDescent="0.25">
      <c r="B3207" s="131" t="s">
        <v>3007</v>
      </c>
      <c r="C3207" s="131" t="s">
        <v>2724</v>
      </c>
      <c r="D3207" s="131" t="s">
        <v>2725</v>
      </c>
      <c r="E3207" s="132" t="s">
        <v>2513</v>
      </c>
      <c r="F3207" s="136" t="s">
        <v>688</v>
      </c>
      <c r="G3207" s="133">
        <v>53.6714930670813</v>
      </c>
    </row>
    <row r="3208" spans="2:7" ht="30" customHeight="1" x14ac:dyDescent="0.25">
      <c r="B3208" s="131" t="s">
        <v>3007</v>
      </c>
      <c r="C3208" s="131" t="s">
        <v>2724</v>
      </c>
      <c r="D3208" s="131" t="s">
        <v>2725</v>
      </c>
      <c r="E3208" s="132" t="s">
        <v>3008</v>
      </c>
      <c r="F3208" s="136" t="s">
        <v>553</v>
      </c>
      <c r="G3208" s="133">
        <v>225.00700098027448</v>
      </c>
    </row>
    <row r="3209" spans="2:7" ht="30" customHeight="1" x14ac:dyDescent="0.25">
      <c r="B3209" s="131" t="s">
        <v>2762</v>
      </c>
      <c r="C3209" s="131" t="s">
        <v>2724</v>
      </c>
      <c r="D3209" s="131" t="s">
        <v>2725</v>
      </c>
      <c r="E3209" s="132" t="s">
        <v>2514</v>
      </c>
      <c r="F3209" s="136" t="s">
        <v>553</v>
      </c>
      <c r="G3209" s="133">
        <v>225.00700098027448</v>
      </c>
    </row>
    <row r="3210" spans="2:7" ht="30" customHeight="1" x14ac:dyDescent="0.25">
      <c r="B3210" s="131" t="s">
        <v>3009</v>
      </c>
      <c r="C3210" s="131" t="s">
        <v>2724</v>
      </c>
      <c r="D3210" s="131" t="s">
        <v>2725</v>
      </c>
      <c r="E3210" s="132" t="s">
        <v>3010</v>
      </c>
      <c r="F3210" s="136" t="s">
        <v>559</v>
      </c>
      <c r="G3210" s="133">
        <v>58.571682034903091</v>
      </c>
    </row>
    <row r="3211" spans="2:7" ht="30" customHeight="1" x14ac:dyDescent="0.25">
      <c r="B3211" s="131" t="s">
        <v>3011</v>
      </c>
      <c r="C3211" s="131" t="s">
        <v>2724</v>
      </c>
      <c r="D3211" s="131" t="s">
        <v>2725</v>
      </c>
      <c r="E3211" s="132" t="s">
        <v>3012</v>
      </c>
      <c r="F3211" s="136" t="s">
        <v>553</v>
      </c>
      <c r="G3211" s="133">
        <v>233.06335334252969</v>
      </c>
    </row>
    <row r="3212" spans="2:7" ht="30" customHeight="1" x14ac:dyDescent="0.25">
      <c r="B3212" s="131" t="s">
        <v>3011</v>
      </c>
      <c r="C3212" s="131" t="s">
        <v>2724</v>
      </c>
      <c r="D3212" s="131" t="s">
        <v>2725</v>
      </c>
      <c r="E3212" s="132" t="s">
        <v>3013</v>
      </c>
      <c r="F3212" s="136" t="s">
        <v>563</v>
      </c>
      <c r="G3212" s="133">
        <v>0</v>
      </c>
    </row>
    <row r="3213" spans="2:7" ht="30" customHeight="1" x14ac:dyDescent="0.25">
      <c r="B3213" s="131" t="s">
        <v>3011</v>
      </c>
      <c r="C3213" s="131" t="s">
        <v>2724</v>
      </c>
      <c r="D3213" s="131" t="s">
        <v>2725</v>
      </c>
      <c r="E3213" s="132" t="s">
        <v>3014</v>
      </c>
      <c r="F3213" s="136" t="s">
        <v>559</v>
      </c>
      <c r="G3213" s="133">
        <v>58.571682034903091</v>
      </c>
    </row>
    <row r="3214" spans="2:7" ht="30" customHeight="1" x14ac:dyDescent="0.25">
      <c r="B3214" s="131" t="s">
        <v>3015</v>
      </c>
      <c r="C3214" s="131" t="s">
        <v>2724</v>
      </c>
      <c r="D3214" s="131" t="s">
        <v>2725</v>
      </c>
      <c r="E3214" s="132" t="s">
        <v>2559</v>
      </c>
      <c r="F3214" s="136" t="s">
        <v>798</v>
      </c>
      <c r="G3214" s="133">
        <v>26.579473724702588</v>
      </c>
    </row>
    <row r="3215" spans="2:7" ht="30" customHeight="1" x14ac:dyDescent="0.25">
      <c r="B3215" s="131" t="s">
        <v>3015</v>
      </c>
      <c r="C3215" s="131" t="s">
        <v>2724</v>
      </c>
      <c r="D3215" s="131" t="s">
        <v>2725</v>
      </c>
      <c r="E3215" s="132" t="s">
        <v>2640</v>
      </c>
      <c r="F3215" s="136" t="s">
        <v>553</v>
      </c>
      <c r="G3215" s="133">
        <v>233.06335334252969</v>
      </c>
    </row>
    <row r="3216" spans="2:7" ht="30" customHeight="1" x14ac:dyDescent="0.25">
      <c r="B3216" s="131" t="s">
        <v>3011</v>
      </c>
      <c r="C3216" s="131" t="s">
        <v>2724</v>
      </c>
      <c r="D3216" s="131" t="s">
        <v>2725</v>
      </c>
      <c r="E3216" s="132" t="s">
        <v>2670</v>
      </c>
      <c r="F3216" s="136" t="s">
        <v>544</v>
      </c>
      <c r="G3216" s="133">
        <v>149.00682029620182</v>
      </c>
    </row>
    <row r="3217" spans="2:7" ht="30" customHeight="1" x14ac:dyDescent="0.25">
      <c r="B3217" s="131" t="s">
        <v>3015</v>
      </c>
      <c r="C3217" s="131" t="s">
        <v>2724</v>
      </c>
      <c r="D3217" s="131" t="s">
        <v>2725</v>
      </c>
      <c r="E3217" s="132" t="s">
        <v>3016</v>
      </c>
      <c r="F3217" s="136" t="s">
        <v>563</v>
      </c>
      <c r="G3217" s="133">
        <v>93.053778005275092</v>
      </c>
    </row>
    <row r="3218" spans="2:7" ht="30" customHeight="1" x14ac:dyDescent="0.25">
      <c r="B3218" s="131" t="s">
        <v>3017</v>
      </c>
      <c r="C3218" s="131" t="s">
        <v>2724</v>
      </c>
      <c r="D3218" s="131" t="s">
        <v>2725</v>
      </c>
      <c r="E3218" s="132" t="s">
        <v>3018</v>
      </c>
      <c r="F3218" s="136" t="s">
        <v>559</v>
      </c>
      <c r="G3218" s="133">
        <v>0</v>
      </c>
    </row>
    <row r="3219" spans="2:7" ht="30" customHeight="1" x14ac:dyDescent="0.25">
      <c r="B3219" s="131" t="s">
        <v>3017</v>
      </c>
      <c r="C3219" s="131" t="s">
        <v>2724</v>
      </c>
      <c r="D3219" s="131" t="s">
        <v>2725</v>
      </c>
      <c r="E3219" s="132" t="s">
        <v>2296</v>
      </c>
      <c r="F3219" s="136" t="s">
        <v>563</v>
      </c>
      <c r="G3219" s="133">
        <v>93.053778005275092</v>
      </c>
    </row>
    <row r="3220" spans="2:7" ht="30" customHeight="1" x14ac:dyDescent="0.25">
      <c r="B3220" s="131" t="s">
        <v>3017</v>
      </c>
      <c r="C3220" s="131" t="s">
        <v>2724</v>
      </c>
      <c r="D3220" s="131" t="s">
        <v>2725</v>
      </c>
      <c r="E3220" s="132" t="s">
        <v>3019</v>
      </c>
      <c r="F3220" s="136" t="s">
        <v>553</v>
      </c>
      <c r="G3220" s="133">
        <v>233.06335334252969</v>
      </c>
    </row>
    <row r="3221" spans="2:7" ht="30" customHeight="1" x14ac:dyDescent="0.25">
      <c r="B3221" s="131" t="s">
        <v>3017</v>
      </c>
      <c r="C3221" s="131" t="s">
        <v>2724</v>
      </c>
      <c r="D3221" s="131" t="s">
        <v>2725</v>
      </c>
      <c r="E3221" s="132" t="s">
        <v>3020</v>
      </c>
      <c r="F3221" s="136" t="s">
        <v>586</v>
      </c>
      <c r="G3221" s="133">
        <v>37.13643578734473</v>
      </c>
    </row>
    <row r="3222" spans="2:7" ht="30" customHeight="1" x14ac:dyDescent="0.25">
      <c r="B3222" s="131" t="s">
        <v>3021</v>
      </c>
      <c r="C3222" s="131" t="s">
        <v>2724</v>
      </c>
      <c r="D3222" s="131" t="s">
        <v>2725</v>
      </c>
      <c r="E3222" s="132" t="s">
        <v>3022</v>
      </c>
      <c r="F3222" s="136" t="s">
        <v>559</v>
      </c>
      <c r="G3222" s="133">
        <v>58.571682034903091</v>
      </c>
    </row>
    <row r="3223" spans="2:7" ht="30" customHeight="1" x14ac:dyDescent="0.25">
      <c r="B3223" s="131" t="s">
        <v>3021</v>
      </c>
      <c r="C3223" s="131" t="s">
        <v>2724</v>
      </c>
      <c r="D3223" s="131" t="s">
        <v>2725</v>
      </c>
      <c r="E3223" s="132" t="s">
        <v>2666</v>
      </c>
      <c r="F3223" s="136" t="s">
        <v>586</v>
      </c>
      <c r="G3223" s="133">
        <v>37.13643578734473</v>
      </c>
    </row>
    <row r="3224" spans="2:7" ht="30" customHeight="1" x14ac:dyDescent="0.25">
      <c r="B3224" s="131" t="s">
        <v>3023</v>
      </c>
      <c r="C3224" s="131" t="s">
        <v>2724</v>
      </c>
      <c r="D3224" s="131" t="s">
        <v>2725</v>
      </c>
      <c r="E3224" s="132" t="s">
        <v>2546</v>
      </c>
      <c r="F3224" s="136" t="s">
        <v>626</v>
      </c>
      <c r="G3224" s="133">
        <v>23.211145618000167</v>
      </c>
    </row>
    <row r="3225" spans="2:7" ht="30" customHeight="1" x14ac:dyDescent="0.25">
      <c r="B3225" s="131" t="s">
        <v>3024</v>
      </c>
      <c r="C3225" s="131" t="s">
        <v>2724</v>
      </c>
      <c r="D3225" s="131" t="s">
        <v>2725</v>
      </c>
      <c r="E3225" s="132" t="s">
        <v>3025</v>
      </c>
      <c r="F3225" s="136" t="s">
        <v>544</v>
      </c>
      <c r="G3225" s="133">
        <v>144.69999999999999</v>
      </c>
    </row>
    <row r="3226" spans="2:7" ht="30" customHeight="1" x14ac:dyDescent="0.25">
      <c r="B3226" s="131" t="s">
        <v>3024</v>
      </c>
      <c r="C3226" s="131" t="s">
        <v>2724</v>
      </c>
      <c r="D3226" s="131" t="s">
        <v>2725</v>
      </c>
      <c r="E3226" s="132" t="s">
        <v>3026</v>
      </c>
      <c r="F3226" s="136" t="s">
        <v>547</v>
      </c>
      <c r="G3226" s="133">
        <v>362.47867273136518</v>
      </c>
    </row>
    <row r="3227" spans="2:7" ht="30" customHeight="1" x14ac:dyDescent="0.25">
      <c r="B3227" s="131" t="s">
        <v>3024</v>
      </c>
      <c r="C3227" s="131" t="s">
        <v>2724</v>
      </c>
      <c r="D3227" s="131" t="s">
        <v>2725</v>
      </c>
      <c r="E3227" s="132" t="s">
        <v>3027</v>
      </c>
      <c r="F3227" s="136" t="s">
        <v>544</v>
      </c>
      <c r="G3227" s="133">
        <v>144.69999999999999</v>
      </c>
    </row>
    <row r="3228" spans="2:7" ht="30" customHeight="1" x14ac:dyDescent="0.25">
      <c r="B3228" s="131" t="s">
        <v>3024</v>
      </c>
      <c r="C3228" s="131" t="s">
        <v>2724</v>
      </c>
      <c r="D3228" s="131" t="s">
        <v>2725</v>
      </c>
      <c r="E3228" s="132" t="s">
        <v>3028</v>
      </c>
      <c r="F3228" s="136" t="s">
        <v>544</v>
      </c>
      <c r="G3228" s="133">
        <v>144.69999999999999</v>
      </c>
    </row>
    <row r="3229" spans="2:7" ht="30" customHeight="1" x14ac:dyDescent="0.25">
      <c r="B3229" s="131" t="s">
        <v>3009</v>
      </c>
      <c r="C3229" s="131" t="s">
        <v>2724</v>
      </c>
      <c r="D3229" s="131" t="s">
        <v>2725</v>
      </c>
      <c r="E3229" s="132" t="s">
        <v>2544</v>
      </c>
      <c r="F3229" s="136" t="s">
        <v>559</v>
      </c>
      <c r="G3229" s="133">
        <v>56.859967426796501</v>
      </c>
    </row>
    <row r="3230" spans="2:7" ht="30" customHeight="1" x14ac:dyDescent="0.25">
      <c r="B3230" s="131" t="s">
        <v>3009</v>
      </c>
      <c r="C3230" s="131" t="s">
        <v>2724</v>
      </c>
      <c r="D3230" s="131" t="s">
        <v>2725</v>
      </c>
      <c r="E3230" s="132" t="s">
        <v>3029</v>
      </c>
      <c r="F3230" s="136" t="s">
        <v>553</v>
      </c>
      <c r="G3230" s="133">
        <v>226.20483242336798</v>
      </c>
    </row>
    <row r="3231" spans="2:7" ht="30" customHeight="1" x14ac:dyDescent="0.25">
      <c r="B3231" s="131" t="s">
        <v>3030</v>
      </c>
      <c r="C3231" s="131" t="s">
        <v>2724</v>
      </c>
      <c r="D3231" s="131" t="s">
        <v>2725</v>
      </c>
      <c r="E3231" s="132" t="s">
        <v>2541</v>
      </c>
      <c r="F3231" s="136" t="s">
        <v>798</v>
      </c>
      <c r="G3231" s="133">
        <v>25.736198878934431</v>
      </c>
    </row>
    <row r="3232" spans="2:7" ht="30" customHeight="1" x14ac:dyDescent="0.25">
      <c r="B3232" s="131" t="s">
        <v>3031</v>
      </c>
      <c r="C3232" s="131" t="s">
        <v>2724</v>
      </c>
      <c r="D3232" s="131" t="s">
        <v>2725</v>
      </c>
      <c r="E3232" s="132" t="s">
        <v>2554</v>
      </c>
      <c r="F3232" s="136" t="s">
        <v>547</v>
      </c>
      <c r="G3232" s="133">
        <v>362.47867273136518</v>
      </c>
    </row>
    <row r="3233" spans="2:7" ht="30" customHeight="1" x14ac:dyDescent="0.25">
      <c r="B3233" s="131" t="s">
        <v>3031</v>
      </c>
      <c r="C3233" s="131" t="s">
        <v>2724</v>
      </c>
      <c r="D3233" s="131" t="s">
        <v>2725</v>
      </c>
      <c r="E3233" s="132" t="s">
        <v>2530</v>
      </c>
      <c r="F3233" s="136" t="s">
        <v>544</v>
      </c>
      <c r="G3233" s="133">
        <v>144.69999999999999</v>
      </c>
    </row>
    <row r="3234" spans="2:7" ht="30" customHeight="1" x14ac:dyDescent="0.25">
      <c r="B3234" s="131" t="s">
        <v>3032</v>
      </c>
      <c r="C3234" s="131" t="s">
        <v>2724</v>
      </c>
      <c r="D3234" s="131" t="s">
        <v>2725</v>
      </c>
      <c r="E3234" s="132" t="s">
        <v>2645</v>
      </c>
      <c r="F3234" s="136" t="s">
        <v>559</v>
      </c>
      <c r="G3234" s="133">
        <v>55.452815094354719</v>
      </c>
    </row>
    <row r="3235" spans="2:7" ht="30" customHeight="1" x14ac:dyDescent="0.25">
      <c r="B3235" s="131" t="s">
        <v>3033</v>
      </c>
      <c r="C3235" s="131" t="s">
        <v>2724</v>
      </c>
      <c r="D3235" s="131" t="s">
        <v>2725</v>
      </c>
      <c r="E3235" s="132" t="s">
        <v>3034</v>
      </c>
      <c r="F3235" s="136" t="s">
        <v>553</v>
      </c>
      <c r="G3235" s="133">
        <v>220.80205486682325</v>
      </c>
    </row>
    <row r="3236" spans="2:7" ht="30" customHeight="1" x14ac:dyDescent="0.25">
      <c r="B3236" s="131" t="s">
        <v>3035</v>
      </c>
      <c r="C3236" s="131" t="s">
        <v>2724</v>
      </c>
      <c r="D3236" s="131" t="s">
        <v>2725</v>
      </c>
      <c r="E3236" s="132" t="s">
        <v>2279</v>
      </c>
      <c r="F3236" s="136" t="s">
        <v>559</v>
      </c>
      <c r="G3236" s="133">
        <v>0</v>
      </c>
    </row>
    <row r="3237" spans="2:7" ht="30" customHeight="1" x14ac:dyDescent="0.25">
      <c r="B3237" s="131" t="s">
        <v>3035</v>
      </c>
      <c r="C3237" s="131" t="s">
        <v>2724</v>
      </c>
      <c r="D3237" s="131" t="s">
        <v>2725</v>
      </c>
      <c r="E3237" s="132" t="s">
        <v>3036</v>
      </c>
      <c r="F3237" s="136" t="s">
        <v>553</v>
      </c>
      <c r="G3237" s="133">
        <v>220.75260695378134</v>
      </c>
    </row>
    <row r="3238" spans="2:7" ht="30" customHeight="1" x14ac:dyDescent="0.25">
      <c r="B3238" s="131" t="s">
        <v>3035</v>
      </c>
      <c r="C3238" s="131" t="s">
        <v>2724</v>
      </c>
      <c r="D3238" s="131" t="s">
        <v>2725</v>
      </c>
      <c r="E3238" s="132" t="s">
        <v>2549</v>
      </c>
      <c r="F3238" s="136" t="s">
        <v>563</v>
      </c>
      <c r="G3238" s="133">
        <v>88.166150246010389</v>
      </c>
    </row>
    <row r="3239" spans="2:7" ht="30" customHeight="1" x14ac:dyDescent="0.25">
      <c r="B3239" s="131" t="s">
        <v>3035</v>
      </c>
      <c r="C3239" s="131" t="s">
        <v>2724</v>
      </c>
      <c r="D3239" s="131" t="s">
        <v>2725</v>
      </c>
      <c r="E3239" s="132" t="s">
        <v>3037</v>
      </c>
      <c r="F3239" s="136" t="s">
        <v>544</v>
      </c>
      <c r="G3239" s="133">
        <v>140.71010627297289</v>
      </c>
    </row>
    <row r="3240" spans="2:7" ht="30" customHeight="1" x14ac:dyDescent="0.25">
      <c r="B3240" s="131" t="s">
        <v>3035</v>
      </c>
      <c r="C3240" s="131" t="s">
        <v>2724</v>
      </c>
      <c r="D3240" s="131" t="s">
        <v>2725</v>
      </c>
      <c r="E3240" s="132" t="s">
        <v>2277</v>
      </c>
      <c r="F3240" s="136" t="s">
        <v>563</v>
      </c>
      <c r="G3240" s="133">
        <v>88.166150246010389</v>
      </c>
    </row>
    <row r="3241" spans="2:7" ht="30" customHeight="1" x14ac:dyDescent="0.25">
      <c r="B3241" s="131" t="s">
        <v>3038</v>
      </c>
      <c r="C3241" s="131" t="s">
        <v>2724</v>
      </c>
      <c r="D3241" s="131" t="s">
        <v>2725</v>
      </c>
      <c r="E3241" s="132" t="s">
        <v>2665</v>
      </c>
      <c r="F3241" s="136" t="s">
        <v>688</v>
      </c>
      <c r="G3241" s="133">
        <v>58.156091108541425</v>
      </c>
    </row>
    <row r="3242" spans="2:7" ht="30" customHeight="1" x14ac:dyDescent="0.25">
      <c r="B3242" s="131" t="s">
        <v>3038</v>
      </c>
      <c r="C3242" s="131" t="s">
        <v>2724</v>
      </c>
      <c r="D3242" s="131" t="s">
        <v>2725</v>
      </c>
      <c r="E3242" s="132" t="s">
        <v>3039</v>
      </c>
      <c r="F3242" s="136" t="s">
        <v>563</v>
      </c>
      <c r="G3242" s="133">
        <v>97.168039548298736</v>
      </c>
    </row>
    <row r="3243" spans="2:7" ht="30" customHeight="1" x14ac:dyDescent="0.25">
      <c r="B3243" s="131" t="s">
        <v>3040</v>
      </c>
      <c r="C3243" s="131" t="s">
        <v>2724</v>
      </c>
      <c r="D3243" s="131" t="s">
        <v>2725</v>
      </c>
      <c r="E3243" s="132" t="s">
        <v>2649</v>
      </c>
      <c r="F3243" s="136" t="s">
        <v>688</v>
      </c>
      <c r="G3243" s="133">
        <v>0</v>
      </c>
    </row>
    <row r="3244" spans="2:7" ht="30" customHeight="1" x14ac:dyDescent="0.25">
      <c r="B3244" s="131" t="s">
        <v>3040</v>
      </c>
      <c r="C3244" s="131" t="s">
        <v>2724</v>
      </c>
      <c r="D3244" s="131" t="s">
        <v>2725</v>
      </c>
      <c r="E3244" s="132" t="s">
        <v>2642</v>
      </c>
      <c r="F3244" s="136" t="s">
        <v>563</v>
      </c>
      <c r="G3244" s="133">
        <v>97.168039548298736</v>
      </c>
    </row>
    <row r="3245" spans="2:7" ht="30" customHeight="1" x14ac:dyDescent="0.25">
      <c r="B3245" s="131" t="s">
        <v>3041</v>
      </c>
      <c r="C3245" s="131" t="s">
        <v>2724</v>
      </c>
      <c r="D3245" s="131" t="s">
        <v>2725</v>
      </c>
      <c r="E3245" s="132" t="s">
        <v>3042</v>
      </c>
      <c r="F3245" s="136" t="s">
        <v>626</v>
      </c>
      <c r="G3245" s="133">
        <v>22.337294608861129</v>
      </c>
    </row>
    <row r="3246" spans="2:7" ht="30" customHeight="1" x14ac:dyDescent="0.25">
      <c r="B3246" s="131" t="s">
        <v>3043</v>
      </c>
      <c r="C3246" s="131" t="s">
        <v>2724</v>
      </c>
      <c r="D3246" s="131" t="s">
        <v>2725</v>
      </c>
      <c r="E3246" s="132" t="s">
        <v>3044</v>
      </c>
      <c r="F3246" s="136" t="s">
        <v>586</v>
      </c>
      <c r="G3246" s="133">
        <v>35.727998127341237</v>
      </c>
    </row>
    <row r="3247" spans="2:7" ht="30" customHeight="1" x14ac:dyDescent="0.25">
      <c r="B3247" s="131" t="s">
        <v>3045</v>
      </c>
      <c r="C3247" s="131" t="s">
        <v>2724</v>
      </c>
      <c r="D3247" s="131" t="s">
        <v>2725</v>
      </c>
      <c r="E3247" s="132" t="s">
        <v>3046</v>
      </c>
      <c r="F3247" s="136" t="s">
        <v>626</v>
      </c>
      <c r="G3247" s="133">
        <v>22.27970589825291</v>
      </c>
    </row>
    <row r="3248" spans="2:7" ht="30" customHeight="1" x14ac:dyDescent="0.25">
      <c r="B3248" s="131" t="s">
        <v>3047</v>
      </c>
      <c r="C3248" s="131" t="s">
        <v>2724</v>
      </c>
      <c r="D3248" s="131" t="s">
        <v>2725</v>
      </c>
      <c r="E3248" s="132" t="s">
        <v>3048</v>
      </c>
      <c r="F3248" s="136" t="s">
        <v>544</v>
      </c>
      <c r="G3248" s="133">
        <v>143.63845973020878</v>
      </c>
    </row>
    <row r="3249" spans="2:7" ht="30" customHeight="1" x14ac:dyDescent="0.25">
      <c r="B3249" s="131" t="s">
        <v>3049</v>
      </c>
      <c r="C3249" s="131" t="s">
        <v>2724</v>
      </c>
      <c r="D3249" s="131" t="s">
        <v>2725</v>
      </c>
      <c r="E3249" s="132" t="s">
        <v>3050</v>
      </c>
      <c r="F3249" s="136" t="s">
        <v>563</v>
      </c>
      <c r="G3249" s="133">
        <v>89.67527240068776</v>
      </c>
    </row>
    <row r="3250" spans="2:7" ht="30" customHeight="1" x14ac:dyDescent="0.25">
      <c r="B3250" s="131" t="s">
        <v>3049</v>
      </c>
      <c r="C3250" s="131" t="s">
        <v>2724</v>
      </c>
      <c r="D3250" s="131" t="s">
        <v>2725</v>
      </c>
      <c r="E3250" s="132" t="s">
        <v>3051</v>
      </c>
      <c r="F3250" s="136" t="s">
        <v>544</v>
      </c>
      <c r="G3250" s="133">
        <v>143.63845973020878</v>
      </c>
    </row>
    <row r="3251" spans="2:7" ht="30" customHeight="1" x14ac:dyDescent="0.25">
      <c r="B3251" s="131" t="s">
        <v>3049</v>
      </c>
      <c r="C3251" s="131" t="s">
        <v>2724</v>
      </c>
      <c r="D3251" s="131" t="s">
        <v>2725</v>
      </c>
      <c r="E3251" s="132" t="s">
        <v>2966</v>
      </c>
      <c r="F3251" s="136" t="s">
        <v>553</v>
      </c>
      <c r="G3251" s="133">
        <v>224.63368375187284</v>
      </c>
    </row>
    <row r="3252" spans="2:7" ht="30" customHeight="1" x14ac:dyDescent="0.25">
      <c r="B3252" s="131" t="s">
        <v>3049</v>
      </c>
      <c r="C3252" s="131" t="s">
        <v>2724</v>
      </c>
      <c r="D3252" s="131" t="s">
        <v>2725</v>
      </c>
      <c r="E3252" s="132" t="s">
        <v>3052</v>
      </c>
      <c r="F3252" s="136" t="s">
        <v>563</v>
      </c>
      <c r="G3252" s="133">
        <v>89.67527240068776</v>
      </c>
    </row>
    <row r="3253" spans="2:7" ht="30" customHeight="1" x14ac:dyDescent="0.25">
      <c r="B3253" s="131" t="s">
        <v>3047</v>
      </c>
      <c r="C3253" s="131" t="s">
        <v>2724</v>
      </c>
      <c r="D3253" s="131" t="s">
        <v>2725</v>
      </c>
      <c r="E3253" s="132" t="s">
        <v>3053</v>
      </c>
      <c r="F3253" s="136" t="s">
        <v>553</v>
      </c>
      <c r="G3253" s="133">
        <v>224.63368375187284</v>
      </c>
    </row>
    <row r="3254" spans="2:7" ht="30" customHeight="1" x14ac:dyDescent="0.25">
      <c r="B3254" s="131" t="s">
        <v>3054</v>
      </c>
      <c r="C3254" s="131" t="s">
        <v>3055</v>
      </c>
      <c r="D3254" s="131" t="s">
        <v>2725</v>
      </c>
      <c r="E3254" s="132" t="s">
        <v>2641</v>
      </c>
      <c r="F3254" s="136" t="s">
        <v>563</v>
      </c>
      <c r="G3254" s="133">
        <v>80.945866590159497</v>
      </c>
    </row>
    <row r="3255" spans="2:7" ht="30" customHeight="1" x14ac:dyDescent="0.25">
      <c r="B3255" s="131" t="s">
        <v>3056</v>
      </c>
      <c r="C3255" s="131" t="s">
        <v>3055</v>
      </c>
      <c r="D3255" s="131" t="s">
        <v>2725</v>
      </c>
      <c r="E3255" s="132" t="s">
        <v>3057</v>
      </c>
      <c r="F3255" s="136" t="s">
        <v>563</v>
      </c>
      <c r="G3255" s="133">
        <v>80.945866590159497</v>
      </c>
    </row>
    <row r="3256" spans="2:7" ht="30" customHeight="1" x14ac:dyDescent="0.25">
      <c r="B3256" s="131" t="s">
        <v>1211</v>
      </c>
      <c r="C3256" s="131" t="s">
        <v>3055</v>
      </c>
      <c r="D3256" s="131" t="s">
        <v>2725</v>
      </c>
      <c r="E3256" s="132" t="s">
        <v>3058</v>
      </c>
      <c r="F3256" s="136" t="s">
        <v>559</v>
      </c>
      <c r="G3256" s="133">
        <v>50.907026833735216</v>
      </c>
    </row>
    <row r="3257" spans="2:7" ht="30" customHeight="1" x14ac:dyDescent="0.25">
      <c r="B3257" s="131" t="s">
        <v>3059</v>
      </c>
      <c r="C3257" s="131" t="s">
        <v>3055</v>
      </c>
      <c r="D3257" s="131" t="s">
        <v>2725</v>
      </c>
      <c r="E3257" s="132" t="s">
        <v>2295</v>
      </c>
      <c r="F3257" s="136" t="s">
        <v>563</v>
      </c>
      <c r="G3257" s="133">
        <v>80.945866590159497</v>
      </c>
    </row>
    <row r="3258" spans="2:7" ht="30" customHeight="1" x14ac:dyDescent="0.25">
      <c r="B3258" s="131" t="s">
        <v>3059</v>
      </c>
      <c r="C3258" s="131" t="s">
        <v>3055</v>
      </c>
      <c r="D3258" s="131" t="s">
        <v>2725</v>
      </c>
      <c r="E3258" s="132" t="s">
        <v>3060</v>
      </c>
      <c r="F3258" s="136" t="s">
        <v>688</v>
      </c>
      <c r="G3258" s="133">
        <v>48.462235918515233</v>
      </c>
    </row>
    <row r="3259" spans="2:7" ht="30" customHeight="1" x14ac:dyDescent="0.25">
      <c r="B3259" s="131" t="s">
        <v>3059</v>
      </c>
      <c r="C3259" s="131" t="s">
        <v>3055</v>
      </c>
      <c r="D3259" s="131" t="s">
        <v>2725</v>
      </c>
      <c r="E3259" s="132" t="s">
        <v>3061</v>
      </c>
      <c r="F3259" s="136" t="s">
        <v>563</v>
      </c>
      <c r="G3259" s="133">
        <v>80.945866590159497</v>
      </c>
    </row>
    <row r="3260" spans="2:7" ht="30" customHeight="1" x14ac:dyDescent="0.25">
      <c r="B3260" s="131" t="s">
        <v>3059</v>
      </c>
      <c r="C3260" s="131" t="s">
        <v>3055</v>
      </c>
      <c r="D3260" s="131" t="s">
        <v>2725</v>
      </c>
      <c r="E3260" s="132" t="s">
        <v>3062</v>
      </c>
      <c r="F3260" s="136" t="s">
        <v>544</v>
      </c>
      <c r="G3260" s="133">
        <v>129.74029081435182</v>
      </c>
    </row>
    <row r="3261" spans="2:7" ht="30" customHeight="1" x14ac:dyDescent="0.25">
      <c r="B3261" s="131" t="s">
        <v>3063</v>
      </c>
      <c r="C3261" s="131" t="s">
        <v>3055</v>
      </c>
      <c r="D3261" s="131" t="s">
        <v>2725</v>
      </c>
      <c r="E3261" s="132" t="s">
        <v>2556</v>
      </c>
      <c r="F3261" s="136" t="s">
        <v>559</v>
      </c>
      <c r="G3261" s="133">
        <v>50.907026833735216</v>
      </c>
    </row>
    <row r="3262" spans="2:7" ht="30" customHeight="1" x14ac:dyDescent="0.25">
      <c r="B3262" s="131" t="s">
        <v>3064</v>
      </c>
      <c r="C3262" s="131" t="s">
        <v>3055</v>
      </c>
      <c r="D3262" s="131" t="s">
        <v>2725</v>
      </c>
      <c r="E3262" s="132" t="s">
        <v>3065</v>
      </c>
      <c r="F3262" s="136" t="s">
        <v>544</v>
      </c>
      <c r="G3262" s="133">
        <v>129.74029081435182</v>
      </c>
    </row>
    <row r="3263" spans="2:7" ht="30" customHeight="1" x14ac:dyDescent="0.25">
      <c r="B3263" s="131" t="s">
        <v>3066</v>
      </c>
      <c r="C3263" s="131" t="s">
        <v>3055</v>
      </c>
      <c r="D3263" s="131" t="s">
        <v>2725</v>
      </c>
      <c r="E3263" s="132" t="s">
        <v>2358</v>
      </c>
      <c r="F3263" s="136" t="s">
        <v>688</v>
      </c>
      <c r="G3263" s="133">
        <v>48.462235918515233</v>
      </c>
    </row>
    <row r="3264" spans="2:7" ht="30" customHeight="1" x14ac:dyDescent="0.25">
      <c r="B3264" s="131" t="s">
        <v>3064</v>
      </c>
      <c r="C3264" s="131" t="s">
        <v>3055</v>
      </c>
      <c r="D3264" s="131" t="s">
        <v>2725</v>
      </c>
      <c r="E3264" s="132" t="s">
        <v>3067</v>
      </c>
      <c r="F3264" s="136" t="s">
        <v>553</v>
      </c>
      <c r="G3264" s="133">
        <v>202.87527188407344</v>
      </c>
    </row>
    <row r="3265" spans="2:7" ht="30" customHeight="1" x14ac:dyDescent="0.25">
      <c r="B3265" s="131" t="s">
        <v>3068</v>
      </c>
      <c r="C3265" s="131" t="s">
        <v>3055</v>
      </c>
      <c r="D3265" s="131" t="s">
        <v>2725</v>
      </c>
      <c r="E3265" s="132" t="s">
        <v>2274</v>
      </c>
      <c r="F3265" s="136" t="s">
        <v>544</v>
      </c>
      <c r="G3265" s="133">
        <v>129.74029081435182</v>
      </c>
    </row>
    <row r="3266" spans="2:7" ht="30" customHeight="1" x14ac:dyDescent="0.25">
      <c r="B3266" s="131" t="s">
        <v>3068</v>
      </c>
      <c r="C3266" s="131" t="s">
        <v>3055</v>
      </c>
      <c r="D3266" s="131" t="s">
        <v>2725</v>
      </c>
      <c r="E3266" s="132" t="s">
        <v>3069</v>
      </c>
      <c r="F3266" s="136" t="s">
        <v>563</v>
      </c>
      <c r="G3266" s="133">
        <v>80.945866590159497</v>
      </c>
    </row>
    <row r="3267" spans="2:7" ht="30" customHeight="1" x14ac:dyDescent="0.25">
      <c r="B3267" s="131" t="s">
        <v>3070</v>
      </c>
      <c r="C3267" s="131" t="s">
        <v>3055</v>
      </c>
      <c r="D3267" s="131" t="s">
        <v>2725</v>
      </c>
      <c r="E3267" s="132" t="s">
        <v>2334</v>
      </c>
      <c r="F3267" s="136" t="s">
        <v>553</v>
      </c>
      <c r="G3267" s="133">
        <v>226.92945600988133</v>
      </c>
    </row>
    <row r="3268" spans="2:7" ht="30" customHeight="1" x14ac:dyDescent="0.25">
      <c r="B3268" s="131" t="s">
        <v>3070</v>
      </c>
      <c r="C3268" s="131" t="s">
        <v>3055</v>
      </c>
      <c r="D3268" s="131" t="s">
        <v>2725</v>
      </c>
      <c r="E3268" s="132" t="s">
        <v>3071</v>
      </c>
      <c r="F3268" s="136" t="s">
        <v>553</v>
      </c>
      <c r="G3268" s="133">
        <v>226.92945600988133</v>
      </c>
    </row>
    <row r="3269" spans="2:7" ht="30" customHeight="1" x14ac:dyDescent="0.25">
      <c r="B3269" s="131" t="s">
        <v>3072</v>
      </c>
      <c r="C3269" s="131" t="s">
        <v>3055</v>
      </c>
      <c r="D3269" s="131" t="s">
        <v>2725</v>
      </c>
      <c r="E3269" s="132" t="s">
        <v>3073</v>
      </c>
      <c r="F3269" s="136" t="s">
        <v>559</v>
      </c>
      <c r="G3269" s="133">
        <v>57.063671168137667</v>
      </c>
    </row>
    <row r="3270" spans="2:7" ht="30" customHeight="1" x14ac:dyDescent="0.25">
      <c r="B3270" s="131" t="s">
        <v>3074</v>
      </c>
      <c r="C3270" s="131" t="s">
        <v>3055</v>
      </c>
      <c r="D3270" s="131" t="s">
        <v>2725</v>
      </c>
      <c r="E3270" s="132" t="s">
        <v>2310</v>
      </c>
      <c r="F3270" s="136" t="s">
        <v>688</v>
      </c>
      <c r="G3270" s="133">
        <v>54.25456703111071</v>
      </c>
    </row>
    <row r="3271" spans="2:7" ht="30" customHeight="1" x14ac:dyDescent="0.25">
      <c r="B3271" s="131" t="s">
        <v>3070</v>
      </c>
      <c r="C3271" s="131" t="s">
        <v>3055</v>
      </c>
      <c r="D3271" s="131" t="s">
        <v>2725</v>
      </c>
      <c r="E3271" s="132" t="s">
        <v>3073</v>
      </c>
      <c r="F3271" s="136" t="s">
        <v>553</v>
      </c>
      <c r="G3271" s="133">
        <v>226.92945600988133</v>
      </c>
    </row>
    <row r="3272" spans="2:7" ht="30" customHeight="1" x14ac:dyDescent="0.25">
      <c r="B3272" s="131" t="s">
        <v>2885</v>
      </c>
      <c r="C3272" s="131" t="s">
        <v>3055</v>
      </c>
      <c r="D3272" s="131" t="s">
        <v>2725</v>
      </c>
      <c r="E3272" s="132" t="s">
        <v>2326</v>
      </c>
      <c r="F3272" s="136" t="s">
        <v>798</v>
      </c>
      <c r="G3272" s="133">
        <v>25.755002944641774</v>
      </c>
    </row>
    <row r="3273" spans="2:7" ht="30" customHeight="1" x14ac:dyDescent="0.25">
      <c r="B3273" s="131" t="s">
        <v>2885</v>
      </c>
      <c r="C3273" s="131" t="s">
        <v>3055</v>
      </c>
      <c r="D3273" s="131" t="s">
        <v>2725</v>
      </c>
      <c r="E3273" s="132" t="s">
        <v>2538</v>
      </c>
      <c r="F3273" s="136" t="s">
        <v>559</v>
      </c>
      <c r="G3273" s="133">
        <v>56.24574208369269</v>
      </c>
    </row>
    <row r="3274" spans="2:7" ht="30" customHeight="1" x14ac:dyDescent="0.25">
      <c r="B3274" s="131" t="s">
        <v>2885</v>
      </c>
      <c r="C3274" s="131" t="s">
        <v>3055</v>
      </c>
      <c r="D3274" s="131" t="s">
        <v>2725</v>
      </c>
      <c r="E3274" s="132" t="s">
        <v>3075</v>
      </c>
      <c r="F3274" s="136" t="s">
        <v>563</v>
      </c>
      <c r="G3274" s="133">
        <v>89.34870899843591</v>
      </c>
    </row>
    <row r="3275" spans="2:7" ht="30" customHeight="1" x14ac:dyDescent="0.25">
      <c r="B3275" s="131" t="s">
        <v>3076</v>
      </c>
      <c r="C3275" s="131" t="s">
        <v>3055</v>
      </c>
      <c r="D3275" s="131" t="s">
        <v>2725</v>
      </c>
      <c r="E3275" s="132" t="s">
        <v>2650</v>
      </c>
      <c r="F3275" s="136" t="s">
        <v>586</v>
      </c>
      <c r="G3275" s="133">
        <v>35.661797607303228</v>
      </c>
    </row>
    <row r="3276" spans="2:7" ht="30" customHeight="1" x14ac:dyDescent="0.25">
      <c r="B3276" s="131" t="s">
        <v>3077</v>
      </c>
      <c r="C3276" s="131" t="s">
        <v>3055</v>
      </c>
      <c r="D3276" s="131" t="s">
        <v>2725</v>
      </c>
      <c r="E3276" s="132" t="s">
        <v>3078</v>
      </c>
      <c r="F3276" s="136" t="s">
        <v>2058</v>
      </c>
      <c r="G3276" s="133">
        <v>153.75926018571968</v>
      </c>
    </row>
    <row r="3277" spans="2:7" ht="30" customHeight="1" x14ac:dyDescent="0.25">
      <c r="B3277" s="131" t="s">
        <v>2172</v>
      </c>
      <c r="C3277" s="131" t="s">
        <v>3055</v>
      </c>
      <c r="D3277" s="131" t="s">
        <v>2725</v>
      </c>
      <c r="E3277" s="132" t="s">
        <v>3079</v>
      </c>
      <c r="F3277" s="136" t="s">
        <v>626</v>
      </c>
      <c r="G3277" s="133">
        <v>0</v>
      </c>
    </row>
    <row r="3278" spans="2:7" ht="30" customHeight="1" x14ac:dyDescent="0.25">
      <c r="B3278" s="131" t="s">
        <v>3070</v>
      </c>
      <c r="C3278" s="131" t="s">
        <v>3055</v>
      </c>
      <c r="D3278" s="131" t="s">
        <v>2725</v>
      </c>
      <c r="E3278" s="132" t="s">
        <v>3080</v>
      </c>
      <c r="F3278" s="136" t="s">
        <v>553</v>
      </c>
      <c r="G3278" s="133">
        <v>204.65135062650708</v>
      </c>
    </row>
    <row r="3279" spans="2:7" ht="30" customHeight="1" x14ac:dyDescent="0.25">
      <c r="B3279" s="131" t="s">
        <v>3070</v>
      </c>
      <c r="C3279" s="131" t="s">
        <v>3055</v>
      </c>
      <c r="D3279" s="131" t="s">
        <v>2725</v>
      </c>
      <c r="E3279" s="132" t="s">
        <v>3081</v>
      </c>
      <c r="F3279" s="136" t="s">
        <v>553</v>
      </c>
      <c r="G3279" s="133">
        <v>204.65135062650708</v>
      </c>
    </row>
    <row r="3280" spans="2:7" ht="30" customHeight="1" x14ac:dyDescent="0.25">
      <c r="B3280" s="131" t="s">
        <v>3070</v>
      </c>
      <c r="C3280" s="131" t="s">
        <v>3055</v>
      </c>
      <c r="D3280" s="131" t="s">
        <v>2725</v>
      </c>
      <c r="E3280" s="132" t="s">
        <v>3082</v>
      </c>
      <c r="F3280" s="136" t="s">
        <v>563</v>
      </c>
      <c r="G3280" s="133">
        <v>0</v>
      </c>
    </row>
    <row r="3281" spans="2:7" ht="30" customHeight="1" x14ac:dyDescent="0.25">
      <c r="B3281" s="131" t="s">
        <v>3070</v>
      </c>
      <c r="C3281" s="131" t="s">
        <v>3055</v>
      </c>
      <c r="D3281" s="131" t="s">
        <v>2725</v>
      </c>
      <c r="E3281" s="132" t="s">
        <v>3083</v>
      </c>
      <c r="F3281" s="136" t="s">
        <v>553</v>
      </c>
      <c r="G3281" s="133">
        <v>204.65135062650708</v>
      </c>
    </row>
    <row r="3282" spans="2:7" ht="30" customHeight="1" x14ac:dyDescent="0.25">
      <c r="B3282" s="131" t="s">
        <v>3077</v>
      </c>
      <c r="C3282" s="131" t="s">
        <v>3055</v>
      </c>
      <c r="D3282" s="131" t="s">
        <v>2725</v>
      </c>
      <c r="E3282" s="132" t="s">
        <v>3084</v>
      </c>
      <c r="F3282" s="136" t="s">
        <v>559</v>
      </c>
      <c r="G3282" s="133">
        <v>48.334053047961753</v>
      </c>
    </row>
    <row r="3283" spans="2:7" ht="30" customHeight="1" x14ac:dyDescent="0.25">
      <c r="B3283" s="131" t="s">
        <v>3077</v>
      </c>
      <c r="C3283" s="131" t="s">
        <v>3055</v>
      </c>
      <c r="D3283" s="131" t="s">
        <v>2725</v>
      </c>
      <c r="E3283" s="132" t="s">
        <v>3085</v>
      </c>
      <c r="F3283" s="136" t="s">
        <v>553</v>
      </c>
      <c r="G3283" s="133">
        <v>192.61071528586541</v>
      </c>
    </row>
    <row r="3284" spans="2:7" ht="30" customHeight="1" x14ac:dyDescent="0.25">
      <c r="B3284" s="131" t="s">
        <v>3077</v>
      </c>
      <c r="C3284" s="131" t="s">
        <v>3055</v>
      </c>
      <c r="D3284" s="131" t="s">
        <v>2725</v>
      </c>
      <c r="E3284" s="132" t="s">
        <v>3086</v>
      </c>
      <c r="F3284" s="136" t="s">
        <v>547</v>
      </c>
      <c r="G3284" s="133">
        <v>308.73401509872366</v>
      </c>
    </row>
    <row r="3285" spans="2:7" ht="30" customHeight="1" x14ac:dyDescent="0.25">
      <c r="B3285" s="131" t="s">
        <v>3077</v>
      </c>
      <c r="C3285" s="131" t="s">
        <v>3055</v>
      </c>
      <c r="D3285" s="131" t="s">
        <v>2725</v>
      </c>
      <c r="E3285" s="132" t="s">
        <v>3087</v>
      </c>
      <c r="F3285" s="136" t="s">
        <v>547</v>
      </c>
      <c r="G3285" s="133">
        <v>308.73401509872366</v>
      </c>
    </row>
    <row r="3286" spans="2:7" ht="30" customHeight="1" x14ac:dyDescent="0.25">
      <c r="B3286" s="131" t="s">
        <v>3077</v>
      </c>
      <c r="C3286" s="131" t="s">
        <v>3055</v>
      </c>
      <c r="D3286" s="131" t="s">
        <v>2725</v>
      </c>
      <c r="E3286" s="132" t="s">
        <v>2331</v>
      </c>
      <c r="F3286" s="136" t="s">
        <v>544</v>
      </c>
      <c r="G3286" s="133">
        <v>123.18682301131835</v>
      </c>
    </row>
    <row r="3287" spans="2:7" ht="30" customHeight="1" x14ac:dyDescent="0.25">
      <c r="B3287" s="131" t="s">
        <v>3077</v>
      </c>
      <c r="C3287" s="131" t="s">
        <v>3055</v>
      </c>
      <c r="D3287" s="131" t="s">
        <v>2725</v>
      </c>
      <c r="E3287" s="132" t="s">
        <v>3088</v>
      </c>
      <c r="F3287" s="136" t="s">
        <v>553</v>
      </c>
      <c r="G3287" s="133">
        <v>0</v>
      </c>
    </row>
    <row r="3288" spans="2:7" ht="30" customHeight="1" x14ac:dyDescent="0.25">
      <c r="B3288" s="131" t="s">
        <v>3077</v>
      </c>
      <c r="C3288" s="131" t="s">
        <v>3055</v>
      </c>
      <c r="D3288" s="131" t="s">
        <v>2725</v>
      </c>
      <c r="E3288" s="132" t="s">
        <v>3089</v>
      </c>
      <c r="F3288" s="136" t="s">
        <v>547</v>
      </c>
      <c r="G3288" s="133">
        <v>354.11220205762754</v>
      </c>
    </row>
    <row r="3289" spans="2:7" ht="30" customHeight="1" x14ac:dyDescent="0.25">
      <c r="B3289" s="131" t="s">
        <v>3077</v>
      </c>
      <c r="C3289" s="131" t="s">
        <v>3055</v>
      </c>
      <c r="D3289" s="131" t="s">
        <v>2725</v>
      </c>
      <c r="E3289" s="132" t="s">
        <v>3090</v>
      </c>
      <c r="F3289" s="136" t="s">
        <v>547</v>
      </c>
      <c r="G3289" s="133">
        <v>354.11220205762754</v>
      </c>
    </row>
    <row r="3290" spans="2:7" ht="30" customHeight="1" x14ac:dyDescent="0.25">
      <c r="B3290" s="131" t="s">
        <v>3077</v>
      </c>
      <c r="C3290" s="131" t="s">
        <v>3055</v>
      </c>
      <c r="D3290" s="131" t="s">
        <v>2725</v>
      </c>
      <c r="E3290" s="132" t="s">
        <v>2378</v>
      </c>
      <c r="F3290" s="136" t="s">
        <v>688</v>
      </c>
      <c r="G3290" s="133">
        <v>52.788897449072024</v>
      </c>
    </row>
    <row r="3291" spans="2:7" ht="30" customHeight="1" x14ac:dyDescent="0.25">
      <c r="B3291" s="131" t="s">
        <v>3091</v>
      </c>
      <c r="C3291" s="131" t="s">
        <v>3055</v>
      </c>
      <c r="D3291" s="131" t="s">
        <v>2725</v>
      </c>
      <c r="E3291" s="132" t="s">
        <v>2533</v>
      </c>
      <c r="F3291" s="136" t="s">
        <v>563</v>
      </c>
      <c r="G3291" s="133">
        <v>85.133931252681492</v>
      </c>
    </row>
    <row r="3292" spans="2:7" ht="30" customHeight="1" x14ac:dyDescent="0.25">
      <c r="B3292" s="131" t="s">
        <v>3091</v>
      </c>
      <c r="C3292" s="131" t="s">
        <v>3055</v>
      </c>
      <c r="D3292" s="131" t="s">
        <v>2725</v>
      </c>
      <c r="E3292" s="132" t="s">
        <v>3092</v>
      </c>
      <c r="F3292" s="136" t="s">
        <v>563</v>
      </c>
      <c r="G3292" s="133">
        <v>85.133931252681492</v>
      </c>
    </row>
    <row r="3293" spans="2:7" ht="30" customHeight="1" x14ac:dyDescent="0.25">
      <c r="B3293" s="131" t="s">
        <v>3091</v>
      </c>
      <c r="C3293" s="131" t="s">
        <v>3055</v>
      </c>
      <c r="D3293" s="131" t="s">
        <v>2725</v>
      </c>
      <c r="E3293" s="132" t="s">
        <v>3093</v>
      </c>
      <c r="F3293" s="136" t="s">
        <v>1279</v>
      </c>
      <c r="G3293" s="133">
        <v>99.476863927915957</v>
      </c>
    </row>
    <row r="3294" spans="2:7" ht="30" customHeight="1" x14ac:dyDescent="0.25">
      <c r="B3294" s="131" t="s">
        <v>3094</v>
      </c>
      <c r="C3294" s="131" t="s">
        <v>3095</v>
      </c>
      <c r="D3294" s="131" t="s">
        <v>3096</v>
      </c>
      <c r="E3294" s="132" t="s">
        <v>2365</v>
      </c>
      <c r="F3294" s="136" t="s">
        <v>563</v>
      </c>
      <c r="G3294" s="133">
        <v>15</v>
      </c>
    </row>
    <row r="3295" spans="2:7" ht="30" customHeight="1" x14ac:dyDescent="0.25">
      <c r="B3295" s="131" t="s">
        <v>3094</v>
      </c>
      <c r="C3295" s="131" t="s">
        <v>3095</v>
      </c>
      <c r="D3295" s="131" t="s">
        <v>3096</v>
      </c>
      <c r="E3295" s="132" t="s">
        <v>2377</v>
      </c>
      <c r="F3295" s="136" t="s">
        <v>586</v>
      </c>
      <c r="G3295" s="133">
        <v>8</v>
      </c>
    </row>
    <row r="3296" spans="2:7" ht="30" customHeight="1" x14ac:dyDescent="0.25">
      <c r="B3296" s="131" t="s">
        <v>3097</v>
      </c>
      <c r="C3296" s="131" t="s">
        <v>3095</v>
      </c>
      <c r="D3296" s="131" t="s">
        <v>3096</v>
      </c>
      <c r="E3296" s="132" t="s">
        <v>2951</v>
      </c>
      <c r="F3296" s="136" t="s">
        <v>626</v>
      </c>
      <c r="G3296" s="133">
        <v>10</v>
      </c>
    </row>
    <row r="3297" spans="2:7" ht="30" customHeight="1" x14ac:dyDescent="0.25">
      <c r="B3297" s="131" t="s">
        <v>3098</v>
      </c>
      <c r="C3297" s="131" t="s">
        <v>3095</v>
      </c>
      <c r="D3297" s="131" t="s">
        <v>3096</v>
      </c>
      <c r="E3297" s="132" t="s">
        <v>2366</v>
      </c>
      <c r="F3297" s="136" t="s">
        <v>559</v>
      </c>
      <c r="G3297" s="133">
        <v>18</v>
      </c>
    </row>
    <row r="3298" spans="2:7" ht="29.25" customHeight="1" x14ac:dyDescent="0.25">
      <c r="B3298" s="131" t="s">
        <v>3098</v>
      </c>
      <c r="C3298" s="131" t="s">
        <v>3095</v>
      </c>
      <c r="D3298" s="131" t="s">
        <v>3096</v>
      </c>
      <c r="E3298" s="132" t="s">
        <v>2909</v>
      </c>
      <c r="F3298" s="136" t="s">
        <v>544</v>
      </c>
      <c r="G3298" s="133">
        <v>30</v>
      </c>
    </row>
    <row r="3299" spans="2:7" ht="30" customHeight="1" x14ac:dyDescent="0.25">
      <c r="B3299" s="131" t="s">
        <v>3098</v>
      </c>
      <c r="C3299" s="131" t="s">
        <v>3095</v>
      </c>
      <c r="D3299" s="131" t="s">
        <v>3096</v>
      </c>
      <c r="E3299" s="132" t="s">
        <v>2368</v>
      </c>
      <c r="F3299" s="136" t="s">
        <v>647</v>
      </c>
      <c r="G3299" s="133">
        <v>20</v>
      </c>
    </row>
    <row r="3300" spans="2:7" ht="30.75" customHeight="1" x14ac:dyDescent="0.25">
      <c r="B3300" s="131" t="s">
        <v>3098</v>
      </c>
      <c r="C3300" s="131" t="s">
        <v>3095</v>
      </c>
      <c r="D3300" s="131" t="s">
        <v>3096</v>
      </c>
      <c r="E3300" s="132" t="s">
        <v>2378</v>
      </c>
      <c r="F3300" s="136" t="s">
        <v>563</v>
      </c>
      <c r="G3300" s="133">
        <v>15</v>
      </c>
    </row>
    <row r="3301" spans="2:7" ht="30" customHeight="1" x14ac:dyDescent="0.25">
      <c r="B3301" s="131" t="s">
        <v>3098</v>
      </c>
      <c r="C3301" s="131" t="s">
        <v>3095</v>
      </c>
      <c r="D3301" s="131" t="s">
        <v>3096</v>
      </c>
      <c r="E3301" s="132" t="s">
        <v>2369</v>
      </c>
      <c r="F3301" s="136" t="s">
        <v>544</v>
      </c>
      <c r="G3301" s="133">
        <v>30</v>
      </c>
    </row>
    <row r="3302" spans="2:7" ht="29.25" customHeight="1" x14ac:dyDescent="0.25">
      <c r="B3302" s="131" t="s">
        <v>3098</v>
      </c>
      <c r="C3302" s="131" t="s">
        <v>3095</v>
      </c>
      <c r="D3302" s="131" t="s">
        <v>3096</v>
      </c>
      <c r="E3302" s="132" t="s">
        <v>2881</v>
      </c>
      <c r="F3302" s="136" t="s">
        <v>563</v>
      </c>
      <c r="G3302" s="133">
        <v>20</v>
      </c>
    </row>
    <row r="3303" spans="2:7" ht="30" customHeight="1" x14ac:dyDescent="0.25">
      <c r="B3303" s="131" t="s">
        <v>3099</v>
      </c>
      <c r="C3303" s="131" t="s">
        <v>3095</v>
      </c>
      <c r="D3303" s="131" t="s">
        <v>3096</v>
      </c>
      <c r="E3303" s="132" t="s">
        <v>3100</v>
      </c>
      <c r="F3303" s="136" t="s">
        <v>845</v>
      </c>
      <c r="G3303" s="133">
        <v>3</v>
      </c>
    </row>
    <row r="3304" spans="2:7" ht="29.25" customHeight="1" x14ac:dyDescent="0.25">
      <c r="B3304" s="131" t="s">
        <v>3094</v>
      </c>
      <c r="C3304" s="131" t="s">
        <v>3095</v>
      </c>
      <c r="D3304" s="131" t="s">
        <v>3096</v>
      </c>
      <c r="E3304" s="132" t="s">
        <v>2791</v>
      </c>
      <c r="F3304" s="136" t="s">
        <v>798</v>
      </c>
      <c r="G3304" s="133">
        <v>5</v>
      </c>
    </row>
    <row r="3305" spans="2:7" ht="29.25" customHeight="1" x14ac:dyDescent="0.25">
      <c r="B3305" s="131" t="s">
        <v>3094</v>
      </c>
      <c r="C3305" s="131" t="s">
        <v>3095</v>
      </c>
      <c r="D3305" s="131" t="s">
        <v>3096</v>
      </c>
      <c r="E3305" s="132" t="s">
        <v>3002</v>
      </c>
      <c r="F3305" s="136" t="s">
        <v>688</v>
      </c>
      <c r="G3305" s="133">
        <v>10</v>
      </c>
    </row>
    <row r="3306" spans="2:7" ht="30" customHeight="1" x14ac:dyDescent="0.25">
      <c r="B3306" s="131" t="s">
        <v>3101</v>
      </c>
      <c r="C3306" s="131" t="s">
        <v>3095</v>
      </c>
      <c r="D3306" s="131" t="s">
        <v>3096</v>
      </c>
      <c r="E3306" s="132" t="s">
        <v>2667</v>
      </c>
      <c r="F3306" s="136" t="s">
        <v>563</v>
      </c>
      <c r="G3306" s="133">
        <v>30</v>
      </c>
    </row>
    <row r="3307" spans="2:7" ht="29.25" customHeight="1" x14ac:dyDescent="0.25">
      <c r="B3307" s="131" t="s">
        <v>3101</v>
      </c>
      <c r="C3307" s="131" t="s">
        <v>3095</v>
      </c>
      <c r="D3307" s="131" t="s">
        <v>3096</v>
      </c>
      <c r="E3307" s="132" t="s">
        <v>2296</v>
      </c>
      <c r="F3307" s="136" t="s">
        <v>563</v>
      </c>
      <c r="G3307" s="133">
        <v>15</v>
      </c>
    </row>
    <row r="3308" spans="2:7" ht="30" customHeight="1" x14ac:dyDescent="0.25">
      <c r="B3308" s="131" t="s">
        <v>3101</v>
      </c>
      <c r="C3308" s="131" t="s">
        <v>3095</v>
      </c>
      <c r="D3308" s="131" t="s">
        <v>3096</v>
      </c>
      <c r="E3308" s="132" t="s">
        <v>2312</v>
      </c>
      <c r="F3308" s="136" t="s">
        <v>544</v>
      </c>
      <c r="G3308" s="133">
        <v>20</v>
      </c>
    </row>
    <row r="3309" spans="2:7" ht="30" customHeight="1" x14ac:dyDescent="0.25">
      <c r="B3309" s="131" t="s">
        <v>3101</v>
      </c>
      <c r="C3309" s="131" t="s">
        <v>3095</v>
      </c>
      <c r="D3309" s="131" t="s">
        <v>3096</v>
      </c>
      <c r="E3309" s="132" t="s">
        <v>2664</v>
      </c>
      <c r="F3309" s="136" t="s">
        <v>563</v>
      </c>
      <c r="G3309" s="133">
        <v>15</v>
      </c>
    </row>
    <row r="3310" spans="2:7" ht="30" customHeight="1" x14ac:dyDescent="0.25">
      <c r="B3310" s="131" t="s">
        <v>3101</v>
      </c>
      <c r="C3310" s="131" t="s">
        <v>3095</v>
      </c>
      <c r="D3310" s="131" t="s">
        <v>3096</v>
      </c>
      <c r="E3310" s="132" t="s">
        <v>2934</v>
      </c>
      <c r="F3310" s="136" t="s">
        <v>563</v>
      </c>
      <c r="G3310" s="133">
        <v>20</v>
      </c>
    </row>
    <row r="3311" spans="2:7" ht="30.75" customHeight="1" x14ac:dyDescent="0.25">
      <c r="B3311" s="131" t="s">
        <v>3101</v>
      </c>
      <c r="C3311" s="131" t="s">
        <v>3095</v>
      </c>
      <c r="D3311" s="131" t="s">
        <v>3096</v>
      </c>
      <c r="E3311" s="132" t="s">
        <v>2980</v>
      </c>
      <c r="F3311" s="136" t="s">
        <v>544</v>
      </c>
      <c r="G3311" s="133">
        <v>80</v>
      </c>
    </row>
    <row r="3312" spans="2:7" ht="30" customHeight="1" x14ac:dyDescent="0.25">
      <c r="B3312" s="131" t="s">
        <v>3101</v>
      </c>
      <c r="C3312" s="131" t="s">
        <v>3095</v>
      </c>
      <c r="D3312" s="131" t="s">
        <v>3096</v>
      </c>
      <c r="E3312" s="132" t="s">
        <v>2937</v>
      </c>
      <c r="F3312" s="136" t="s">
        <v>563</v>
      </c>
      <c r="G3312" s="133">
        <v>20</v>
      </c>
    </row>
    <row r="3313" spans="2:7" ht="30.75" customHeight="1" x14ac:dyDescent="0.25">
      <c r="B3313" s="131" t="s">
        <v>3102</v>
      </c>
      <c r="C3313" s="131" t="s">
        <v>3095</v>
      </c>
      <c r="D3313" s="131" t="s">
        <v>3096</v>
      </c>
      <c r="E3313" s="132" t="s">
        <v>2738</v>
      </c>
      <c r="F3313" s="136" t="s">
        <v>798</v>
      </c>
      <c r="G3313" s="133">
        <v>10</v>
      </c>
    </row>
    <row r="3314" spans="2:7" ht="30" customHeight="1" x14ac:dyDescent="0.25">
      <c r="B3314" s="131" t="s">
        <v>3103</v>
      </c>
      <c r="C3314" s="131" t="s">
        <v>3095</v>
      </c>
      <c r="D3314" s="131" t="s">
        <v>3096</v>
      </c>
      <c r="E3314" s="132" t="s">
        <v>2280</v>
      </c>
      <c r="F3314" s="136" t="s">
        <v>798</v>
      </c>
      <c r="G3314" s="133">
        <v>5</v>
      </c>
    </row>
    <row r="3315" spans="2:7" ht="29.25" customHeight="1" x14ac:dyDescent="0.25">
      <c r="B3315" s="131" t="s">
        <v>3104</v>
      </c>
      <c r="C3315" s="131" t="s">
        <v>3095</v>
      </c>
      <c r="D3315" s="131" t="s">
        <v>3096</v>
      </c>
      <c r="E3315" s="132" t="s">
        <v>3105</v>
      </c>
      <c r="F3315" s="136" t="s">
        <v>845</v>
      </c>
      <c r="G3315" s="133">
        <v>5</v>
      </c>
    </row>
    <row r="3316" spans="2:7" ht="30.75" customHeight="1" x14ac:dyDescent="0.25">
      <c r="B3316" s="131" t="s">
        <v>2357</v>
      </c>
      <c r="C3316" s="131" t="s">
        <v>3095</v>
      </c>
      <c r="D3316" s="131" t="s">
        <v>3096</v>
      </c>
      <c r="E3316" s="132" t="s">
        <v>2642</v>
      </c>
      <c r="F3316" s="136" t="s">
        <v>845</v>
      </c>
      <c r="G3316" s="133">
        <v>3</v>
      </c>
    </row>
    <row r="3317" spans="2:7" ht="29.25" customHeight="1" x14ac:dyDescent="0.25">
      <c r="B3317" s="131" t="s">
        <v>3106</v>
      </c>
      <c r="C3317" s="131" t="s">
        <v>3095</v>
      </c>
      <c r="D3317" s="131" t="s">
        <v>3096</v>
      </c>
      <c r="E3317" s="132" t="s">
        <v>2641</v>
      </c>
      <c r="F3317" s="136" t="s">
        <v>626</v>
      </c>
      <c r="G3317" s="133">
        <v>10</v>
      </c>
    </row>
    <row r="3318" spans="2:7" ht="30" customHeight="1" x14ac:dyDescent="0.25">
      <c r="B3318" s="131" t="s">
        <v>3108</v>
      </c>
      <c r="C3318" s="131" t="s">
        <v>3095</v>
      </c>
      <c r="D3318" s="131" t="s">
        <v>3096</v>
      </c>
      <c r="E3318" s="132" t="s">
        <v>2649</v>
      </c>
      <c r="F3318" s="136" t="s">
        <v>559</v>
      </c>
      <c r="G3318" s="133">
        <v>13</v>
      </c>
    </row>
    <row r="3319" spans="2:7" ht="29.25" customHeight="1" x14ac:dyDescent="0.25">
      <c r="B3319" s="131" t="s">
        <v>3108</v>
      </c>
      <c r="C3319" s="131" t="s">
        <v>3095</v>
      </c>
      <c r="D3319" s="131" t="s">
        <v>3096</v>
      </c>
      <c r="E3319" s="132" t="s">
        <v>2318</v>
      </c>
      <c r="F3319" s="136" t="s">
        <v>544</v>
      </c>
      <c r="G3319" s="133">
        <v>30</v>
      </c>
    </row>
    <row r="3320" spans="2:7" ht="30" customHeight="1" x14ac:dyDescent="0.25">
      <c r="B3320" s="131" t="s">
        <v>3107</v>
      </c>
      <c r="C3320" s="131" t="s">
        <v>3095</v>
      </c>
      <c r="D3320" s="131" t="s">
        <v>3096</v>
      </c>
      <c r="E3320" s="132" t="s">
        <v>2660</v>
      </c>
      <c r="F3320" s="136" t="s">
        <v>798</v>
      </c>
      <c r="G3320" s="133">
        <v>5</v>
      </c>
    </row>
    <row r="3321" spans="2:7" ht="30" customHeight="1" x14ac:dyDescent="0.25">
      <c r="B3321" s="131" t="s">
        <v>3108</v>
      </c>
      <c r="C3321" s="131" t="s">
        <v>3095</v>
      </c>
      <c r="D3321" s="131" t="s">
        <v>3096</v>
      </c>
      <c r="E3321" s="132" t="s">
        <v>2823</v>
      </c>
      <c r="F3321" s="136" t="s">
        <v>553</v>
      </c>
      <c r="G3321" s="133">
        <v>50</v>
      </c>
    </row>
    <row r="3322" spans="2:7" ht="30" customHeight="1" x14ac:dyDescent="0.25">
      <c r="B3322" s="131" t="s">
        <v>3108</v>
      </c>
      <c r="C3322" s="131" t="s">
        <v>3095</v>
      </c>
      <c r="D3322" s="131" t="s">
        <v>3096</v>
      </c>
      <c r="E3322" s="132" t="s">
        <v>2824</v>
      </c>
      <c r="F3322" s="136" t="s">
        <v>563</v>
      </c>
      <c r="G3322" s="133">
        <v>20</v>
      </c>
    </row>
    <row r="3323" spans="2:7" ht="29.25" customHeight="1" x14ac:dyDescent="0.25">
      <c r="B3323" s="131" t="s">
        <v>3108</v>
      </c>
      <c r="C3323" s="131" t="s">
        <v>3095</v>
      </c>
      <c r="D3323" s="131" t="s">
        <v>3096</v>
      </c>
      <c r="E3323" s="132" t="s">
        <v>2650</v>
      </c>
      <c r="F3323" s="136" t="s">
        <v>544</v>
      </c>
      <c r="G3323" s="133">
        <v>20</v>
      </c>
    </row>
    <row r="3324" spans="2:7" ht="29.25" customHeight="1" x14ac:dyDescent="0.25">
      <c r="B3324" s="131" t="s">
        <v>3109</v>
      </c>
      <c r="C3324" s="131" t="s">
        <v>3095</v>
      </c>
      <c r="D3324" s="131" t="s">
        <v>3096</v>
      </c>
      <c r="E3324" s="132" t="s">
        <v>2949</v>
      </c>
      <c r="F3324" s="136" t="s">
        <v>626</v>
      </c>
      <c r="G3324" s="133">
        <v>10</v>
      </c>
    </row>
    <row r="3325" spans="2:7" ht="29.25" customHeight="1" x14ac:dyDescent="0.25">
      <c r="B3325" s="131" t="s">
        <v>3108</v>
      </c>
      <c r="C3325" s="131" t="s">
        <v>3095</v>
      </c>
      <c r="D3325" s="131" t="s">
        <v>3096</v>
      </c>
      <c r="E3325" s="132" t="s">
        <v>2655</v>
      </c>
      <c r="F3325" s="136" t="s">
        <v>563</v>
      </c>
      <c r="G3325" s="133">
        <v>15</v>
      </c>
    </row>
    <row r="3326" spans="2:7" ht="29.25" customHeight="1" x14ac:dyDescent="0.25">
      <c r="B3326" s="131" t="s">
        <v>3108</v>
      </c>
      <c r="C3326" s="131" t="s">
        <v>3095</v>
      </c>
      <c r="D3326" s="131" t="s">
        <v>3096</v>
      </c>
      <c r="E3326" s="132" t="s">
        <v>3110</v>
      </c>
      <c r="F3326" s="136" t="s">
        <v>544</v>
      </c>
      <c r="G3326" s="133">
        <v>30</v>
      </c>
    </row>
    <row r="3327" spans="2:7" ht="30" customHeight="1" x14ac:dyDescent="0.25">
      <c r="B3327" s="131" t="s">
        <v>3111</v>
      </c>
      <c r="C3327" s="131" t="s">
        <v>3095</v>
      </c>
      <c r="D3327" s="131" t="s">
        <v>3096</v>
      </c>
      <c r="E3327" s="132" t="s">
        <v>2653</v>
      </c>
      <c r="F3327" s="136" t="s">
        <v>559</v>
      </c>
      <c r="G3327" s="133">
        <v>15</v>
      </c>
    </row>
    <row r="3328" spans="2:7" ht="30" customHeight="1" x14ac:dyDescent="0.25">
      <c r="B3328" s="131" t="s">
        <v>4630</v>
      </c>
      <c r="C3328" s="131" t="s">
        <v>3095</v>
      </c>
      <c r="D3328" s="131" t="s">
        <v>3096</v>
      </c>
      <c r="E3328" s="132" t="s">
        <v>3112</v>
      </c>
      <c r="F3328" s="136" t="s">
        <v>845</v>
      </c>
      <c r="G3328" s="133">
        <v>3</v>
      </c>
    </row>
    <row r="3329" spans="2:7" ht="30" customHeight="1" x14ac:dyDescent="0.25">
      <c r="B3329" s="131" t="s">
        <v>3113</v>
      </c>
      <c r="C3329" s="131" t="s">
        <v>3095</v>
      </c>
      <c r="D3329" s="131" t="s">
        <v>3096</v>
      </c>
      <c r="E3329" s="132" t="s">
        <v>2513</v>
      </c>
      <c r="F3329" s="136" t="s">
        <v>544</v>
      </c>
      <c r="G3329" s="133">
        <v>30</v>
      </c>
    </row>
    <row r="3330" spans="2:7" ht="29.25" customHeight="1" x14ac:dyDescent="0.25">
      <c r="B3330" s="131" t="s">
        <v>3113</v>
      </c>
      <c r="C3330" s="131" t="s">
        <v>3095</v>
      </c>
      <c r="D3330" s="131" t="s">
        <v>3096</v>
      </c>
      <c r="E3330" s="132" t="s">
        <v>2522</v>
      </c>
      <c r="F3330" s="136" t="s">
        <v>586</v>
      </c>
      <c r="G3330" s="133">
        <v>5</v>
      </c>
    </row>
    <row r="3331" spans="2:7" ht="30" customHeight="1" x14ac:dyDescent="0.25">
      <c r="B3331" s="131" t="s">
        <v>3114</v>
      </c>
      <c r="C3331" s="131" t="s">
        <v>3095</v>
      </c>
      <c r="D3331" s="131" t="s">
        <v>3096</v>
      </c>
      <c r="E3331" s="132" t="s">
        <v>2544</v>
      </c>
      <c r="F3331" s="136" t="s">
        <v>798</v>
      </c>
      <c r="G3331" s="133">
        <v>5</v>
      </c>
    </row>
    <row r="3332" spans="2:7" ht="30" customHeight="1" x14ac:dyDescent="0.25">
      <c r="B3332" s="131" t="s">
        <v>3115</v>
      </c>
      <c r="C3332" s="131" t="s">
        <v>3095</v>
      </c>
      <c r="D3332" s="131" t="s">
        <v>3096</v>
      </c>
      <c r="E3332" s="132" t="s">
        <v>3029</v>
      </c>
      <c r="F3332" s="136" t="s">
        <v>798</v>
      </c>
      <c r="G3332" s="133">
        <v>5</v>
      </c>
    </row>
    <row r="3333" spans="2:7" ht="30" customHeight="1" x14ac:dyDescent="0.25">
      <c r="B3333" s="131" t="s">
        <v>3116</v>
      </c>
      <c r="C3333" s="131" t="s">
        <v>3095</v>
      </c>
      <c r="D3333" s="131" t="s">
        <v>3096</v>
      </c>
      <c r="E3333" s="132" t="s">
        <v>2636</v>
      </c>
      <c r="F3333" s="136" t="s">
        <v>553</v>
      </c>
      <c r="G3333" s="133">
        <v>70</v>
      </c>
    </row>
    <row r="3334" spans="2:7" ht="29.25" customHeight="1" x14ac:dyDescent="0.25">
      <c r="B3334" s="131" t="s">
        <v>3116</v>
      </c>
      <c r="C3334" s="131" t="s">
        <v>3095</v>
      </c>
      <c r="D3334" s="131" t="s">
        <v>3096</v>
      </c>
      <c r="E3334" s="132" t="s">
        <v>2728</v>
      </c>
      <c r="F3334" s="136" t="s">
        <v>688</v>
      </c>
      <c r="G3334" s="133">
        <v>10</v>
      </c>
    </row>
    <row r="3335" spans="2:7" ht="29.25" customHeight="1" x14ac:dyDescent="0.25">
      <c r="B3335" s="131" t="s">
        <v>3116</v>
      </c>
      <c r="C3335" s="131" t="s">
        <v>3095</v>
      </c>
      <c r="D3335" s="131" t="s">
        <v>3096</v>
      </c>
      <c r="E3335" s="132" t="s">
        <v>2360</v>
      </c>
      <c r="F3335" s="136" t="s">
        <v>563</v>
      </c>
      <c r="G3335" s="133">
        <v>15</v>
      </c>
    </row>
    <row r="3336" spans="2:7" ht="29.25" customHeight="1" x14ac:dyDescent="0.25">
      <c r="B3336" s="131" t="s">
        <v>3116</v>
      </c>
      <c r="C3336" s="131" t="s">
        <v>3095</v>
      </c>
      <c r="D3336" s="131" t="s">
        <v>3096</v>
      </c>
      <c r="E3336" s="132" t="s">
        <v>2559</v>
      </c>
      <c r="F3336" s="136" t="s">
        <v>563</v>
      </c>
      <c r="G3336" s="133">
        <v>10</v>
      </c>
    </row>
    <row r="3337" spans="2:7" ht="30.75" customHeight="1" x14ac:dyDescent="0.25">
      <c r="B3337" s="131" t="s">
        <v>3116</v>
      </c>
      <c r="C3337" s="131" t="s">
        <v>3095</v>
      </c>
      <c r="D3337" s="131" t="s">
        <v>3096</v>
      </c>
      <c r="E3337" s="132" t="s">
        <v>2353</v>
      </c>
      <c r="F3337" s="136" t="s">
        <v>559</v>
      </c>
      <c r="G3337" s="133">
        <v>15</v>
      </c>
    </row>
    <row r="3338" spans="2:7" ht="30.75" customHeight="1" x14ac:dyDescent="0.25">
      <c r="B3338" s="131" t="s">
        <v>3116</v>
      </c>
      <c r="C3338" s="131" t="s">
        <v>3095</v>
      </c>
      <c r="D3338" s="131" t="s">
        <v>3096</v>
      </c>
      <c r="E3338" s="132" t="s">
        <v>3117</v>
      </c>
      <c r="F3338" s="136" t="s">
        <v>559</v>
      </c>
      <c r="G3338" s="133">
        <v>10</v>
      </c>
    </row>
    <row r="3339" spans="2:7" ht="29.25" customHeight="1" x14ac:dyDescent="0.25">
      <c r="B3339" s="131" t="s">
        <v>3116</v>
      </c>
      <c r="C3339" s="131" t="s">
        <v>3095</v>
      </c>
      <c r="D3339" s="131" t="s">
        <v>3096</v>
      </c>
      <c r="E3339" s="132" t="s">
        <v>2548</v>
      </c>
      <c r="F3339" s="136" t="s">
        <v>626</v>
      </c>
      <c r="G3339" s="133">
        <v>10</v>
      </c>
    </row>
    <row r="3340" spans="2:7" ht="29.25" customHeight="1" x14ac:dyDescent="0.25">
      <c r="B3340" s="131" t="s">
        <v>3101</v>
      </c>
      <c r="C3340" s="131" t="s">
        <v>3095</v>
      </c>
      <c r="D3340" s="131" t="s">
        <v>3096</v>
      </c>
      <c r="E3340" s="132" t="s">
        <v>3118</v>
      </c>
      <c r="F3340" s="136" t="s">
        <v>798</v>
      </c>
      <c r="G3340" s="133">
        <v>5</v>
      </c>
    </row>
    <row r="3341" spans="2:7" ht="30" customHeight="1" x14ac:dyDescent="0.25">
      <c r="B3341" s="131" t="s">
        <v>3101</v>
      </c>
      <c r="C3341" s="131" t="s">
        <v>3095</v>
      </c>
      <c r="D3341" s="131" t="s">
        <v>3096</v>
      </c>
      <c r="E3341" s="132" t="s">
        <v>2656</v>
      </c>
      <c r="F3341" s="136" t="s">
        <v>563</v>
      </c>
      <c r="G3341" s="133">
        <v>15</v>
      </c>
    </row>
    <row r="3342" spans="2:7" ht="27.75" customHeight="1" x14ac:dyDescent="0.25">
      <c r="B3342" s="131" t="s">
        <v>3101</v>
      </c>
      <c r="C3342" s="131" t="s">
        <v>3095</v>
      </c>
      <c r="D3342" s="131" t="s">
        <v>3096</v>
      </c>
      <c r="E3342" s="132" t="s">
        <v>2384</v>
      </c>
      <c r="F3342" s="136" t="s">
        <v>563</v>
      </c>
      <c r="G3342" s="133">
        <v>15</v>
      </c>
    </row>
    <row r="3343" spans="2:7" ht="29.25" customHeight="1" x14ac:dyDescent="0.25">
      <c r="B3343" s="131" t="s">
        <v>3101</v>
      </c>
      <c r="C3343" s="131" t="s">
        <v>3095</v>
      </c>
      <c r="D3343" s="131" t="s">
        <v>3096</v>
      </c>
      <c r="E3343" s="132" t="s">
        <v>2919</v>
      </c>
      <c r="F3343" s="136" t="s">
        <v>563</v>
      </c>
      <c r="G3343" s="133">
        <v>10</v>
      </c>
    </row>
    <row r="3344" spans="2:7" ht="30" customHeight="1" x14ac:dyDescent="0.25">
      <c r="B3344" s="131" t="s">
        <v>3119</v>
      </c>
      <c r="C3344" s="131" t="s">
        <v>3095</v>
      </c>
      <c r="D3344" s="131" t="s">
        <v>3096</v>
      </c>
      <c r="E3344" s="132" t="s">
        <v>2673</v>
      </c>
      <c r="F3344" s="136" t="s">
        <v>798</v>
      </c>
      <c r="G3344" s="133">
        <v>5</v>
      </c>
    </row>
    <row r="3345" spans="2:7" ht="29.25" customHeight="1" x14ac:dyDescent="0.25">
      <c r="B3345" s="131" t="s">
        <v>3101</v>
      </c>
      <c r="C3345" s="131" t="s">
        <v>3095</v>
      </c>
      <c r="D3345" s="131" t="s">
        <v>3096</v>
      </c>
      <c r="E3345" s="132" t="s">
        <v>2826</v>
      </c>
      <c r="F3345" s="136" t="s">
        <v>563</v>
      </c>
      <c r="G3345" s="133">
        <v>20</v>
      </c>
    </row>
    <row r="3346" spans="2:7" ht="30" customHeight="1" x14ac:dyDescent="0.25">
      <c r="B3346" s="131" t="s">
        <v>3120</v>
      </c>
      <c r="C3346" s="131" t="s">
        <v>3095</v>
      </c>
      <c r="D3346" s="131" t="s">
        <v>3096</v>
      </c>
      <c r="E3346" s="132" t="s">
        <v>2676</v>
      </c>
      <c r="F3346" s="136" t="s">
        <v>688</v>
      </c>
      <c r="G3346" s="133">
        <v>15</v>
      </c>
    </row>
    <row r="3347" spans="2:7" ht="30" customHeight="1" x14ac:dyDescent="0.25">
      <c r="B3347" s="131" t="s">
        <v>4631</v>
      </c>
      <c r="C3347" s="131" t="s">
        <v>3095</v>
      </c>
      <c r="D3347" s="131" t="s">
        <v>3096</v>
      </c>
      <c r="E3347" s="132" t="s">
        <v>2414</v>
      </c>
      <c r="F3347" s="136" t="s">
        <v>688</v>
      </c>
      <c r="G3347" s="133">
        <v>15</v>
      </c>
    </row>
    <row r="3348" spans="2:7" ht="30" customHeight="1" x14ac:dyDescent="0.25">
      <c r="B3348" s="131" t="s">
        <v>3122</v>
      </c>
      <c r="C3348" s="131" t="s">
        <v>3095</v>
      </c>
      <c r="D3348" s="131" t="s">
        <v>3096</v>
      </c>
      <c r="E3348" s="132" t="s">
        <v>2674</v>
      </c>
      <c r="F3348" s="136"/>
      <c r="G3348" s="133"/>
    </row>
    <row r="3349" spans="2:7" ht="29.25" customHeight="1" x14ac:dyDescent="0.25">
      <c r="B3349" s="131" t="s">
        <v>4629</v>
      </c>
      <c r="C3349" s="131" t="s">
        <v>3095</v>
      </c>
      <c r="D3349" s="131" t="s">
        <v>3096</v>
      </c>
      <c r="E3349" s="132" t="s">
        <v>2596</v>
      </c>
      <c r="F3349" s="136" t="s">
        <v>563</v>
      </c>
      <c r="G3349" s="133">
        <v>20</v>
      </c>
    </row>
    <row r="3350" spans="2:7" ht="34.5" customHeight="1" x14ac:dyDescent="0.25">
      <c r="B3350" s="131" t="s">
        <v>4629</v>
      </c>
      <c r="C3350" s="131" t="s">
        <v>3095</v>
      </c>
      <c r="D3350" s="131" t="s">
        <v>3096</v>
      </c>
      <c r="E3350" s="132" t="s">
        <v>3123</v>
      </c>
      <c r="F3350" s="136" t="s">
        <v>563</v>
      </c>
      <c r="G3350" s="133">
        <v>30</v>
      </c>
    </row>
    <row r="3351" spans="2:7" ht="30" customHeight="1" x14ac:dyDescent="0.25">
      <c r="B3351" s="131" t="s">
        <v>3121</v>
      </c>
      <c r="C3351" s="131" t="s">
        <v>3095</v>
      </c>
      <c r="D3351" s="131" t="s">
        <v>3096</v>
      </c>
      <c r="E3351" s="132" t="s">
        <v>2457</v>
      </c>
      <c r="F3351" s="136" t="s">
        <v>626</v>
      </c>
      <c r="G3351" s="133">
        <v>15</v>
      </c>
    </row>
    <row r="3352" spans="2:7" ht="27.75" customHeight="1" x14ac:dyDescent="0.25">
      <c r="B3352" s="131" t="s">
        <v>3124</v>
      </c>
      <c r="C3352" s="131" t="s">
        <v>3095</v>
      </c>
      <c r="D3352" s="131" t="s">
        <v>3096</v>
      </c>
      <c r="E3352" s="132" t="s">
        <v>2828</v>
      </c>
      <c r="F3352" s="136" t="s">
        <v>544</v>
      </c>
      <c r="G3352" s="133">
        <v>40</v>
      </c>
    </row>
    <row r="3353" spans="2:7" ht="29.25" customHeight="1" x14ac:dyDescent="0.25">
      <c r="B3353" s="131" t="s">
        <v>3124</v>
      </c>
      <c r="C3353" s="131" t="s">
        <v>3095</v>
      </c>
      <c r="D3353" s="131" t="s">
        <v>3096</v>
      </c>
      <c r="E3353" s="132" t="s">
        <v>2822</v>
      </c>
      <c r="F3353" s="136" t="s">
        <v>553</v>
      </c>
      <c r="G3353" s="133">
        <v>25</v>
      </c>
    </row>
    <row r="3354" spans="2:7" ht="27.75" customHeight="1" x14ac:dyDescent="0.25">
      <c r="B3354" s="131" t="s">
        <v>3124</v>
      </c>
      <c r="C3354" s="131" t="s">
        <v>3095</v>
      </c>
      <c r="D3354" s="131" t="s">
        <v>3096</v>
      </c>
      <c r="E3354" s="132" t="s">
        <v>2601</v>
      </c>
      <c r="F3354" s="136" t="s">
        <v>563</v>
      </c>
      <c r="G3354" s="133">
        <v>20</v>
      </c>
    </row>
    <row r="3355" spans="2:7" ht="27.75" customHeight="1" x14ac:dyDescent="0.25">
      <c r="B3355" s="131" t="s">
        <v>3113</v>
      </c>
      <c r="C3355" s="131" t="s">
        <v>3095</v>
      </c>
      <c r="D3355" s="131" t="s">
        <v>3096</v>
      </c>
      <c r="E3355" s="132" t="s">
        <v>3125</v>
      </c>
      <c r="F3355" s="136" t="s">
        <v>559</v>
      </c>
      <c r="G3355" s="133">
        <v>10</v>
      </c>
    </row>
    <row r="3356" spans="2:7" ht="29.25" customHeight="1" x14ac:dyDescent="0.25">
      <c r="B3356" s="131" t="s">
        <v>3113</v>
      </c>
      <c r="C3356" s="131" t="s">
        <v>3095</v>
      </c>
      <c r="D3356" s="131" t="s">
        <v>3096</v>
      </c>
      <c r="E3356" s="132" t="s">
        <v>2479</v>
      </c>
      <c r="F3356" s="136" t="s">
        <v>798</v>
      </c>
      <c r="G3356" s="133">
        <v>10</v>
      </c>
    </row>
    <row r="3357" spans="2:7" ht="30" customHeight="1" x14ac:dyDescent="0.25">
      <c r="B3357" s="131" t="s">
        <v>3127</v>
      </c>
      <c r="C3357" s="131" t="s">
        <v>3095</v>
      </c>
      <c r="D3357" s="131" t="s">
        <v>3096</v>
      </c>
      <c r="E3357" s="132" t="s">
        <v>2290</v>
      </c>
      <c r="F3357" s="136" t="s">
        <v>1523</v>
      </c>
      <c r="G3357" s="133">
        <v>0</v>
      </c>
    </row>
    <row r="3358" spans="2:7" ht="29.25" customHeight="1" x14ac:dyDescent="0.25">
      <c r="B3358" s="131" t="s">
        <v>3126</v>
      </c>
      <c r="C3358" s="131" t="s">
        <v>3095</v>
      </c>
      <c r="D3358" s="131" t="s">
        <v>3096</v>
      </c>
      <c r="E3358" s="132" t="s">
        <v>2913</v>
      </c>
      <c r="F3358" s="136" t="s">
        <v>559</v>
      </c>
      <c r="G3358" s="133">
        <v>8</v>
      </c>
    </row>
    <row r="3359" spans="2:7" ht="27.75" customHeight="1" x14ac:dyDescent="0.25">
      <c r="B3359" s="131" t="s">
        <v>3126</v>
      </c>
      <c r="C3359" s="131" t="s">
        <v>3095</v>
      </c>
      <c r="D3359" s="131" t="s">
        <v>3096</v>
      </c>
      <c r="E3359" s="132" t="s">
        <v>2287</v>
      </c>
      <c r="F3359" s="136" t="s">
        <v>563</v>
      </c>
      <c r="G3359" s="133">
        <v>10</v>
      </c>
    </row>
    <row r="3360" spans="2:7" ht="29.25" customHeight="1" x14ac:dyDescent="0.25">
      <c r="B3360" s="131" t="s">
        <v>3126</v>
      </c>
      <c r="C3360" s="131" t="s">
        <v>3095</v>
      </c>
      <c r="D3360" s="131" t="s">
        <v>3096</v>
      </c>
      <c r="E3360" s="132" t="s">
        <v>2744</v>
      </c>
      <c r="F3360" s="136" t="s">
        <v>559</v>
      </c>
      <c r="G3360" s="133">
        <v>15</v>
      </c>
    </row>
    <row r="3361" spans="1:7" ht="30" customHeight="1" x14ac:dyDescent="0.25">
      <c r="B3361" s="131" t="s">
        <v>3126</v>
      </c>
      <c r="C3361" s="131" t="s">
        <v>3095</v>
      </c>
      <c r="D3361" s="131" t="s">
        <v>3096</v>
      </c>
      <c r="E3361" s="132" t="s">
        <v>2285</v>
      </c>
      <c r="F3361" s="136" t="s">
        <v>544</v>
      </c>
      <c r="G3361" s="133">
        <v>30</v>
      </c>
    </row>
    <row r="3362" spans="1:7" ht="30" customHeight="1" x14ac:dyDescent="0.25">
      <c r="B3362" s="131" t="s">
        <v>3128</v>
      </c>
      <c r="C3362" s="131" t="s">
        <v>3095</v>
      </c>
      <c r="D3362" s="131" t="s">
        <v>3096</v>
      </c>
      <c r="E3362" s="132" t="s">
        <v>2819</v>
      </c>
      <c r="F3362" s="136" t="s">
        <v>563</v>
      </c>
      <c r="G3362" s="133">
        <v>15</v>
      </c>
    </row>
    <row r="3363" spans="1:7" ht="30" customHeight="1" x14ac:dyDescent="0.25">
      <c r="B3363" s="131" t="s">
        <v>3128</v>
      </c>
      <c r="C3363" s="131" t="s">
        <v>3095</v>
      </c>
      <c r="D3363" s="131" t="s">
        <v>3096</v>
      </c>
      <c r="E3363" s="132" t="s">
        <v>2554</v>
      </c>
      <c r="F3363" s="136" t="s">
        <v>559</v>
      </c>
      <c r="G3363" s="133">
        <v>13</v>
      </c>
    </row>
    <row r="3364" spans="1:7" ht="30" customHeight="1" x14ac:dyDescent="0.25">
      <c r="B3364" s="131" t="s">
        <v>3129</v>
      </c>
      <c r="C3364" s="131" t="s">
        <v>3095</v>
      </c>
      <c r="D3364" s="131" t="s">
        <v>3096</v>
      </c>
      <c r="E3364" s="132" t="s">
        <v>2686</v>
      </c>
      <c r="F3364" s="136" t="s">
        <v>563</v>
      </c>
      <c r="G3364" s="133">
        <v>20</v>
      </c>
    </row>
    <row r="3365" spans="1:7" ht="29.25" customHeight="1" x14ac:dyDescent="0.25">
      <c r="B3365" s="131" t="s">
        <v>3129</v>
      </c>
      <c r="C3365" s="131" t="s">
        <v>3095</v>
      </c>
      <c r="D3365" s="131" t="s">
        <v>3096</v>
      </c>
      <c r="E3365" s="132" t="s">
        <v>2268</v>
      </c>
      <c r="F3365" s="136" t="s">
        <v>563</v>
      </c>
      <c r="G3365" s="133">
        <v>25</v>
      </c>
    </row>
    <row r="3366" spans="1:7" ht="29.25" customHeight="1" x14ac:dyDescent="0.25">
      <c r="B3366" s="131" t="s">
        <v>3130</v>
      </c>
      <c r="C3366" s="131" t="s">
        <v>3095</v>
      </c>
      <c r="D3366" s="131" t="s">
        <v>3096</v>
      </c>
      <c r="E3366" s="132" t="s">
        <v>2356</v>
      </c>
      <c r="F3366" s="136" t="s">
        <v>563</v>
      </c>
      <c r="G3366" s="133">
        <v>20</v>
      </c>
    </row>
    <row r="3367" spans="1:7" ht="29.25" customHeight="1" x14ac:dyDescent="0.25">
      <c r="B3367" s="131" t="s">
        <v>3130</v>
      </c>
      <c r="C3367" s="131" t="s">
        <v>3095</v>
      </c>
      <c r="D3367" s="131" t="s">
        <v>3096</v>
      </c>
      <c r="E3367" s="132" t="s">
        <v>2405</v>
      </c>
      <c r="F3367" s="136" t="s">
        <v>553</v>
      </c>
      <c r="G3367" s="133">
        <v>15</v>
      </c>
    </row>
    <row r="3368" spans="1:7" ht="29.25" customHeight="1" x14ac:dyDescent="0.25">
      <c r="B3368" s="131" t="s">
        <v>3130</v>
      </c>
      <c r="C3368" s="131" t="s">
        <v>3095</v>
      </c>
      <c r="D3368" s="131" t="s">
        <v>3096</v>
      </c>
      <c r="E3368" s="132" t="s">
        <v>2539</v>
      </c>
      <c r="F3368" s="136" t="s">
        <v>544</v>
      </c>
      <c r="G3368" s="133">
        <v>30</v>
      </c>
    </row>
    <row r="3369" spans="1:7" ht="30" customHeight="1" x14ac:dyDescent="0.25">
      <c r="B3369" s="131" t="s">
        <v>3130</v>
      </c>
      <c r="C3369" s="131" t="s">
        <v>3095</v>
      </c>
      <c r="D3369" s="131" t="s">
        <v>3096</v>
      </c>
      <c r="E3369" s="132" t="s">
        <v>3131</v>
      </c>
      <c r="F3369" s="136" t="s">
        <v>563</v>
      </c>
      <c r="G3369" s="133">
        <v>20</v>
      </c>
    </row>
    <row r="3370" spans="1:7" ht="29.25" customHeight="1" x14ac:dyDescent="0.25">
      <c r="A3370" s="148"/>
      <c r="B3370" s="131" t="s">
        <v>3113</v>
      </c>
      <c r="C3370" s="131" t="s">
        <v>3095</v>
      </c>
      <c r="D3370" s="131" t="s">
        <v>3096</v>
      </c>
      <c r="E3370" s="132" t="s">
        <v>2626</v>
      </c>
      <c r="F3370" s="136" t="s">
        <v>626</v>
      </c>
      <c r="G3370" s="133">
        <v>10</v>
      </c>
    </row>
    <row r="3371" spans="1:7" s="148" customFormat="1" ht="29.25" customHeight="1" x14ac:dyDescent="0.25">
      <c r="A3371" s="60"/>
      <c r="B3371" s="131" t="s">
        <v>3130</v>
      </c>
      <c r="C3371" s="131" t="s">
        <v>3095</v>
      </c>
      <c r="D3371" s="131" t="s">
        <v>3096</v>
      </c>
      <c r="E3371" s="132" t="s">
        <v>2540</v>
      </c>
      <c r="F3371" s="136" t="s">
        <v>544</v>
      </c>
      <c r="G3371" s="133">
        <v>30</v>
      </c>
    </row>
    <row r="3372" spans="1:7" ht="29.25" customHeight="1" x14ac:dyDescent="0.25">
      <c r="B3372" s="131" t="s">
        <v>3130</v>
      </c>
      <c r="C3372" s="131" t="s">
        <v>3095</v>
      </c>
      <c r="D3372" s="131" t="s">
        <v>3096</v>
      </c>
      <c r="E3372" s="132" t="s">
        <v>3132</v>
      </c>
      <c r="F3372" s="136" t="s">
        <v>544</v>
      </c>
      <c r="G3372" s="133">
        <v>35</v>
      </c>
    </row>
    <row r="3373" spans="1:7" ht="29.25" customHeight="1" x14ac:dyDescent="0.25">
      <c r="B3373" s="131" t="s">
        <v>4632</v>
      </c>
      <c r="C3373" s="131" t="s">
        <v>3095</v>
      </c>
      <c r="D3373" s="131" t="s">
        <v>3096</v>
      </c>
      <c r="E3373" s="132" t="s">
        <v>2888</v>
      </c>
      <c r="F3373" s="136" t="s">
        <v>626</v>
      </c>
      <c r="G3373" s="133">
        <v>10</v>
      </c>
    </row>
    <row r="3374" spans="1:7" ht="30" customHeight="1" x14ac:dyDescent="0.25">
      <c r="B3374" s="131" t="s">
        <v>3133</v>
      </c>
      <c r="C3374" s="131" t="s">
        <v>3095</v>
      </c>
      <c r="D3374" s="131" t="s">
        <v>3096</v>
      </c>
      <c r="E3374" s="132" t="s">
        <v>2861</v>
      </c>
      <c r="F3374" s="136" t="s">
        <v>798</v>
      </c>
      <c r="G3374" s="133">
        <v>5</v>
      </c>
    </row>
    <row r="3375" spans="1:7" ht="30" customHeight="1" x14ac:dyDescent="0.25">
      <c r="B3375" s="131" t="s">
        <v>3133</v>
      </c>
      <c r="C3375" s="131" t="s">
        <v>3095</v>
      </c>
      <c r="D3375" s="131" t="s">
        <v>3096</v>
      </c>
      <c r="E3375" s="132" t="s">
        <v>2550</v>
      </c>
      <c r="F3375" s="136" t="s">
        <v>563</v>
      </c>
      <c r="G3375" s="133">
        <v>20</v>
      </c>
    </row>
    <row r="3376" spans="1:7" ht="29.25" customHeight="1" x14ac:dyDescent="0.25">
      <c r="B3376" s="131" t="s">
        <v>3133</v>
      </c>
      <c r="C3376" s="131" t="s">
        <v>3095</v>
      </c>
      <c r="D3376" s="131" t="s">
        <v>3096</v>
      </c>
      <c r="E3376" s="132" t="s">
        <v>2628</v>
      </c>
      <c r="F3376" s="136" t="s">
        <v>559</v>
      </c>
      <c r="G3376" s="133">
        <v>15</v>
      </c>
    </row>
    <row r="3377" spans="2:7" ht="35.25" customHeight="1" x14ac:dyDescent="0.25">
      <c r="B3377" s="131" t="s">
        <v>3134</v>
      </c>
      <c r="C3377" s="131" t="s">
        <v>3095</v>
      </c>
      <c r="D3377" s="131" t="s">
        <v>3096</v>
      </c>
      <c r="E3377" s="132" t="s">
        <v>3135</v>
      </c>
      <c r="F3377" s="136" t="s">
        <v>563</v>
      </c>
      <c r="G3377" s="133">
        <v>20</v>
      </c>
    </row>
    <row r="3378" spans="2:7" ht="29.25" customHeight="1" x14ac:dyDescent="0.25">
      <c r="B3378" s="131" t="s">
        <v>3134</v>
      </c>
      <c r="C3378" s="131" t="s">
        <v>3095</v>
      </c>
      <c r="D3378" s="131" t="s">
        <v>3096</v>
      </c>
      <c r="E3378" s="132" t="s">
        <v>2412</v>
      </c>
      <c r="F3378" s="136" t="s">
        <v>798</v>
      </c>
      <c r="G3378" s="133">
        <v>5</v>
      </c>
    </row>
    <row r="3379" spans="2:7" ht="29.25" customHeight="1" x14ac:dyDescent="0.25">
      <c r="B3379" s="131" t="s">
        <v>3134</v>
      </c>
      <c r="C3379" s="131" t="s">
        <v>3095</v>
      </c>
      <c r="D3379" s="131" t="s">
        <v>3096</v>
      </c>
      <c r="E3379" s="132" t="s">
        <v>2465</v>
      </c>
      <c r="F3379" s="136" t="s">
        <v>553</v>
      </c>
      <c r="G3379" s="133">
        <v>20</v>
      </c>
    </row>
    <row r="3380" spans="2:7" ht="29.25" customHeight="1" x14ac:dyDescent="0.25">
      <c r="B3380" s="131" t="s">
        <v>3134</v>
      </c>
      <c r="C3380" s="131" t="s">
        <v>3095</v>
      </c>
      <c r="D3380" s="131" t="s">
        <v>3096</v>
      </c>
      <c r="E3380" s="132" t="s">
        <v>2893</v>
      </c>
      <c r="F3380" s="136" t="s">
        <v>544</v>
      </c>
      <c r="G3380" s="133">
        <v>30</v>
      </c>
    </row>
    <row r="3381" spans="2:7" ht="29.25" customHeight="1" x14ac:dyDescent="0.25">
      <c r="B3381" s="131" t="s">
        <v>3136</v>
      </c>
      <c r="C3381" s="131" t="s">
        <v>3095</v>
      </c>
      <c r="D3381" s="131" t="s">
        <v>3096</v>
      </c>
      <c r="E3381" s="132" t="s">
        <v>2788</v>
      </c>
      <c r="F3381" s="136" t="s">
        <v>563</v>
      </c>
      <c r="G3381" s="133">
        <v>20</v>
      </c>
    </row>
    <row r="3382" spans="2:7" ht="30" customHeight="1" x14ac:dyDescent="0.25">
      <c r="B3382" s="131" t="s">
        <v>3136</v>
      </c>
      <c r="C3382" s="131" t="s">
        <v>3095</v>
      </c>
      <c r="D3382" s="131" t="s">
        <v>3096</v>
      </c>
      <c r="E3382" s="132" t="s">
        <v>2401</v>
      </c>
      <c r="F3382" s="136" t="s">
        <v>559</v>
      </c>
      <c r="G3382" s="133">
        <v>20</v>
      </c>
    </row>
    <row r="3383" spans="2:7" ht="29.25" customHeight="1" x14ac:dyDescent="0.25">
      <c r="B3383" s="131" t="s">
        <v>3136</v>
      </c>
      <c r="C3383" s="131" t="s">
        <v>3095</v>
      </c>
      <c r="D3383" s="131" t="s">
        <v>3096</v>
      </c>
      <c r="E3383" s="132" t="s">
        <v>2263</v>
      </c>
      <c r="F3383" s="136" t="s">
        <v>559</v>
      </c>
      <c r="G3383" s="133">
        <v>15</v>
      </c>
    </row>
    <row r="3384" spans="2:7" ht="29.25" customHeight="1" x14ac:dyDescent="0.25">
      <c r="B3384" s="131" t="s">
        <v>3136</v>
      </c>
      <c r="C3384" s="131" t="s">
        <v>3095</v>
      </c>
      <c r="D3384" s="131" t="s">
        <v>3096</v>
      </c>
      <c r="E3384" s="132" t="s">
        <v>2590</v>
      </c>
      <c r="F3384" s="136" t="s">
        <v>563</v>
      </c>
      <c r="G3384" s="133">
        <v>20</v>
      </c>
    </row>
    <row r="3385" spans="2:7" ht="33" customHeight="1" x14ac:dyDescent="0.25">
      <c r="B3385" s="131" t="s">
        <v>3136</v>
      </c>
      <c r="C3385" s="131" t="s">
        <v>3095</v>
      </c>
      <c r="D3385" s="131" t="s">
        <v>3096</v>
      </c>
      <c r="E3385" s="132" t="s">
        <v>2588</v>
      </c>
      <c r="F3385" s="136" t="s">
        <v>563</v>
      </c>
      <c r="G3385" s="133">
        <v>30</v>
      </c>
    </row>
    <row r="3386" spans="2:7" ht="29.25" customHeight="1" x14ac:dyDescent="0.25">
      <c r="B3386" s="131" t="s">
        <v>4632</v>
      </c>
      <c r="C3386" s="131" t="s">
        <v>3095</v>
      </c>
      <c r="D3386" s="131" t="s">
        <v>3096</v>
      </c>
      <c r="E3386" s="132" t="s">
        <v>3137</v>
      </c>
      <c r="F3386" s="136" t="s">
        <v>553</v>
      </c>
      <c r="G3386" s="133">
        <v>250</v>
      </c>
    </row>
    <row r="3387" spans="2:7" ht="30" customHeight="1" x14ac:dyDescent="0.25">
      <c r="B3387" s="131" t="s">
        <v>3138</v>
      </c>
      <c r="C3387" s="131" t="s">
        <v>3095</v>
      </c>
      <c r="D3387" s="131" t="s">
        <v>3096</v>
      </c>
      <c r="E3387" s="132" t="s">
        <v>2300</v>
      </c>
      <c r="F3387" s="136" t="s">
        <v>563</v>
      </c>
      <c r="G3387" s="133">
        <v>30</v>
      </c>
    </row>
    <row r="3388" spans="2:7" ht="30" customHeight="1" x14ac:dyDescent="0.25">
      <c r="B3388" s="131" t="s">
        <v>3138</v>
      </c>
      <c r="C3388" s="131" t="s">
        <v>3095</v>
      </c>
      <c r="D3388" s="131" t="s">
        <v>3096</v>
      </c>
      <c r="E3388" s="132" t="s">
        <v>2537</v>
      </c>
      <c r="F3388" s="136" t="s">
        <v>688</v>
      </c>
      <c r="G3388" s="133">
        <v>15</v>
      </c>
    </row>
    <row r="3389" spans="2:7" ht="29.25" customHeight="1" x14ac:dyDescent="0.25">
      <c r="B3389" s="131" t="s">
        <v>3138</v>
      </c>
      <c r="C3389" s="131" t="s">
        <v>3095</v>
      </c>
      <c r="D3389" s="131" t="s">
        <v>3096</v>
      </c>
      <c r="E3389" s="132" t="s">
        <v>2999</v>
      </c>
      <c r="F3389" s="136" t="s">
        <v>559</v>
      </c>
      <c r="G3389" s="133">
        <v>13</v>
      </c>
    </row>
    <row r="3390" spans="2:7" ht="27.75" customHeight="1" x14ac:dyDescent="0.25">
      <c r="B3390" s="131" t="s">
        <v>3138</v>
      </c>
      <c r="C3390" s="131" t="s">
        <v>3095</v>
      </c>
      <c r="D3390" s="131" t="s">
        <v>3096</v>
      </c>
      <c r="E3390" s="132" t="s">
        <v>2530</v>
      </c>
      <c r="F3390" s="136" t="s">
        <v>559</v>
      </c>
      <c r="G3390" s="133">
        <v>13</v>
      </c>
    </row>
    <row r="3391" spans="2:7" ht="29.25" customHeight="1" x14ac:dyDescent="0.25">
      <c r="B3391" s="131" t="s">
        <v>3138</v>
      </c>
      <c r="C3391" s="131" t="s">
        <v>3095</v>
      </c>
      <c r="D3391" s="131" t="s">
        <v>3096</v>
      </c>
      <c r="E3391" s="132" t="s">
        <v>2526</v>
      </c>
      <c r="F3391" s="136" t="s">
        <v>544</v>
      </c>
      <c r="G3391" s="133">
        <v>30</v>
      </c>
    </row>
    <row r="3392" spans="2:7" ht="30" customHeight="1" x14ac:dyDescent="0.25">
      <c r="B3392" s="131" t="s">
        <v>3138</v>
      </c>
      <c r="C3392" s="131" t="s">
        <v>3095</v>
      </c>
      <c r="D3392" s="131" t="s">
        <v>3096</v>
      </c>
      <c r="E3392" s="132" t="s">
        <v>3139</v>
      </c>
      <c r="F3392" s="136" t="s">
        <v>544</v>
      </c>
      <c r="G3392" s="133">
        <v>30</v>
      </c>
    </row>
    <row r="3393" spans="2:7" ht="30" customHeight="1" x14ac:dyDescent="0.25">
      <c r="B3393" s="131" t="s">
        <v>3140</v>
      </c>
      <c r="C3393" s="131" t="s">
        <v>3095</v>
      </c>
      <c r="D3393" s="131" t="s">
        <v>3096</v>
      </c>
      <c r="E3393" s="132" t="s">
        <v>2519</v>
      </c>
      <c r="F3393" s="136" t="s">
        <v>563</v>
      </c>
      <c r="G3393" s="133">
        <v>25</v>
      </c>
    </row>
    <row r="3394" spans="2:7" ht="30.75" customHeight="1" x14ac:dyDescent="0.25">
      <c r="B3394" s="131" t="s">
        <v>3141</v>
      </c>
      <c r="C3394" s="131" t="s">
        <v>3095</v>
      </c>
      <c r="D3394" s="131" t="s">
        <v>3096</v>
      </c>
      <c r="E3394" s="132" t="s">
        <v>2532</v>
      </c>
      <c r="F3394" s="136" t="s">
        <v>798</v>
      </c>
      <c r="G3394" s="133">
        <v>5</v>
      </c>
    </row>
    <row r="3395" spans="2:7" ht="30.75" customHeight="1" x14ac:dyDescent="0.25">
      <c r="B3395" s="131" t="s">
        <v>3142</v>
      </c>
      <c r="C3395" s="131" t="s">
        <v>3095</v>
      </c>
      <c r="D3395" s="131" t="s">
        <v>3096</v>
      </c>
      <c r="E3395" s="132" t="s">
        <v>2670</v>
      </c>
      <c r="F3395" s="136" t="s">
        <v>559</v>
      </c>
      <c r="G3395" s="133">
        <v>8</v>
      </c>
    </row>
    <row r="3396" spans="2:7" ht="31.5" customHeight="1" x14ac:dyDescent="0.25">
      <c r="B3396" s="131" t="s">
        <v>3143</v>
      </c>
      <c r="C3396" s="131" t="s">
        <v>3095</v>
      </c>
      <c r="D3396" s="131" t="s">
        <v>3096</v>
      </c>
      <c r="E3396" s="132" t="s">
        <v>3144</v>
      </c>
      <c r="F3396" s="136" t="s">
        <v>553</v>
      </c>
      <c r="G3396" s="133">
        <v>30</v>
      </c>
    </row>
    <row r="3397" spans="2:7" ht="30" customHeight="1" x14ac:dyDescent="0.25">
      <c r="B3397" s="131" t="s">
        <v>3143</v>
      </c>
      <c r="C3397" s="131" t="s">
        <v>3095</v>
      </c>
      <c r="D3397" s="131" t="s">
        <v>3096</v>
      </c>
      <c r="E3397" s="132" t="s">
        <v>3145</v>
      </c>
      <c r="F3397" s="136" t="s">
        <v>559</v>
      </c>
      <c r="G3397" s="133">
        <v>13</v>
      </c>
    </row>
    <row r="3398" spans="2:7" ht="30.75" customHeight="1" x14ac:dyDescent="0.25">
      <c r="B3398" s="131" t="s">
        <v>3143</v>
      </c>
      <c r="C3398" s="131" t="s">
        <v>3095</v>
      </c>
      <c r="D3398" s="131" t="s">
        <v>3096</v>
      </c>
      <c r="E3398" s="132" t="s">
        <v>2640</v>
      </c>
      <c r="F3398" s="136" t="s">
        <v>563</v>
      </c>
      <c r="G3398" s="133">
        <v>15</v>
      </c>
    </row>
    <row r="3399" spans="2:7" ht="30" customHeight="1" x14ac:dyDescent="0.25">
      <c r="B3399" s="131" t="s">
        <v>3142</v>
      </c>
      <c r="C3399" s="131" t="s">
        <v>3095</v>
      </c>
      <c r="D3399" s="131" t="s">
        <v>3096</v>
      </c>
      <c r="E3399" s="132" t="s">
        <v>2661</v>
      </c>
      <c r="F3399" s="136" t="s">
        <v>563</v>
      </c>
      <c r="G3399" s="133">
        <v>10</v>
      </c>
    </row>
    <row r="3400" spans="2:7" ht="30" customHeight="1" x14ac:dyDescent="0.25">
      <c r="B3400" s="131" t="s">
        <v>3143</v>
      </c>
      <c r="C3400" s="131" t="s">
        <v>3095</v>
      </c>
      <c r="D3400" s="131" t="s">
        <v>3096</v>
      </c>
      <c r="E3400" s="132" t="s">
        <v>2517</v>
      </c>
      <c r="F3400" s="136" t="s">
        <v>544</v>
      </c>
      <c r="G3400" s="133">
        <v>15</v>
      </c>
    </row>
    <row r="3401" spans="2:7" ht="29.25" customHeight="1" x14ac:dyDescent="0.25">
      <c r="B3401" s="131" t="s">
        <v>3143</v>
      </c>
      <c r="C3401" s="131" t="s">
        <v>3095</v>
      </c>
      <c r="D3401" s="131" t="s">
        <v>3096</v>
      </c>
      <c r="E3401" s="132" t="s">
        <v>2410</v>
      </c>
      <c r="F3401" s="136" t="s">
        <v>553</v>
      </c>
      <c r="G3401" s="133">
        <v>20</v>
      </c>
    </row>
    <row r="3402" spans="2:7" ht="30" customHeight="1" x14ac:dyDescent="0.25">
      <c r="B3402" s="131" t="s">
        <v>3143</v>
      </c>
      <c r="C3402" s="131" t="s">
        <v>3095</v>
      </c>
      <c r="D3402" s="131" t="s">
        <v>3096</v>
      </c>
      <c r="E3402" s="132" t="s">
        <v>3013</v>
      </c>
      <c r="F3402" s="136" t="s">
        <v>553</v>
      </c>
      <c r="G3402" s="133">
        <v>25</v>
      </c>
    </row>
    <row r="3403" spans="2:7" ht="28.5" customHeight="1" x14ac:dyDescent="0.25">
      <c r="B3403" s="131" t="s">
        <v>3143</v>
      </c>
      <c r="C3403" s="131" t="s">
        <v>3095</v>
      </c>
      <c r="D3403" s="131" t="s">
        <v>3096</v>
      </c>
      <c r="E3403" s="132" t="s">
        <v>2666</v>
      </c>
      <c r="F3403" s="136" t="s">
        <v>798</v>
      </c>
      <c r="G3403" s="133">
        <v>5</v>
      </c>
    </row>
    <row r="3404" spans="2:7" ht="27.75" customHeight="1" x14ac:dyDescent="0.25">
      <c r="B3404" s="131" t="s">
        <v>3143</v>
      </c>
      <c r="C3404" s="131" t="s">
        <v>3095</v>
      </c>
      <c r="D3404" s="131" t="s">
        <v>3096</v>
      </c>
      <c r="E3404" s="132" t="s">
        <v>2635</v>
      </c>
      <c r="F3404" s="136" t="s">
        <v>544</v>
      </c>
      <c r="G3404" s="133">
        <v>30</v>
      </c>
    </row>
    <row r="3405" spans="2:7" ht="30" customHeight="1" x14ac:dyDescent="0.25">
      <c r="B3405" s="131" t="s">
        <v>3143</v>
      </c>
      <c r="C3405" s="131" t="s">
        <v>3095</v>
      </c>
      <c r="D3405" s="131" t="s">
        <v>3096</v>
      </c>
      <c r="E3405" s="132" t="s">
        <v>2926</v>
      </c>
      <c r="F3405" s="136" t="s">
        <v>559</v>
      </c>
      <c r="G3405" s="133">
        <v>8</v>
      </c>
    </row>
    <row r="3406" spans="2:7" ht="34.5" customHeight="1" x14ac:dyDescent="0.25">
      <c r="B3406" s="131" t="s">
        <v>3143</v>
      </c>
      <c r="C3406" s="131" t="s">
        <v>3095</v>
      </c>
      <c r="D3406" s="131" t="s">
        <v>3096</v>
      </c>
      <c r="E3406" s="132" t="s">
        <v>3146</v>
      </c>
      <c r="F3406" s="136" t="s">
        <v>544</v>
      </c>
      <c r="G3406" s="133">
        <v>35</v>
      </c>
    </row>
    <row r="3407" spans="2:7" ht="29.25" customHeight="1" x14ac:dyDescent="0.25">
      <c r="B3407" s="131" t="s">
        <v>3147</v>
      </c>
      <c r="C3407" s="131" t="s">
        <v>3095</v>
      </c>
      <c r="D3407" s="131" t="s">
        <v>3096</v>
      </c>
      <c r="E3407" s="132" t="s">
        <v>2277</v>
      </c>
      <c r="F3407" s="136" t="s">
        <v>544</v>
      </c>
      <c r="G3407" s="133">
        <v>10</v>
      </c>
    </row>
    <row r="3408" spans="2:7" ht="29.25" customHeight="1" x14ac:dyDescent="0.25">
      <c r="B3408" s="131" t="s">
        <v>3147</v>
      </c>
      <c r="C3408" s="131" t="s">
        <v>3095</v>
      </c>
      <c r="D3408" s="131" t="s">
        <v>3096</v>
      </c>
      <c r="E3408" s="132" t="s">
        <v>2326</v>
      </c>
      <c r="F3408" s="136" t="s">
        <v>563</v>
      </c>
      <c r="G3408" s="133">
        <v>25</v>
      </c>
    </row>
    <row r="3409" spans="2:7" ht="29.25" customHeight="1" x14ac:dyDescent="0.25">
      <c r="B3409" s="131" t="s">
        <v>3147</v>
      </c>
      <c r="C3409" s="131" t="s">
        <v>3095</v>
      </c>
      <c r="D3409" s="131" t="s">
        <v>3096</v>
      </c>
      <c r="E3409" s="132" t="s">
        <v>3148</v>
      </c>
      <c r="F3409" s="136" t="s">
        <v>563</v>
      </c>
      <c r="G3409" s="133">
        <v>20</v>
      </c>
    </row>
    <row r="3410" spans="2:7" ht="30" customHeight="1" x14ac:dyDescent="0.25">
      <c r="B3410" s="131" t="s">
        <v>3147</v>
      </c>
      <c r="C3410" s="131" t="s">
        <v>3095</v>
      </c>
      <c r="D3410" s="131" t="s">
        <v>3096</v>
      </c>
      <c r="E3410" s="132" t="s">
        <v>3092</v>
      </c>
      <c r="F3410" s="136" t="s">
        <v>563</v>
      </c>
      <c r="G3410" s="133">
        <v>20</v>
      </c>
    </row>
    <row r="3411" spans="2:7" ht="30" customHeight="1" x14ac:dyDescent="0.25">
      <c r="B3411" s="131" t="s">
        <v>3147</v>
      </c>
      <c r="C3411" s="131" t="s">
        <v>3095</v>
      </c>
      <c r="D3411" s="131" t="s">
        <v>3096</v>
      </c>
      <c r="E3411" s="132" t="s">
        <v>3149</v>
      </c>
      <c r="F3411" s="136" t="s">
        <v>563</v>
      </c>
      <c r="G3411" s="133">
        <v>85.090606987539701</v>
      </c>
    </row>
    <row r="3412" spans="2:7" ht="29.25" customHeight="1" x14ac:dyDescent="0.25">
      <c r="B3412" s="131" t="s">
        <v>3147</v>
      </c>
      <c r="C3412" s="131" t="s">
        <v>3095</v>
      </c>
      <c r="D3412" s="131" t="s">
        <v>3096</v>
      </c>
      <c r="E3412" s="132" t="s">
        <v>3022</v>
      </c>
      <c r="F3412" s="136" t="s">
        <v>544</v>
      </c>
      <c r="G3412" s="133">
        <v>30</v>
      </c>
    </row>
    <row r="3413" spans="2:7" ht="29.25" customHeight="1" x14ac:dyDescent="0.25">
      <c r="B3413" s="131" t="s">
        <v>3150</v>
      </c>
      <c r="C3413" s="131" t="s">
        <v>3095</v>
      </c>
      <c r="D3413" s="131" t="s">
        <v>3096</v>
      </c>
      <c r="E3413" s="132" t="s">
        <v>2329</v>
      </c>
      <c r="F3413" s="136" t="s">
        <v>563</v>
      </c>
      <c r="G3413" s="133">
        <v>10</v>
      </c>
    </row>
    <row r="3414" spans="2:7" ht="29.25" customHeight="1" x14ac:dyDescent="0.25">
      <c r="B3414" s="131" t="s">
        <v>3150</v>
      </c>
      <c r="C3414" s="131" t="s">
        <v>3095</v>
      </c>
      <c r="D3414" s="131" t="s">
        <v>3096</v>
      </c>
      <c r="E3414" s="132" t="s">
        <v>2418</v>
      </c>
      <c r="F3414" s="136" t="s">
        <v>563</v>
      </c>
      <c r="G3414" s="133">
        <v>10</v>
      </c>
    </row>
    <row r="3415" spans="2:7" ht="30" customHeight="1" x14ac:dyDescent="0.25">
      <c r="B3415" s="131" t="s">
        <v>3150</v>
      </c>
      <c r="C3415" s="131" t="s">
        <v>3095</v>
      </c>
      <c r="D3415" s="131" t="s">
        <v>3096</v>
      </c>
      <c r="E3415" s="132" t="s">
        <v>2480</v>
      </c>
      <c r="F3415" s="136" t="s">
        <v>659</v>
      </c>
      <c r="G3415" s="133">
        <v>10</v>
      </c>
    </row>
    <row r="3416" spans="2:7" ht="27.75" customHeight="1" x14ac:dyDescent="0.25">
      <c r="B3416" s="131" t="s">
        <v>3151</v>
      </c>
      <c r="C3416" s="131" t="s">
        <v>3095</v>
      </c>
      <c r="D3416" s="131" t="s">
        <v>3096</v>
      </c>
      <c r="E3416" s="132" t="s">
        <v>2276</v>
      </c>
      <c r="F3416" s="136" t="s">
        <v>626</v>
      </c>
      <c r="G3416" s="133">
        <v>10</v>
      </c>
    </row>
    <row r="3417" spans="2:7" ht="27.75" customHeight="1" x14ac:dyDescent="0.25">
      <c r="B3417" s="131" t="s">
        <v>3152</v>
      </c>
      <c r="C3417" s="131" t="s">
        <v>3095</v>
      </c>
      <c r="D3417" s="131" t="s">
        <v>3096</v>
      </c>
      <c r="E3417" s="132" t="s">
        <v>2270</v>
      </c>
      <c r="F3417" s="136" t="s">
        <v>688</v>
      </c>
      <c r="G3417" s="133">
        <v>15</v>
      </c>
    </row>
    <row r="3418" spans="2:7" ht="29.25" customHeight="1" x14ac:dyDescent="0.25">
      <c r="B3418" s="131" t="s">
        <v>3153</v>
      </c>
      <c r="C3418" s="131" t="s">
        <v>3095</v>
      </c>
      <c r="D3418" s="131" t="s">
        <v>3096</v>
      </c>
      <c r="E3418" s="132" t="s">
        <v>3154</v>
      </c>
      <c r="F3418" s="136" t="s">
        <v>798</v>
      </c>
      <c r="G3418" s="133">
        <v>5</v>
      </c>
    </row>
    <row r="3419" spans="2:7" ht="29.25" customHeight="1" x14ac:dyDescent="0.25">
      <c r="B3419" s="131" t="s">
        <v>3155</v>
      </c>
      <c r="C3419" s="131" t="s">
        <v>3095</v>
      </c>
      <c r="D3419" s="131" t="s">
        <v>3096</v>
      </c>
      <c r="E3419" s="132" t="s">
        <v>2265</v>
      </c>
      <c r="F3419" s="136" t="s">
        <v>563</v>
      </c>
      <c r="G3419" s="133">
        <v>20</v>
      </c>
    </row>
    <row r="3420" spans="2:7" ht="30" customHeight="1" x14ac:dyDescent="0.25">
      <c r="B3420" s="131" t="s">
        <v>3155</v>
      </c>
      <c r="C3420" s="131" t="s">
        <v>3095</v>
      </c>
      <c r="D3420" s="131" t="s">
        <v>3096</v>
      </c>
      <c r="E3420" s="132" t="s">
        <v>2264</v>
      </c>
      <c r="F3420" s="136" t="s">
        <v>544</v>
      </c>
      <c r="G3420" s="133">
        <v>25</v>
      </c>
    </row>
    <row r="3421" spans="2:7" ht="30" customHeight="1" x14ac:dyDescent="0.25">
      <c r="B3421" s="131" t="s">
        <v>3155</v>
      </c>
      <c r="C3421" s="131" t="s">
        <v>3095</v>
      </c>
      <c r="D3421" s="131" t="s">
        <v>3096</v>
      </c>
      <c r="E3421" s="132" t="s">
        <v>2966</v>
      </c>
      <c r="F3421" s="136" t="s">
        <v>544</v>
      </c>
      <c r="G3421" s="133">
        <v>30</v>
      </c>
    </row>
    <row r="3422" spans="2:7" ht="29.25" customHeight="1" x14ac:dyDescent="0.25">
      <c r="B3422" s="131" t="s">
        <v>3156</v>
      </c>
      <c r="C3422" s="131" t="s">
        <v>3095</v>
      </c>
      <c r="D3422" s="131" t="s">
        <v>3096</v>
      </c>
      <c r="E3422" s="132" t="s">
        <v>2843</v>
      </c>
      <c r="F3422" s="136" t="s">
        <v>559</v>
      </c>
      <c r="G3422" s="133">
        <v>15</v>
      </c>
    </row>
    <row r="3423" spans="2:7" ht="27.75" customHeight="1" x14ac:dyDescent="0.25">
      <c r="B3423" s="131" t="s">
        <v>3156</v>
      </c>
      <c r="C3423" s="131" t="s">
        <v>3095</v>
      </c>
      <c r="D3423" s="131" t="s">
        <v>3096</v>
      </c>
      <c r="E3423" s="132" t="s">
        <v>2325</v>
      </c>
      <c r="F3423" s="136" t="s">
        <v>544</v>
      </c>
      <c r="G3423" s="133">
        <v>30</v>
      </c>
    </row>
    <row r="3424" spans="2:7" ht="29.25" customHeight="1" x14ac:dyDescent="0.25">
      <c r="B3424" s="131" t="s">
        <v>3157</v>
      </c>
      <c r="C3424" s="131" t="s">
        <v>3095</v>
      </c>
      <c r="D3424" s="131" t="s">
        <v>3096</v>
      </c>
      <c r="E3424" s="132" t="s">
        <v>2730</v>
      </c>
      <c r="F3424" s="136" t="s">
        <v>688</v>
      </c>
      <c r="G3424" s="133">
        <v>10</v>
      </c>
    </row>
    <row r="3425" spans="2:7" ht="27.75" customHeight="1" x14ac:dyDescent="0.25">
      <c r="B3425" s="131" t="s">
        <v>3156</v>
      </c>
      <c r="C3425" s="131" t="s">
        <v>3095</v>
      </c>
      <c r="D3425" s="131" t="s">
        <v>3096</v>
      </c>
      <c r="E3425" s="132" t="s">
        <v>2336</v>
      </c>
      <c r="F3425" s="136" t="s">
        <v>563</v>
      </c>
      <c r="G3425" s="133">
        <v>20</v>
      </c>
    </row>
    <row r="3426" spans="2:7" ht="30" customHeight="1" x14ac:dyDescent="0.25">
      <c r="B3426" s="131" t="s">
        <v>3156</v>
      </c>
      <c r="C3426" s="131" t="s">
        <v>3095</v>
      </c>
      <c r="D3426" s="131" t="s">
        <v>3096</v>
      </c>
      <c r="E3426" s="132" t="s">
        <v>3014</v>
      </c>
      <c r="F3426" s="136" t="s">
        <v>563</v>
      </c>
      <c r="G3426" s="133">
        <v>20</v>
      </c>
    </row>
    <row r="3427" spans="2:7" ht="29.25" customHeight="1" x14ac:dyDescent="0.25">
      <c r="B3427" s="131" t="s">
        <v>3158</v>
      </c>
      <c r="C3427" s="131" t="s">
        <v>3095</v>
      </c>
      <c r="D3427" s="131" t="s">
        <v>3096</v>
      </c>
      <c r="E3427" s="132" t="s">
        <v>2836</v>
      </c>
      <c r="F3427" s="136" t="s">
        <v>563</v>
      </c>
      <c r="G3427" s="133">
        <v>20</v>
      </c>
    </row>
    <row r="3428" spans="2:7" ht="29.25" customHeight="1" x14ac:dyDescent="0.25">
      <c r="B3428" s="131" t="s">
        <v>3158</v>
      </c>
      <c r="C3428" s="131" t="s">
        <v>3095</v>
      </c>
      <c r="D3428" s="131" t="s">
        <v>3096</v>
      </c>
      <c r="E3428" s="132" t="s">
        <v>2279</v>
      </c>
      <c r="F3428" s="136" t="s">
        <v>563</v>
      </c>
      <c r="G3428" s="133">
        <v>25</v>
      </c>
    </row>
    <row r="3429" spans="2:7" ht="27.75" customHeight="1" x14ac:dyDescent="0.25">
      <c r="B3429" s="131" t="s">
        <v>3158</v>
      </c>
      <c r="C3429" s="131" t="s">
        <v>3095</v>
      </c>
      <c r="D3429" s="131" t="s">
        <v>3096</v>
      </c>
      <c r="E3429" s="132" t="s">
        <v>3159</v>
      </c>
      <c r="F3429" s="136" t="s">
        <v>544</v>
      </c>
      <c r="G3429" s="133">
        <v>30</v>
      </c>
    </row>
    <row r="3430" spans="2:7" ht="29.25" customHeight="1" x14ac:dyDescent="0.25">
      <c r="B3430" s="131" t="s">
        <v>2352</v>
      </c>
      <c r="C3430" s="131" t="s">
        <v>3095</v>
      </c>
      <c r="D3430" s="131" t="s">
        <v>3096</v>
      </c>
      <c r="E3430" s="132" t="s">
        <v>2998</v>
      </c>
      <c r="F3430" s="136" t="s">
        <v>798</v>
      </c>
      <c r="G3430" s="133">
        <v>5</v>
      </c>
    </row>
    <row r="3431" spans="2:7" ht="30" customHeight="1" x14ac:dyDescent="0.25">
      <c r="B3431" s="131" t="s">
        <v>3160</v>
      </c>
      <c r="C3431" s="131" t="s">
        <v>3095</v>
      </c>
      <c r="D3431" s="131" t="s">
        <v>3096</v>
      </c>
      <c r="E3431" s="132" t="s">
        <v>2665</v>
      </c>
      <c r="F3431" s="136" t="s">
        <v>688</v>
      </c>
      <c r="G3431" s="133">
        <v>15</v>
      </c>
    </row>
    <row r="3432" spans="2:7" ht="29.25" customHeight="1" x14ac:dyDescent="0.25">
      <c r="B3432" s="131" t="s">
        <v>3099</v>
      </c>
      <c r="C3432" s="131" t="s">
        <v>3095</v>
      </c>
      <c r="D3432" s="131" t="s">
        <v>3096</v>
      </c>
      <c r="E3432" s="132" t="s">
        <v>3161</v>
      </c>
      <c r="F3432" s="136" t="s">
        <v>553</v>
      </c>
      <c r="G3432" s="133">
        <v>25</v>
      </c>
    </row>
    <row r="3433" spans="2:7" ht="27.75" customHeight="1" x14ac:dyDescent="0.25">
      <c r="B3433" s="131" t="s">
        <v>3099</v>
      </c>
      <c r="C3433" s="131" t="s">
        <v>3095</v>
      </c>
      <c r="D3433" s="131" t="s">
        <v>3096</v>
      </c>
      <c r="E3433" s="132" t="s">
        <v>2683</v>
      </c>
      <c r="F3433" s="136" t="s">
        <v>798</v>
      </c>
      <c r="G3433" s="133">
        <v>10</v>
      </c>
    </row>
    <row r="3434" spans="2:7" ht="29.25" customHeight="1" x14ac:dyDescent="0.25">
      <c r="B3434" s="131" t="s">
        <v>2716</v>
      </c>
      <c r="C3434" s="131" t="s">
        <v>3095</v>
      </c>
      <c r="D3434" s="131" t="s">
        <v>3096</v>
      </c>
      <c r="E3434" s="132" t="s">
        <v>2717</v>
      </c>
      <c r="F3434" s="136" t="s">
        <v>688</v>
      </c>
      <c r="G3434" s="133">
        <v>15</v>
      </c>
    </row>
    <row r="3435" spans="2:7" ht="27.75" customHeight="1" x14ac:dyDescent="0.25">
      <c r="B3435" s="131" t="s">
        <v>3162</v>
      </c>
      <c r="C3435" s="131" t="s">
        <v>3163</v>
      </c>
      <c r="D3435" s="131" t="s">
        <v>3164</v>
      </c>
      <c r="E3435" s="132" t="s">
        <v>2491</v>
      </c>
      <c r="F3435" s="136" t="s">
        <v>563</v>
      </c>
      <c r="G3435" s="133">
        <v>0</v>
      </c>
    </row>
    <row r="3436" spans="2:7" ht="30" customHeight="1" x14ac:dyDescent="0.25">
      <c r="B3436" s="131" t="s">
        <v>3162</v>
      </c>
      <c r="C3436" s="131" t="s">
        <v>3163</v>
      </c>
      <c r="D3436" s="131" t="s">
        <v>3164</v>
      </c>
      <c r="E3436" s="132" t="s">
        <v>3165</v>
      </c>
      <c r="F3436" s="136" t="s">
        <v>553</v>
      </c>
      <c r="G3436" s="133">
        <v>0</v>
      </c>
    </row>
    <row r="3437" spans="2:7" ht="30" customHeight="1" x14ac:dyDescent="0.25">
      <c r="B3437" s="131" t="s">
        <v>3162</v>
      </c>
      <c r="C3437" s="131" t="s">
        <v>3163</v>
      </c>
      <c r="D3437" s="131" t="s">
        <v>3164</v>
      </c>
      <c r="E3437" s="132" t="s">
        <v>3166</v>
      </c>
      <c r="F3437" s="136" t="s">
        <v>563</v>
      </c>
      <c r="G3437" s="133">
        <v>85.267722511437682</v>
      </c>
    </row>
    <row r="3438" spans="2:7" ht="30" customHeight="1" x14ac:dyDescent="0.25">
      <c r="B3438" s="131" t="s">
        <v>3162</v>
      </c>
      <c r="C3438" s="131" t="s">
        <v>3163</v>
      </c>
      <c r="D3438" s="131" t="s">
        <v>3164</v>
      </c>
      <c r="E3438" s="132" t="s">
        <v>3137</v>
      </c>
      <c r="F3438" s="136" t="s">
        <v>620</v>
      </c>
      <c r="G3438" s="133">
        <v>305</v>
      </c>
    </row>
    <row r="3439" spans="2:7" ht="29.25" customHeight="1" x14ac:dyDescent="0.25">
      <c r="B3439" s="131" t="s">
        <v>3162</v>
      </c>
      <c r="C3439" s="131" t="s">
        <v>3163</v>
      </c>
      <c r="D3439" s="131" t="s">
        <v>3164</v>
      </c>
      <c r="E3439" s="132" t="s">
        <v>2475</v>
      </c>
      <c r="F3439" s="136" t="s">
        <v>544</v>
      </c>
      <c r="G3439" s="133">
        <v>75</v>
      </c>
    </row>
    <row r="3440" spans="2:7" ht="30" customHeight="1" x14ac:dyDescent="0.25">
      <c r="B3440" s="131" t="s">
        <v>3162</v>
      </c>
      <c r="C3440" s="131" t="s">
        <v>3163</v>
      </c>
      <c r="D3440" s="131" t="s">
        <v>3164</v>
      </c>
      <c r="E3440" s="132" t="s">
        <v>2499</v>
      </c>
      <c r="F3440" s="136" t="s">
        <v>563</v>
      </c>
      <c r="G3440" s="133">
        <v>55</v>
      </c>
    </row>
    <row r="3441" spans="2:7" ht="30.75" customHeight="1" x14ac:dyDescent="0.25">
      <c r="B3441" s="131" t="s">
        <v>3162</v>
      </c>
      <c r="C3441" s="131" t="s">
        <v>3163</v>
      </c>
      <c r="D3441" s="131" t="s">
        <v>3164</v>
      </c>
      <c r="E3441" s="132" t="s">
        <v>2605</v>
      </c>
      <c r="F3441" s="136" t="s">
        <v>544</v>
      </c>
      <c r="G3441" s="133">
        <v>65</v>
      </c>
    </row>
    <row r="3442" spans="2:7" ht="30" customHeight="1" x14ac:dyDescent="0.25">
      <c r="B3442" s="131" t="s">
        <v>3162</v>
      </c>
      <c r="C3442" s="131" t="s">
        <v>3163</v>
      </c>
      <c r="D3442" s="131" t="s">
        <v>3164</v>
      </c>
      <c r="E3442" s="132" t="s">
        <v>2477</v>
      </c>
      <c r="F3442" s="136" t="s">
        <v>544</v>
      </c>
      <c r="G3442" s="133">
        <v>50</v>
      </c>
    </row>
    <row r="3443" spans="2:7" ht="29.25" customHeight="1" x14ac:dyDescent="0.25">
      <c r="B3443" s="131" t="s">
        <v>3162</v>
      </c>
      <c r="C3443" s="131" t="s">
        <v>3163</v>
      </c>
      <c r="D3443" s="131" t="s">
        <v>3164</v>
      </c>
      <c r="E3443" s="132" t="s">
        <v>2465</v>
      </c>
      <c r="F3443" s="136" t="s">
        <v>563</v>
      </c>
      <c r="G3443" s="133">
        <v>10</v>
      </c>
    </row>
    <row r="3444" spans="2:7" ht="30" customHeight="1" x14ac:dyDescent="0.25">
      <c r="B3444" s="131" t="s">
        <v>3162</v>
      </c>
      <c r="C3444" s="131" t="s">
        <v>3163</v>
      </c>
      <c r="D3444" s="131" t="s">
        <v>3164</v>
      </c>
      <c r="E3444" s="132" t="s">
        <v>2850</v>
      </c>
      <c r="F3444" s="136" t="s">
        <v>553</v>
      </c>
      <c r="G3444" s="133">
        <v>155</v>
      </c>
    </row>
    <row r="3445" spans="2:7" ht="29.25" customHeight="1" x14ac:dyDescent="0.25">
      <c r="B3445" s="131" t="s">
        <v>3162</v>
      </c>
      <c r="C3445" s="131" t="s">
        <v>3163</v>
      </c>
      <c r="D3445" s="131" t="s">
        <v>3164</v>
      </c>
      <c r="E3445" s="132" t="s">
        <v>2467</v>
      </c>
      <c r="F3445" s="136" t="s">
        <v>563</v>
      </c>
      <c r="G3445" s="133">
        <v>15</v>
      </c>
    </row>
    <row r="3446" spans="2:7" ht="29.25" customHeight="1" x14ac:dyDescent="0.25">
      <c r="B3446" s="131" t="s">
        <v>4625</v>
      </c>
      <c r="C3446" s="131" t="s">
        <v>3163</v>
      </c>
      <c r="D3446" s="131" t="s">
        <v>3164</v>
      </c>
      <c r="E3446" s="132" t="s">
        <v>2616</v>
      </c>
      <c r="F3446" s="136" t="s">
        <v>559</v>
      </c>
      <c r="G3446" s="133">
        <v>28</v>
      </c>
    </row>
    <row r="3447" spans="2:7" ht="29.25" customHeight="1" x14ac:dyDescent="0.25">
      <c r="B3447" s="131" t="s">
        <v>4625</v>
      </c>
      <c r="C3447" s="131" t="s">
        <v>3163</v>
      </c>
      <c r="D3447" s="131" t="s">
        <v>3164</v>
      </c>
      <c r="E3447" s="132" t="s">
        <v>3082</v>
      </c>
      <c r="F3447" s="136" t="s">
        <v>544</v>
      </c>
      <c r="G3447" s="133">
        <v>100</v>
      </c>
    </row>
    <row r="3448" spans="2:7" ht="29.25" customHeight="1" x14ac:dyDescent="0.25">
      <c r="B3448" s="131" t="s">
        <v>3167</v>
      </c>
      <c r="C3448" s="131" t="s">
        <v>3163</v>
      </c>
      <c r="D3448" s="131" t="s">
        <v>3164</v>
      </c>
      <c r="E3448" s="132" t="s">
        <v>3168</v>
      </c>
      <c r="F3448" s="136" t="s">
        <v>845</v>
      </c>
      <c r="G3448" s="133">
        <v>8</v>
      </c>
    </row>
    <row r="3449" spans="2:7" ht="30" customHeight="1" x14ac:dyDescent="0.25">
      <c r="B3449" s="131" t="s">
        <v>3169</v>
      </c>
      <c r="C3449" s="131" t="s">
        <v>3163</v>
      </c>
      <c r="D3449" s="131" t="s">
        <v>3164</v>
      </c>
      <c r="E3449" s="132" t="s">
        <v>2674</v>
      </c>
      <c r="F3449" s="136" t="s">
        <v>1097</v>
      </c>
      <c r="G3449" s="133">
        <v>0</v>
      </c>
    </row>
    <row r="3450" spans="2:7" ht="29.25" customHeight="1" x14ac:dyDescent="0.25">
      <c r="B3450" s="131" t="s">
        <v>3170</v>
      </c>
      <c r="C3450" s="131" t="s">
        <v>3163</v>
      </c>
      <c r="D3450" s="131" t="s">
        <v>3164</v>
      </c>
      <c r="E3450" s="132" t="s">
        <v>2851</v>
      </c>
      <c r="F3450" s="136" t="s">
        <v>1523</v>
      </c>
      <c r="G3450" s="133">
        <v>0</v>
      </c>
    </row>
    <row r="3451" spans="2:7" ht="30" customHeight="1" x14ac:dyDescent="0.25">
      <c r="B3451" s="131" t="s">
        <v>3171</v>
      </c>
      <c r="C3451" s="131" t="s">
        <v>3163</v>
      </c>
      <c r="D3451" s="131" t="s">
        <v>3164</v>
      </c>
      <c r="E3451" s="132" t="s">
        <v>2353</v>
      </c>
      <c r="F3451" s="136" t="s">
        <v>559</v>
      </c>
      <c r="G3451" s="133">
        <v>28</v>
      </c>
    </row>
    <row r="3452" spans="2:7" ht="30" customHeight="1" x14ac:dyDescent="0.25">
      <c r="B3452" s="131" t="s">
        <v>3171</v>
      </c>
      <c r="C3452" s="131" t="s">
        <v>3163</v>
      </c>
      <c r="D3452" s="131" t="s">
        <v>3164</v>
      </c>
      <c r="E3452" s="132" t="s">
        <v>2363</v>
      </c>
      <c r="F3452" s="136" t="s">
        <v>563</v>
      </c>
      <c r="G3452" s="133">
        <v>85</v>
      </c>
    </row>
    <row r="3453" spans="2:7" ht="30" customHeight="1" x14ac:dyDescent="0.25">
      <c r="B3453" s="131" t="s">
        <v>581</v>
      </c>
      <c r="C3453" s="131" t="s">
        <v>3163</v>
      </c>
      <c r="D3453" s="131" t="s">
        <v>3164</v>
      </c>
      <c r="E3453" s="132" t="s">
        <v>2999</v>
      </c>
      <c r="F3453" s="136" t="s">
        <v>559</v>
      </c>
      <c r="G3453" s="133">
        <v>53.656553098561538</v>
      </c>
    </row>
    <row r="3454" spans="2:7" ht="30.75" customHeight="1" x14ac:dyDescent="0.25">
      <c r="B3454" s="131" t="s">
        <v>581</v>
      </c>
      <c r="C3454" s="131" t="s">
        <v>3163</v>
      </c>
      <c r="D3454" s="131" t="s">
        <v>3164</v>
      </c>
      <c r="E3454" s="132" t="s">
        <v>3172</v>
      </c>
      <c r="F3454" s="136" t="s">
        <v>626</v>
      </c>
      <c r="G3454" s="133">
        <v>5</v>
      </c>
    </row>
    <row r="3455" spans="2:7" ht="30" customHeight="1" x14ac:dyDescent="0.25">
      <c r="B3455" s="131" t="s">
        <v>3162</v>
      </c>
      <c r="C3455" s="131" t="s">
        <v>3163</v>
      </c>
      <c r="D3455" s="131" t="s">
        <v>3164</v>
      </c>
      <c r="E3455" s="132" t="s">
        <v>3173</v>
      </c>
      <c r="F3455" s="136" t="s">
        <v>547</v>
      </c>
      <c r="G3455" s="133">
        <v>200.04387981359511</v>
      </c>
    </row>
    <row r="3456" spans="2:7" ht="30.75" customHeight="1" x14ac:dyDescent="0.25">
      <c r="B3456" s="131" t="s">
        <v>3162</v>
      </c>
      <c r="C3456" s="131" t="s">
        <v>3163</v>
      </c>
      <c r="D3456" s="131" t="s">
        <v>3164</v>
      </c>
      <c r="E3456" s="132" t="s">
        <v>3174</v>
      </c>
      <c r="F3456" s="136" t="s">
        <v>640</v>
      </c>
      <c r="G3456" s="133">
        <v>127</v>
      </c>
    </row>
    <row r="3457" spans="2:7" ht="30" customHeight="1" x14ac:dyDescent="0.25">
      <c r="B3457" s="131" t="s">
        <v>3162</v>
      </c>
      <c r="C3457" s="131" t="s">
        <v>3163</v>
      </c>
      <c r="D3457" s="131" t="s">
        <v>3164</v>
      </c>
      <c r="E3457" s="132" t="s">
        <v>2622</v>
      </c>
      <c r="F3457" s="136" t="s">
        <v>553</v>
      </c>
      <c r="G3457" s="133">
        <v>124.63293893530088</v>
      </c>
    </row>
    <row r="3458" spans="2:7" ht="29.25" customHeight="1" x14ac:dyDescent="0.25">
      <c r="B3458" s="131" t="s">
        <v>3162</v>
      </c>
      <c r="C3458" s="131" t="s">
        <v>3163</v>
      </c>
      <c r="D3458" s="131" t="s">
        <v>3164</v>
      </c>
      <c r="E3458" s="132" t="s">
        <v>2615</v>
      </c>
      <c r="F3458" s="136" t="s">
        <v>553</v>
      </c>
      <c r="G3458" s="133">
        <v>0</v>
      </c>
    </row>
    <row r="3459" spans="2:7" ht="30.75" customHeight="1" x14ac:dyDescent="0.25">
      <c r="B3459" s="131" t="s">
        <v>3162</v>
      </c>
      <c r="C3459" s="131" t="s">
        <v>3163</v>
      </c>
      <c r="D3459" s="131" t="s">
        <v>3164</v>
      </c>
      <c r="E3459" s="132" t="s">
        <v>3175</v>
      </c>
      <c r="F3459" s="136" t="s">
        <v>547</v>
      </c>
      <c r="G3459" s="133">
        <v>200.04387981359511</v>
      </c>
    </row>
    <row r="3460" spans="2:7" ht="29.25" customHeight="1" x14ac:dyDescent="0.25">
      <c r="B3460" s="131" t="s">
        <v>3162</v>
      </c>
      <c r="C3460" s="131" t="s">
        <v>3163</v>
      </c>
      <c r="D3460" s="131" t="s">
        <v>3164</v>
      </c>
      <c r="E3460" s="132" t="s">
        <v>2469</v>
      </c>
      <c r="F3460" s="136" t="s">
        <v>563</v>
      </c>
      <c r="G3460" s="133">
        <v>32</v>
      </c>
    </row>
    <row r="3461" spans="2:7" ht="30" customHeight="1" x14ac:dyDescent="0.25">
      <c r="B3461" s="131" t="s">
        <v>3162</v>
      </c>
      <c r="C3461" s="131" t="s">
        <v>3163</v>
      </c>
      <c r="D3461" s="131" t="s">
        <v>3164</v>
      </c>
      <c r="E3461" s="132" t="s">
        <v>3176</v>
      </c>
      <c r="F3461" s="136" t="s">
        <v>553</v>
      </c>
      <c r="G3461" s="133">
        <v>45</v>
      </c>
    </row>
    <row r="3462" spans="2:7" ht="29.25" customHeight="1" x14ac:dyDescent="0.25">
      <c r="B3462" s="131" t="s">
        <v>3162</v>
      </c>
      <c r="C3462" s="131" t="s">
        <v>3163</v>
      </c>
      <c r="D3462" s="131" t="s">
        <v>3164</v>
      </c>
      <c r="E3462" s="132" t="s">
        <v>2494</v>
      </c>
      <c r="F3462" s="136" t="s">
        <v>547</v>
      </c>
      <c r="G3462" s="133">
        <v>200.04387981359511</v>
      </c>
    </row>
    <row r="3463" spans="2:7" ht="30" customHeight="1" x14ac:dyDescent="0.25">
      <c r="B3463" s="131" t="s">
        <v>3162</v>
      </c>
      <c r="C3463" s="131" t="s">
        <v>3163</v>
      </c>
      <c r="D3463" s="131" t="s">
        <v>3164</v>
      </c>
      <c r="E3463" s="132" t="s">
        <v>2893</v>
      </c>
      <c r="F3463" s="136" t="s">
        <v>563</v>
      </c>
      <c r="G3463" s="133">
        <v>0</v>
      </c>
    </row>
    <row r="3464" spans="2:7" ht="30" customHeight="1" x14ac:dyDescent="0.25">
      <c r="B3464" s="131" t="s">
        <v>3162</v>
      </c>
      <c r="C3464" s="131" t="s">
        <v>3163</v>
      </c>
      <c r="D3464" s="131" t="s">
        <v>3164</v>
      </c>
      <c r="E3464" s="132" t="s">
        <v>2482</v>
      </c>
      <c r="F3464" s="136" t="s">
        <v>553</v>
      </c>
      <c r="G3464" s="133">
        <v>124.63293893530088</v>
      </c>
    </row>
    <row r="3465" spans="2:7" ht="30" customHeight="1" x14ac:dyDescent="0.25">
      <c r="B3465" s="131" t="s">
        <v>4625</v>
      </c>
      <c r="C3465" s="131" t="s">
        <v>3163</v>
      </c>
      <c r="D3465" s="131" t="s">
        <v>3164</v>
      </c>
      <c r="E3465" s="132" t="s">
        <v>4626</v>
      </c>
      <c r="F3465" s="136" t="s">
        <v>553</v>
      </c>
      <c r="G3465" s="133">
        <v>0</v>
      </c>
    </row>
    <row r="3466" spans="2:7" ht="30" customHeight="1" x14ac:dyDescent="0.25">
      <c r="B3466" s="131" t="s">
        <v>3162</v>
      </c>
      <c r="C3466" s="131" t="s">
        <v>3163</v>
      </c>
      <c r="D3466" s="131" t="s">
        <v>3164</v>
      </c>
      <c r="E3466" s="132" t="s">
        <v>3177</v>
      </c>
      <c r="F3466" s="136" t="s">
        <v>1279</v>
      </c>
      <c r="G3466" s="133">
        <v>44.38752469755147</v>
      </c>
    </row>
    <row r="3467" spans="2:7" ht="29.25" customHeight="1" x14ac:dyDescent="0.25">
      <c r="B3467" s="131" t="s">
        <v>3162</v>
      </c>
      <c r="C3467" s="131" t="s">
        <v>3163</v>
      </c>
      <c r="D3467" s="131" t="s">
        <v>3164</v>
      </c>
      <c r="E3467" s="132" t="s">
        <v>2475</v>
      </c>
      <c r="F3467" s="136" t="s">
        <v>563</v>
      </c>
      <c r="G3467" s="133">
        <v>13</v>
      </c>
    </row>
    <row r="3468" spans="2:7" ht="29.25" customHeight="1" x14ac:dyDescent="0.25">
      <c r="B3468" s="131" t="s">
        <v>3162</v>
      </c>
      <c r="C3468" s="131" t="s">
        <v>3163</v>
      </c>
      <c r="D3468" s="131" t="s">
        <v>3164</v>
      </c>
      <c r="E3468" s="132" t="s">
        <v>3178</v>
      </c>
      <c r="F3468" s="136" t="s">
        <v>2424</v>
      </c>
      <c r="G3468" s="133">
        <v>118.75595251593313</v>
      </c>
    </row>
    <row r="3469" spans="2:7" ht="29.25" customHeight="1" x14ac:dyDescent="0.25">
      <c r="B3469" s="131" t="s">
        <v>3162</v>
      </c>
      <c r="C3469" s="131" t="s">
        <v>3163</v>
      </c>
      <c r="D3469" s="131" t="s">
        <v>3164</v>
      </c>
      <c r="E3469" s="132" t="s">
        <v>2590</v>
      </c>
      <c r="F3469" s="136" t="s">
        <v>563</v>
      </c>
      <c r="G3469" s="133">
        <v>58</v>
      </c>
    </row>
    <row r="3470" spans="2:7" ht="29.25" customHeight="1" x14ac:dyDescent="0.25">
      <c r="B3470" s="131" t="s">
        <v>3162</v>
      </c>
      <c r="C3470" s="131" t="s">
        <v>3163</v>
      </c>
      <c r="D3470" s="131" t="s">
        <v>3164</v>
      </c>
      <c r="E3470" s="132" t="s">
        <v>3179</v>
      </c>
      <c r="F3470" s="136" t="s">
        <v>544</v>
      </c>
      <c r="G3470" s="133">
        <v>18</v>
      </c>
    </row>
    <row r="3471" spans="2:7" ht="30" customHeight="1" x14ac:dyDescent="0.25">
      <c r="B3471" s="131" t="s">
        <v>3162</v>
      </c>
      <c r="C3471" s="131" t="s">
        <v>3163</v>
      </c>
      <c r="D3471" s="131" t="s">
        <v>3164</v>
      </c>
      <c r="E3471" s="132" t="s">
        <v>3069</v>
      </c>
      <c r="F3471" s="136" t="s">
        <v>544</v>
      </c>
      <c r="G3471" s="133">
        <v>117.79609022851082</v>
      </c>
    </row>
    <row r="3472" spans="2:7" ht="30" customHeight="1" x14ac:dyDescent="0.25">
      <c r="B3472" s="131" t="s">
        <v>3162</v>
      </c>
      <c r="C3472" s="131" t="s">
        <v>3163</v>
      </c>
      <c r="D3472" s="131" t="s">
        <v>3164</v>
      </c>
      <c r="E3472" s="132" t="s">
        <v>2588</v>
      </c>
      <c r="F3472" s="136" t="s">
        <v>553</v>
      </c>
      <c r="G3472" s="133">
        <v>15</v>
      </c>
    </row>
    <row r="3473" spans="2:7" ht="30" customHeight="1" x14ac:dyDescent="0.25">
      <c r="B3473" s="131" t="s">
        <v>3162</v>
      </c>
      <c r="C3473" s="131" t="s">
        <v>3163</v>
      </c>
      <c r="D3473" s="131" t="s">
        <v>3164</v>
      </c>
      <c r="E3473" s="132" t="s">
        <v>2490</v>
      </c>
      <c r="F3473" s="136" t="s">
        <v>544</v>
      </c>
      <c r="G3473" s="133">
        <v>117.79609022851082</v>
      </c>
    </row>
    <row r="3474" spans="2:7" ht="29.25" customHeight="1" x14ac:dyDescent="0.25">
      <c r="B3474" s="131" t="s">
        <v>3162</v>
      </c>
      <c r="C3474" s="131" t="s">
        <v>3163</v>
      </c>
      <c r="D3474" s="131" t="s">
        <v>3164</v>
      </c>
      <c r="E3474" s="132" t="s">
        <v>3180</v>
      </c>
      <c r="F3474" s="136" t="s">
        <v>2424</v>
      </c>
      <c r="G3474" s="133">
        <v>118.75595251593313</v>
      </c>
    </row>
    <row r="3475" spans="2:7" ht="30" customHeight="1" x14ac:dyDescent="0.25">
      <c r="B3475" s="131" t="s">
        <v>3162</v>
      </c>
      <c r="C3475" s="131" t="s">
        <v>3163</v>
      </c>
      <c r="D3475" s="131" t="s">
        <v>3164</v>
      </c>
      <c r="E3475" s="132" t="s">
        <v>2469</v>
      </c>
      <c r="F3475" s="136" t="s">
        <v>553</v>
      </c>
      <c r="G3475" s="133">
        <v>118</v>
      </c>
    </row>
    <row r="3476" spans="2:7" ht="30" customHeight="1" x14ac:dyDescent="0.25">
      <c r="B3476" s="131" t="s">
        <v>3162</v>
      </c>
      <c r="C3476" s="131" t="s">
        <v>3163</v>
      </c>
      <c r="D3476" s="131" t="s">
        <v>3164</v>
      </c>
      <c r="E3476" s="132" t="s">
        <v>2467</v>
      </c>
      <c r="F3476" s="136" t="s">
        <v>544</v>
      </c>
      <c r="G3476" s="133">
        <v>18</v>
      </c>
    </row>
    <row r="3477" spans="2:7" ht="30" customHeight="1" x14ac:dyDescent="0.25">
      <c r="B3477" s="131" t="s">
        <v>3162</v>
      </c>
      <c r="C3477" s="131" t="s">
        <v>3163</v>
      </c>
      <c r="D3477" s="131" t="s">
        <v>3164</v>
      </c>
      <c r="E3477" s="132" t="s">
        <v>2478</v>
      </c>
      <c r="F3477" s="136" t="s">
        <v>544</v>
      </c>
      <c r="G3477" s="133">
        <v>117.79609022851082</v>
      </c>
    </row>
    <row r="3478" spans="2:7" ht="29.25" customHeight="1" x14ac:dyDescent="0.25">
      <c r="B3478" s="131" t="s">
        <v>3104</v>
      </c>
      <c r="C3478" s="131" t="s">
        <v>3163</v>
      </c>
      <c r="D3478" s="131" t="s">
        <v>3164</v>
      </c>
      <c r="E3478" s="132" t="s">
        <v>2688</v>
      </c>
      <c r="F3478" s="136" t="s">
        <v>626</v>
      </c>
      <c r="G3478" s="133">
        <v>12</v>
      </c>
    </row>
    <row r="3479" spans="2:7" ht="29.25" customHeight="1" x14ac:dyDescent="0.25">
      <c r="B3479" s="131" t="s">
        <v>3181</v>
      </c>
      <c r="C3479" s="131" t="s">
        <v>3163</v>
      </c>
      <c r="D3479" s="131" t="s">
        <v>3164</v>
      </c>
      <c r="E3479" s="132" t="s">
        <v>2326</v>
      </c>
      <c r="F3479" s="136" t="s">
        <v>563</v>
      </c>
      <c r="G3479" s="133">
        <v>82.725741694648661</v>
      </c>
    </row>
    <row r="3480" spans="2:7" ht="29.25" customHeight="1" x14ac:dyDescent="0.25">
      <c r="B3480" s="131" t="s">
        <v>3182</v>
      </c>
      <c r="C3480" s="131" t="s">
        <v>3163</v>
      </c>
      <c r="D3480" s="131" t="s">
        <v>3164</v>
      </c>
      <c r="E3480" s="132" t="s">
        <v>2467</v>
      </c>
      <c r="F3480" s="136" t="s">
        <v>845</v>
      </c>
      <c r="G3480" s="133">
        <v>5</v>
      </c>
    </row>
    <row r="3481" spans="2:7" ht="30.75" customHeight="1" x14ac:dyDescent="0.25">
      <c r="B3481" s="131" t="s">
        <v>3183</v>
      </c>
      <c r="C3481" s="131" t="s">
        <v>3163</v>
      </c>
      <c r="D3481" s="131" t="s">
        <v>3164</v>
      </c>
      <c r="E3481" s="132" t="s">
        <v>2277</v>
      </c>
      <c r="F3481" s="136" t="s">
        <v>553</v>
      </c>
      <c r="G3481" s="133">
        <v>194.07826898244298</v>
      </c>
    </row>
    <row r="3482" spans="2:7" ht="29.25" customHeight="1" x14ac:dyDescent="0.25">
      <c r="B3482" s="131" t="s">
        <v>3183</v>
      </c>
      <c r="C3482" s="131" t="s">
        <v>3163</v>
      </c>
      <c r="D3482" s="131" t="s">
        <v>3164</v>
      </c>
      <c r="E3482" s="132" t="s">
        <v>2598</v>
      </c>
      <c r="F3482" s="136" t="s">
        <v>563</v>
      </c>
      <c r="G3482" s="133">
        <v>37</v>
      </c>
    </row>
    <row r="3483" spans="2:7" ht="29.25" customHeight="1" x14ac:dyDescent="0.25">
      <c r="B3483" s="131" t="s">
        <v>3183</v>
      </c>
      <c r="C3483" s="131" t="s">
        <v>3163</v>
      </c>
      <c r="D3483" s="131" t="s">
        <v>3164</v>
      </c>
      <c r="E3483" s="132" t="s">
        <v>2670</v>
      </c>
      <c r="F3483" s="136" t="s">
        <v>553</v>
      </c>
      <c r="G3483" s="133">
        <v>194.07826898244298</v>
      </c>
    </row>
    <row r="3484" spans="2:7" ht="30" customHeight="1" x14ac:dyDescent="0.25">
      <c r="B3484" s="131" t="s">
        <v>3183</v>
      </c>
      <c r="C3484" s="131" t="s">
        <v>3163</v>
      </c>
      <c r="D3484" s="131" t="s">
        <v>3164</v>
      </c>
      <c r="E3484" s="132" t="s">
        <v>2828</v>
      </c>
      <c r="F3484" s="136" t="s">
        <v>559</v>
      </c>
      <c r="G3484" s="133">
        <v>24</v>
      </c>
    </row>
    <row r="3485" spans="2:7" ht="27.75" customHeight="1" x14ac:dyDescent="0.25">
      <c r="B3485" s="131" t="s">
        <v>3183</v>
      </c>
      <c r="C3485" s="131" t="s">
        <v>3163</v>
      </c>
      <c r="D3485" s="131" t="s">
        <v>3164</v>
      </c>
      <c r="E3485" s="132" t="s">
        <v>2281</v>
      </c>
      <c r="F3485" s="136" t="s">
        <v>559</v>
      </c>
      <c r="G3485" s="133">
        <v>13</v>
      </c>
    </row>
    <row r="3486" spans="2:7" ht="29.25" customHeight="1" x14ac:dyDescent="0.25">
      <c r="B3486" s="131" t="s">
        <v>3184</v>
      </c>
      <c r="C3486" s="131" t="s">
        <v>3163</v>
      </c>
      <c r="D3486" s="131" t="s">
        <v>3164</v>
      </c>
      <c r="E3486" s="132" t="s">
        <v>2690</v>
      </c>
      <c r="F3486" s="136" t="s">
        <v>563</v>
      </c>
      <c r="G3486" s="133">
        <v>59</v>
      </c>
    </row>
    <row r="3487" spans="2:7" ht="30" customHeight="1" x14ac:dyDescent="0.25">
      <c r="B3487" s="131" t="s">
        <v>3184</v>
      </c>
      <c r="C3487" s="131" t="s">
        <v>3163</v>
      </c>
      <c r="D3487" s="131" t="s">
        <v>3164</v>
      </c>
      <c r="E3487" s="132" t="s">
        <v>2268</v>
      </c>
      <c r="F3487" s="136" t="s">
        <v>553</v>
      </c>
      <c r="G3487" s="133">
        <v>120</v>
      </c>
    </row>
    <row r="3488" spans="2:7" ht="29.25" customHeight="1" x14ac:dyDescent="0.25">
      <c r="B3488" s="131" t="s">
        <v>3184</v>
      </c>
      <c r="C3488" s="131" t="s">
        <v>3163</v>
      </c>
      <c r="D3488" s="131" t="s">
        <v>3164</v>
      </c>
      <c r="E3488" s="132" t="s">
        <v>2276</v>
      </c>
      <c r="F3488" s="136" t="s">
        <v>688</v>
      </c>
      <c r="G3488" s="133">
        <v>0</v>
      </c>
    </row>
    <row r="3489" spans="2:7" ht="30" customHeight="1" x14ac:dyDescent="0.25">
      <c r="B3489" s="131" t="s">
        <v>3184</v>
      </c>
      <c r="C3489" s="131" t="s">
        <v>3163</v>
      </c>
      <c r="D3489" s="131" t="s">
        <v>3164</v>
      </c>
      <c r="E3489" s="132" t="s">
        <v>2819</v>
      </c>
      <c r="F3489" s="136" t="s">
        <v>563</v>
      </c>
      <c r="G3489" s="133">
        <v>35</v>
      </c>
    </row>
    <row r="3490" spans="2:7" ht="30" customHeight="1" x14ac:dyDescent="0.25">
      <c r="B3490" s="131" t="s">
        <v>3184</v>
      </c>
      <c r="C3490" s="131" t="s">
        <v>3163</v>
      </c>
      <c r="D3490" s="131" t="s">
        <v>3164</v>
      </c>
      <c r="E3490" s="132" t="s">
        <v>2673</v>
      </c>
      <c r="F3490" s="136" t="s">
        <v>563</v>
      </c>
      <c r="G3490" s="133">
        <v>78</v>
      </c>
    </row>
    <row r="3491" spans="2:7" ht="30" customHeight="1" x14ac:dyDescent="0.25">
      <c r="B3491" s="131" t="s">
        <v>3185</v>
      </c>
      <c r="C3491" s="131" t="s">
        <v>3163</v>
      </c>
      <c r="D3491" s="131" t="s">
        <v>3164</v>
      </c>
      <c r="E3491" s="132" t="s">
        <v>3186</v>
      </c>
      <c r="F3491" s="136" t="s">
        <v>563</v>
      </c>
      <c r="G3491" s="133">
        <v>72.3095684396216</v>
      </c>
    </row>
    <row r="3492" spans="2:7" ht="29.25" customHeight="1" x14ac:dyDescent="0.25">
      <c r="B3492" s="131" t="s">
        <v>3185</v>
      </c>
      <c r="C3492" s="131" t="s">
        <v>3163</v>
      </c>
      <c r="D3492" s="131" t="s">
        <v>3164</v>
      </c>
      <c r="E3492" s="132" t="s">
        <v>2774</v>
      </c>
      <c r="F3492" s="136" t="s">
        <v>563</v>
      </c>
      <c r="G3492" s="133">
        <v>45</v>
      </c>
    </row>
    <row r="3493" spans="2:7" ht="34.5" customHeight="1" x14ac:dyDescent="0.25">
      <c r="B3493" s="131" t="s">
        <v>3185</v>
      </c>
      <c r="C3493" s="131" t="s">
        <v>3163</v>
      </c>
      <c r="D3493" s="131" t="s">
        <v>3164</v>
      </c>
      <c r="E3493" s="132" t="s">
        <v>2543</v>
      </c>
      <c r="F3493" s="136" t="s">
        <v>563</v>
      </c>
      <c r="G3493" s="133">
        <v>52</v>
      </c>
    </row>
    <row r="3494" spans="2:7" ht="30" customHeight="1" x14ac:dyDescent="0.25">
      <c r="B3494" s="131" t="s">
        <v>3185</v>
      </c>
      <c r="C3494" s="131" t="s">
        <v>3163</v>
      </c>
      <c r="D3494" s="131" t="s">
        <v>3164</v>
      </c>
      <c r="E3494" s="132" t="s">
        <v>2549</v>
      </c>
      <c r="F3494" s="136" t="s">
        <v>544</v>
      </c>
      <c r="G3494" s="133">
        <v>72</v>
      </c>
    </row>
    <row r="3495" spans="2:7" ht="27.75" customHeight="1" x14ac:dyDescent="0.25">
      <c r="B3495" s="131" t="s">
        <v>3185</v>
      </c>
      <c r="C3495" s="131" t="s">
        <v>3163</v>
      </c>
      <c r="D3495" s="131" t="s">
        <v>3164</v>
      </c>
      <c r="E3495" s="132" t="s">
        <v>2541</v>
      </c>
      <c r="F3495" s="136" t="s">
        <v>563</v>
      </c>
      <c r="G3495" s="133">
        <v>32</v>
      </c>
    </row>
    <row r="3496" spans="2:7" ht="29.25" customHeight="1" x14ac:dyDescent="0.25">
      <c r="B3496" s="131" t="s">
        <v>3187</v>
      </c>
      <c r="C3496" s="131" t="s">
        <v>3163</v>
      </c>
      <c r="D3496" s="131" t="s">
        <v>3164</v>
      </c>
      <c r="E3496" s="132" t="s">
        <v>2314</v>
      </c>
      <c r="F3496" s="136" t="s">
        <v>544</v>
      </c>
      <c r="G3496" s="133">
        <v>115.97443924263996</v>
      </c>
    </row>
    <row r="3497" spans="2:7" ht="27.75" customHeight="1" x14ac:dyDescent="0.25">
      <c r="B3497" s="131" t="s">
        <v>3188</v>
      </c>
      <c r="C3497" s="131" t="s">
        <v>3163</v>
      </c>
      <c r="D3497" s="131" t="s">
        <v>3164</v>
      </c>
      <c r="E3497" s="132" t="s">
        <v>3189</v>
      </c>
      <c r="F3497" s="136" t="s">
        <v>559</v>
      </c>
      <c r="G3497" s="133">
        <v>36</v>
      </c>
    </row>
    <row r="3498" spans="2:7" ht="27.75" customHeight="1" x14ac:dyDescent="0.25">
      <c r="B3498" s="131" t="s">
        <v>3188</v>
      </c>
      <c r="C3498" s="131" t="s">
        <v>3163</v>
      </c>
      <c r="D3498" s="131" t="s">
        <v>3164</v>
      </c>
      <c r="E3498" s="132" t="s">
        <v>2974</v>
      </c>
      <c r="F3498" s="136" t="s">
        <v>544</v>
      </c>
      <c r="G3498" s="133">
        <v>128</v>
      </c>
    </row>
    <row r="3499" spans="2:7" ht="29.25" customHeight="1" x14ac:dyDescent="0.25">
      <c r="B3499" s="131" t="s">
        <v>3190</v>
      </c>
      <c r="C3499" s="131" t="s">
        <v>3163</v>
      </c>
      <c r="D3499" s="131" t="s">
        <v>3164</v>
      </c>
      <c r="E3499" s="132" t="s">
        <v>2676</v>
      </c>
      <c r="F3499" s="136" t="s">
        <v>544</v>
      </c>
      <c r="G3499" s="133">
        <v>112</v>
      </c>
    </row>
    <row r="3500" spans="2:7" ht="30" customHeight="1" x14ac:dyDescent="0.25">
      <c r="B3500" s="131" t="s">
        <v>3190</v>
      </c>
      <c r="C3500" s="131" t="s">
        <v>3163</v>
      </c>
      <c r="D3500" s="131" t="s">
        <v>3164</v>
      </c>
      <c r="E3500" s="132" t="s">
        <v>2480</v>
      </c>
      <c r="F3500" s="136" t="s">
        <v>544</v>
      </c>
      <c r="G3500" s="133">
        <v>42</v>
      </c>
    </row>
    <row r="3501" spans="2:7" ht="29.25" customHeight="1" x14ac:dyDescent="0.25">
      <c r="B3501" s="131" t="s">
        <v>3190</v>
      </c>
      <c r="C3501" s="131" t="s">
        <v>3163</v>
      </c>
      <c r="D3501" s="131" t="s">
        <v>3164</v>
      </c>
      <c r="E3501" s="132" t="s">
        <v>2824</v>
      </c>
      <c r="F3501" s="136" t="s">
        <v>563</v>
      </c>
      <c r="G3501" s="133">
        <v>0</v>
      </c>
    </row>
    <row r="3502" spans="2:7" ht="27.75" customHeight="1" x14ac:dyDescent="0.25">
      <c r="B3502" s="131" t="s">
        <v>3191</v>
      </c>
      <c r="C3502" s="131" t="s">
        <v>3163</v>
      </c>
      <c r="D3502" s="131" t="s">
        <v>3164</v>
      </c>
      <c r="E3502" s="132" t="s">
        <v>2890</v>
      </c>
      <c r="F3502" s="136" t="s">
        <v>553</v>
      </c>
      <c r="G3502" s="133">
        <v>203.73759625786832</v>
      </c>
    </row>
    <row r="3503" spans="2:7" ht="29.25" customHeight="1" x14ac:dyDescent="0.25">
      <c r="B3503" s="131" t="s">
        <v>3191</v>
      </c>
      <c r="C3503" s="131" t="s">
        <v>3163</v>
      </c>
      <c r="D3503" s="131" t="s">
        <v>3164</v>
      </c>
      <c r="E3503" s="132" t="s">
        <v>2947</v>
      </c>
      <c r="F3503" s="136" t="s">
        <v>553</v>
      </c>
      <c r="G3503" s="133">
        <v>150</v>
      </c>
    </row>
    <row r="3504" spans="2:7" ht="30" customHeight="1" x14ac:dyDescent="0.25">
      <c r="B3504" s="131" t="s">
        <v>3191</v>
      </c>
      <c r="C3504" s="131" t="s">
        <v>3163</v>
      </c>
      <c r="D3504" s="131" t="s">
        <v>3164</v>
      </c>
      <c r="E3504" s="132" t="s">
        <v>2910</v>
      </c>
      <c r="F3504" s="136" t="s">
        <v>553</v>
      </c>
      <c r="G3504" s="133">
        <v>203.73759625786832</v>
      </c>
    </row>
    <row r="3505" spans="2:7" ht="30" customHeight="1" x14ac:dyDescent="0.25">
      <c r="B3505" s="131" t="s">
        <v>3192</v>
      </c>
      <c r="C3505" s="131" t="s">
        <v>3163</v>
      </c>
      <c r="D3505" s="131" t="s">
        <v>3164</v>
      </c>
      <c r="E3505" s="132" t="s">
        <v>3193</v>
      </c>
      <c r="F3505" s="136" t="s">
        <v>547</v>
      </c>
      <c r="G3505" s="133">
        <v>265</v>
      </c>
    </row>
    <row r="3506" spans="2:7" ht="30" customHeight="1" x14ac:dyDescent="0.25">
      <c r="B3506" s="131" t="s">
        <v>3192</v>
      </c>
      <c r="C3506" s="131" t="s">
        <v>3163</v>
      </c>
      <c r="D3506" s="131" t="s">
        <v>3164</v>
      </c>
      <c r="E3506" s="132" t="s">
        <v>3145</v>
      </c>
      <c r="F3506" s="136" t="s">
        <v>553</v>
      </c>
      <c r="G3506" s="133">
        <v>220.41537561502597</v>
      </c>
    </row>
    <row r="3507" spans="2:7" ht="30" customHeight="1" x14ac:dyDescent="0.25">
      <c r="B3507" s="131" t="s">
        <v>3192</v>
      </c>
      <c r="C3507" s="131" t="s">
        <v>3163</v>
      </c>
      <c r="D3507" s="131" t="s">
        <v>3164</v>
      </c>
      <c r="E3507" s="132" t="s">
        <v>2638</v>
      </c>
      <c r="F3507" s="136" t="s">
        <v>559</v>
      </c>
      <c r="G3507" s="133">
        <v>25</v>
      </c>
    </row>
    <row r="3508" spans="2:7" ht="29.25" customHeight="1" x14ac:dyDescent="0.25">
      <c r="B3508" s="131" t="s">
        <v>3192</v>
      </c>
      <c r="C3508" s="131" t="s">
        <v>3163</v>
      </c>
      <c r="D3508" s="131" t="s">
        <v>3164</v>
      </c>
      <c r="E3508" s="132" t="s">
        <v>2635</v>
      </c>
      <c r="F3508" s="136" t="s">
        <v>563</v>
      </c>
      <c r="G3508" s="133">
        <v>58</v>
      </c>
    </row>
    <row r="3509" spans="2:7" ht="29.25" customHeight="1" x14ac:dyDescent="0.25">
      <c r="B3509" s="131" t="s">
        <v>3194</v>
      </c>
      <c r="C3509" s="131" t="s">
        <v>3163</v>
      </c>
      <c r="D3509" s="131" t="s">
        <v>3164</v>
      </c>
      <c r="E3509" s="132" t="s">
        <v>2401</v>
      </c>
      <c r="F3509" s="136" t="s">
        <v>563</v>
      </c>
      <c r="G3509" s="133">
        <v>28</v>
      </c>
    </row>
    <row r="3510" spans="2:7" ht="29.25" customHeight="1" x14ac:dyDescent="0.25">
      <c r="B3510" s="131" t="s">
        <v>3194</v>
      </c>
      <c r="C3510" s="131" t="s">
        <v>3163</v>
      </c>
      <c r="D3510" s="131" t="s">
        <v>3164</v>
      </c>
      <c r="E3510" s="132" t="s">
        <v>2969</v>
      </c>
      <c r="F3510" s="136" t="s">
        <v>563</v>
      </c>
      <c r="G3510" s="133">
        <v>53</v>
      </c>
    </row>
    <row r="3511" spans="2:7" ht="29.25" customHeight="1" x14ac:dyDescent="0.25">
      <c r="B3511" s="131" t="s">
        <v>3194</v>
      </c>
      <c r="C3511" s="131" t="s">
        <v>3163</v>
      </c>
      <c r="D3511" s="131" t="s">
        <v>3164</v>
      </c>
      <c r="E3511" s="132" t="s">
        <v>2390</v>
      </c>
      <c r="F3511" s="136" t="s">
        <v>563</v>
      </c>
      <c r="G3511" s="133">
        <v>48</v>
      </c>
    </row>
    <row r="3512" spans="2:7" ht="30" customHeight="1" x14ac:dyDescent="0.25">
      <c r="B3512" s="131" t="s">
        <v>3194</v>
      </c>
      <c r="C3512" s="131" t="s">
        <v>3163</v>
      </c>
      <c r="D3512" s="131" t="s">
        <v>3164</v>
      </c>
      <c r="E3512" s="132" t="s">
        <v>2934</v>
      </c>
      <c r="F3512" s="136" t="s">
        <v>553</v>
      </c>
      <c r="G3512" s="133">
        <v>185</v>
      </c>
    </row>
    <row r="3513" spans="2:7" ht="29.25" customHeight="1" x14ac:dyDescent="0.25">
      <c r="B3513" s="131" t="s">
        <v>3192</v>
      </c>
      <c r="C3513" s="131" t="s">
        <v>3163</v>
      </c>
      <c r="D3513" s="131" t="s">
        <v>3164</v>
      </c>
      <c r="E3513" s="132" t="s">
        <v>2666</v>
      </c>
      <c r="F3513" s="136" t="s">
        <v>563</v>
      </c>
      <c r="G3513" s="133">
        <v>87.92606112322909</v>
      </c>
    </row>
    <row r="3514" spans="2:7" ht="29.25" customHeight="1" x14ac:dyDescent="0.25">
      <c r="B3514" s="131" t="s">
        <v>3192</v>
      </c>
      <c r="C3514" s="131" t="s">
        <v>3163</v>
      </c>
      <c r="D3514" s="131" t="s">
        <v>3164</v>
      </c>
      <c r="E3514" s="132" t="s">
        <v>2263</v>
      </c>
      <c r="F3514" s="136" t="s">
        <v>626</v>
      </c>
      <c r="G3514" s="133">
        <v>10</v>
      </c>
    </row>
    <row r="3515" spans="2:7" ht="29.25" customHeight="1" x14ac:dyDescent="0.25">
      <c r="B3515" s="131" t="s">
        <v>3194</v>
      </c>
      <c r="C3515" s="131" t="s">
        <v>3163</v>
      </c>
      <c r="D3515" s="131" t="s">
        <v>3164</v>
      </c>
      <c r="E3515" s="132" t="s">
        <v>3014</v>
      </c>
      <c r="F3515" s="136" t="s">
        <v>688</v>
      </c>
      <c r="G3515" s="133">
        <v>0</v>
      </c>
    </row>
    <row r="3516" spans="2:7" ht="29.25" customHeight="1" x14ac:dyDescent="0.25">
      <c r="B3516" s="131" t="s">
        <v>3191</v>
      </c>
      <c r="C3516" s="131" t="s">
        <v>3163</v>
      </c>
      <c r="D3516" s="131" t="s">
        <v>3164</v>
      </c>
      <c r="E3516" s="132" t="s">
        <v>2681</v>
      </c>
      <c r="F3516" s="136" t="s">
        <v>553</v>
      </c>
      <c r="G3516" s="133">
        <v>172.99837664048894</v>
      </c>
    </row>
    <row r="3517" spans="2:7" ht="30" customHeight="1" x14ac:dyDescent="0.25">
      <c r="B3517" s="131" t="s">
        <v>3191</v>
      </c>
      <c r="C3517" s="131" t="s">
        <v>3163</v>
      </c>
      <c r="D3517" s="131" t="s">
        <v>3164</v>
      </c>
      <c r="E3517" s="132" t="s">
        <v>2482</v>
      </c>
      <c r="F3517" s="136" t="s">
        <v>559</v>
      </c>
      <c r="G3517" s="133">
        <v>0</v>
      </c>
    </row>
    <row r="3518" spans="2:7" ht="29.25" customHeight="1" x14ac:dyDescent="0.25">
      <c r="B3518" s="131" t="s">
        <v>3195</v>
      </c>
      <c r="C3518" s="131" t="s">
        <v>3163</v>
      </c>
      <c r="D3518" s="131" t="s">
        <v>3164</v>
      </c>
      <c r="E3518" s="132" t="s">
        <v>2651</v>
      </c>
      <c r="F3518" s="136" t="s">
        <v>845</v>
      </c>
      <c r="G3518" s="133">
        <v>0</v>
      </c>
    </row>
    <row r="3519" spans="2:7" ht="30" customHeight="1" x14ac:dyDescent="0.25">
      <c r="B3519" s="131" t="s">
        <v>581</v>
      </c>
      <c r="C3519" s="131" t="s">
        <v>3163</v>
      </c>
      <c r="D3519" s="131" t="s">
        <v>3164</v>
      </c>
      <c r="E3519" s="132" t="s">
        <v>2924</v>
      </c>
      <c r="F3519" s="136" t="s">
        <v>563</v>
      </c>
      <c r="G3519" s="133">
        <v>10</v>
      </c>
    </row>
    <row r="3520" spans="2:7" ht="29.25" customHeight="1" x14ac:dyDescent="0.25">
      <c r="B3520" s="131" t="s">
        <v>581</v>
      </c>
      <c r="C3520" s="131" t="s">
        <v>3163</v>
      </c>
      <c r="D3520" s="131" t="s">
        <v>3164</v>
      </c>
      <c r="E3520" s="132" t="s">
        <v>2744</v>
      </c>
      <c r="F3520" s="136" t="s">
        <v>553</v>
      </c>
      <c r="G3520" s="133">
        <v>172.99837664048894</v>
      </c>
    </row>
    <row r="3521" spans="2:7" ht="35.25" customHeight="1" x14ac:dyDescent="0.25">
      <c r="B3521" s="131" t="s">
        <v>581</v>
      </c>
      <c r="C3521" s="131" t="s">
        <v>3163</v>
      </c>
      <c r="D3521" s="131" t="s">
        <v>3164</v>
      </c>
      <c r="E3521" s="132" t="s">
        <v>2559</v>
      </c>
      <c r="F3521" s="136" t="s">
        <v>544</v>
      </c>
      <c r="G3521" s="133">
        <v>110.62419620907423</v>
      </c>
    </row>
    <row r="3522" spans="2:7" ht="29.25" customHeight="1" x14ac:dyDescent="0.25">
      <c r="B3522" s="131" t="s">
        <v>3196</v>
      </c>
      <c r="C3522" s="131" t="s">
        <v>3163</v>
      </c>
      <c r="D3522" s="131" t="s">
        <v>3164</v>
      </c>
      <c r="E3522" s="132" t="s">
        <v>3197</v>
      </c>
      <c r="F3522" s="136" t="s">
        <v>563</v>
      </c>
      <c r="G3522" s="133">
        <v>77</v>
      </c>
    </row>
    <row r="3523" spans="2:7" ht="29.25" customHeight="1" x14ac:dyDescent="0.25">
      <c r="B3523" s="131" t="s">
        <v>3196</v>
      </c>
      <c r="C3523" s="131" t="s">
        <v>3163</v>
      </c>
      <c r="D3523" s="131" t="s">
        <v>3164</v>
      </c>
      <c r="E3523" s="132" t="s">
        <v>3198</v>
      </c>
      <c r="F3523" s="136" t="s">
        <v>553</v>
      </c>
      <c r="G3523" s="133">
        <v>185</v>
      </c>
    </row>
    <row r="3524" spans="2:7" ht="29.25" customHeight="1" x14ac:dyDescent="0.25">
      <c r="B3524" s="131" t="s">
        <v>2631</v>
      </c>
      <c r="C3524" s="131" t="s">
        <v>3163</v>
      </c>
      <c r="D3524" s="131" t="s">
        <v>3164</v>
      </c>
      <c r="E3524" s="132" t="s">
        <v>2317</v>
      </c>
      <c r="F3524" s="136" t="s">
        <v>559</v>
      </c>
      <c r="G3524" s="133">
        <v>51</v>
      </c>
    </row>
    <row r="3525" spans="2:7" ht="29.25" customHeight="1" x14ac:dyDescent="0.25">
      <c r="B3525" s="131" t="s">
        <v>3199</v>
      </c>
      <c r="C3525" s="131" t="s">
        <v>3163</v>
      </c>
      <c r="D3525" s="131" t="s">
        <v>3164</v>
      </c>
      <c r="E3525" s="132" t="s">
        <v>2972</v>
      </c>
      <c r="F3525" s="136" t="s">
        <v>559</v>
      </c>
      <c r="G3525" s="133">
        <v>58.929373512590473</v>
      </c>
    </row>
    <row r="3526" spans="2:7" ht="30" customHeight="1" x14ac:dyDescent="0.25">
      <c r="B3526" s="131" t="s">
        <v>3200</v>
      </c>
      <c r="C3526" s="131" t="s">
        <v>3163</v>
      </c>
      <c r="D3526" s="131" t="s">
        <v>3164</v>
      </c>
      <c r="E3526" s="132" t="s">
        <v>2329</v>
      </c>
      <c r="F3526" s="136" t="s">
        <v>559</v>
      </c>
      <c r="G3526" s="133">
        <v>57</v>
      </c>
    </row>
    <row r="3527" spans="2:7" ht="29.25" customHeight="1" x14ac:dyDescent="0.25">
      <c r="B3527" s="131" t="s">
        <v>3200</v>
      </c>
      <c r="C3527" s="131" t="s">
        <v>3163</v>
      </c>
      <c r="D3527" s="131" t="s">
        <v>3164</v>
      </c>
      <c r="E3527" s="132" t="s">
        <v>3201</v>
      </c>
      <c r="F3527" s="136" t="s">
        <v>563</v>
      </c>
      <c r="G3527" s="133">
        <v>44</v>
      </c>
    </row>
    <row r="3528" spans="2:7" ht="29.25" customHeight="1" x14ac:dyDescent="0.25">
      <c r="B3528" s="131" t="s">
        <v>3200</v>
      </c>
      <c r="C3528" s="131" t="s">
        <v>3163</v>
      </c>
      <c r="D3528" s="131" t="s">
        <v>3164</v>
      </c>
      <c r="E3528" s="132" t="s">
        <v>2636</v>
      </c>
      <c r="F3528" s="136" t="s">
        <v>544</v>
      </c>
      <c r="G3528" s="133">
        <v>115</v>
      </c>
    </row>
    <row r="3529" spans="2:7" ht="33" customHeight="1" x14ac:dyDescent="0.25">
      <c r="B3529" s="131" t="s">
        <v>3200</v>
      </c>
      <c r="C3529" s="131" t="s">
        <v>3163</v>
      </c>
      <c r="D3529" s="131" t="s">
        <v>3164</v>
      </c>
      <c r="E3529" s="132" t="s">
        <v>3202</v>
      </c>
      <c r="F3529" s="136" t="s">
        <v>563</v>
      </c>
      <c r="G3529" s="133">
        <v>50</v>
      </c>
    </row>
    <row r="3530" spans="2:7" ht="29.25" customHeight="1" x14ac:dyDescent="0.25">
      <c r="B3530" s="131" t="s">
        <v>3200</v>
      </c>
      <c r="C3530" s="131" t="s">
        <v>3163</v>
      </c>
      <c r="D3530" s="131" t="s">
        <v>3164</v>
      </c>
      <c r="E3530" s="132" t="s">
        <v>2664</v>
      </c>
      <c r="F3530" s="136" t="s">
        <v>544</v>
      </c>
      <c r="G3530" s="133">
        <v>149.88664249618358</v>
      </c>
    </row>
    <row r="3531" spans="2:7" ht="30" customHeight="1" x14ac:dyDescent="0.25">
      <c r="B3531" s="131" t="s">
        <v>3200</v>
      </c>
      <c r="C3531" s="131" t="s">
        <v>3163</v>
      </c>
      <c r="D3531" s="131" t="s">
        <v>3164</v>
      </c>
      <c r="E3531" s="132" t="s">
        <v>2315</v>
      </c>
      <c r="F3531" s="136" t="s">
        <v>563</v>
      </c>
      <c r="G3531" s="133">
        <v>65</v>
      </c>
    </row>
    <row r="3532" spans="2:7" ht="30" customHeight="1" x14ac:dyDescent="0.25">
      <c r="B3532" s="131" t="s">
        <v>3192</v>
      </c>
      <c r="C3532" s="131" t="s">
        <v>3163</v>
      </c>
      <c r="D3532" s="131" t="s">
        <v>3164</v>
      </c>
      <c r="E3532" s="132" t="s">
        <v>3088</v>
      </c>
      <c r="F3532" s="136" t="s">
        <v>586</v>
      </c>
      <c r="G3532" s="133">
        <v>15</v>
      </c>
    </row>
    <row r="3533" spans="2:7" ht="29.25" customHeight="1" x14ac:dyDescent="0.25">
      <c r="B3533" s="131" t="s">
        <v>3192</v>
      </c>
      <c r="C3533" s="131" t="s">
        <v>3163</v>
      </c>
      <c r="D3533" s="131" t="s">
        <v>3164</v>
      </c>
      <c r="E3533" s="132" t="s">
        <v>2368</v>
      </c>
      <c r="F3533" s="136" t="s">
        <v>563</v>
      </c>
      <c r="G3533" s="133">
        <v>18</v>
      </c>
    </row>
    <row r="3534" spans="2:7" ht="27.75" customHeight="1" x14ac:dyDescent="0.25">
      <c r="B3534" s="131" t="s">
        <v>3192</v>
      </c>
      <c r="C3534" s="131" t="s">
        <v>3163</v>
      </c>
      <c r="D3534" s="131" t="s">
        <v>3164</v>
      </c>
      <c r="E3534" s="132" t="s">
        <v>2544</v>
      </c>
      <c r="F3534" s="136" t="s">
        <v>563</v>
      </c>
      <c r="G3534" s="133">
        <v>62</v>
      </c>
    </row>
    <row r="3535" spans="2:7" ht="29.25" customHeight="1" x14ac:dyDescent="0.25">
      <c r="B3535" s="131" t="s">
        <v>3203</v>
      </c>
      <c r="C3535" s="131" t="s">
        <v>3163</v>
      </c>
      <c r="D3535" s="131" t="s">
        <v>3164</v>
      </c>
      <c r="E3535" s="132" t="s">
        <v>2378</v>
      </c>
      <c r="F3535" s="136" t="s">
        <v>563</v>
      </c>
      <c r="G3535" s="133">
        <v>15</v>
      </c>
    </row>
    <row r="3536" spans="2:7" ht="30" customHeight="1" x14ac:dyDescent="0.25">
      <c r="B3536" s="131" t="s">
        <v>3204</v>
      </c>
      <c r="C3536" s="131" t="s">
        <v>3163</v>
      </c>
      <c r="D3536" s="131" t="s">
        <v>3164</v>
      </c>
      <c r="E3536" s="132" t="s">
        <v>2949</v>
      </c>
      <c r="F3536" s="136" t="s">
        <v>586</v>
      </c>
      <c r="G3536" s="133">
        <v>18</v>
      </c>
    </row>
    <row r="3537" spans="2:7" ht="30" customHeight="1" x14ac:dyDescent="0.25">
      <c r="B3537" s="131" t="s">
        <v>3205</v>
      </c>
      <c r="C3537" s="131" t="s">
        <v>3163</v>
      </c>
      <c r="D3537" s="131" t="s">
        <v>3164</v>
      </c>
      <c r="E3537" s="132" t="s">
        <v>3012</v>
      </c>
      <c r="F3537" s="136" t="s">
        <v>553</v>
      </c>
      <c r="G3537" s="133">
        <v>220.1812139750794</v>
      </c>
    </row>
    <row r="3538" spans="2:7" ht="30.75" customHeight="1" x14ac:dyDescent="0.25">
      <c r="B3538" s="131" t="s">
        <v>3203</v>
      </c>
      <c r="C3538" s="131" t="s">
        <v>3163</v>
      </c>
      <c r="D3538" s="131" t="s">
        <v>3164</v>
      </c>
      <c r="E3538" s="132" t="s">
        <v>2386</v>
      </c>
      <c r="F3538" s="136" t="s">
        <v>544</v>
      </c>
      <c r="G3538" s="133">
        <v>140.78698357883385</v>
      </c>
    </row>
    <row r="3539" spans="2:7" ht="30.75" customHeight="1" x14ac:dyDescent="0.25">
      <c r="B3539" s="131" t="s">
        <v>3206</v>
      </c>
      <c r="C3539" s="131" t="s">
        <v>3163</v>
      </c>
      <c r="D3539" s="131" t="s">
        <v>3164</v>
      </c>
      <c r="E3539" s="132" t="s">
        <v>2980</v>
      </c>
      <c r="F3539" s="136" t="s">
        <v>553</v>
      </c>
      <c r="G3539" s="133">
        <v>220.1812139750794</v>
      </c>
    </row>
    <row r="3540" spans="2:7" ht="31.5" customHeight="1" x14ac:dyDescent="0.25">
      <c r="B3540" s="131" t="s">
        <v>3205</v>
      </c>
      <c r="C3540" s="131" t="s">
        <v>3163</v>
      </c>
      <c r="D3540" s="131" t="s">
        <v>3164</v>
      </c>
      <c r="E3540" s="132" t="s">
        <v>2738</v>
      </c>
      <c r="F3540" s="136" t="s">
        <v>544</v>
      </c>
      <c r="G3540" s="133">
        <v>85</v>
      </c>
    </row>
    <row r="3541" spans="2:7" ht="30" customHeight="1" x14ac:dyDescent="0.25">
      <c r="B3541" s="131" t="s">
        <v>3205</v>
      </c>
      <c r="C3541" s="131" t="s">
        <v>3163</v>
      </c>
      <c r="D3541" s="131" t="s">
        <v>3164</v>
      </c>
      <c r="E3541" s="132" t="s">
        <v>2377</v>
      </c>
      <c r="F3541" s="136" t="s">
        <v>553</v>
      </c>
      <c r="G3541" s="133">
        <v>100</v>
      </c>
    </row>
    <row r="3542" spans="2:7" ht="30.75" customHeight="1" x14ac:dyDescent="0.25">
      <c r="B3542" s="131" t="s">
        <v>3206</v>
      </c>
      <c r="C3542" s="131" t="s">
        <v>3163</v>
      </c>
      <c r="D3542" s="131" t="s">
        <v>3164</v>
      </c>
      <c r="E3542" s="132" t="s">
        <v>2877</v>
      </c>
      <c r="F3542" s="136" t="s">
        <v>559</v>
      </c>
      <c r="G3542" s="133">
        <v>55.282487447370102</v>
      </c>
    </row>
    <row r="3543" spans="2:7" ht="30" customHeight="1" x14ac:dyDescent="0.25">
      <c r="B3543" s="131" t="s">
        <v>3205</v>
      </c>
      <c r="C3543" s="131" t="s">
        <v>3163</v>
      </c>
      <c r="D3543" s="131" t="s">
        <v>3164</v>
      </c>
      <c r="E3543" s="132" t="s">
        <v>4627</v>
      </c>
      <c r="F3543" s="136" t="s">
        <v>2610</v>
      </c>
      <c r="G3543" s="133">
        <v>280</v>
      </c>
    </row>
    <row r="3544" spans="2:7" ht="30" customHeight="1" x14ac:dyDescent="0.25">
      <c r="B3544" s="131" t="s">
        <v>3192</v>
      </c>
      <c r="C3544" s="131" t="s">
        <v>3163</v>
      </c>
      <c r="D3544" s="131" t="s">
        <v>3164</v>
      </c>
      <c r="E3544" s="132" t="s">
        <v>2334</v>
      </c>
      <c r="F3544" s="136" t="s">
        <v>563</v>
      </c>
      <c r="G3544" s="133">
        <v>58</v>
      </c>
    </row>
    <row r="3545" spans="2:7" ht="29.25" customHeight="1" x14ac:dyDescent="0.25">
      <c r="B3545" s="131" t="s">
        <v>3207</v>
      </c>
      <c r="C3545" s="131" t="s">
        <v>3163</v>
      </c>
      <c r="D3545" s="131" t="s">
        <v>3164</v>
      </c>
      <c r="E3545" s="132" t="s">
        <v>3208</v>
      </c>
      <c r="F3545" s="136" t="s">
        <v>544</v>
      </c>
      <c r="G3545" s="133">
        <v>144.87617773180338</v>
      </c>
    </row>
    <row r="3546" spans="2:7" ht="30" customHeight="1" x14ac:dyDescent="0.25">
      <c r="B3546" s="131" t="s">
        <v>3209</v>
      </c>
      <c r="C3546" s="131" t="s">
        <v>3163</v>
      </c>
      <c r="D3546" s="131" t="s">
        <v>3164</v>
      </c>
      <c r="E3546" s="132" t="s">
        <v>3210</v>
      </c>
      <c r="F3546" s="136" t="s">
        <v>563</v>
      </c>
      <c r="G3546" s="133">
        <v>0</v>
      </c>
    </row>
    <row r="3547" spans="2:7" ht="28.5" customHeight="1" x14ac:dyDescent="0.25">
      <c r="B3547" s="131" t="s">
        <v>3209</v>
      </c>
      <c r="C3547" s="131" t="s">
        <v>3163</v>
      </c>
      <c r="D3547" s="131" t="s">
        <v>3164</v>
      </c>
      <c r="E3547" s="132" t="s">
        <v>2535</v>
      </c>
      <c r="F3547" s="136" t="s">
        <v>553</v>
      </c>
      <c r="G3547" s="133">
        <v>226.60555621520359</v>
      </c>
    </row>
    <row r="3548" spans="2:7" ht="27.75" customHeight="1" x14ac:dyDescent="0.25">
      <c r="B3548" s="131" t="s">
        <v>3209</v>
      </c>
      <c r="C3548" s="131" t="s">
        <v>3163</v>
      </c>
      <c r="D3548" s="131" t="s">
        <v>3164</v>
      </c>
      <c r="E3548" s="132" t="s">
        <v>2551</v>
      </c>
      <c r="F3548" s="136" t="s">
        <v>563</v>
      </c>
      <c r="G3548" s="133">
        <v>15</v>
      </c>
    </row>
    <row r="3549" spans="2:7" ht="30" customHeight="1" x14ac:dyDescent="0.25">
      <c r="B3549" s="131" t="s">
        <v>3209</v>
      </c>
      <c r="C3549" s="131" t="s">
        <v>3163</v>
      </c>
      <c r="D3549" s="131" t="s">
        <v>3164</v>
      </c>
      <c r="E3549" s="132" t="s">
        <v>3211</v>
      </c>
      <c r="F3549" s="136" t="s">
        <v>544</v>
      </c>
      <c r="G3549" s="133">
        <v>129.75235546360676</v>
      </c>
    </row>
    <row r="3550" spans="2:7" ht="34.5" customHeight="1" x14ac:dyDescent="0.25">
      <c r="B3550" s="131" t="s">
        <v>3212</v>
      </c>
      <c r="C3550" s="131" t="s">
        <v>3163</v>
      </c>
      <c r="D3550" s="131" t="s">
        <v>3164</v>
      </c>
      <c r="E3550" s="132" t="s">
        <v>2289</v>
      </c>
      <c r="F3550" s="136" t="s">
        <v>688</v>
      </c>
      <c r="G3550" s="133">
        <v>44.876177731803381</v>
      </c>
    </row>
    <row r="3551" spans="2:7" ht="29.25" customHeight="1" x14ac:dyDescent="0.25">
      <c r="B3551" s="131" t="s">
        <v>3213</v>
      </c>
      <c r="C3551" s="131" t="s">
        <v>3214</v>
      </c>
      <c r="D3551" s="131" t="s">
        <v>3215</v>
      </c>
      <c r="E3551" s="132" t="s">
        <v>3216</v>
      </c>
      <c r="F3551" s="136" t="s">
        <v>553</v>
      </c>
      <c r="G3551" s="133">
        <v>125</v>
      </c>
    </row>
    <row r="3552" spans="2:7" ht="30" customHeight="1" x14ac:dyDescent="0.25">
      <c r="B3552" s="131" t="s">
        <v>3217</v>
      </c>
      <c r="C3552" s="131" t="s">
        <v>3214</v>
      </c>
      <c r="D3552" s="131" t="s">
        <v>3215</v>
      </c>
      <c r="E3552" s="132" t="s">
        <v>3218</v>
      </c>
      <c r="F3552" s="136" t="s">
        <v>688</v>
      </c>
      <c r="G3552" s="133">
        <v>50.216340153091991</v>
      </c>
    </row>
    <row r="3553" spans="2:7" ht="30" customHeight="1" x14ac:dyDescent="0.25">
      <c r="B3553" s="131" t="s">
        <v>3217</v>
      </c>
      <c r="C3553" s="131" t="s">
        <v>3214</v>
      </c>
      <c r="D3553" s="131" t="s">
        <v>3215</v>
      </c>
      <c r="E3553" s="132" t="s">
        <v>2486</v>
      </c>
      <c r="F3553" s="136" t="s">
        <v>563</v>
      </c>
      <c r="G3553" s="133">
        <v>0</v>
      </c>
    </row>
    <row r="3554" spans="2:7" ht="30" customHeight="1" x14ac:dyDescent="0.25">
      <c r="B3554" s="131" t="s">
        <v>3219</v>
      </c>
      <c r="C3554" s="131" t="s">
        <v>3214</v>
      </c>
      <c r="D3554" s="131" t="s">
        <v>3215</v>
      </c>
      <c r="E3554" s="132" t="s">
        <v>2340</v>
      </c>
      <c r="F3554" s="136" t="s">
        <v>563</v>
      </c>
      <c r="G3554" s="133">
        <v>84.04475008030272</v>
      </c>
    </row>
    <row r="3555" spans="2:7" ht="29.25" customHeight="1" x14ac:dyDescent="0.25">
      <c r="B3555" s="131" t="s">
        <v>3220</v>
      </c>
      <c r="C3555" s="131" t="s">
        <v>3214</v>
      </c>
      <c r="D3555" s="131" t="s">
        <v>3215</v>
      </c>
      <c r="E3555" s="132" t="s">
        <v>2612</v>
      </c>
      <c r="F3555" s="136" t="s">
        <v>553</v>
      </c>
      <c r="G3555" s="133">
        <v>100</v>
      </c>
    </row>
    <row r="3556" spans="2:7" ht="30" customHeight="1" x14ac:dyDescent="0.25">
      <c r="B3556" s="131" t="s">
        <v>3219</v>
      </c>
      <c r="C3556" s="131" t="s">
        <v>3214</v>
      </c>
      <c r="D3556" s="131" t="s">
        <v>3215</v>
      </c>
      <c r="E3556" s="132" t="s">
        <v>2491</v>
      </c>
      <c r="F3556" s="136" t="s">
        <v>688</v>
      </c>
      <c r="G3556" s="133">
        <v>20</v>
      </c>
    </row>
    <row r="3557" spans="2:7" ht="30.75" customHeight="1" x14ac:dyDescent="0.25">
      <c r="B3557" s="131" t="s">
        <v>3219</v>
      </c>
      <c r="C3557" s="131" t="s">
        <v>3214</v>
      </c>
      <c r="D3557" s="131" t="s">
        <v>3215</v>
      </c>
      <c r="E3557" s="132" t="s">
        <v>2655</v>
      </c>
      <c r="F3557" s="136" t="s">
        <v>544</v>
      </c>
      <c r="G3557" s="133">
        <v>134.66129442927283</v>
      </c>
    </row>
    <row r="3558" spans="2:7" ht="30" customHeight="1" x14ac:dyDescent="0.25">
      <c r="B3558" s="131" t="s">
        <v>3219</v>
      </c>
      <c r="C3558" s="131" t="s">
        <v>3214</v>
      </c>
      <c r="D3558" s="131" t="s">
        <v>3215</v>
      </c>
      <c r="E3558" s="132" t="s">
        <v>3221</v>
      </c>
      <c r="F3558" s="136" t="s">
        <v>553</v>
      </c>
      <c r="G3558" s="133">
        <v>210.66706214888086</v>
      </c>
    </row>
    <row r="3559" spans="2:7" ht="29.25" customHeight="1" x14ac:dyDescent="0.25">
      <c r="B3559" s="131" t="s">
        <v>3219</v>
      </c>
      <c r="C3559" s="131" t="s">
        <v>3214</v>
      </c>
      <c r="D3559" s="131" t="s">
        <v>3215</v>
      </c>
      <c r="E3559" s="132" t="s">
        <v>2615</v>
      </c>
      <c r="F3559" s="136" t="s">
        <v>559</v>
      </c>
      <c r="G3559" s="133">
        <v>8</v>
      </c>
    </row>
    <row r="3560" spans="2:7" ht="30" customHeight="1" x14ac:dyDescent="0.25">
      <c r="B3560" s="131" t="s">
        <v>3222</v>
      </c>
      <c r="C3560" s="131" t="s">
        <v>3214</v>
      </c>
      <c r="D3560" s="131" t="s">
        <v>3215</v>
      </c>
      <c r="E3560" s="132" t="s">
        <v>2399</v>
      </c>
      <c r="F3560" s="136" t="s">
        <v>553</v>
      </c>
      <c r="G3560" s="133">
        <v>125</v>
      </c>
    </row>
    <row r="3561" spans="2:7" ht="29.25" customHeight="1" x14ac:dyDescent="0.25">
      <c r="B3561" s="131" t="s">
        <v>3223</v>
      </c>
      <c r="C3561" s="131" t="s">
        <v>3214</v>
      </c>
      <c r="D3561" s="131" t="s">
        <v>3215</v>
      </c>
      <c r="E3561" s="132" t="s">
        <v>2492</v>
      </c>
      <c r="F3561" s="136" t="s">
        <v>563</v>
      </c>
      <c r="G3561" s="133">
        <v>30</v>
      </c>
    </row>
    <row r="3562" spans="2:7" ht="29.25" customHeight="1" x14ac:dyDescent="0.25">
      <c r="B3562" s="131" t="s">
        <v>3224</v>
      </c>
      <c r="C3562" s="131" t="s">
        <v>3214</v>
      </c>
      <c r="D3562" s="131" t="s">
        <v>3215</v>
      </c>
      <c r="E3562" s="132" t="s">
        <v>2366</v>
      </c>
      <c r="F3562" s="136" t="s">
        <v>544</v>
      </c>
      <c r="G3562" s="133">
        <v>100</v>
      </c>
    </row>
    <row r="3563" spans="2:7" ht="30" customHeight="1" x14ac:dyDescent="0.25">
      <c r="B3563" s="131" t="s">
        <v>3225</v>
      </c>
      <c r="C3563" s="131" t="s">
        <v>3214</v>
      </c>
      <c r="D3563" s="131" t="s">
        <v>3215</v>
      </c>
      <c r="E3563" s="132" t="s">
        <v>3149</v>
      </c>
      <c r="F3563" s="136" t="s">
        <v>559</v>
      </c>
      <c r="G3563" s="133">
        <v>10</v>
      </c>
    </row>
    <row r="3564" spans="2:7" ht="29.25" customHeight="1" x14ac:dyDescent="0.25">
      <c r="B3564" s="131" t="s">
        <v>3225</v>
      </c>
      <c r="C3564" s="131" t="s">
        <v>3214</v>
      </c>
      <c r="D3564" s="131" t="s">
        <v>3215</v>
      </c>
      <c r="E3564" s="132" t="s">
        <v>2969</v>
      </c>
      <c r="F3564" s="136" t="s">
        <v>563</v>
      </c>
      <c r="G3564" s="133">
        <v>84.04475008030272</v>
      </c>
    </row>
    <row r="3565" spans="2:7" ht="30" customHeight="1" x14ac:dyDescent="0.25">
      <c r="B3565" s="131" t="s">
        <v>3225</v>
      </c>
      <c r="C3565" s="131" t="s">
        <v>3214</v>
      </c>
      <c r="D3565" s="131" t="s">
        <v>3215</v>
      </c>
      <c r="E3565" s="132" t="s">
        <v>2909</v>
      </c>
      <c r="F3565" s="136" t="s">
        <v>544</v>
      </c>
      <c r="G3565" s="133">
        <v>134.66129442927283</v>
      </c>
    </row>
    <row r="3566" spans="2:7" ht="30" customHeight="1" x14ac:dyDescent="0.25">
      <c r="B3566" s="131" t="s">
        <v>3225</v>
      </c>
      <c r="C3566" s="131" t="s">
        <v>3214</v>
      </c>
      <c r="D3566" s="131" t="s">
        <v>3215</v>
      </c>
      <c r="E3566" s="132" t="s">
        <v>2656</v>
      </c>
      <c r="F3566" s="136" t="s">
        <v>544</v>
      </c>
      <c r="G3566" s="133">
        <v>134.66129442927283</v>
      </c>
    </row>
    <row r="3567" spans="2:7" ht="30" customHeight="1" x14ac:dyDescent="0.25">
      <c r="B3567" s="131" t="s">
        <v>3225</v>
      </c>
      <c r="C3567" s="131" t="s">
        <v>3214</v>
      </c>
      <c r="D3567" s="131" t="s">
        <v>3215</v>
      </c>
      <c r="E3567" s="132" t="s">
        <v>2495</v>
      </c>
      <c r="F3567" s="136" t="s">
        <v>544</v>
      </c>
      <c r="G3567" s="133">
        <v>110</v>
      </c>
    </row>
    <row r="3568" spans="2:7" ht="30.75" customHeight="1" x14ac:dyDescent="0.25">
      <c r="B3568" s="131" t="s">
        <v>3225</v>
      </c>
      <c r="C3568" s="131" t="s">
        <v>3214</v>
      </c>
      <c r="D3568" s="131" t="s">
        <v>3215</v>
      </c>
      <c r="E3568" s="132" t="s">
        <v>2836</v>
      </c>
      <c r="F3568" s="136" t="s">
        <v>563</v>
      </c>
      <c r="G3568" s="133">
        <v>5</v>
      </c>
    </row>
    <row r="3569" spans="2:7" ht="30" customHeight="1" x14ac:dyDescent="0.25">
      <c r="B3569" s="131" t="s">
        <v>3225</v>
      </c>
      <c r="C3569" s="131" t="s">
        <v>3214</v>
      </c>
      <c r="D3569" s="131" t="s">
        <v>3215</v>
      </c>
      <c r="E3569" s="132" t="s">
        <v>2913</v>
      </c>
      <c r="F3569" s="136" t="s">
        <v>544</v>
      </c>
      <c r="G3569" s="133">
        <v>134.66129442927283</v>
      </c>
    </row>
    <row r="3570" spans="2:7" ht="30.75" customHeight="1" x14ac:dyDescent="0.25">
      <c r="B3570" s="131" t="s">
        <v>3226</v>
      </c>
      <c r="C3570" s="131" t="s">
        <v>3214</v>
      </c>
      <c r="D3570" s="131" t="s">
        <v>3215</v>
      </c>
      <c r="E3570" s="132" t="s">
        <v>2498</v>
      </c>
      <c r="F3570" s="136" t="s">
        <v>559</v>
      </c>
      <c r="G3570" s="133">
        <v>10</v>
      </c>
    </row>
    <row r="3571" spans="2:7" ht="30" customHeight="1" x14ac:dyDescent="0.25">
      <c r="B3571" s="131" t="s">
        <v>3227</v>
      </c>
      <c r="C3571" s="131" t="s">
        <v>3214</v>
      </c>
      <c r="D3571" s="131" t="s">
        <v>3215</v>
      </c>
      <c r="E3571" s="132" t="s">
        <v>2966</v>
      </c>
      <c r="F3571" s="136" t="s">
        <v>563</v>
      </c>
      <c r="G3571" s="133">
        <v>10</v>
      </c>
    </row>
    <row r="3572" spans="2:7" ht="29.25" customHeight="1" x14ac:dyDescent="0.25">
      <c r="B3572" s="131" t="s">
        <v>3227</v>
      </c>
      <c r="C3572" s="131" t="s">
        <v>3214</v>
      </c>
      <c r="D3572" s="131" t="s">
        <v>3215</v>
      </c>
      <c r="E3572" s="132" t="s">
        <v>3100</v>
      </c>
      <c r="F3572" s="136" t="s">
        <v>544</v>
      </c>
      <c r="G3572" s="133">
        <v>134.66129442927283</v>
      </c>
    </row>
    <row r="3573" spans="2:7" ht="30.75" customHeight="1" x14ac:dyDescent="0.25">
      <c r="B3573" s="131" t="s">
        <v>3227</v>
      </c>
      <c r="C3573" s="131" t="s">
        <v>3214</v>
      </c>
      <c r="D3573" s="131" t="s">
        <v>3215</v>
      </c>
      <c r="E3573" s="132" t="s">
        <v>2635</v>
      </c>
      <c r="F3573" s="136" t="s">
        <v>553</v>
      </c>
      <c r="G3573" s="133">
        <v>210.66706214888086</v>
      </c>
    </row>
    <row r="3574" spans="2:7" ht="29.25" customHeight="1" x14ac:dyDescent="0.25">
      <c r="B3574" s="131" t="s">
        <v>3227</v>
      </c>
      <c r="C3574" s="131" t="s">
        <v>3214</v>
      </c>
      <c r="D3574" s="131" t="s">
        <v>3215</v>
      </c>
      <c r="E3574" s="132" t="s">
        <v>2385</v>
      </c>
      <c r="F3574" s="136" t="s">
        <v>563</v>
      </c>
      <c r="G3574" s="133">
        <v>84.04475008030272</v>
      </c>
    </row>
    <row r="3575" spans="2:7" ht="30" customHeight="1" x14ac:dyDescent="0.25">
      <c r="B3575" s="131" t="s">
        <v>3227</v>
      </c>
      <c r="C3575" s="131" t="s">
        <v>3214</v>
      </c>
      <c r="D3575" s="131" t="s">
        <v>3215</v>
      </c>
      <c r="E3575" s="132" t="s">
        <v>2976</v>
      </c>
      <c r="F3575" s="136" t="s">
        <v>553</v>
      </c>
      <c r="G3575" s="133">
        <v>70</v>
      </c>
    </row>
    <row r="3576" spans="2:7" ht="29.25" customHeight="1" x14ac:dyDescent="0.25">
      <c r="B3576" s="131" t="s">
        <v>3227</v>
      </c>
      <c r="C3576" s="131" t="s">
        <v>3214</v>
      </c>
      <c r="D3576" s="131" t="s">
        <v>3215</v>
      </c>
      <c r="E3576" s="132" t="s">
        <v>2402</v>
      </c>
      <c r="F3576" s="136" t="s">
        <v>547</v>
      </c>
      <c r="G3576" s="133">
        <v>260</v>
      </c>
    </row>
    <row r="3577" spans="2:7" ht="30" customHeight="1" x14ac:dyDescent="0.25">
      <c r="B3577" s="131" t="s">
        <v>3227</v>
      </c>
      <c r="C3577" s="131" t="s">
        <v>3214</v>
      </c>
      <c r="D3577" s="131" t="s">
        <v>3215</v>
      </c>
      <c r="E3577" s="132" t="s">
        <v>2687</v>
      </c>
      <c r="F3577" s="136" t="s">
        <v>544</v>
      </c>
      <c r="G3577" s="133">
        <v>70</v>
      </c>
    </row>
    <row r="3578" spans="2:7" ht="30" customHeight="1" x14ac:dyDescent="0.25">
      <c r="B3578" s="131" t="s">
        <v>3228</v>
      </c>
      <c r="C3578" s="131" t="s">
        <v>3214</v>
      </c>
      <c r="D3578" s="131" t="s">
        <v>3215</v>
      </c>
      <c r="E3578" s="132" t="s">
        <v>2511</v>
      </c>
      <c r="F3578" s="136" t="s">
        <v>586</v>
      </c>
      <c r="G3578" s="133">
        <v>10</v>
      </c>
    </row>
    <row r="3579" spans="2:7" ht="30" customHeight="1" x14ac:dyDescent="0.25">
      <c r="B3579" s="131" t="s">
        <v>3229</v>
      </c>
      <c r="C3579" s="131" t="s">
        <v>3214</v>
      </c>
      <c r="D3579" s="131" t="s">
        <v>3215</v>
      </c>
      <c r="E3579" s="132" t="s">
        <v>2503</v>
      </c>
      <c r="F3579" s="136" t="s">
        <v>586</v>
      </c>
      <c r="G3579" s="133">
        <v>0</v>
      </c>
    </row>
    <row r="3580" spans="2:7" ht="29.25" customHeight="1" x14ac:dyDescent="0.25">
      <c r="B3580" s="131" t="s">
        <v>3230</v>
      </c>
      <c r="C3580" s="131" t="s">
        <v>3214</v>
      </c>
      <c r="D3580" s="131" t="s">
        <v>3215</v>
      </c>
      <c r="E3580" s="132" t="s">
        <v>2512</v>
      </c>
      <c r="F3580" s="136" t="s">
        <v>563</v>
      </c>
      <c r="G3580" s="133">
        <v>84.184817421224636</v>
      </c>
    </row>
    <row r="3581" spans="2:7" ht="29.25" customHeight="1" x14ac:dyDescent="0.25">
      <c r="B3581" s="131" t="s">
        <v>3231</v>
      </c>
      <c r="C3581" s="131" t="s">
        <v>3214</v>
      </c>
      <c r="D3581" s="131" t="s">
        <v>3215</v>
      </c>
      <c r="E3581" s="132" t="s">
        <v>2967</v>
      </c>
      <c r="F3581" s="136" t="s">
        <v>563</v>
      </c>
      <c r="G3581" s="133">
        <v>0</v>
      </c>
    </row>
    <row r="3582" spans="2:7" ht="29.25" customHeight="1" x14ac:dyDescent="0.25">
      <c r="B3582" s="131" t="s">
        <v>3232</v>
      </c>
      <c r="C3582" s="131" t="s">
        <v>3214</v>
      </c>
      <c r="D3582" s="131" t="s">
        <v>3215</v>
      </c>
      <c r="E3582" s="132" t="s">
        <v>2507</v>
      </c>
      <c r="F3582" s="136" t="s">
        <v>586</v>
      </c>
      <c r="G3582" s="133">
        <v>33.564939782721531</v>
      </c>
    </row>
    <row r="3583" spans="2:7" ht="29.25" customHeight="1" x14ac:dyDescent="0.25">
      <c r="B3583" s="131" t="s">
        <v>3233</v>
      </c>
      <c r="C3583" s="131" t="s">
        <v>3214</v>
      </c>
      <c r="D3583" s="131" t="s">
        <v>3215</v>
      </c>
      <c r="E3583" s="132" t="s">
        <v>2506</v>
      </c>
      <c r="F3583" s="136" t="s">
        <v>688</v>
      </c>
      <c r="G3583" s="133">
        <v>50.343396042086013</v>
      </c>
    </row>
    <row r="3584" spans="2:7" ht="30" customHeight="1" x14ac:dyDescent="0.25">
      <c r="B3584" s="131" t="s">
        <v>3234</v>
      </c>
      <c r="C3584" s="131" t="s">
        <v>3214</v>
      </c>
      <c r="D3584" s="131" t="s">
        <v>3215</v>
      </c>
      <c r="E3584" s="132" t="s">
        <v>3029</v>
      </c>
      <c r="F3584" s="136" t="s">
        <v>563</v>
      </c>
      <c r="G3584" s="133">
        <v>0</v>
      </c>
    </row>
    <row r="3585" spans="2:7" ht="30" customHeight="1" x14ac:dyDescent="0.25">
      <c r="B3585" s="131" t="s">
        <v>3234</v>
      </c>
      <c r="C3585" s="131" t="s">
        <v>3214</v>
      </c>
      <c r="D3585" s="131" t="s">
        <v>3215</v>
      </c>
      <c r="E3585" s="132" t="s">
        <v>2996</v>
      </c>
      <c r="F3585" s="136" t="s">
        <v>544</v>
      </c>
      <c r="G3585" s="133">
        <v>85</v>
      </c>
    </row>
    <row r="3586" spans="2:7" ht="30" customHeight="1" x14ac:dyDescent="0.25">
      <c r="B3586" s="131" t="s">
        <v>3234</v>
      </c>
      <c r="C3586" s="131" t="s">
        <v>3214</v>
      </c>
      <c r="D3586" s="131" t="s">
        <v>3215</v>
      </c>
      <c r="E3586" s="132" t="s">
        <v>3125</v>
      </c>
      <c r="F3586" s="136" t="s">
        <v>547</v>
      </c>
      <c r="G3586" s="133">
        <v>337.98564682269114</v>
      </c>
    </row>
    <row r="3587" spans="2:7" ht="29.25" customHeight="1" x14ac:dyDescent="0.25">
      <c r="B3587" s="131" t="s">
        <v>3234</v>
      </c>
      <c r="C3587" s="131" t="s">
        <v>3214</v>
      </c>
      <c r="D3587" s="131" t="s">
        <v>3215</v>
      </c>
      <c r="E3587" s="132" t="s">
        <v>2281</v>
      </c>
      <c r="F3587" s="136" t="s">
        <v>559</v>
      </c>
      <c r="G3587" s="133">
        <v>5</v>
      </c>
    </row>
    <row r="3588" spans="2:7" ht="30" customHeight="1" x14ac:dyDescent="0.25">
      <c r="B3588" s="131" t="s">
        <v>3234</v>
      </c>
      <c r="C3588" s="131" t="s">
        <v>3214</v>
      </c>
      <c r="D3588" s="131" t="s">
        <v>3215</v>
      </c>
      <c r="E3588" s="132" t="s">
        <v>3235</v>
      </c>
      <c r="F3588" s="136" t="s">
        <v>2610</v>
      </c>
      <c r="G3588" s="133">
        <v>134.90876647113578</v>
      </c>
    </row>
    <row r="3589" spans="2:7" ht="30" customHeight="1" x14ac:dyDescent="0.25">
      <c r="B3589" s="131" t="s">
        <v>3236</v>
      </c>
      <c r="C3589" s="131" t="s">
        <v>3214</v>
      </c>
      <c r="D3589" s="131" t="s">
        <v>3215</v>
      </c>
      <c r="E3589" s="132" t="s">
        <v>2559</v>
      </c>
      <c r="F3589" s="136" t="s">
        <v>563</v>
      </c>
      <c r="G3589" s="133">
        <v>5</v>
      </c>
    </row>
    <row r="3590" spans="2:7" ht="30" customHeight="1" x14ac:dyDescent="0.25">
      <c r="B3590" s="131" t="s">
        <v>3237</v>
      </c>
      <c r="C3590" s="131" t="s">
        <v>3214</v>
      </c>
      <c r="D3590" s="131" t="s">
        <v>3215</v>
      </c>
      <c r="E3590" s="132" t="s">
        <v>2664</v>
      </c>
      <c r="F3590" s="136" t="s">
        <v>559</v>
      </c>
      <c r="G3590" s="133">
        <v>5</v>
      </c>
    </row>
    <row r="3591" spans="2:7" ht="29.25" customHeight="1" x14ac:dyDescent="0.25">
      <c r="B3591" s="131" t="s">
        <v>3237</v>
      </c>
      <c r="C3591" s="131" t="s">
        <v>3214</v>
      </c>
      <c r="D3591" s="131" t="s">
        <v>3215</v>
      </c>
      <c r="E3591" s="132" t="s">
        <v>2280</v>
      </c>
      <c r="F3591" s="136" t="s">
        <v>563</v>
      </c>
      <c r="G3591" s="133">
        <v>84.184817421224636</v>
      </c>
    </row>
    <row r="3592" spans="2:7" ht="29.25" customHeight="1" x14ac:dyDescent="0.25">
      <c r="B3592" s="131" t="s">
        <v>3237</v>
      </c>
      <c r="C3592" s="131" t="s">
        <v>3214</v>
      </c>
      <c r="D3592" s="131" t="s">
        <v>3215</v>
      </c>
      <c r="E3592" s="132" t="s">
        <v>3022</v>
      </c>
      <c r="F3592" s="136" t="s">
        <v>626</v>
      </c>
      <c r="G3592" s="133">
        <v>19.130587763668323</v>
      </c>
    </row>
    <row r="3593" spans="2:7" ht="29.25" customHeight="1" x14ac:dyDescent="0.25">
      <c r="B3593" s="131" t="s">
        <v>3238</v>
      </c>
      <c r="C3593" s="131" t="s">
        <v>3214</v>
      </c>
      <c r="D3593" s="131" t="s">
        <v>3215</v>
      </c>
      <c r="E3593" s="132" t="s">
        <v>3239</v>
      </c>
      <c r="F3593" s="136" t="s">
        <v>547</v>
      </c>
      <c r="G3593" s="133">
        <v>241.87444861756211</v>
      </c>
    </row>
    <row r="3594" spans="2:7" ht="30.75" customHeight="1" x14ac:dyDescent="0.25">
      <c r="B3594" s="131" t="s">
        <v>3238</v>
      </c>
      <c r="C3594" s="131" t="s">
        <v>3214</v>
      </c>
      <c r="D3594" s="131" t="s">
        <v>3215</v>
      </c>
      <c r="E3594" s="132" t="s">
        <v>2513</v>
      </c>
      <c r="F3594" s="136" t="s">
        <v>688</v>
      </c>
      <c r="G3594" s="133">
        <v>3</v>
      </c>
    </row>
    <row r="3595" spans="2:7" ht="30.75" customHeight="1" x14ac:dyDescent="0.25">
      <c r="B3595" s="131" t="s">
        <v>3240</v>
      </c>
      <c r="C3595" s="131" t="s">
        <v>3214</v>
      </c>
      <c r="D3595" s="131" t="s">
        <v>3215</v>
      </c>
      <c r="E3595" s="132" t="s">
        <v>2959</v>
      </c>
      <c r="F3595" s="136" t="s">
        <v>626</v>
      </c>
      <c r="G3595" s="133">
        <v>14.999500012499375</v>
      </c>
    </row>
    <row r="3596" spans="2:7" ht="29.25" customHeight="1" x14ac:dyDescent="0.25">
      <c r="B3596" s="131" t="s">
        <v>3240</v>
      </c>
      <c r="C3596" s="131" t="s">
        <v>3214</v>
      </c>
      <c r="D3596" s="131" t="s">
        <v>3215</v>
      </c>
      <c r="E3596" s="132" t="s">
        <v>3175</v>
      </c>
      <c r="F3596" s="136" t="s">
        <v>563</v>
      </c>
      <c r="G3596" s="133">
        <v>60.115917962174436</v>
      </c>
    </row>
    <row r="3597" spans="2:7" ht="29.25" customHeight="1" x14ac:dyDescent="0.25">
      <c r="B3597" s="131" t="s">
        <v>3240</v>
      </c>
      <c r="C3597" s="131" t="s">
        <v>3214</v>
      </c>
      <c r="D3597" s="131" t="s">
        <v>3215</v>
      </c>
      <c r="E3597" s="132" t="s">
        <v>2323</v>
      </c>
      <c r="F3597" s="136" t="s">
        <v>563</v>
      </c>
      <c r="G3597" s="133">
        <v>60.115917962174436</v>
      </c>
    </row>
    <row r="3598" spans="2:7" ht="30" customHeight="1" x14ac:dyDescent="0.25">
      <c r="B3598" s="131" t="s">
        <v>3240</v>
      </c>
      <c r="C3598" s="131" t="s">
        <v>3214</v>
      </c>
      <c r="D3598" s="131" t="s">
        <v>3215</v>
      </c>
      <c r="E3598" s="132" t="s">
        <v>2626</v>
      </c>
      <c r="F3598" s="136" t="s">
        <v>547</v>
      </c>
      <c r="G3598" s="133">
        <v>241.87444861756211</v>
      </c>
    </row>
    <row r="3599" spans="2:7" ht="27.75" customHeight="1" x14ac:dyDescent="0.25">
      <c r="B3599" s="131" t="s">
        <v>3240</v>
      </c>
      <c r="C3599" s="131" t="s">
        <v>3214</v>
      </c>
      <c r="D3599" s="131" t="s">
        <v>3215</v>
      </c>
      <c r="E3599" s="132" t="s">
        <v>2522</v>
      </c>
      <c r="F3599" s="136" t="s">
        <v>547</v>
      </c>
      <c r="G3599" s="133">
        <v>0</v>
      </c>
    </row>
    <row r="3600" spans="2:7" ht="29.25" customHeight="1" x14ac:dyDescent="0.25">
      <c r="B3600" s="131" t="s">
        <v>3213</v>
      </c>
      <c r="C3600" s="131" t="s">
        <v>3214</v>
      </c>
      <c r="D3600" s="131" t="s">
        <v>3215</v>
      </c>
      <c r="E3600" s="132" t="s">
        <v>3241</v>
      </c>
      <c r="F3600" s="136" t="s">
        <v>544</v>
      </c>
      <c r="G3600" s="133">
        <v>100</v>
      </c>
    </row>
    <row r="3601" spans="2:7" ht="30" customHeight="1" x14ac:dyDescent="0.25">
      <c r="B3601" s="131" t="s">
        <v>3213</v>
      </c>
      <c r="C3601" s="131" t="s">
        <v>3214</v>
      </c>
      <c r="D3601" s="131" t="s">
        <v>3215</v>
      </c>
      <c r="E3601" s="132" t="s">
        <v>2278</v>
      </c>
      <c r="F3601" s="136" t="s">
        <v>547</v>
      </c>
      <c r="G3601" s="133">
        <v>370.29410832848134</v>
      </c>
    </row>
    <row r="3602" spans="2:7" ht="29.25" customHeight="1" x14ac:dyDescent="0.25">
      <c r="B3602" s="131" t="s">
        <v>3213</v>
      </c>
      <c r="C3602" s="131" t="s">
        <v>3214</v>
      </c>
      <c r="D3602" s="131" t="s">
        <v>3215</v>
      </c>
      <c r="E3602" s="132" t="s">
        <v>2556</v>
      </c>
      <c r="F3602" s="136" t="s">
        <v>553</v>
      </c>
      <c r="G3602" s="133">
        <v>50</v>
      </c>
    </row>
    <row r="3603" spans="2:7" ht="30" customHeight="1" x14ac:dyDescent="0.25">
      <c r="B3603" s="131" t="s">
        <v>3213</v>
      </c>
      <c r="C3603" s="131" t="s">
        <v>3214</v>
      </c>
      <c r="D3603" s="131" t="s">
        <v>3215</v>
      </c>
      <c r="E3603" s="132" t="s">
        <v>3242</v>
      </c>
      <c r="F3603" s="136" t="s">
        <v>547</v>
      </c>
      <c r="G3603" s="133">
        <v>300</v>
      </c>
    </row>
    <row r="3604" spans="2:7" ht="30" customHeight="1" x14ac:dyDescent="0.25">
      <c r="B3604" s="131" t="s">
        <v>3213</v>
      </c>
      <c r="C3604" s="131" t="s">
        <v>3214</v>
      </c>
      <c r="D3604" s="131" t="s">
        <v>3215</v>
      </c>
      <c r="E3604" s="132" t="s">
        <v>3239</v>
      </c>
      <c r="F3604" s="136" t="s">
        <v>547</v>
      </c>
      <c r="G3604" s="133">
        <v>300</v>
      </c>
    </row>
    <row r="3605" spans="2:7" ht="30" customHeight="1" x14ac:dyDescent="0.25">
      <c r="B3605" s="131" t="s">
        <v>3213</v>
      </c>
      <c r="C3605" s="131" t="s">
        <v>3214</v>
      </c>
      <c r="D3605" s="131" t="s">
        <v>3215</v>
      </c>
      <c r="E3605" s="132" t="s">
        <v>2268</v>
      </c>
      <c r="F3605" s="136" t="s">
        <v>544</v>
      </c>
      <c r="G3605" s="133">
        <v>129.14145175158106</v>
      </c>
    </row>
    <row r="3606" spans="2:7" ht="29.25" customHeight="1" x14ac:dyDescent="0.25">
      <c r="B3606" s="131" t="s">
        <v>3243</v>
      </c>
      <c r="C3606" s="131" t="s">
        <v>3214</v>
      </c>
      <c r="D3606" s="131" t="s">
        <v>3215</v>
      </c>
      <c r="E3606" s="132" t="s">
        <v>2596</v>
      </c>
      <c r="F3606" s="136" t="s">
        <v>553</v>
      </c>
      <c r="G3606" s="133">
        <v>201.89490671456917</v>
      </c>
    </row>
    <row r="3607" spans="2:7" ht="34.5" customHeight="1" x14ac:dyDescent="0.25">
      <c r="B3607" s="131" t="s">
        <v>3243</v>
      </c>
      <c r="C3607" s="131" t="s">
        <v>3214</v>
      </c>
      <c r="D3607" s="131" t="s">
        <v>3215</v>
      </c>
      <c r="E3607" s="132" t="s">
        <v>3036</v>
      </c>
      <c r="F3607" s="136" t="s">
        <v>688</v>
      </c>
      <c r="G3607" s="133">
        <v>48.231397704060178</v>
      </c>
    </row>
    <row r="3608" spans="2:7" ht="30" customHeight="1" x14ac:dyDescent="0.25">
      <c r="B3608" s="131" t="s">
        <v>3243</v>
      </c>
      <c r="C3608" s="131" t="s">
        <v>3214</v>
      </c>
      <c r="D3608" s="131" t="s">
        <v>3215</v>
      </c>
      <c r="E3608" s="132" t="s">
        <v>2509</v>
      </c>
      <c r="F3608" s="136" t="s">
        <v>563</v>
      </c>
      <c r="G3608" s="133">
        <v>0</v>
      </c>
    </row>
    <row r="3609" spans="2:7" ht="27.75" customHeight="1" x14ac:dyDescent="0.25">
      <c r="B3609" s="131" t="s">
        <v>3243</v>
      </c>
      <c r="C3609" s="131" t="s">
        <v>3214</v>
      </c>
      <c r="D3609" s="131" t="s">
        <v>3215</v>
      </c>
      <c r="E3609" s="132" t="s">
        <v>2296</v>
      </c>
      <c r="F3609" s="136" t="s">
        <v>544</v>
      </c>
      <c r="G3609" s="133">
        <v>129.14145175158106</v>
      </c>
    </row>
    <row r="3610" spans="2:7" ht="29.25" customHeight="1" x14ac:dyDescent="0.25">
      <c r="B3610" s="131" t="s">
        <v>3244</v>
      </c>
      <c r="C3610" s="131" t="s">
        <v>3214</v>
      </c>
      <c r="D3610" s="131" t="s">
        <v>3215</v>
      </c>
      <c r="E3610" s="132" t="s">
        <v>2515</v>
      </c>
      <c r="F3610" s="136" t="s">
        <v>688</v>
      </c>
      <c r="G3610" s="133">
        <v>10</v>
      </c>
    </row>
    <row r="3611" spans="2:7" ht="27.75" customHeight="1" x14ac:dyDescent="0.25">
      <c r="B3611" s="131" t="s">
        <v>3245</v>
      </c>
      <c r="C3611" s="131" t="s">
        <v>3214</v>
      </c>
      <c r="D3611" s="131" t="s">
        <v>3215</v>
      </c>
      <c r="E3611" s="132" t="s">
        <v>2279</v>
      </c>
      <c r="F3611" s="136" t="s">
        <v>559</v>
      </c>
      <c r="G3611" s="133">
        <v>5</v>
      </c>
    </row>
    <row r="3612" spans="2:7" ht="27.75" customHeight="1" x14ac:dyDescent="0.25">
      <c r="B3612" s="131" t="s">
        <v>3246</v>
      </c>
      <c r="C3612" s="131" t="s">
        <v>3214</v>
      </c>
      <c r="D3612" s="131" t="s">
        <v>3215</v>
      </c>
      <c r="E3612" s="132" t="s">
        <v>2457</v>
      </c>
      <c r="F3612" s="136" t="s">
        <v>553</v>
      </c>
      <c r="G3612" s="133">
        <v>202</v>
      </c>
    </row>
    <row r="3613" spans="2:7" ht="29.25" customHeight="1" x14ac:dyDescent="0.25">
      <c r="B3613" s="131" t="s">
        <v>3246</v>
      </c>
      <c r="C3613" s="131" t="s">
        <v>3214</v>
      </c>
      <c r="D3613" s="131" t="s">
        <v>3215</v>
      </c>
      <c r="E3613" s="132" t="s">
        <v>2595</v>
      </c>
      <c r="F3613" s="136" t="s">
        <v>544</v>
      </c>
      <c r="G3613" s="133">
        <v>129.14145175158106</v>
      </c>
    </row>
    <row r="3614" spans="2:7" ht="30" customHeight="1" x14ac:dyDescent="0.25">
      <c r="B3614" s="131" t="s">
        <v>3246</v>
      </c>
      <c r="C3614" s="131" t="s">
        <v>3214</v>
      </c>
      <c r="D3614" s="131" t="s">
        <v>3215</v>
      </c>
      <c r="E3614" s="132" t="s">
        <v>2537</v>
      </c>
      <c r="F3614" s="136" t="s">
        <v>563</v>
      </c>
      <c r="G3614" s="133">
        <v>80.57372912780221</v>
      </c>
    </row>
    <row r="3615" spans="2:7" ht="29.25" customHeight="1" x14ac:dyDescent="0.25">
      <c r="B3615" s="131" t="s">
        <v>3246</v>
      </c>
      <c r="C3615" s="131" t="s">
        <v>3214</v>
      </c>
      <c r="D3615" s="131" t="s">
        <v>3215</v>
      </c>
      <c r="E3615" s="132" t="s">
        <v>2390</v>
      </c>
      <c r="F3615" s="136" t="s">
        <v>559</v>
      </c>
      <c r="G3615" s="133">
        <v>50.742349327868737</v>
      </c>
    </row>
    <row r="3616" spans="2:7" ht="27.75" customHeight="1" x14ac:dyDescent="0.25">
      <c r="B3616" s="131" t="s">
        <v>3246</v>
      </c>
      <c r="C3616" s="131" t="s">
        <v>3214</v>
      </c>
      <c r="D3616" s="131" t="s">
        <v>3215</v>
      </c>
      <c r="E3616" s="132" t="s">
        <v>2293</v>
      </c>
      <c r="F3616" s="136" t="s">
        <v>559</v>
      </c>
      <c r="G3616" s="133">
        <v>10</v>
      </c>
    </row>
    <row r="3617" spans="2:7" ht="29.25" customHeight="1" x14ac:dyDescent="0.25">
      <c r="B3617" s="131" t="s">
        <v>3246</v>
      </c>
      <c r="C3617" s="131" t="s">
        <v>3214</v>
      </c>
      <c r="D3617" s="131" t="s">
        <v>3215</v>
      </c>
      <c r="E3617" s="132" t="s">
        <v>2517</v>
      </c>
      <c r="F3617" s="136" t="s">
        <v>563</v>
      </c>
      <c r="G3617" s="133">
        <v>10</v>
      </c>
    </row>
    <row r="3618" spans="2:7" ht="30" customHeight="1" x14ac:dyDescent="0.25">
      <c r="B3618" s="131" t="s">
        <v>3246</v>
      </c>
      <c r="C3618" s="131" t="s">
        <v>3214</v>
      </c>
      <c r="D3618" s="131" t="s">
        <v>3215</v>
      </c>
      <c r="E3618" s="132" t="s">
        <v>2292</v>
      </c>
      <c r="F3618" s="136" t="s">
        <v>563</v>
      </c>
      <c r="G3618" s="133">
        <v>5</v>
      </c>
    </row>
    <row r="3619" spans="2:7" ht="30" customHeight="1" x14ac:dyDescent="0.25">
      <c r="B3619" s="131" t="s">
        <v>3246</v>
      </c>
      <c r="C3619" s="131" t="s">
        <v>3214</v>
      </c>
      <c r="D3619" s="131" t="s">
        <v>3215</v>
      </c>
      <c r="E3619" s="132" t="s">
        <v>2628</v>
      </c>
      <c r="F3619" s="136" t="s">
        <v>544</v>
      </c>
      <c r="G3619" s="133">
        <v>129.14145175158106</v>
      </c>
    </row>
    <row r="3620" spans="2:7" ht="30" customHeight="1" x14ac:dyDescent="0.25">
      <c r="B3620" s="131" t="s">
        <v>3246</v>
      </c>
      <c r="C3620" s="131" t="s">
        <v>3214</v>
      </c>
      <c r="D3620" s="131" t="s">
        <v>3215</v>
      </c>
      <c r="E3620" s="132" t="s">
        <v>2670</v>
      </c>
      <c r="F3620" s="136" t="s">
        <v>544</v>
      </c>
      <c r="G3620" s="133">
        <v>40</v>
      </c>
    </row>
    <row r="3621" spans="2:7" ht="30" customHeight="1" x14ac:dyDescent="0.25">
      <c r="B3621" s="131" t="s">
        <v>3217</v>
      </c>
      <c r="C3621" s="131" t="s">
        <v>3214</v>
      </c>
      <c r="D3621" s="131" t="s">
        <v>3215</v>
      </c>
      <c r="E3621" s="132" t="s">
        <v>3247</v>
      </c>
      <c r="F3621" s="136" t="s">
        <v>553</v>
      </c>
      <c r="G3621" s="133">
        <v>140</v>
      </c>
    </row>
    <row r="3622" spans="2:7" ht="29.25" customHeight="1" x14ac:dyDescent="0.25">
      <c r="B3622" s="131" t="s">
        <v>3213</v>
      </c>
      <c r="C3622" s="131" t="s">
        <v>3214</v>
      </c>
      <c r="D3622" s="131" t="s">
        <v>3215</v>
      </c>
      <c r="E3622" s="132" t="s">
        <v>2822</v>
      </c>
      <c r="F3622" s="136" t="s">
        <v>544</v>
      </c>
      <c r="G3622" s="133">
        <v>95.725199339087794</v>
      </c>
    </row>
    <row r="3623" spans="2:7" ht="29.25" customHeight="1" x14ac:dyDescent="0.25">
      <c r="B3623" s="131" t="s">
        <v>3248</v>
      </c>
      <c r="C3623" s="131" t="s">
        <v>3214</v>
      </c>
      <c r="D3623" s="131" t="s">
        <v>3215</v>
      </c>
      <c r="E3623" s="132" t="s">
        <v>3249</v>
      </c>
      <c r="F3623" s="136" t="s">
        <v>547</v>
      </c>
      <c r="G3623" s="133">
        <v>240.29671261993383</v>
      </c>
    </row>
    <row r="3624" spans="2:7" ht="29.25" customHeight="1" x14ac:dyDescent="0.25">
      <c r="B3624" s="131" t="s">
        <v>3250</v>
      </c>
      <c r="C3624" s="131" t="s">
        <v>3214</v>
      </c>
      <c r="D3624" s="131" t="s">
        <v>3215</v>
      </c>
      <c r="E3624" s="132" t="s">
        <v>2499</v>
      </c>
      <c r="F3624" s="136" t="s">
        <v>563</v>
      </c>
      <c r="G3624" s="133">
        <v>0</v>
      </c>
    </row>
    <row r="3625" spans="2:7" ht="29.25" customHeight="1" x14ac:dyDescent="0.25">
      <c r="B3625" s="131" t="s">
        <v>3248</v>
      </c>
      <c r="C3625" s="131" t="s">
        <v>3214</v>
      </c>
      <c r="D3625" s="131" t="s">
        <v>3215</v>
      </c>
      <c r="E3625" s="132" t="s">
        <v>2500</v>
      </c>
      <c r="F3625" s="136" t="s">
        <v>544</v>
      </c>
      <c r="G3625" s="133">
        <v>70</v>
      </c>
    </row>
    <row r="3626" spans="2:7" ht="30" customHeight="1" x14ac:dyDescent="0.25">
      <c r="B3626" s="131" t="s">
        <v>3248</v>
      </c>
      <c r="C3626" s="131" t="s">
        <v>3214</v>
      </c>
      <c r="D3626" s="131" t="s">
        <v>3215</v>
      </c>
      <c r="E3626" s="132" t="s">
        <v>2861</v>
      </c>
      <c r="F3626" s="136" t="s">
        <v>544</v>
      </c>
      <c r="G3626" s="133">
        <v>95.725199339087794</v>
      </c>
    </row>
    <row r="3627" spans="2:7" ht="29.25" customHeight="1" x14ac:dyDescent="0.25">
      <c r="B3627" s="131" t="s">
        <v>3251</v>
      </c>
      <c r="C3627" s="131" t="s">
        <v>3214</v>
      </c>
      <c r="D3627" s="131" t="s">
        <v>3215</v>
      </c>
      <c r="E3627" s="132" t="s">
        <v>2553</v>
      </c>
      <c r="F3627" s="136" t="s">
        <v>559</v>
      </c>
      <c r="G3627" s="133">
        <v>5</v>
      </c>
    </row>
    <row r="3628" spans="2:7" ht="29.25" customHeight="1" x14ac:dyDescent="0.25">
      <c r="B3628" s="131" t="s">
        <v>3252</v>
      </c>
      <c r="C3628" s="131" t="s">
        <v>3214</v>
      </c>
      <c r="D3628" s="131" t="s">
        <v>3215</v>
      </c>
      <c r="E3628" s="132" t="s">
        <v>2559</v>
      </c>
      <c r="F3628" s="136" t="s">
        <v>586</v>
      </c>
      <c r="G3628" s="133">
        <v>22.970613634073597</v>
      </c>
    </row>
    <row r="3629" spans="2:7" ht="29.25" customHeight="1" x14ac:dyDescent="0.25">
      <c r="B3629" s="131" t="s">
        <v>3253</v>
      </c>
      <c r="C3629" s="131" t="s">
        <v>3214</v>
      </c>
      <c r="D3629" s="131" t="s">
        <v>3215</v>
      </c>
      <c r="E3629" s="132" t="s">
        <v>3254</v>
      </c>
      <c r="F3629" s="136" t="s">
        <v>553</v>
      </c>
      <c r="G3629" s="133">
        <v>20</v>
      </c>
    </row>
    <row r="3630" spans="2:7" ht="30" customHeight="1" x14ac:dyDescent="0.25">
      <c r="B3630" s="131" t="s">
        <v>3253</v>
      </c>
      <c r="C3630" s="131" t="s">
        <v>3214</v>
      </c>
      <c r="D3630" s="131" t="s">
        <v>3215</v>
      </c>
      <c r="E3630" s="132" t="s">
        <v>2263</v>
      </c>
      <c r="F3630" s="136" t="s">
        <v>688</v>
      </c>
      <c r="G3630" s="133">
        <v>3</v>
      </c>
    </row>
    <row r="3631" spans="2:7" ht="29.25" customHeight="1" x14ac:dyDescent="0.25">
      <c r="B3631" s="131" t="s">
        <v>3253</v>
      </c>
      <c r="C3631" s="131" t="s">
        <v>3214</v>
      </c>
      <c r="D3631" s="131" t="s">
        <v>3215</v>
      </c>
      <c r="E3631" s="132" t="s">
        <v>3255</v>
      </c>
      <c r="F3631" s="136" t="s">
        <v>544</v>
      </c>
      <c r="G3631" s="133">
        <v>115.2766280341028</v>
      </c>
    </row>
    <row r="3632" spans="2:7" ht="30" customHeight="1" x14ac:dyDescent="0.25">
      <c r="B3632" s="131" t="s">
        <v>3253</v>
      </c>
      <c r="C3632" s="131" t="s">
        <v>3214</v>
      </c>
      <c r="D3632" s="131" t="s">
        <v>3215</v>
      </c>
      <c r="E3632" s="132" t="s">
        <v>2855</v>
      </c>
      <c r="F3632" s="136" t="s">
        <v>563</v>
      </c>
      <c r="G3632" s="133">
        <v>57.459666197830558</v>
      </c>
    </row>
    <row r="3633" spans="2:7" ht="29.25" customHeight="1" x14ac:dyDescent="0.25">
      <c r="B3633" s="131" t="s">
        <v>3253</v>
      </c>
      <c r="C3633" s="131" t="s">
        <v>3214</v>
      </c>
      <c r="D3633" s="131" t="s">
        <v>3215</v>
      </c>
      <c r="E3633" s="132" t="s">
        <v>2852</v>
      </c>
      <c r="F3633" s="136" t="s">
        <v>553</v>
      </c>
      <c r="G3633" s="133">
        <v>180.2710963803388</v>
      </c>
    </row>
    <row r="3634" spans="2:7" ht="35.25" customHeight="1" x14ac:dyDescent="0.25">
      <c r="B3634" s="131" t="s">
        <v>3253</v>
      </c>
      <c r="C3634" s="131" t="s">
        <v>3214</v>
      </c>
      <c r="D3634" s="131" t="s">
        <v>3215</v>
      </c>
      <c r="E3634" s="132" t="s">
        <v>3256</v>
      </c>
      <c r="F3634" s="136" t="s">
        <v>544</v>
      </c>
      <c r="G3634" s="133">
        <v>20</v>
      </c>
    </row>
    <row r="3635" spans="2:7" ht="29.25" customHeight="1" x14ac:dyDescent="0.25">
      <c r="B3635" s="131" t="s">
        <v>3253</v>
      </c>
      <c r="C3635" s="131" t="s">
        <v>3214</v>
      </c>
      <c r="D3635" s="131" t="s">
        <v>3215</v>
      </c>
      <c r="E3635" s="132" t="s">
        <v>3257</v>
      </c>
      <c r="F3635" s="136" t="s">
        <v>547</v>
      </c>
      <c r="G3635" s="133">
        <v>288.97815530266126</v>
      </c>
    </row>
    <row r="3636" spans="2:7" ht="29.25" customHeight="1" x14ac:dyDescent="0.25">
      <c r="B3636" s="131" t="s">
        <v>3253</v>
      </c>
      <c r="C3636" s="131" t="s">
        <v>3214</v>
      </c>
      <c r="D3636" s="131" t="s">
        <v>3215</v>
      </c>
      <c r="E3636" s="132" t="s">
        <v>3258</v>
      </c>
      <c r="F3636" s="136" t="s">
        <v>553</v>
      </c>
      <c r="G3636" s="133">
        <v>180.2710963803388</v>
      </c>
    </row>
    <row r="3637" spans="2:7" ht="29.25" customHeight="1" x14ac:dyDescent="0.25">
      <c r="B3637" s="131" t="s">
        <v>3259</v>
      </c>
      <c r="C3637" s="131" t="s">
        <v>3214</v>
      </c>
      <c r="D3637" s="131" t="s">
        <v>3215</v>
      </c>
      <c r="E3637" s="132" t="s">
        <v>2375</v>
      </c>
      <c r="F3637" s="136" t="s">
        <v>547</v>
      </c>
      <c r="G3637" s="133">
        <v>299.29165873672628</v>
      </c>
    </row>
    <row r="3638" spans="2:7" ht="29.25" customHeight="1" x14ac:dyDescent="0.25">
      <c r="B3638" s="131" t="s">
        <v>3259</v>
      </c>
      <c r="C3638" s="131" t="s">
        <v>3214</v>
      </c>
      <c r="D3638" s="131" t="s">
        <v>3215</v>
      </c>
      <c r="E3638" s="132" t="s">
        <v>2547</v>
      </c>
      <c r="F3638" s="136" t="s">
        <v>688</v>
      </c>
      <c r="G3638" s="133">
        <v>2</v>
      </c>
    </row>
    <row r="3639" spans="2:7" ht="30" customHeight="1" x14ac:dyDescent="0.25">
      <c r="B3639" s="131" t="s">
        <v>3259</v>
      </c>
      <c r="C3639" s="131" t="s">
        <v>3214</v>
      </c>
      <c r="D3639" s="131" t="s">
        <v>3215</v>
      </c>
      <c r="E3639" s="132" t="s">
        <v>2543</v>
      </c>
      <c r="F3639" s="136" t="s">
        <v>559</v>
      </c>
      <c r="G3639" s="133">
        <v>3</v>
      </c>
    </row>
    <row r="3640" spans="2:7" ht="29.25" customHeight="1" x14ac:dyDescent="0.25">
      <c r="B3640" s="131" t="s">
        <v>3260</v>
      </c>
      <c r="C3640" s="131" t="s">
        <v>3214</v>
      </c>
      <c r="D3640" s="131" t="s">
        <v>3215</v>
      </c>
      <c r="E3640" s="132" t="s">
        <v>2645</v>
      </c>
      <c r="F3640" s="136" t="s">
        <v>563</v>
      </c>
      <c r="G3640" s="133">
        <v>10</v>
      </c>
    </row>
    <row r="3641" spans="2:7" ht="29.25" customHeight="1" x14ac:dyDescent="0.25">
      <c r="B3641" s="131" t="s">
        <v>3260</v>
      </c>
      <c r="C3641" s="131" t="s">
        <v>3214</v>
      </c>
      <c r="D3641" s="131" t="s">
        <v>3215</v>
      </c>
      <c r="E3641" s="132" t="s">
        <v>2377</v>
      </c>
      <c r="F3641" s="136" t="s">
        <v>544</v>
      </c>
      <c r="G3641" s="133">
        <v>112</v>
      </c>
    </row>
    <row r="3642" spans="2:7" ht="33" customHeight="1" x14ac:dyDescent="0.25">
      <c r="B3642" s="131" t="s">
        <v>3260</v>
      </c>
      <c r="C3642" s="131" t="s">
        <v>3214</v>
      </c>
      <c r="D3642" s="131" t="s">
        <v>3215</v>
      </c>
      <c r="E3642" s="132" t="s">
        <v>2550</v>
      </c>
      <c r="F3642" s="136" t="s">
        <v>563</v>
      </c>
      <c r="G3642" s="133">
        <v>3</v>
      </c>
    </row>
    <row r="3643" spans="2:7" ht="29.25" customHeight="1" x14ac:dyDescent="0.25">
      <c r="B3643" s="131" t="s">
        <v>3251</v>
      </c>
      <c r="C3643" s="131" t="s">
        <v>3214</v>
      </c>
      <c r="D3643" s="131" t="s">
        <v>3215</v>
      </c>
      <c r="E3643" s="132" t="s">
        <v>2647</v>
      </c>
      <c r="F3643" s="136" t="s">
        <v>544</v>
      </c>
      <c r="G3643" s="133">
        <v>142.28983342822548</v>
      </c>
    </row>
    <row r="3644" spans="2:7" ht="30" customHeight="1" x14ac:dyDescent="0.25">
      <c r="B3644" s="131" t="s">
        <v>3251</v>
      </c>
      <c r="C3644" s="131" t="s">
        <v>3214</v>
      </c>
      <c r="D3644" s="131" t="s">
        <v>3215</v>
      </c>
      <c r="E3644" s="132" t="s">
        <v>3261</v>
      </c>
      <c r="F3644" s="136" t="s">
        <v>1121</v>
      </c>
      <c r="G3644" s="133">
        <v>271.55578289346209</v>
      </c>
    </row>
    <row r="3645" spans="2:7" ht="30" customHeight="1" x14ac:dyDescent="0.25">
      <c r="B3645" s="131" t="s">
        <v>3251</v>
      </c>
      <c r="C3645" s="131" t="s">
        <v>3214</v>
      </c>
      <c r="D3645" s="131" t="s">
        <v>3215</v>
      </c>
      <c r="E3645" s="132" t="s">
        <v>2728</v>
      </c>
      <c r="F3645" s="136" t="s">
        <v>563</v>
      </c>
      <c r="G3645" s="133">
        <v>60</v>
      </c>
    </row>
    <row r="3646" spans="2:7" ht="29.25" customHeight="1" x14ac:dyDescent="0.25">
      <c r="B3646" s="131" t="s">
        <v>3253</v>
      </c>
      <c r="C3646" s="131" t="s">
        <v>3214</v>
      </c>
      <c r="D3646" s="131" t="s">
        <v>3215</v>
      </c>
      <c r="E3646" s="132" t="s">
        <v>3258</v>
      </c>
      <c r="F3646" s="136" t="s">
        <v>553</v>
      </c>
      <c r="G3646" s="133">
        <v>222.4493194276439</v>
      </c>
    </row>
    <row r="3647" spans="2:7" ht="27.75" customHeight="1" x14ac:dyDescent="0.25">
      <c r="B3647" s="131" t="s">
        <v>3262</v>
      </c>
      <c r="C3647" s="131" t="s">
        <v>3214</v>
      </c>
      <c r="D3647" s="131" t="s">
        <v>3215</v>
      </c>
      <c r="E3647" s="132" t="s">
        <v>2665</v>
      </c>
      <c r="F3647" s="136" t="s">
        <v>586</v>
      </c>
      <c r="G3647" s="133">
        <v>15</v>
      </c>
    </row>
    <row r="3648" spans="2:7" ht="29.25" customHeight="1" x14ac:dyDescent="0.25">
      <c r="B3648" s="131" t="s">
        <v>2468</v>
      </c>
      <c r="C3648" s="131" t="s">
        <v>3214</v>
      </c>
      <c r="D3648" s="131" t="s">
        <v>3215</v>
      </c>
      <c r="E3648" s="132" t="s">
        <v>2477</v>
      </c>
      <c r="F3648" s="136" t="s">
        <v>586</v>
      </c>
      <c r="G3648" s="133">
        <v>25</v>
      </c>
    </row>
    <row r="3649" spans="2:7" ht="30" customHeight="1" x14ac:dyDescent="0.25">
      <c r="B3649" s="131" t="s">
        <v>3263</v>
      </c>
      <c r="C3649" s="131" t="s">
        <v>3214</v>
      </c>
      <c r="D3649" s="131" t="s">
        <v>3215</v>
      </c>
      <c r="E3649" s="132" t="s">
        <v>2363</v>
      </c>
      <c r="F3649" s="136" t="s">
        <v>563</v>
      </c>
      <c r="G3649" s="133">
        <v>70</v>
      </c>
    </row>
    <row r="3650" spans="2:7" ht="30" customHeight="1" x14ac:dyDescent="0.25">
      <c r="B3650" s="131" t="s">
        <v>3264</v>
      </c>
      <c r="C3650" s="131" t="s">
        <v>3214</v>
      </c>
      <c r="D3650" s="131" t="s">
        <v>3215</v>
      </c>
      <c r="E3650" s="132" t="s">
        <v>2475</v>
      </c>
      <c r="F3650" s="136" t="s">
        <v>544</v>
      </c>
      <c r="G3650" s="133">
        <v>100</v>
      </c>
    </row>
    <row r="3651" spans="2:7" ht="30.75" customHeight="1" x14ac:dyDescent="0.25">
      <c r="B3651" s="131" t="s">
        <v>3265</v>
      </c>
      <c r="C3651" s="131" t="s">
        <v>3214</v>
      </c>
      <c r="D3651" s="131" t="s">
        <v>3215</v>
      </c>
      <c r="E3651" s="132" t="s">
        <v>2622</v>
      </c>
      <c r="F3651" s="136" t="s">
        <v>559</v>
      </c>
      <c r="G3651" s="133">
        <v>43</v>
      </c>
    </row>
    <row r="3652" spans="2:7" ht="30.75" customHeight="1" x14ac:dyDescent="0.25">
      <c r="B3652" s="131" t="s">
        <v>3266</v>
      </c>
      <c r="C3652" s="131" t="s">
        <v>3214</v>
      </c>
      <c r="D3652" s="131" t="s">
        <v>3215</v>
      </c>
      <c r="E3652" s="132" t="s">
        <v>2473</v>
      </c>
      <c r="F3652" s="136" t="s">
        <v>1523</v>
      </c>
      <c r="G3652" s="133">
        <v>0</v>
      </c>
    </row>
    <row r="3653" spans="2:7" ht="31.5" customHeight="1" x14ac:dyDescent="0.25">
      <c r="B3653" s="131" t="s">
        <v>3263</v>
      </c>
      <c r="C3653" s="131" t="s">
        <v>3214</v>
      </c>
      <c r="D3653" s="131" t="s">
        <v>3215</v>
      </c>
      <c r="E3653" s="132" t="s">
        <v>2344</v>
      </c>
      <c r="F3653" s="136" t="s">
        <v>544</v>
      </c>
      <c r="G3653" s="133">
        <v>10</v>
      </c>
    </row>
    <row r="3654" spans="2:7" ht="30" customHeight="1" x14ac:dyDescent="0.25">
      <c r="B3654" s="131" t="s">
        <v>3263</v>
      </c>
      <c r="C3654" s="131" t="s">
        <v>3214</v>
      </c>
      <c r="D3654" s="131" t="s">
        <v>3215</v>
      </c>
      <c r="E3654" s="132" t="s">
        <v>2505</v>
      </c>
      <c r="F3654" s="136" t="s">
        <v>563</v>
      </c>
      <c r="G3654" s="133">
        <v>10</v>
      </c>
    </row>
    <row r="3655" spans="2:7" ht="30.75" customHeight="1" x14ac:dyDescent="0.25">
      <c r="B3655" s="131" t="s">
        <v>3263</v>
      </c>
      <c r="C3655" s="131" t="s">
        <v>3214</v>
      </c>
      <c r="D3655" s="131" t="s">
        <v>3215</v>
      </c>
      <c r="E3655" s="132" t="s">
        <v>2490</v>
      </c>
      <c r="F3655" s="136" t="s">
        <v>559</v>
      </c>
      <c r="G3655" s="133">
        <v>20</v>
      </c>
    </row>
    <row r="3656" spans="2:7" ht="30" customHeight="1" x14ac:dyDescent="0.25">
      <c r="B3656" s="131" t="s">
        <v>3263</v>
      </c>
      <c r="C3656" s="131" t="s">
        <v>3214</v>
      </c>
      <c r="D3656" s="131" t="s">
        <v>3215</v>
      </c>
      <c r="E3656" s="132" t="s">
        <v>3267</v>
      </c>
      <c r="F3656" s="136" t="s">
        <v>688</v>
      </c>
      <c r="G3656" s="133">
        <v>10</v>
      </c>
    </row>
    <row r="3657" spans="2:7" ht="29.25" customHeight="1" x14ac:dyDescent="0.25">
      <c r="B3657" s="131" t="s">
        <v>3263</v>
      </c>
      <c r="C3657" s="131" t="s">
        <v>3214</v>
      </c>
      <c r="D3657" s="131" t="s">
        <v>3215</v>
      </c>
      <c r="E3657" s="132" t="s">
        <v>3268</v>
      </c>
      <c r="F3657" s="136" t="s">
        <v>547</v>
      </c>
      <c r="G3657" s="133">
        <v>320</v>
      </c>
    </row>
    <row r="3658" spans="2:7" ht="30" customHeight="1" x14ac:dyDescent="0.25">
      <c r="B3658" s="131" t="s">
        <v>3269</v>
      </c>
      <c r="C3658" s="131" t="s">
        <v>3214</v>
      </c>
      <c r="D3658" s="131" t="s">
        <v>3215</v>
      </c>
      <c r="E3658" s="132" t="s">
        <v>2635</v>
      </c>
      <c r="F3658" s="136" t="s">
        <v>563</v>
      </c>
      <c r="G3658" s="133">
        <v>88.819660112501055</v>
      </c>
    </row>
    <row r="3659" spans="2:7" ht="28.5" customHeight="1" x14ac:dyDescent="0.25">
      <c r="B3659" s="131" t="s">
        <v>3265</v>
      </c>
      <c r="C3659" s="131" t="s">
        <v>3214</v>
      </c>
      <c r="D3659" s="131" t="s">
        <v>3215</v>
      </c>
      <c r="E3659" s="132" t="s">
        <v>2626</v>
      </c>
      <c r="F3659" s="136" t="s">
        <v>586</v>
      </c>
      <c r="G3659" s="133">
        <v>20</v>
      </c>
    </row>
    <row r="3660" spans="2:7" ht="27.75" customHeight="1" x14ac:dyDescent="0.25">
      <c r="B3660" s="131" t="s">
        <v>3265</v>
      </c>
      <c r="C3660" s="131" t="s">
        <v>3214</v>
      </c>
      <c r="D3660" s="131" t="s">
        <v>3215</v>
      </c>
      <c r="E3660" s="132" t="s">
        <v>2486</v>
      </c>
      <c r="F3660" s="136" t="s">
        <v>688</v>
      </c>
      <c r="G3660" s="133">
        <v>53.1574858421776</v>
      </c>
    </row>
    <row r="3661" spans="2:7" ht="30" customHeight="1" x14ac:dyDescent="0.25">
      <c r="B3661" s="131" t="s">
        <v>3270</v>
      </c>
      <c r="C3661" s="131" t="s">
        <v>3214</v>
      </c>
      <c r="D3661" s="131" t="s">
        <v>3215</v>
      </c>
      <c r="E3661" s="132" t="s">
        <v>2678</v>
      </c>
      <c r="F3661" s="136" t="s">
        <v>559</v>
      </c>
      <c r="G3661" s="133">
        <v>55.888038245322178</v>
      </c>
    </row>
    <row r="3662" spans="2:7" ht="34.5" customHeight="1" x14ac:dyDescent="0.25">
      <c r="B3662" s="131" t="s">
        <v>3270</v>
      </c>
      <c r="C3662" s="131" t="s">
        <v>3214</v>
      </c>
      <c r="D3662" s="131" t="s">
        <v>3215</v>
      </c>
      <c r="E3662" s="132" t="s">
        <v>2796</v>
      </c>
      <c r="F3662" s="136" t="s">
        <v>586</v>
      </c>
      <c r="G3662" s="133">
        <v>35.482257200769396</v>
      </c>
    </row>
    <row r="3663" spans="2:7" ht="29.25" customHeight="1" x14ac:dyDescent="0.25">
      <c r="B3663" s="131" t="s">
        <v>3270</v>
      </c>
      <c r="C3663" s="131" t="s">
        <v>3214</v>
      </c>
      <c r="D3663" s="131" t="s">
        <v>3215</v>
      </c>
      <c r="E3663" s="132" t="s">
        <v>2467</v>
      </c>
      <c r="F3663" s="136" t="s">
        <v>544</v>
      </c>
      <c r="G3663" s="133">
        <v>142.2455639346106</v>
      </c>
    </row>
    <row r="3664" spans="2:7" ht="29.25" customHeight="1" x14ac:dyDescent="0.25">
      <c r="B3664" s="131" t="s">
        <v>3271</v>
      </c>
      <c r="C3664" s="131" t="s">
        <v>3214</v>
      </c>
      <c r="D3664" s="131" t="s">
        <v>3215</v>
      </c>
      <c r="E3664" s="132" t="s">
        <v>2384</v>
      </c>
      <c r="F3664" s="136" t="s">
        <v>553</v>
      </c>
      <c r="G3664" s="133">
        <v>222.4493194276439</v>
      </c>
    </row>
    <row r="3665" spans="2:7" ht="29.25" customHeight="1" x14ac:dyDescent="0.25">
      <c r="B3665" s="131" t="s">
        <v>3271</v>
      </c>
      <c r="C3665" s="131" t="s">
        <v>3214</v>
      </c>
      <c r="D3665" s="131" t="s">
        <v>3215</v>
      </c>
      <c r="E3665" s="132" t="s">
        <v>2426</v>
      </c>
      <c r="F3665" s="136" t="s">
        <v>626</v>
      </c>
      <c r="G3665" s="133">
        <v>8</v>
      </c>
    </row>
    <row r="3666" spans="2:7" ht="30" customHeight="1" x14ac:dyDescent="0.25">
      <c r="B3666" s="131" t="s">
        <v>3271</v>
      </c>
      <c r="C3666" s="131" t="s">
        <v>3214</v>
      </c>
      <c r="D3666" s="131" t="s">
        <v>3215</v>
      </c>
      <c r="E3666" s="132" t="s">
        <v>2541</v>
      </c>
      <c r="F3666" s="136" t="s">
        <v>559</v>
      </c>
      <c r="G3666" s="133">
        <v>55.888038245322178</v>
      </c>
    </row>
    <row r="3667" spans="2:7" ht="30" customHeight="1" x14ac:dyDescent="0.25">
      <c r="B3667" s="131" t="s">
        <v>3272</v>
      </c>
      <c r="C3667" s="131" t="s">
        <v>3214</v>
      </c>
      <c r="D3667" s="131" t="s">
        <v>3215</v>
      </c>
      <c r="E3667" s="132" t="s">
        <v>2482</v>
      </c>
      <c r="F3667" s="136" t="s">
        <v>559</v>
      </c>
      <c r="G3667" s="133">
        <v>20</v>
      </c>
    </row>
    <row r="3668" spans="2:7" ht="29.25" customHeight="1" x14ac:dyDescent="0.25">
      <c r="B3668" s="131" t="s">
        <v>3263</v>
      </c>
      <c r="C3668" s="131" t="s">
        <v>3214</v>
      </c>
      <c r="D3668" s="131" t="s">
        <v>3215</v>
      </c>
      <c r="E3668" s="132" t="s">
        <v>2683</v>
      </c>
      <c r="F3668" s="136" t="s">
        <v>553</v>
      </c>
      <c r="G3668" s="133">
        <v>222.4493194276439</v>
      </c>
    </row>
    <row r="3669" spans="2:7" ht="29.25" customHeight="1" x14ac:dyDescent="0.25">
      <c r="B3669" s="131" t="s">
        <v>3213</v>
      </c>
      <c r="C3669" s="131" t="s">
        <v>3214</v>
      </c>
      <c r="D3669" s="131" t="s">
        <v>3215</v>
      </c>
      <c r="E3669" s="132" t="s">
        <v>2317</v>
      </c>
      <c r="F3669" s="136" t="s">
        <v>688</v>
      </c>
      <c r="G3669" s="133">
        <v>45.465558146251368</v>
      </c>
    </row>
    <row r="3670" spans="2:7" ht="29.25" customHeight="1" x14ac:dyDescent="0.25">
      <c r="B3670" s="131" t="s">
        <v>3223</v>
      </c>
      <c r="C3670" s="131" t="s">
        <v>3214</v>
      </c>
      <c r="D3670" s="131" t="s">
        <v>3215</v>
      </c>
      <c r="E3670" s="132" t="s">
        <v>2616</v>
      </c>
      <c r="F3670" s="136" t="s">
        <v>559</v>
      </c>
      <c r="G3670" s="133">
        <v>2</v>
      </c>
    </row>
    <row r="3671" spans="2:7" ht="30" customHeight="1" x14ac:dyDescent="0.25">
      <c r="B3671" s="131" t="s">
        <v>3222</v>
      </c>
      <c r="C3671" s="131" t="s">
        <v>3214</v>
      </c>
      <c r="D3671" s="131" t="s">
        <v>3215</v>
      </c>
      <c r="E3671" s="132" t="s">
        <v>2728</v>
      </c>
      <c r="F3671" s="136" t="s">
        <v>586</v>
      </c>
      <c r="G3671" s="133">
        <v>30.291756080526199</v>
      </c>
    </row>
    <row r="3672" spans="2:7" ht="27.75" customHeight="1" x14ac:dyDescent="0.25">
      <c r="B3672" s="131" t="s">
        <v>3222</v>
      </c>
      <c r="C3672" s="131" t="s">
        <v>3214</v>
      </c>
      <c r="D3672" s="131" t="s">
        <v>3215</v>
      </c>
      <c r="E3672" s="132" t="s">
        <v>2672</v>
      </c>
      <c r="F3672" s="136" t="s">
        <v>544</v>
      </c>
      <c r="G3672" s="133">
        <v>136.10502144801131</v>
      </c>
    </row>
    <row r="3673" spans="2:7" ht="27.75" customHeight="1" x14ac:dyDescent="0.25">
      <c r="B3673" s="131" t="s">
        <v>3222</v>
      </c>
      <c r="C3673" s="131" t="s">
        <v>3214</v>
      </c>
      <c r="D3673" s="131" t="s">
        <v>3215</v>
      </c>
      <c r="E3673" s="132" t="s">
        <v>2395</v>
      </c>
      <c r="F3673" s="136" t="s">
        <v>688</v>
      </c>
      <c r="G3673" s="133">
        <v>15</v>
      </c>
    </row>
    <row r="3674" spans="2:7" ht="29.25" customHeight="1" x14ac:dyDescent="0.25">
      <c r="B3674" s="131" t="s">
        <v>3222</v>
      </c>
      <c r="C3674" s="131" t="s">
        <v>3214</v>
      </c>
      <c r="D3674" s="131" t="s">
        <v>3215</v>
      </c>
      <c r="E3674" s="132" t="s">
        <v>2484</v>
      </c>
      <c r="F3674" s="136" t="s">
        <v>544</v>
      </c>
      <c r="G3674" s="133">
        <v>20</v>
      </c>
    </row>
    <row r="3675" spans="2:7" ht="29.25" customHeight="1" x14ac:dyDescent="0.25">
      <c r="B3675" s="131" t="s">
        <v>3222</v>
      </c>
      <c r="C3675" s="131" t="s">
        <v>3214</v>
      </c>
      <c r="D3675" s="131" t="s">
        <v>3215</v>
      </c>
      <c r="E3675" s="132" t="s">
        <v>2365</v>
      </c>
      <c r="F3675" s="136" t="s">
        <v>559</v>
      </c>
      <c r="G3675" s="133">
        <v>47.835567930186109</v>
      </c>
    </row>
    <row r="3676" spans="2:7" ht="30" customHeight="1" x14ac:dyDescent="0.25">
      <c r="B3676" s="131" t="s">
        <v>3273</v>
      </c>
      <c r="C3676" s="131" t="s">
        <v>3214</v>
      </c>
      <c r="D3676" s="131" t="s">
        <v>3215</v>
      </c>
      <c r="E3676" s="132" t="s">
        <v>2469</v>
      </c>
      <c r="F3676" s="136" t="s">
        <v>688</v>
      </c>
      <c r="G3676" s="133">
        <v>3</v>
      </c>
    </row>
    <row r="3677" spans="2:7" ht="30" customHeight="1" x14ac:dyDescent="0.25">
      <c r="B3677" s="131" t="s">
        <v>3274</v>
      </c>
      <c r="C3677" s="131" t="s">
        <v>3214</v>
      </c>
      <c r="D3677" s="131" t="s">
        <v>3215</v>
      </c>
      <c r="E3677" s="132" t="s">
        <v>2360</v>
      </c>
      <c r="F3677" s="136" t="s">
        <v>640</v>
      </c>
      <c r="G3677" s="133">
        <v>400</v>
      </c>
    </row>
    <row r="3678" spans="2:7" ht="30" customHeight="1" x14ac:dyDescent="0.25">
      <c r="B3678" s="131" t="s">
        <v>3274</v>
      </c>
      <c r="C3678" s="131" t="s">
        <v>3214</v>
      </c>
      <c r="D3678" s="131" t="s">
        <v>3215</v>
      </c>
      <c r="E3678" s="132" t="s">
        <v>2640</v>
      </c>
      <c r="F3678" s="136" t="s">
        <v>553</v>
      </c>
      <c r="G3678" s="133">
        <v>208.85902286041323</v>
      </c>
    </row>
    <row r="3679" spans="2:7" ht="29.25" customHeight="1" x14ac:dyDescent="0.25">
      <c r="B3679" s="131" t="s">
        <v>3274</v>
      </c>
      <c r="C3679" s="131" t="s">
        <v>3214</v>
      </c>
      <c r="D3679" s="131" t="s">
        <v>3215</v>
      </c>
      <c r="E3679" s="132" t="s">
        <v>3174</v>
      </c>
      <c r="F3679" s="136" t="s">
        <v>547</v>
      </c>
      <c r="G3679" s="133">
        <v>334.63632507271336</v>
      </c>
    </row>
    <row r="3680" spans="2:7" ht="27.75" customHeight="1" x14ac:dyDescent="0.25">
      <c r="B3680" s="131" t="s">
        <v>3274</v>
      </c>
      <c r="C3680" s="131" t="s">
        <v>3214</v>
      </c>
      <c r="D3680" s="131" t="s">
        <v>3215</v>
      </c>
      <c r="E3680" s="132" t="s">
        <v>2459</v>
      </c>
      <c r="F3680" s="136" t="s">
        <v>544</v>
      </c>
      <c r="G3680" s="133">
        <v>133.54532177477867</v>
      </c>
    </row>
    <row r="3681" spans="2:7" ht="29.25" customHeight="1" x14ac:dyDescent="0.25">
      <c r="B3681" s="131" t="s">
        <v>3274</v>
      </c>
      <c r="C3681" s="131" t="s">
        <v>3214</v>
      </c>
      <c r="D3681" s="131" t="s">
        <v>3215</v>
      </c>
      <c r="E3681" s="132" t="s">
        <v>2605</v>
      </c>
      <c r="F3681" s="136" t="s">
        <v>544</v>
      </c>
      <c r="G3681" s="133">
        <v>30</v>
      </c>
    </row>
    <row r="3682" spans="2:7" ht="27.75" customHeight="1" x14ac:dyDescent="0.25">
      <c r="B3682" s="131" t="s">
        <v>3274</v>
      </c>
      <c r="C3682" s="131" t="s">
        <v>3214</v>
      </c>
      <c r="D3682" s="131" t="s">
        <v>3215</v>
      </c>
      <c r="E3682" s="132" t="s">
        <v>2826</v>
      </c>
      <c r="F3682" s="136" t="s">
        <v>544</v>
      </c>
      <c r="G3682" s="133">
        <v>40</v>
      </c>
    </row>
    <row r="3683" spans="2:7" ht="30" customHeight="1" x14ac:dyDescent="0.25">
      <c r="B3683" s="131" t="s">
        <v>3274</v>
      </c>
      <c r="C3683" s="131" t="s">
        <v>3214</v>
      </c>
      <c r="D3683" s="131" t="s">
        <v>3215</v>
      </c>
      <c r="E3683" s="132" t="s">
        <v>2674</v>
      </c>
      <c r="F3683" s="136" t="s">
        <v>553</v>
      </c>
      <c r="G3683" s="133">
        <v>130</v>
      </c>
    </row>
    <row r="3684" spans="2:7" ht="29.25" customHeight="1" x14ac:dyDescent="0.25">
      <c r="B3684" s="131" t="s">
        <v>3275</v>
      </c>
      <c r="C3684" s="131" t="s">
        <v>3214</v>
      </c>
      <c r="D3684" s="131" t="s">
        <v>3215</v>
      </c>
      <c r="E3684" s="132" t="s">
        <v>2467</v>
      </c>
      <c r="F3684" s="136" t="s">
        <v>626</v>
      </c>
      <c r="G3684" s="133">
        <v>20</v>
      </c>
    </row>
    <row r="3685" spans="2:7" ht="29.25" customHeight="1" x14ac:dyDescent="0.25">
      <c r="B3685" s="131" t="s">
        <v>3276</v>
      </c>
      <c r="C3685" s="131" t="s">
        <v>3214</v>
      </c>
      <c r="D3685" s="131" t="s">
        <v>3215</v>
      </c>
      <c r="E3685" s="132" t="s">
        <v>2391</v>
      </c>
      <c r="F3685" s="136" t="s">
        <v>563</v>
      </c>
      <c r="G3685" s="133">
        <v>83.339567832736151</v>
      </c>
    </row>
    <row r="3686" spans="2:7" ht="27.75" customHeight="1" x14ac:dyDescent="0.25">
      <c r="B3686" s="131" t="s">
        <v>3276</v>
      </c>
      <c r="C3686" s="131" t="s">
        <v>3214</v>
      </c>
      <c r="D3686" s="131" t="s">
        <v>3215</v>
      </c>
      <c r="E3686" s="132" t="s">
        <v>2478</v>
      </c>
      <c r="F3686" s="136" t="s">
        <v>563</v>
      </c>
      <c r="G3686" s="133">
        <v>70</v>
      </c>
    </row>
    <row r="3687" spans="2:7" ht="29.25" customHeight="1" x14ac:dyDescent="0.25">
      <c r="B3687" s="131" t="s">
        <v>3276</v>
      </c>
      <c r="C3687" s="131" t="s">
        <v>3214</v>
      </c>
      <c r="D3687" s="131" t="s">
        <v>3215</v>
      </c>
      <c r="E3687" s="132" t="s">
        <v>2471</v>
      </c>
      <c r="F3687" s="136" t="s">
        <v>586</v>
      </c>
      <c r="G3687" s="133">
        <v>3</v>
      </c>
    </row>
    <row r="3688" spans="2:7" ht="30" customHeight="1" x14ac:dyDescent="0.25">
      <c r="B3688" s="131" t="s">
        <v>3276</v>
      </c>
      <c r="C3688" s="131" t="s">
        <v>3214</v>
      </c>
      <c r="D3688" s="131" t="s">
        <v>3215</v>
      </c>
      <c r="E3688" s="132" t="s">
        <v>2662</v>
      </c>
      <c r="F3688" s="136" t="s">
        <v>563</v>
      </c>
      <c r="G3688" s="133">
        <v>2</v>
      </c>
    </row>
    <row r="3689" spans="2:7" ht="29.25" customHeight="1" x14ac:dyDescent="0.25">
      <c r="B3689" s="131" t="s">
        <v>3276</v>
      </c>
      <c r="C3689" s="131" t="s">
        <v>3214</v>
      </c>
      <c r="D3689" s="131" t="s">
        <v>3215</v>
      </c>
      <c r="E3689" s="132" t="s">
        <v>3277</v>
      </c>
      <c r="F3689" s="136" t="s">
        <v>544</v>
      </c>
      <c r="G3689" s="133">
        <v>40</v>
      </c>
    </row>
    <row r="3690" spans="2:7" ht="27.75" customHeight="1" x14ac:dyDescent="0.25">
      <c r="B3690" s="131" t="s">
        <v>3276</v>
      </c>
      <c r="C3690" s="131" t="s">
        <v>3214</v>
      </c>
      <c r="D3690" s="131" t="s">
        <v>3215</v>
      </c>
      <c r="E3690" s="132" t="s">
        <v>2402</v>
      </c>
      <c r="F3690" s="136" t="s">
        <v>544</v>
      </c>
      <c r="G3690" s="133">
        <v>133.54532177477867</v>
      </c>
    </row>
    <row r="3691" spans="2:7" ht="29.25" customHeight="1" x14ac:dyDescent="0.25">
      <c r="B3691" s="131" t="s">
        <v>3213</v>
      </c>
      <c r="C3691" s="131" t="s">
        <v>3214</v>
      </c>
      <c r="D3691" s="131" t="s">
        <v>3215</v>
      </c>
      <c r="E3691" s="132" t="s">
        <v>3278</v>
      </c>
      <c r="F3691" s="136" t="s">
        <v>640</v>
      </c>
      <c r="G3691" s="133">
        <v>487.400525947674</v>
      </c>
    </row>
    <row r="3692" spans="2:7" ht="27.75" customHeight="1" x14ac:dyDescent="0.25">
      <c r="B3692" s="131" t="s">
        <v>3213</v>
      </c>
      <c r="C3692" s="131" t="s">
        <v>3214</v>
      </c>
      <c r="D3692" s="131" t="s">
        <v>3215</v>
      </c>
      <c r="E3692" s="132" t="s">
        <v>3279</v>
      </c>
      <c r="F3692" s="136" t="s">
        <v>3280</v>
      </c>
      <c r="G3692" s="133">
        <v>218.49319571982983</v>
      </c>
    </row>
    <row r="3693" spans="2:7" ht="30" customHeight="1" x14ac:dyDescent="0.25">
      <c r="B3693" s="131" t="s">
        <v>3251</v>
      </c>
      <c r="C3693" s="131" t="s">
        <v>3214</v>
      </c>
      <c r="D3693" s="131" t="s">
        <v>3215</v>
      </c>
      <c r="E3693" s="132" t="s">
        <v>2998</v>
      </c>
      <c r="F3693" s="136" t="s">
        <v>544</v>
      </c>
      <c r="G3693" s="133">
        <v>126.79849401006032</v>
      </c>
    </row>
    <row r="3694" spans="2:7" ht="27.75" customHeight="1" x14ac:dyDescent="0.25">
      <c r="B3694" s="131" t="s">
        <v>3251</v>
      </c>
      <c r="C3694" s="131" t="s">
        <v>3214</v>
      </c>
      <c r="D3694" s="131" t="s">
        <v>3215</v>
      </c>
      <c r="E3694" s="132" t="s">
        <v>2636</v>
      </c>
      <c r="F3694" s="136" t="s">
        <v>544</v>
      </c>
      <c r="G3694" s="133">
        <v>2</v>
      </c>
    </row>
    <row r="3695" spans="2:7" ht="27.75" customHeight="1" x14ac:dyDescent="0.25">
      <c r="B3695" s="131" t="s">
        <v>3251</v>
      </c>
      <c r="C3695" s="131" t="s">
        <v>3214</v>
      </c>
      <c r="D3695" s="131" t="s">
        <v>3215</v>
      </c>
      <c r="E3695" s="132" t="s">
        <v>2287</v>
      </c>
      <c r="F3695" s="136" t="s">
        <v>553</v>
      </c>
      <c r="G3695" s="133">
        <v>120</v>
      </c>
    </row>
    <row r="3696" spans="2:7" ht="29.25" customHeight="1" x14ac:dyDescent="0.25">
      <c r="B3696" s="131" t="s">
        <v>3251</v>
      </c>
      <c r="C3696" s="131" t="s">
        <v>3214</v>
      </c>
      <c r="D3696" s="131" t="s">
        <v>3215</v>
      </c>
      <c r="E3696" s="132" t="s">
        <v>3281</v>
      </c>
      <c r="F3696" s="136" t="s">
        <v>547</v>
      </c>
      <c r="G3696" s="133">
        <v>170</v>
      </c>
    </row>
    <row r="3697" spans="2:7" ht="29.25" customHeight="1" x14ac:dyDescent="0.25">
      <c r="B3697" s="131" t="s">
        <v>3282</v>
      </c>
      <c r="C3697" s="131" t="s">
        <v>3214</v>
      </c>
      <c r="D3697" s="131" t="s">
        <v>3215</v>
      </c>
      <c r="E3697" s="132" t="s">
        <v>2488</v>
      </c>
      <c r="F3697" s="136" t="s">
        <v>553</v>
      </c>
      <c r="G3697" s="133">
        <v>40</v>
      </c>
    </row>
    <row r="3698" spans="2:7" ht="27.75" customHeight="1" x14ac:dyDescent="0.25">
      <c r="B3698" s="131" t="s">
        <v>3251</v>
      </c>
      <c r="C3698" s="131" t="s">
        <v>3214</v>
      </c>
      <c r="D3698" s="131" t="s">
        <v>3215</v>
      </c>
      <c r="E3698" s="132" t="s">
        <v>2588</v>
      </c>
      <c r="F3698" s="136" t="s">
        <v>553</v>
      </c>
      <c r="G3698" s="133">
        <v>198.34808812831804</v>
      </c>
    </row>
    <row r="3699" spans="2:7" ht="27.75" customHeight="1" x14ac:dyDescent="0.25">
      <c r="B3699" s="131" t="s">
        <v>3251</v>
      </c>
      <c r="C3699" s="131" t="s">
        <v>3214</v>
      </c>
      <c r="D3699" s="131" t="s">
        <v>3215</v>
      </c>
      <c r="E3699" s="132" t="s">
        <v>2893</v>
      </c>
      <c r="F3699" s="136" t="s">
        <v>563</v>
      </c>
      <c r="G3699" s="133">
        <v>79.152937856858586</v>
      </c>
    </row>
    <row r="3700" spans="2:7" ht="30" customHeight="1" x14ac:dyDescent="0.25">
      <c r="B3700" s="131" t="s">
        <v>3282</v>
      </c>
      <c r="C3700" s="131" t="s">
        <v>3214</v>
      </c>
      <c r="D3700" s="131" t="s">
        <v>3215</v>
      </c>
      <c r="E3700" s="132" t="s">
        <v>2641</v>
      </c>
      <c r="F3700" s="136" t="s">
        <v>563</v>
      </c>
      <c r="G3700" s="133">
        <v>3</v>
      </c>
    </row>
    <row r="3701" spans="2:7" ht="30" customHeight="1" x14ac:dyDescent="0.25">
      <c r="B3701" s="131" t="s">
        <v>3282</v>
      </c>
      <c r="C3701" s="131" t="s">
        <v>3214</v>
      </c>
      <c r="D3701" s="131" t="s">
        <v>3215</v>
      </c>
      <c r="E3701" s="132" t="s">
        <v>2378</v>
      </c>
      <c r="F3701" s="136" t="s">
        <v>544</v>
      </c>
      <c r="G3701" s="133">
        <v>126.79849401006032</v>
      </c>
    </row>
    <row r="3702" spans="2:7" ht="29.25" customHeight="1" x14ac:dyDescent="0.25">
      <c r="B3702" s="131" t="s">
        <v>3283</v>
      </c>
      <c r="C3702" s="131" t="s">
        <v>3214</v>
      </c>
      <c r="D3702" s="131" t="s">
        <v>3215</v>
      </c>
      <c r="E3702" s="132" t="s">
        <v>3284</v>
      </c>
      <c r="F3702" s="136" t="s">
        <v>2246</v>
      </c>
      <c r="G3702" s="133">
        <v>371.67268824222242</v>
      </c>
    </row>
    <row r="3703" spans="2:7" ht="29.25" customHeight="1" x14ac:dyDescent="0.25">
      <c r="B3703" s="131" t="s">
        <v>3282</v>
      </c>
      <c r="C3703" s="131" t="s">
        <v>3214</v>
      </c>
      <c r="D3703" s="131" t="s">
        <v>3215</v>
      </c>
      <c r="E3703" s="132" t="s">
        <v>2649</v>
      </c>
      <c r="F3703" s="136" t="s">
        <v>563</v>
      </c>
      <c r="G3703" s="133">
        <v>10</v>
      </c>
    </row>
    <row r="3704" spans="2:7" ht="30" customHeight="1" x14ac:dyDescent="0.25">
      <c r="B3704" s="131" t="s">
        <v>3285</v>
      </c>
      <c r="C3704" s="131" t="s">
        <v>3214</v>
      </c>
      <c r="D3704" s="131" t="s">
        <v>3215</v>
      </c>
      <c r="E3704" s="132" t="s">
        <v>2866</v>
      </c>
      <c r="F3704" s="136" t="s">
        <v>563</v>
      </c>
      <c r="G3704" s="133">
        <v>60</v>
      </c>
    </row>
    <row r="3705" spans="2:7" ht="27.75" customHeight="1" x14ac:dyDescent="0.25">
      <c r="B3705" s="131" t="s">
        <v>2589</v>
      </c>
      <c r="C3705" s="131" t="s">
        <v>3214</v>
      </c>
      <c r="D3705" s="131" t="s">
        <v>3215</v>
      </c>
      <c r="E3705" s="132" t="s">
        <v>3286</v>
      </c>
      <c r="F3705" s="136" t="s">
        <v>559</v>
      </c>
      <c r="G3705" s="133">
        <v>3</v>
      </c>
    </row>
    <row r="3706" spans="2:7" ht="29.25" customHeight="1" x14ac:dyDescent="0.25">
      <c r="B3706" s="131" t="s">
        <v>2589</v>
      </c>
      <c r="C3706" s="131" t="s">
        <v>3214</v>
      </c>
      <c r="D3706" s="131" t="s">
        <v>3215</v>
      </c>
      <c r="E3706" s="132" t="s">
        <v>2653</v>
      </c>
      <c r="F3706" s="136" t="s">
        <v>563</v>
      </c>
      <c r="G3706" s="133">
        <v>40</v>
      </c>
    </row>
    <row r="3707" spans="2:7" ht="27.75" customHeight="1" x14ac:dyDescent="0.25">
      <c r="B3707" s="131" t="s">
        <v>3287</v>
      </c>
      <c r="C3707" s="131" t="s">
        <v>3214</v>
      </c>
      <c r="D3707" s="131" t="s">
        <v>3215</v>
      </c>
      <c r="E3707" s="132" t="s">
        <v>2661</v>
      </c>
      <c r="F3707" s="136" t="s">
        <v>553</v>
      </c>
      <c r="G3707" s="133">
        <v>190</v>
      </c>
    </row>
    <row r="3708" spans="2:7" ht="27.75" customHeight="1" x14ac:dyDescent="0.25">
      <c r="B3708" s="131" t="s">
        <v>3287</v>
      </c>
      <c r="C3708" s="131" t="s">
        <v>3214</v>
      </c>
      <c r="D3708" s="131" t="s">
        <v>3215</v>
      </c>
      <c r="E3708" s="132" t="s">
        <v>2398</v>
      </c>
      <c r="F3708" s="136" t="s">
        <v>559</v>
      </c>
      <c r="G3708" s="133">
        <v>3</v>
      </c>
    </row>
    <row r="3709" spans="2:7" ht="27.75" customHeight="1" x14ac:dyDescent="0.25">
      <c r="B3709" s="131" t="s">
        <v>3288</v>
      </c>
      <c r="C3709" s="131" t="s">
        <v>3214</v>
      </c>
      <c r="D3709" s="131" t="s">
        <v>3215</v>
      </c>
      <c r="E3709" s="132" t="s">
        <v>2395</v>
      </c>
      <c r="F3709" s="136" t="s">
        <v>586</v>
      </c>
      <c r="G3709" s="133">
        <v>33.892627406159008</v>
      </c>
    </row>
    <row r="3710" spans="2:7" ht="29.25" customHeight="1" x14ac:dyDescent="0.25">
      <c r="B3710" s="131" t="s">
        <v>3289</v>
      </c>
      <c r="C3710" s="131" t="s">
        <v>3214</v>
      </c>
      <c r="D3710" s="131" t="s">
        <v>3215</v>
      </c>
      <c r="E3710" s="132" t="s">
        <v>2497</v>
      </c>
      <c r="F3710" s="136" t="s">
        <v>563</v>
      </c>
      <c r="G3710" s="133">
        <v>40</v>
      </c>
    </row>
    <row r="3711" spans="2:7" ht="27.75" customHeight="1" x14ac:dyDescent="0.25">
      <c r="B3711" s="131" t="s">
        <v>3289</v>
      </c>
      <c r="C3711" s="131" t="s">
        <v>3214</v>
      </c>
      <c r="D3711" s="131" t="s">
        <v>3215</v>
      </c>
      <c r="E3711" s="132" t="s">
        <v>2764</v>
      </c>
      <c r="F3711" s="136" t="s">
        <v>626</v>
      </c>
      <c r="G3711" s="133">
        <v>21.17116205618467</v>
      </c>
    </row>
    <row r="3712" spans="2:7" ht="27.75" customHeight="1" x14ac:dyDescent="0.25">
      <c r="B3712" s="131" t="s">
        <v>3290</v>
      </c>
      <c r="C3712" s="131" t="s">
        <v>3214</v>
      </c>
      <c r="D3712" s="131" t="s">
        <v>3215</v>
      </c>
      <c r="E3712" s="132" t="s">
        <v>2285</v>
      </c>
      <c r="F3712" s="136" t="s">
        <v>845</v>
      </c>
      <c r="G3712" s="133">
        <v>6.1711620561846701</v>
      </c>
    </row>
    <row r="3713" spans="2:7" ht="29.25" customHeight="1" x14ac:dyDescent="0.25">
      <c r="B3713" s="131" t="s">
        <v>3291</v>
      </c>
      <c r="C3713" s="131" t="s">
        <v>3214</v>
      </c>
      <c r="D3713" s="131" t="s">
        <v>3215</v>
      </c>
      <c r="E3713" s="132" t="s">
        <v>2392</v>
      </c>
      <c r="F3713" s="136" t="s">
        <v>688</v>
      </c>
      <c r="G3713" s="133">
        <v>50.715065966847149</v>
      </c>
    </row>
    <row r="3714" spans="2:7" ht="29.25" customHeight="1" x14ac:dyDescent="0.25">
      <c r="B3714" s="131" t="s">
        <v>3292</v>
      </c>
      <c r="C3714" s="131" t="s">
        <v>3214</v>
      </c>
      <c r="D3714" s="131" t="s">
        <v>3215</v>
      </c>
      <c r="E3714" s="132" t="s">
        <v>2391</v>
      </c>
      <c r="F3714" s="136" t="s">
        <v>563</v>
      </c>
      <c r="G3714" s="133">
        <v>80</v>
      </c>
    </row>
    <row r="3715" spans="2:7" ht="27.75" customHeight="1" x14ac:dyDescent="0.25">
      <c r="B3715" s="131" t="s">
        <v>3292</v>
      </c>
      <c r="C3715" s="131" t="s">
        <v>3214</v>
      </c>
      <c r="D3715" s="131" t="s">
        <v>3215</v>
      </c>
      <c r="E3715" s="132" t="s">
        <v>2399</v>
      </c>
      <c r="F3715" s="136" t="s">
        <v>688</v>
      </c>
      <c r="G3715" s="133">
        <v>5</v>
      </c>
    </row>
    <row r="3716" spans="2:7" ht="29.25" customHeight="1" x14ac:dyDescent="0.25">
      <c r="B3716" s="131" t="s">
        <v>3292</v>
      </c>
      <c r="C3716" s="131" t="s">
        <v>3214</v>
      </c>
      <c r="D3716" s="131" t="s">
        <v>3215</v>
      </c>
      <c r="E3716" s="132" t="s">
        <v>2289</v>
      </c>
      <c r="F3716" s="136" t="s">
        <v>544</v>
      </c>
      <c r="G3716" s="133">
        <v>70</v>
      </c>
    </row>
    <row r="3717" spans="2:7" ht="27.75" customHeight="1" x14ac:dyDescent="0.25">
      <c r="B3717" s="131" t="s">
        <v>3292</v>
      </c>
      <c r="C3717" s="131" t="s">
        <v>3214</v>
      </c>
      <c r="D3717" s="131" t="s">
        <v>3215</v>
      </c>
      <c r="E3717" s="132" t="s">
        <v>3201</v>
      </c>
      <c r="F3717" s="136" t="s">
        <v>547</v>
      </c>
      <c r="G3717" s="133">
        <v>341.80678733735351</v>
      </c>
    </row>
    <row r="3718" spans="2:7" ht="30" customHeight="1" x14ac:dyDescent="0.25">
      <c r="B3718" s="131" t="s">
        <v>3292</v>
      </c>
      <c r="C3718" s="131" t="s">
        <v>3214</v>
      </c>
      <c r="D3718" s="131" t="s">
        <v>3215</v>
      </c>
      <c r="E3718" s="132" t="s">
        <v>2356</v>
      </c>
      <c r="F3718" s="136" t="s">
        <v>559</v>
      </c>
      <c r="G3718" s="133">
        <v>10</v>
      </c>
    </row>
    <row r="3719" spans="2:7" ht="27.75" customHeight="1" x14ac:dyDescent="0.25">
      <c r="B3719" s="131" t="s">
        <v>3293</v>
      </c>
      <c r="C3719" s="131" t="s">
        <v>3214</v>
      </c>
      <c r="D3719" s="131" t="s">
        <v>3215</v>
      </c>
      <c r="E3719" s="132" t="s">
        <v>2947</v>
      </c>
      <c r="F3719" s="136" t="s">
        <v>544</v>
      </c>
      <c r="G3719" s="133">
        <v>20</v>
      </c>
    </row>
    <row r="3720" spans="2:7" ht="27.75" customHeight="1" x14ac:dyDescent="0.25">
      <c r="B3720" s="131" t="s">
        <v>3293</v>
      </c>
      <c r="C3720" s="131" t="s">
        <v>3214</v>
      </c>
      <c r="D3720" s="131" t="s">
        <v>3215</v>
      </c>
      <c r="E3720" s="132" t="s">
        <v>2688</v>
      </c>
      <c r="F3720" s="136" t="s">
        <v>544</v>
      </c>
      <c r="G3720" s="133">
        <v>2</v>
      </c>
    </row>
    <row r="3721" spans="2:7" ht="29.25" customHeight="1" x14ac:dyDescent="0.25">
      <c r="B3721" s="131" t="s">
        <v>3294</v>
      </c>
      <c r="C3721" s="131" t="s">
        <v>3214</v>
      </c>
      <c r="D3721" s="131" t="s">
        <v>3215</v>
      </c>
      <c r="E3721" s="132" t="s">
        <v>2419</v>
      </c>
      <c r="F3721" s="136" t="s">
        <v>544</v>
      </c>
      <c r="G3721" s="133">
        <v>136.44899152902366</v>
      </c>
    </row>
    <row r="3722" spans="2:7" ht="29.25" customHeight="1" x14ac:dyDescent="0.25">
      <c r="B3722" s="131" t="s">
        <v>3294</v>
      </c>
      <c r="C3722" s="131" t="s">
        <v>3214</v>
      </c>
      <c r="D3722" s="131" t="s">
        <v>3215</v>
      </c>
      <c r="E3722" s="132" t="s">
        <v>3295</v>
      </c>
      <c r="F3722" s="136" t="s">
        <v>2424</v>
      </c>
      <c r="G3722" s="133">
        <v>176.69161030277638</v>
      </c>
    </row>
    <row r="3723" spans="2:7" ht="30" customHeight="1" x14ac:dyDescent="0.25">
      <c r="B3723" s="131" t="s">
        <v>3294</v>
      </c>
      <c r="C3723" s="131" t="s">
        <v>3214</v>
      </c>
      <c r="D3723" s="131" t="s">
        <v>3215</v>
      </c>
      <c r="E3723" s="132" t="s">
        <v>2277</v>
      </c>
      <c r="F3723" s="136" t="s">
        <v>563</v>
      </c>
      <c r="G3723" s="133">
        <v>85.147054164240686</v>
      </c>
    </row>
    <row r="3724" spans="2:7" ht="30.75" customHeight="1" x14ac:dyDescent="0.25">
      <c r="B3724" s="131" t="s">
        <v>3294</v>
      </c>
      <c r="C3724" s="131" t="s">
        <v>3214</v>
      </c>
      <c r="D3724" s="131" t="s">
        <v>3215</v>
      </c>
      <c r="E3724" s="132" t="s">
        <v>3002</v>
      </c>
      <c r="F3724" s="136" t="s">
        <v>563</v>
      </c>
      <c r="G3724" s="133">
        <v>85.147054164240686</v>
      </c>
    </row>
    <row r="3725" spans="2:7" ht="29.25" customHeight="1" x14ac:dyDescent="0.25">
      <c r="B3725" s="131" t="s">
        <v>3294</v>
      </c>
      <c r="C3725" s="131" t="s">
        <v>3214</v>
      </c>
      <c r="D3725" s="131" t="s">
        <v>3215</v>
      </c>
      <c r="E3725" s="132" t="s">
        <v>3296</v>
      </c>
      <c r="F3725" s="136" t="s">
        <v>2424</v>
      </c>
      <c r="G3725" s="133">
        <v>176.69161030277638</v>
      </c>
    </row>
    <row r="3726" spans="2:7" ht="29.25" customHeight="1" x14ac:dyDescent="0.25">
      <c r="B3726" s="131" t="s">
        <v>3294</v>
      </c>
      <c r="C3726" s="131" t="s">
        <v>3214</v>
      </c>
      <c r="D3726" s="131" t="s">
        <v>3215</v>
      </c>
      <c r="E3726" s="132" t="s">
        <v>2390</v>
      </c>
      <c r="F3726" s="136" t="s">
        <v>563</v>
      </c>
      <c r="G3726" s="133">
        <v>15</v>
      </c>
    </row>
    <row r="3727" spans="2:7" ht="29.25" customHeight="1" x14ac:dyDescent="0.25">
      <c r="B3727" s="131" t="s">
        <v>3294</v>
      </c>
      <c r="C3727" s="131" t="s">
        <v>3214</v>
      </c>
      <c r="D3727" s="131" t="s">
        <v>3215</v>
      </c>
      <c r="E3727" s="132" t="s">
        <v>2910</v>
      </c>
      <c r="F3727" s="136" t="s">
        <v>553</v>
      </c>
      <c r="G3727" s="133">
        <v>150</v>
      </c>
    </row>
    <row r="3728" spans="2:7" ht="27.75" customHeight="1" x14ac:dyDescent="0.25">
      <c r="B3728" s="131" t="s">
        <v>3297</v>
      </c>
      <c r="C3728" s="131" t="s">
        <v>3214</v>
      </c>
      <c r="D3728" s="131" t="s">
        <v>3215</v>
      </c>
      <c r="E3728" s="132" t="s">
        <v>2396</v>
      </c>
      <c r="F3728" s="136" t="s">
        <v>626</v>
      </c>
      <c r="G3728" s="133">
        <v>21.17116205618467</v>
      </c>
    </row>
    <row r="3729" spans="2:7" ht="27.75" customHeight="1" x14ac:dyDescent="0.25">
      <c r="B3729" s="131" t="s">
        <v>3294</v>
      </c>
      <c r="C3729" s="131" t="s">
        <v>3214</v>
      </c>
      <c r="D3729" s="131" t="s">
        <v>3215</v>
      </c>
      <c r="E3729" s="132" t="s">
        <v>2394</v>
      </c>
      <c r="F3729" s="136" t="s">
        <v>563</v>
      </c>
      <c r="G3729" s="133">
        <v>40</v>
      </c>
    </row>
    <row r="3730" spans="2:7" ht="29.25" customHeight="1" x14ac:dyDescent="0.25">
      <c r="B3730" s="131" t="s">
        <v>3298</v>
      </c>
      <c r="C3730" s="131" t="s">
        <v>3214</v>
      </c>
      <c r="D3730" s="131" t="s">
        <v>3215</v>
      </c>
      <c r="E3730" s="132" t="s">
        <v>3299</v>
      </c>
      <c r="F3730" s="136" t="s">
        <v>544</v>
      </c>
      <c r="G3730" s="133">
        <v>140</v>
      </c>
    </row>
    <row r="3731" spans="2:7" ht="29.25" customHeight="1" x14ac:dyDescent="0.25">
      <c r="B3731" s="131" t="s">
        <v>3298</v>
      </c>
      <c r="C3731" s="131" t="s">
        <v>3214</v>
      </c>
      <c r="D3731" s="131" t="s">
        <v>3215</v>
      </c>
      <c r="E3731" s="132" t="s">
        <v>2515</v>
      </c>
      <c r="F3731" s="136" t="s">
        <v>563</v>
      </c>
      <c r="G3731" s="133">
        <v>20</v>
      </c>
    </row>
    <row r="3732" spans="2:7" ht="27.75" customHeight="1" x14ac:dyDescent="0.25">
      <c r="B3732" s="131" t="s">
        <v>3298</v>
      </c>
      <c r="C3732" s="131" t="s">
        <v>3214</v>
      </c>
      <c r="D3732" s="131" t="s">
        <v>3215</v>
      </c>
      <c r="E3732" s="132" t="s">
        <v>2824</v>
      </c>
      <c r="F3732" s="136" t="s">
        <v>544</v>
      </c>
      <c r="G3732" s="133">
        <v>130</v>
      </c>
    </row>
    <row r="3733" spans="2:7" ht="29.25" customHeight="1" x14ac:dyDescent="0.25">
      <c r="B3733" s="131" t="s">
        <v>3300</v>
      </c>
      <c r="C3733" s="131" t="s">
        <v>3214</v>
      </c>
      <c r="D3733" s="131" t="s">
        <v>3215</v>
      </c>
      <c r="E3733" s="132" t="s">
        <v>2495</v>
      </c>
      <c r="F3733" s="136" t="s">
        <v>586</v>
      </c>
      <c r="G3733" s="133">
        <v>10</v>
      </c>
    </row>
    <row r="3734" spans="2:7" ht="27.75" customHeight="1" x14ac:dyDescent="0.25">
      <c r="B3734" s="131" t="s">
        <v>3301</v>
      </c>
      <c r="C3734" s="131" t="s">
        <v>3214</v>
      </c>
      <c r="D3734" s="131" t="s">
        <v>3215</v>
      </c>
      <c r="E3734" s="132" t="s">
        <v>2505</v>
      </c>
      <c r="F3734" s="136" t="s">
        <v>688</v>
      </c>
      <c r="G3734" s="133">
        <v>15</v>
      </c>
    </row>
    <row r="3735" spans="2:7" ht="29.25" customHeight="1" x14ac:dyDescent="0.25">
      <c r="B3735" s="131" t="s">
        <v>3302</v>
      </c>
      <c r="C3735" s="131" t="s">
        <v>3214</v>
      </c>
      <c r="D3735" s="131" t="s">
        <v>3215</v>
      </c>
      <c r="E3735" s="132" t="s">
        <v>2612</v>
      </c>
      <c r="F3735" s="136" t="s">
        <v>586</v>
      </c>
      <c r="G3735" s="133">
        <v>10</v>
      </c>
    </row>
    <row r="3736" spans="2:7" ht="27.75" customHeight="1" x14ac:dyDescent="0.25">
      <c r="B3736" s="131" t="s">
        <v>3303</v>
      </c>
      <c r="C3736" s="131" t="s">
        <v>3214</v>
      </c>
      <c r="D3736" s="131" t="s">
        <v>3215</v>
      </c>
      <c r="E3736" s="132" t="s">
        <v>2484</v>
      </c>
      <c r="F3736" s="136" t="s">
        <v>563</v>
      </c>
      <c r="G3736" s="133">
        <v>40</v>
      </c>
    </row>
    <row r="3737" spans="2:7" ht="27.75" customHeight="1" x14ac:dyDescent="0.25">
      <c r="B3737" s="131" t="s">
        <v>3303</v>
      </c>
      <c r="C3737" s="131" t="s">
        <v>3214</v>
      </c>
      <c r="D3737" s="131" t="s">
        <v>3215</v>
      </c>
      <c r="E3737" s="132" t="s">
        <v>2842</v>
      </c>
      <c r="F3737" s="136" t="s">
        <v>559</v>
      </c>
      <c r="G3737" s="133">
        <v>20</v>
      </c>
    </row>
    <row r="3738" spans="2:7" ht="27.75" customHeight="1" x14ac:dyDescent="0.25">
      <c r="B3738" s="131" t="s">
        <v>3304</v>
      </c>
      <c r="C3738" s="131" t="s">
        <v>3214</v>
      </c>
      <c r="D3738" s="131" t="s">
        <v>3215</v>
      </c>
      <c r="E3738" s="132" t="s">
        <v>2616</v>
      </c>
      <c r="F3738" s="136" t="s">
        <v>559</v>
      </c>
      <c r="G3738" s="133">
        <v>10</v>
      </c>
    </row>
    <row r="3739" spans="2:7" ht="29.25" customHeight="1" x14ac:dyDescent="0.25">
      <c r="B3739" s="131" t="s">
        <v>3303</v>
      </c>
      <c r="C3739" s="131" t="s">
        <v>3214</v>
      </c>
      <c r="D3739" s="131" t="s">
        <v>3215</v>
      </c>
      <c r="E3739" s="132" t="s">
        <v>2544</v>
      </c>
      <c r="F3739" s="136" t="s">
        <v>544</v>
      </c>
      <c r="G3739" s="133">
        <v>60</v>
      </c>
    </row>
    <row r="3740" spans="2:7" ht="30" customHeight="1" x14ac:dyDescent="0.25">
      <c r="B3740" s="131" t="s">
        <v>3223</v>
      </c>
      <c r="C3740" s="131" t="s">
        <v>3214</v>
      </c>
      <c r="D3740" s="131" t="s">
        <v>3215</v>
      </c>
      <c r="E3740" s="132" t="s">
        <v>3305</v>
      </c>
      <c r="F3740" s="136" t="s">
        <v>559</v>
      </c>
      <c r="G3740" s="133">
        <v>25</v>
      </c>
    </row>
    <row r="3741" spans="2:7" ht="30" customHeight="1" x14ac:dyDescent="0.25">
      <c r="B3741" s="131" t="s">
        <v>3303</v>
      </c>
      <c r="C3741" s="131" t="s">
        <v>3214</v>
      </c>
      <c r="D3741" s="131" t="s">
        <v>3215</v>
      </c>
      <c r="E3741" s="132" t="s">
        <v>2636</v>
      </c>
      <c r="F3741" s="136" t="s">
        <v>553</v>
      </c>
      <c r="G3741" s="133">
        <v>160</v>
      </c>
    </row>
    <row r="3742" spans="2:7" ht="30" customHeight="1" x14ac:dyDescent="0.25">
      <c r="B3742" s="131" t="s">
        <v>3303</v>
      </c>
      <c r="C3742" s="131" t="s">
        <v>3214</v>
      </c>
      <c r="D3742" s="131" t="s">
        <v>3215</v>
      </c>
      <c r="E3742" s="132" t="s">
        <v>3306</v>
      </c>
      <c r="F3742" s="136" t="s">
        <v>547</v>
      </c>
      <c r="G3742" s="133">
        <v>300</v>
      </c>
    </row>
    <row r="3743" spans="2:7" ht="30" customHeight="1" x14ac:dyDescent="0.25">
      <c r="B3743" s="131" t="s">
        <v>3303</v>
      </c>
      <c r="C3743" s="131" t="s">
        <v>3214</v>
      </c>
      <c r="D3743" s="131" t="s">
        <v>3215</v>
      </c>
      <c r="E3743" s="132" t="s">
        <v>3148</v>
      </c>
      <c r="F3743" s="136" t="s">
        <v>563</v>
      </c>
      <c r="G3743" s="133">
        <v>60</v>
      </c>
    </row>
    <row r="3744" spans="2:7" ht="30" customHeight="1" x14ac:dyDescent="0.25">
      <c r="B3744" s="131" t="s">
        <v>3303</v>
      </c>
      <c r="C3744" s="131" t="s">
        <v>3214</v>
      </c>
      <c r="D3744" s="131" t="s">
        <v>3215</v>
      </c>
      <c r="E3744" s="132" t="s">
        <v>2551</v>
      </c>
      <c r="F3744" s="136" t="s">
        <v>553</v>
      </c>
      <c r="G3744" s="133">
        <v>160</v>
      </c>
    </row>
    <row r="3745" spans="2:7" ht="30.75" customHeight="1" x14ac:dyDescent="0.25">
      <c r="B3745" s="131" t="s">
        <v>3303</v>
      </c>
      <c r="C3745" s="131" t="s">
        <v>3214</v>
      </c>
      <c r="D3745" s="131" t="s">
        <v>3215</v>
      </c>
      <c r="E3745" s="132" t="s">
        <v>2615</v>
      </c>
      <c r="F3745" s="136" t="s">
        <v>544</v>
      </c>
      <c r="G3745" s="133">
        <v>142.06121520280709</v>
      </c>
    </row>
    <row r="3746" spans="2:7" ht="29.25" customHeight="1" x14ac:dyDescent="0.25">
      <c r="B3746" s="131" t="s">
        <v>3298</v>
      </c>
      <c r="C3746" s="131" t="s">
        <v>3214</v>
      </c>
      <c r="D3746" s="131" t="s">
        <v>3215</v>
      </c>
      <c r="E3746" s="132" t="s">
        <v>2499</v>
      </c>
      <c r="F3746" s="136" t="s">
        <v>544</v>
      </c>
      <c r="G3746" s="133">
        <v>0</v>
      </c>
    </row>
    <row r="3747" spans="2:7" ht="27.75" customHeight="1" x14ac:dyDescent="0.25">
      <c r="B3747" s="131" t="s">
        <v>3298</v>
      </c>
      <c r="C3747" s="131" t="s">
        <v>3214</v>
      </c>
      <c r="D3747" s="131" t="s">
        <v>3215</v>
      </c>
      <c r="E3747" s="132" t="s">
        <v>3307</v>
      </c>
      <c r="F3747" s="136" t="s">
        <v>547</v>
      </c>
      <c r="G3747" s="133">
        <v>322.28044004241917</v>
      </c>
    </row>
    <row r="3748" spans="2:7" ht="27" customHeight="1" x14ac:dyDescent="0.25">
      <c r="B3748" s="131" t="s">
        <v>3298</v>
      </c>
      <c r="C3748" s="131" t="s">
        <v>3214</v>
      </c>
      <c r="D3748" s="131" t="s">
        <v>3215</v>
      </c>
      <c r="E3748" s="132" t="s">
        <v>2730</v>
      </c>
      <c r="F3748" s="136" t="s">
        <v>563</v>
      </c>
      <c r="G3748" s="133">
        <v>80.252595107204598</v>
      </c>
    </row>
    <row r="3749" spans="2:7" ht="29.25" customHeight="1" x14ac:dyDescent="0.25">
      <c r="B3749" s="131" t="s">
        <v>3298</v>
      </c>
      <c r="C3749" s="131" t="s">
        <v>3214</v>
      </c>
      <c r="D3749" s="131" t="s">
        <v>3215</v>
      </c>
      <c r="E3749" s="132" t="s">
        <v>2338</v>
      </c>
      <c r="F3749" s="136" t="s">
        <v>563</v>
      </c>
      <c r="G3749" s="133">
        <v>20</v>
      </c>
    </row>
    <row r="3750" spans="2:7" ht="30" customHeight="1" x14ac:dyDescent="0.25">
      <c r="B3750" s="131" t="s">
        <v>3298</v>
      </c>
      <c r="C3750" s="131" t="s">
        <v>3214</v>
      </c>
      <c r="D3750" s="131" t="s">
        <v>3215</v>
      </c>
      <c r="E3750" s="132" t="s">
        <v>2959</v>
      </c>
      <c r="F3750" s="136" t="s">
        <v>563</v>
      </c>
      <c r="G3750" s="133">
        <v>3</v>
      </c>
    </row>
    <row r="3751" spans="2:7" ht="30" customHeight="1" x14ac:dyDescent="0.25">
      <c r="B3751" s="131" t="s">
        <v>3308</v>
      </c>
      <c r="C3751" s="131" t="s">
        <v>3214</v>
      </c>
      <c r="D3751" s="131" t="s">
        <v>3215</v>
      </c>
      <c r="E3751" s="132" t="s">
        <v>2512</v>
      </c>
      <c r="F3751" s="136" t="s">
        <v>688</v>
      </c>
      <c r="G3751" s="133">
        <v>25</v>
      </c>
    </row>
    <row r="3752" spans="2:7" ht="29.25" customHeight="1" x14ac:dyDescent="0.25">
      <c r="B3752" s="131" t="s">
        <v>3309</v>
      </c>
      <c r="C3752" s="131" t="s">
        <v>3214</v>
      </c>
      <c r="D3752" s="131" t="s">
        <v>3215</v>
      </c>
      <c r="E3752" s="132" t="s">
        <v>2500</v>
      </c>
      <c r="F3752" s="136" t="s">
        <v>544</v>
      </c>
      <c r="G3752" s="133">
        <v>30</v>
      </c>
    </row>
    <row r="3753" spans="2:7" ht="30" customHeight="1" x14ac:dyDescent="0.25">
      <c r="B3753" s="131" t="s">
        <v>3309</v>
      </c>
      <c r="C3753" s="131" t="s">
        <v>3214</v>
      </c>
      <c r="D3753" s="131" t="s">
        <v>3215</v>
      </c>
      <c r="E3753" s="132" t="s">
        <v>2503</v>
      </c>
      <c r="F3753" s="136" t="s">
        <v>563</v>
      </c>
      <c r="G3753" s="133">
        <v>10</v>
      </c>
    </row>
    <row r="3754" spans="2:7" ht="29.25" customHeight="1" x14ac:dyDescent="0.25">
      <c r="B3754" s="131" t="s">
        <v>3309</v>
      </c>
      <c r="C3754" s="131" t="s">
        <v>3214</v>
      </c>
      <c r="D3754" s="131" t="s">
        <v>3215</v>
      </c>
      <c r="E3754" s="132" t="s">
        <v>2540</v>
      </c>
      <c r="F3754" s="136" t="s">
        <v>544</v>
      </c>
      <c r="G3754" s="133">
        <v>128.60366263399504</v>
      </c>
    </row>
    <row r="3755" spans="2:7" ht="30" customHeight="1" x14ac:dyDescent="0.25">
      <c r="B3755" s="131" t="s">
        <v>3298</v>
      </c>
      <c r="C3755" s="131" t="s">
        <v>3214</v>
      </c>
      <c r="D3755" s="131" t="s">
        <v>3215</v>
      </c>
      <c r="E3755" s="132" t="s">
        <v>2522</v>
      </c>
      <c r="F3755" s="136" t="s">
        <v>563</v>
      </c>
      <c r="G3755" s="133">
        <v>3</v>
      </c>
    </row>
    <row r="3756" spans="2:7" ht="30" customHeight="1" x14ac:dyDescent="0.25">
      <c r="B3756" s="131" t="s">
        <v>3310</v>
      </c>
      <c r="C3756" s="131" t="s">
        <v>3214</v>
      </c>
      <c r="D3756" s="131" t="s">
        <v>3215</v>
      </c>
      <c r="E3756" s="132" t="s">
        <v>2969</v>
      </c>
      <c r="F3756" s="136" t="s">
        <v>544</v>
      </c>
      <c r="G3756" s="133">
        <v>0</v>
      </c>
    </row>
    <row r="3757" spans="2:7" ht="29.25" customHeight="1" x14ac:dyDescent="0.25">
      <c r="B3757" s="131" t="s">
        <v>3310</v>
      </c>
      <c r="C3757" s="131" t="s">
        <v>3214</v>
      </c>
      <c r="D3757" s="131" t="s">
        <v>3215</v>
      </c>
      <c r="E3757" s="132" t="s">
        <v>2513</v>
      </c>
      <c r="F3757" s="136" t="s">
        <v>544</v>
      </c>
      <c r="G3757" s="133">
        <v>143.75161546491466</v>
      </c>
    </row>
    <row r="3758" spans="2:7" ht="27.75" customHeight="1" x14ac:dyDescent="0.25">
      <c r="B3758" s="131" t="s">
        <v>3310</v>
      </c>
      <c r="C3758" s="131" t="s">
        <v>3214</v>
      </c>
      <c r="D3758" s="131" t="s">
        <v>3215</v>
      </c>
      <c r="E3758" s="132" t="s">
        <v>2650</v>
      </c>
      <c r="F3758" s="136" t="s">
        <v>547</v>
      </c>
      <c r="G3758" s="133">
        <v>340</v>
      </c>
    </row>
    <row r="3759" spans="2:7" ht="30" customHeight="1" x14ac:dyDescent="0.25">
      <c r="B3759" s="131" t="s">
        <v>3310</v>
      </c>
      <c r="C3759" s="131" t="s">
        <v>3214</v>
      </c>
      <c r="D3759" s="131" t="s">
        <v>3215</v>
      </c>
      <c r="E3759" s="132" t="s">
        <v>3067</v>
      </c>
      <c r="F3759" s="136" t="s">
        <v>553</v>
      </c>
      <c r="G3759" s="133">
        <v>190</v>
      </c>
    </row>
    <row r="3760" spans="2:7" ht="30.75" customHeight="1" x14ac:dyDescent="0.25">
      <c r="B3760" s="131" t="s">
        <v>3310</v>
      </c>
      <c r="C3760" s="131" t="s">
        <v>3214</v>
      </c>
      <c r="D3760" s="131" t="s">
        <v>3215</v>
      </c>
      <c r="E3760" s="132" t="s">
        <v>2530</v>
      </c>
      <c r="F3760" s="136" t="s">
        <v>1121</v>
      </c>
      <c r="G3760" s="133">
        <v>275.27997985901823</v>
      </c>
    </row>
    <row r="3761" spans="2:7" ht="30" customHeight="1" x14ac:dyDescent="0.25">
      <c r="B3761" s="131" t="s">
        <v>3298</v>
      </c>
      <c r="C3761" s="131" t="s">
        <v>3214</v>
      </c>
      <c r="D3761" s="131" t="s">
        <v>3215</v>
      </c>
      <c r="E3761" s="132" t="s">
        <v>2955</v>
      </c>
      <c r="F3761" s="136" t="s">
        <v>559</v>
      </c>
      <c r="G3761" s="133">
        <v>3</v>
      </c>
    </row>
    <row r="3762" spans="2:7" ht="29.25" customHeight="1" x14ac:dyDescent="0.25">
      <c r="B3762" s="131" t="s">
        <v>3311</v>
      </c>
      <c r="C3762" s="131" t="s">
        <v>3214</v>
      </c>
      <c r="D3762" s="131" t="s">
        <v>3215</v>
      </c>
      <c r="E3762" s="132" t="s">
        <v>2507</v>
      </c>
      <c r="F3762" s="136" t="s">
        <v>563</v>
      </c>
      <c r="G3762" s="133">
        <v>10</v>
      </c>
    </row>
    <row r="3763" spans="2:7" ht="29.25" customHeight="1" x14ac:dyDescent="0.25">
      <c r="B3763" s="131" t="s">
        <v>3312</v>
      </c>
      <c r="C3763" s="131" t="s">
        <v>3214</v>
      </c>
      <c r="D3763" s="131" t="s">
        <v>3215</v>
      </c>
      <c r="E3763" s="132" t="s">
        <v>2514</v>
      </c>
      <c r="F3763" s="136" t="s">
        <v>563</v>
      </c>
      <c r="G3763" s="133">
        <v>100</v>
      </c>
    </row>
    <row r="3764" spans="2:7" ht="30.75" customHeight="1" x14ac:dyDescent="0.25">
      <c r="B3764" s="131" t="s">
        <v>3313</v>
      </c>
      <c r="C3764" s="131" t="s">
        <v>3214</v>
      </c>
      <c r="D3764" s="131" t="s">
        <v>3215</v>
      </c>
      <c r="E3764" s="132" t="s">
        <v>2536</v>
      </c>
      <c r="F3764" s="136" t="s">
        <v>544</v>
      </c>
      <c r="G3764" s="133">
        <v>80</v>
      </c>
    </row>
    <row r="3765" spans="2:7" ht="30" customHeight="1" x14ac:dyDescent="0.25">
      <c r="B3765" s="131" t="s">
        <v>3313</v>
      </c>
      <c r="C3765" s="131" t="s">
        <v>3214</v>
      </c>
      <c r="D3765" s="131" t="s">
        <v>3215</v>
      </c>
      <c r="E3765" s="132" t="s">
        <v>2520</v>
      </c>
      <c r="F3765" s="136" t="s">
        <v>559</v>
      </c>
      <c r="G3765" s="133">
        <v>3</v>
      </c>
    </row>
    <row r="3766" spans="2:7" ht="30" customHeight="1" x14ac:dyDescent="0.25">
      <c r="B3766" s="131" t="s">
        <v>3313</v>
      </c>
      <c r="C3766" s="131" t="s">
        <v>3214</v>
      </c>
      <c r="D3766" s="131" t="s">
        <v>3215</v>
      </c>
      <c r="E3766" s="132" t="s">
        <v>2656</v>
      </c>
      <c r="F3766" s="136" t="s">
        <v>544</v>
      </c>
      <c r="G3766" s="133">
        <v>10</v>
      </c>
    </row>
    <row r="3767" spans="2:7" ht="29.25" customHeight="1" x14ac:dyDescent="0.25">
      <c r="B3767" s="131" t="s">
        <v>3313</v>
      </c>
      <c r="C3767" s="131" t="s">
        <v>3214</v>
      </c>
      <c r="D3767" s="131" t="s">
        <v>3215</v>
      </c>
      <c r="E3767" s="132" t="s">
        <v>2934</v>
      </c>
      <c r="F3767" s="136" t="s">
        <v>563</v>
      </c>
      <c r="G3767" s="133">
        <v>0</v>
      </c>
    </row>
    <row r="3768" spans="2:7" ht="31.5" customHeight="1" x14ac:dyDescent="0.25">
      <c r="B3768" s="131" t="s">
        <v>3313</v>
      </c>
      <c r="C3768" s="131" t="s">
        <v>3214</v>
      </c>
      <c r="D3768" s="131" t="s">
        <v>3215</v>
      </c>
      <c r="E3768" s="132" t="s">
        <v>3314</v>
      </c>
      <c r="F3768" s="136" t="s">
        <v>563</v>
      </c>
      <c r="G3768" s="133">
        <v>80.823973299976871</v>
      </c>
    </row>
    <row r="3769" spans="2:7" ht="29.25" customHeight="1" x14ac:dyDescent="0.25">
      <c r="B3769" s="131" t="s">
        <v>3313</v>
      </c>
      <c r="C3769" s="131" t="s">
        <v>3214</v>
      </c>
      <c r="D3769" s="131" t="s">
        <v>3215</v>
      </c>
      <c r="E3769" s="132" t="s">
        <v>2937</v>
      </c>
      <c r="F3769" s="136" t="s">
        <v>559</v>
      </c>
      <c r="G3769" s="133">
        <v>0</v>
      </c>
    </row>
    <row r="3770" spans="2:7" ht="29.25" customHeight="1" x14ac:dyDescent="0.25">
      <c r="B3770" s="131" t="s">
        <v>3313</v>
      </c>
      <c r="C3770" s="131" t="s">
        <v>3214</v>
      </c>
      <c r="D3770" s="131" t="s">
        <v>3215</v>
      </c>
      <c r="E3770" s="132" t="s">
        <v>2524</v>
      </c>
      <c r="F3770" s="136" t="s">
        <v>563</v>
      </c>
      <c r="G3770" s="133">
        <v>80.823973299976871</v>
      </c>
    </row>
    <row r="3771" spans="2:7" ht="29.25" customHeight="1" x14ac:dyDescent="0.25">
      <c r="B3771" s="131" t="s">
        <v>3313</v>
      </c>
      <c r="C3771" s="131" t="s">
        <v>3214</v>
      </c>
      <c r="D3771" s="131" t="s">
        <v>3215</v>
      </c>
      <c r="E3771" s="132" t="s">
        <v>2549</v>
      </c>
      <c r="F3771" s="136" t="s">
        <v>563</v>
      </c>
      <c r="G3771" s="133">
        <v>70</v>
      </c>
    </row>
    <row r="3772" spans="2:7" ht="30.75" customHeight="1" x14ac:dyDescent="0.25">
      <c r="B3772" s="131" t="s">
        <v>3313</v>
      </c>
      <c r="C3772" s="131" t="s">
        <v>3214</v>
      </c>
      <c r="D3772" s="131" t="s">
        <v>3215</v>
      </c>
      <c r="E3772" s="132" t="s">
        <v>2672</v>
      </c>
      <c r="F3772" s="136" t="s">
        <v>563</v>
      </c>
      <c r="G3772" s="133">
        <v>10</v>
      </c>
    </row>
    <row r="3773" spans="2:7" ht="27.75" customHeight="1" x14ac:dyDescent="0.25">
      <c r="B3773" s="131" t="s">
        <v>3313</v>
      </c>
      <c r="C3773" s="131" t="s">
        <v>3214</v>
      </c>
      <c r="D3773" s="131" t="s">
        <v>3215</v>
      </c>
      <c r="E3773" s="132" t="s">
        <v>2949</v>
      </c>
      <c r="F3773" s="136" t="s">
        <v>544</v>
      </c>
      <c r="G3773" s="133">
        <v>121.7297765880574</v>
      </c>
    </row>
    <row r="3774" spans="2:7" ht="29.25" customHeight="1" x14ac:dyDescent="0.25">
      <c r="B3774" s="131" t="s">
        <v>3315</v>
      </c>
      <c r="C3774" s="131" t="s">
        <v>3214</v>
      </c>
      <c r="D3774" s="131" t="s">
        <v>3215</v>
      </c>
      <c r="E3774" s="132" t="s">
        <v>2550</v>
      </c>
      <c r="F3774" s="136" t="s">
        <v>688</v>
      </c>
      <c r="G3774" s="133">
        <v>45.454553977275225</v>
      </c>
    </row>
    <row r="3775" spans="2:7" ht="30" customHeight="1" x14ac:dyDescent="0.25">
      <c r="B3775" s="131" t="s">
        <v>3316</v>
      </c>
      <c r="C3775" s="131" t="s">
        <v>3214</v>
      </c>
      <c r="D3775" s="131" t="s">
        <v>3215</v>
      </c>
      <c r="E3775" s="132" t="s">
        <v>2638</v>
      </c>
      <c r="F3775" s="136" t="s">
        <v>626</v>
      </c>
      <c r="G3775" s="133">
        <v>20</v>
      </c>
    </row>
    <row r="3776" spans="2:7" ht="29.25" customHeight="1" x14ac:dyDescent="0.25">
      <c r="B3776" s="131" t="s">
        <v>3313</v>
      </c>
      <c r="C3776" s="131" t="s">
        <v>3214</v>
      </c>
      <c r="D3776" s="131" t="s">
        <v>3215</v>
      </c>
      <c r="E3776" s="132" t="s">
        <v>2541</v>
      </c>
      <c r="F3776" s="136" t="s">
        <v>563</v>
      </c>
      <c r="G3776" s="133">
        <v>80.823973299976871</v>
      </c>
    </row>
    <row r="3777" spans="2:7" ht="30" customHeight="1" x14ac:dyDescent="0.25">
      <c r="B3777" s="131" t="s">
        <v>3317</v>
      </c>
      <c r="C3777" s="131" t="s">
        <v>3214</v>
      </c>
      <c r="D3777" s="131" t="s">
        <v>3215</v>
      </c>
      <c r="E3777" s="132" t="s">
        <v>2325</v>
      </c>
      <c r="F3777" s="136" t="s">
        <v>553</v>
      </c>
      <c r="G3777" s="133">
        <v>218.00234383583697</v>
      </c>
    </row>
    <row r="3778" spans="2:7" ht="30" customHeight="1" x14ac:dyDescent="0.25">
      <c r="B3778" s="131" t="s">
        <v>3283</v>
      </c>
      <c r="C3778" s="131" t="s">
        <v>3214</v>
      </c>
      <c r="D3778" s="131" t="s">
        <v>3215</v>
      </c>
      <c r="E3778" s="132" t="s">
        <v>2651</v>
      </c>
      <c r="F3778" s="136" t="s">
        <v>563</v>
      </c>
      <c r="G3778" s="133">
        <v>40</v>
      </c>
    </row>
    <row r="3779" spans="2:7" ht="30" customHeight="1" x14ac:dyDescent="0.25">
      <c r="B3779" s="131" t="s">
        <v>3283</v>
      </c>
      <c r="C3779" s="131" t="s">
        <v>3214</v>
      </c>
      <c r="D3779" s="131" t="s">
        <v>3215</v>
      </c>
      <c r="E3779" s="132" t="s">
        <v>2326</v>
      </c>
      <c r="F3779" s="136" t="s">
        <v>544</v>
      </c>
      <c r="G3779" s="133">
        <v>0</v>
      </c>
    </row>
    <row r="3780" spans="2:7" ht="30" customHeight="1" x14ac:dyDescent="0.25">
      <c r="B3780" s="131" t="s">
        <v>3283</v>
      </c>
      <c r="C3780" s="131" t="s">
        <v>3214</v>
      </c>
      <c r="D3780" s="131" t="s">
        <v>3215</v>
      </c>
      <c r="E3780" s="132" t="s">
        <v>3208</v>
      </c>
      <c r="F3780" s="136" t="s">
        <v>626</v>
      </c>
      <c r="G3780" s="133">
        <v>21.602942449707395</v>
      </c>
    </row>
    <row r="3781" spans="2:7" ht="30" customHeight="1" x14ac:dyDescent="0.25">
      <c r="B3781" s="131" t="s">
        <v>3317</v>
      </c>
      <c r="C3781" s="131" t="s">
        <v>3214</v>
      </c>
      <c r="D3781" s="131" t="s">
        <v>3215</v>
      </c>
      <c r="E3781" s="132" t="s">
        <v>2666</v>
      </c>
      <c r="F3781" s="136" t="s">
        <v>544</v>
      </c>
      <c r="G3781" s="133">
        <v>70</v>
      </c>
    </row>
    <row r="3782" spans="2:7" ht="30" customHeight="1" x14ac:dyDescent="0.25">
      <c r="B3782" s="131" t="s">
        <v>3317</v>
      </c>
      <c r="C3782" s="131" t="s">
        <v>3214</v>
      </c>
      <c r="D3782" s="131" t="s">
        <v>3215</v>
      </c>
      <c r="E3782" s="132" t="s">
        <v>2907</v>
      </c>
      <c r="F3782" s="136" t="s">
        <v>544</v>
      </c>
      <c r="G3782" s="133">
        <v>0</v>
      </c>
    </row>
    <row r="3783" spans="2:7" ht="30.75" customHeight="1" x14ac:dyDescent="0.25">
      <c r="B3783" s="131" t="s">
        <v>3283</v>
      </c>
      <c r="C3783" s="131" t="s">
        <v>3214</v>
      </c>
      <c r="D3783" s="131" t="s">
        <v>3215</v>
      </c>
      <c r="E3783" s="132" t="s">
        <v>2640</v>
      </c>
      <c r="F3783" s="136" t="s">
        <v>544</v>
      </c>
      <c r="G3783" s="133">
        <v>139.35902134103134</v>
      </c>
    </row>
    <row r="3784" spans="2:7" ht="30" customHeight="1" x14ac:dyDescent="0.25">
      <c r="B3784" s="131" t="s">
        <v>3283</v>
      </c>
      <c r="C3784" s="131" t="s">
        <v>3214</v>
      </c>
      <c r="D3784" s="131" t="s">
        <v>3215</v>
      </c>
      <c r="E3784" s="132" t="s">
        <v>3075</v>
      </c>
      <c r="F3784" s="136" t="s">
        <v>544</v>
      </c>
      <c r="G3784" s="133">
        <v>100</v>
      </c>
    </row>
    <row r="3785" spans="2:7" ht="30" customHeight="1" x14ac:dyDescent="0.25">
      <c r="B3785" s="131" t="s">
        <v>3318</v>
      </c>
      <c r="C3785" s="131" t="s">
        <v>3214</v>
      </c>
      <c r="D3785" s="131" t="s">
        <v>3215</v>
      </c>
      <c r="E3785" s="132" t="s">
        <v>2292</v>
      </c>
      <c r="F3785" s="136" t="s">
        <v>547</v>
      </c>
      <c r="G3785" s="133">
        <v>349.37421605545251</v>
      </c>
    </row>
    <row r="3786" spans="2:7" ht="30" customHeight="1" x14ac:dyDescent="0.25">
      <c r="B3786" s="131" t="s">
        <v>3319</v>
      </c>
      <c r="C3786" s="131" t="s">
        <v>3214</v>
      </c>
      <c r="D3786" s="131" t="s">
        <v>3215</v>
      </c>
      <c r="E3786" s="132" t="s">
        <v>2686</v>
      </c>
      <c r="F3786" s="136" t="s">
        <v>563</v>
      </c>
      <c r="G3786" s="133">
        <v>30</v>
      </c>
    </row>
    <row r="3787" spans="2:7" ht="29.25" customHeight="1" x14ac:dyDescent="0.25">
      <c r="B3787" s="131" t="s">
        <v>3319</v>
      </c>
      <c r="C3787" s="131" t="s">
        <v>3214</v>
      </c>
      <c r="D3787" s="131" t="s">
        <v>3215</v>
      </c>
      <c r="E3787" s="132" t="s">
        <v>2293</v>
      </c>
      <c r="F3787" s="136" t="s">
        <v>559</v>
      </c>
      <c r="G3787" s="133">
        <v>54.712056950002612</v>
      </c>
    </row>
    <row r="3788" spans="2:7" ht="29.25" customHeight="1" x14ac:dyDescent="0.25">
      <c r="B3788" s="131" t="s">
        <v>3319</v>
      </c>
      <c r="C3788" s="131" t="s">
        <v>3214</v>
      </c>
      <c r="D3788" s="131" t="s">
        <v>3215</v>
      </c>
      <c r="E3788" s="132" t="s">
        <v>2999</v>
      </c>
      <c r="F3788" s="136" t="s">
        <v>688</v>
      </c>
      <c r="G3788" s="133">
        <v>3</v>
      </c>
    </row>
    <row r="3789" spans="2:7" ht="30.75" customHeight="1" x14ac:dyDescent="0.25">
      <c r="B3789" s="131" t="s">
        <v>3320</v>
      </c>
      <c r="C3789" s="131" t="s">
        <v>3214</v>
      </c>
      <c r="D3789" s="131" t="s">
        <v>3215</v>
      </c>
      <c r="E3789" s="132" t="s">
        <v>2473</v>
      </c>
      <c r="F3789" s="136" t="s">
        <v>563</v>
      </c>
      <c r="G3789" s="133">
        <v>60</v>
      </c>
    </row>
    <row r="3790" spans="2:7" ht="30" customHeight="1" x14ac:dyDescent="0.25">
      <c r="B3790" s="131" t="s">
        <v>3320</v>
      </c>
      <c r="C3790" s="131" t="s">
        <v>3214</v>
      </c>
      <c r="D3790" s="131" t="s">
        <v>3215</v>
      </c>
      <c r="E3790" s="132" t="s">
        <v>2967</v>
      </c>
      <c r="F3790" s="136" t="s">
        <v>563</v>
      </c>
      <c r="G3790" s="133">
        <v>84.911925238785429</v>
      </c>
    </row>
    <row r="3791" spans="2:7" ht="30" customHeight="1" x14ac:dyDescent="0.25">
      <c r="B3791" s="131" t="s">
        <v>3320</v>
      </c>
      <c r="C3791" s="131" t="s">
        <v>3214</v>
      </c>
      <c r="D3791" s="131" t="s">
        <v>3215</v>
      </c>
      <c r="E3791" s="132" t="s">
        <v>2490</v>
      </c>
      <c r="F3791" s="136" t="s">
        <v>563</v>
      </c>
      <c r="G3791" s="133">
        <v>10</v>
      </c>
    </row>
    <row r="3792" spans="2:7" ht="29.25" customHeight="1" x14ac:dyDescent="0.25">
      <c r="B3792" s="131" t="s">
        <v>3320</v>
      </c>
      <c r="C3792" s="131" t="s">
        <v>3214</v>
      </c>
      <c r="D3792" s="131" t="s">
        <v>3215</v>
      </c>
      <c r="E3792" s="132" t="s">
        <v>2511</v>
      </c>
      <c r="F3792" s="136" t="s">
        <v>563</v>
      </c>
      <c r="G3792" s="133">
        <v>84.911925238785429</v>
      </c>
    </row>
    <row r="3793" spans="2:7" ht="29.25" customHeight="1" x14ac:dyDescent="0.25">
      <c r="B3793" s="131" t="s">
        <v>3320</v>
      </c>
      <c r="C3793" s="131" t="s">
        <v>3214</v>
      </c>
      <c r="D3793" s="131" t="s">
        <v>3215</v>
      </c>
      <c r="E3793" s="132" t="s">
        <v>2526</v>
      </c>
      <c r="F3793" s="136" t="s">
        <v>544</v>
      </c>
      <c r="G3793" s="133">
        <v>5</v>
      </c>
    </row>
    <row r="3794" spans="2:7" ht="30.75" customHeight="1" x14ac:dyDescent="0.25">
      <c r="B3794" s="131" t="s">
        <v>3320</v>
      </c>
      <c r="C3794" s="131" t="s">
        <v>3214</v>
      </c>
      <c r="D3794" s="131" t="s">
        <v>3215</v>
      </c>
      <c r="E3794" s="132" t="s">
        <v>2482</v>
      </c>
      <c r="F3794" s="136" t="s">
        <v>563</v>
      </c>
      <c r="G3794" s="133">
        <v>5</v>
      </c>
    </row>
    <row r="3795" spans="2:7" ht="27.75" customHeight="1" x14ac:dyDescent="0.25">
      <c r="B3795" s="131" t="s">
        <v>3321</v>
      </c>
      <c r="C3795" s="131" t="s">
        <v>3214</v>
      </c>
      <c r="D3795" s="131" t="s">
        <v>3215</v>
      </c>
      <c r="E3795" s="132" t="s">
        <v>2491</v>
      </c>
      <c r="F3795" s="136" t="s">
        <v>688</v>
      </c>
      <c r="G3795" s="133">
        <v>20</v>
      </c>
    </row>
    <row r="3796" spans="2:7" ht="29.25" customHeight="1" x14ac:dyDescent="0.25">
      <c r="B3796" s="131" t="s">
        <v>3322</v>
      </c>
      <c r="C3796" s="131" t="s">
        <v>3214</v>
      </c>
      <c r="D3796" s="131" t="s">
        <v>3215</v>
      </c>
      <c r="E3796" s="132" t="s">
        <v>3132</v>
      </c>
      <c r="F3796" s="136" t="s">
        <v>559</v>
      </c>
      <c r="G3796" s="133">
        <v>40</v>
      </c>
    </row>
    <row r="3797" spans="2:7" ht="30" customHeight="1" x14ac:dyDescent="0.25">
      <c r="B3797" s="131" t="s">
        <v>3322</v>
      </c>
      <c r="C3797" s="131" t="s">
        <v>3214</v>
      </c>
      <c r="D3797" s="131" t="s">
        <v>3215</v>
      </c>
      <c r="E3797" s="132" t="s">
        <v>2512</v>
      </c>
      <c r="F3797" s="136" t="s">
        <v>544</v>
      </c>
      <c r="G3797" s="133">
        <v>80</v>
      </c>
    </row>
    <row r="3798" spans="2:7" ht="29.25" customHeight="1" x14ac:dyDescent="0.25">
      <c r="B3798" s="131" t="s">
        <v>3323</v>
      </c>
      <c r="C3798" s="131" t="s">
        <v>3214</v>
      </c>
      <c r="D3798" s="131" t="s">
        <v>3215</v>
      </c>
      <c r="E3798" s="132" t="s">
        <v>2344</v>
      </c>
      <c r="F3798" s="136" t="s">
        <v>544</v>
      </c>
      <c r="G3798" s="133">
        <v>40</v>
      </c>
    </row>
    <row r="3799" spans="2:7" ht="27.75" customHeight="1" x14ac:dyDescent="0.25">
      <c r="B3799" s="131" t="s">
        <v>3323</v>
      </c>
      <c r="C3799" s="131" t="s">
        <v>3214</v>
      </c>
      <c r="D3799" s="131" t="s">
        <v>3215</v>
      </c>
      <c r="E3799" s="132" t="s">
        <v>2505</v>
      </c>
      <c r="F3799" s="136" t="s">
        <v>559</v>
      </c>
      <c r="G3799" s="133">
        <v>0</v>
      </c>
    </row>
    <row r="3800" spans="2:7" ht="29.25" customHeight="1" x14ac:dyDescent="0.25">
      <c r="B3800" s="131" t="s">
        <v>3324</v>
      </c>
      <c r="C3800" s="131" t="s">
        <v>3214</v>
      </c>
      <c r="D3800" s="131" t="s">
        <v>3215</v>
      </c>
      <c r="E3800" s="132" t="s">
        <v>2520</v>
      </c>
      <c r="F3800" s="136" t="s">
        <v>688</v>
      </c>
      <c r="G3800" s="133">
        <v>30</v>
      </c>
    </row>
    <row r="3801" spans="2:7" ht="30" customHeight="1" x14ac:dyDescent="0.25">
      <c r="B3801" s="131" t="s">
        <v>3324</v>
      </c>
      <c r="C3801" s="131" t="s">
        <v>3214</v>
      </c>
      <c r="D3801" s="131" t="s">
        <v>3215</v>
      </c>
      <c r="E3801" s="132" t="s">
        <v>2673</v>
      </c>
      <c r="F3801" s="136" t="s">
        <v>626</v>
      </c>
      <c r="G3801" s="133">
        <v>19.035940979500623</v>
      </c>
    </row>
    <row r="3802" spans="2:7" ht="30" customHeight="1" x14ac:dyDescent="0.25">
      <c r="B3802" s="131" t="s">
        <v>3325</v>
      </c>
      <c r="C3802" s="131" t="s">
        <v>3214</v>
      </c>
      <c r="D3802" s="131" t="s">
        <v>3215</v>
      </c>
      <c r="E3802" s="132" t="s">
        <v>3326</v>
      </c>
      <c r="F3802" s="136" t="s">
        <v>544</v>
      </c>
      <c r="G3802" s="133">
        <v>122.80631774077753</v>
      </c>
    </row>
    <row r="3803" spans="2:7" ht="29.25" customHeight="1" x14ac:dyDescent="0.25">
      <c r="B3803" s="131" t="s">
        <v>3325</v>
      </c>
      <c r="C3803" s="131" t="s">
        <v>3214</v>
      </c>
      <c r="D3803" s="131" t="s">
        <v>3215</v>
      </c>
      <c r="E3803" s="132" t="s">
        <v>2661</v>
      </c>
      <c r="F3803" s="136" t="s">
        <v>563</v>
      </c>
      <c r="G3803" s="133">
        <v>20</v>
      </c>
    </row>
    <row r="3804" spans="2:7" ht="29.25" customHeight="1" x14ac:dyDescent="0.25">
      <c r="B3804" s="131" t="s">
        <v>3327</v>
      </c>
      <c r="C3804" s="131" t="s">
        <v>3214</v>
      </c>
      <c r="D3804" s="131" t="s">
        <v>3215</v>
      </c>
      <c r="E3804" s="132" t="s">
        <v>2524</v>
      </c>
      <c r="F3804" s="136" t="s">
        <v>586</v>
      </c>
      <c r="G3804" s="133">
        <v>0</v>
      </c>
    </row>
    <row r="3805" spans="2:7" ht="29.25" customHeight="1" x14ac:dyDescent="0.25">
      <c r="B3805" s="131" t="s">
        <v>3328</v>
      </c>
      <c r="C3805" s="131" t="s">
        <v>3214</v>
      </c>
      <c r="D3805" s="131" t="s">
        <v>3215</v>
      </c>
      <c r="E3805" s="132" t="s">
        <v>2526</v>
      </c>
      <c r="F3805" s="136" t="s">
        <v>563</v>
      </c>
      <c r="G3805" s="133">
        <v>10</v>
      </c>
    </row>
    <row r="3806" spans="2:7" ht="29.25" customHeight="1" x14ac:dyDescent="0.25">
      <c r="B3806" s="131" t="s">
        <v>3328</v>
      </c>
      <c r="C3806" s="131" t="s">
        <v>3214</v>
      </c>
      <c r="D3806" s="131" t="s">
        <v>3215</v>
      </c>
      <c r="E3806" s="132" t="s">
        <v>2394</v>
      </c>
      <c r="F3806" s="136" t="s">
        <v>544</v>
      </c>
      <c r="G3806" s="133">
        <v>122.80631774077753</v>
      </c>
    </row>
    <row r="3807" spans="2:7" ht="30" customHeight="1" x14ac:dyDescent="0.25">
      <c r="B3807" s="131" t="s">
        <v>3325</v>
      </c>
      <c r="C3807" s="131" t="s">
        <v>3214</v>
      </c>
      <c r="D3807" s="131" t="s">
        <v>3215</v>
      </c>
      <c r="E3807" s="132" t="s">
        <v>2336</v>
      </c>
      <c r="F3807" s="136" t="s">
        <v>563</v>
      </c>
      <c r="G3807" s="133">
        <v>3</v>
      </c>
    </row>
    <row r="3808" spans="2:7" ht="29.25" customHeight="1" x14ac:dyDescent="0.25">
      <c r="B3808" s="131" t="s">
        <v>3325</v>
      </c>
      <c r="C3808" s="131" t="s">
        <v>3214</v>
      </c>
      <c r="D3808" s="131" t="s">
        <v>3215</v>
      </c>
      <c r="E3808" s="132" t="s">
        <v>2540</v>
      </c>
      <c r="F3808" s="136" t="s">
        <v>688</v>
      </c>
      <c r="G3808" s="133">
        <v>5</v>
      </c>
    </row>
    <row r="3809" spans="2:7" ht="30" customHeight="1" x14ac:dyDescent="0.25">
      <c r="B3809" s="131" t="s">
        <v>3329</v>
      </c>
      <c r="C3809" s="131" t="s">
        <v>3214</v>
      </c>
      <c r="D3809" s="131" t="s">
        <v>3215</v>
      </c>
      <c r="E3809" s="132" t="s">
        <v>2919</v>
      </c>
      <c r="F3809" s="136" t="s">
        <v>586</v>
      </c>
      <c r="G3809" s="133">
        <v>30.569729590303361</v>
      </c>
    </row>
    <row r="3810" spans="2:7" ht="29.25" customHeight="1" x14ac:dyDescent="0.25">
      <c r="B3810" s="131" t="s">
        <v>3329</v>
      </c>
      <c r="C3810" s="131" t="s">
        <v>3214</v>
      </c>
      <c r="D3810" s="131" t="s">
        <v>3215</v>
      </c>
      <c r="E3810" s="132" t="s">
        <v>2533</v>
      </c>
      <c r="F3810" s="136" t="s">
        <v>563</v>
      </c>
      <c r="G3810" s="133">
        <v>5</v>
      </c>
    </row>
    <row r="3811" spans="2:7" ht="30" customHeight="1" x14ac:dyDescent="0.25">
      <c r="B3811" s="131" t="s">
        <v>3329</v>
      </c>
      <c r="C3811" s="131" t="s">
        <v>3214</v>
      </c>
      <c r="D3811" s="131" t="s">
        <v>3215</v>
      </c>
      <c r="E3811" s="132" t="s">
        <v>2538</v>
      </c>
      <c r="F3811" s="136" t="s">
        <v>688</v>
      </c>
      <c r="G3811" s="133">
        <v>20</v>
      </c>
    </row>
    <row r="3812" spans="2:7" ht="30" customHeight="1" x14ac:dyDescent="0.25">
      <c r="B3812" s="131" t="s">
        <v>3330</v>
      </c>
      <c r="C3812" s="131" t="s">
        <v>3214</v>
      </c>
      <c r="D3812" s="131" t="s">
        <v>3215</v>
      </c>
      <c r="E3812" s="132" t="s">
        <v>2519</v>
      </c>
      <c r="F3812" s="136" t="s">
        <v>845</v>
      </c>
      <c r="G3812" s="133">
        <v>7.2413771551732555</v>
      </c>
    </row>
    <row r="3813" spans="2:7" ht="30" customHeight="1" x14ac:dyDescent="0.25">
      <c r="B3813" s="131" t="s">
        <v>3331</v>
      </c>
      <c r="C3813" s="131" t="s">
        <v>3214</v>
      </c>
      <c r="D3813" s="131" t="s">
        <v>3215</v>
      </c>
      <c r="E3813" s="132" t="s">
        <v>2686</v>
      </c>
      <c r="F3813" s="136" t="s">
        <v>553</v>
      </c>
      <c r="G3813" s="133">
        <v>60</v>
      </c>
    </row>
    <row r="3814" spans="2:7" ht="30" customHeight="1" x14ac:dyDescent="0.25">
      <c r="B3814" s="131" t="s">
        <v>3332</v>
      </c>
      <c r="C3814" s="131" t="s">
        <v>3214</v>
      </c>
      <c r="D3814" s="131" t="s">
        <v>3215</v>
      </c>
      <c r="E3814" s="132" t="s">
        <v>2398</v>
      </c>
      <c r="F3814" s="136" t="s">
        <v>563</v>
      </c>
      <c r="G3814" s="133">
        <v>10</v>
      </c>
    </row>
    <row r="3815" spans="2:7" ht="30" customHeight="1" x14ac:dyDescent="0.25">
      <c r="B3815" s="131" t="s">
        <v>3332</v>
      </c>
      <c r="C3815" s="131" t="s">
        <v>3214</v>
      </c>
      <c r="D3815" s="131" t="s">
        <v>3215</v>
      </c>
      <c r="E3815" s="132" t="s">
        <v>2532</v>
      </c>
      <c r="F3815" s="136" t="s">
        <v>563</v>
      </c>
      <c r="G3815" s="133">
        <v>25</v>
      </c>
    </row>
    <row r="3816" spans="2:7" ht="30" customHeight="1" x14ac:dyDescent="0.25">
      <c r="B3816" s="131" t="s">
        <v>3332</v>
      </c>
      <c r="C3816" s="131" t="s">
        <v>3214</v>
      </c>
      <c r="D3816" s="131" t="s">
        <v>3215</v>
      </c>
      <c r="E3816" s="132" t="s">
        <v>2598</v>
      </c>
      <c r="F3816" s="136" t="s">
        <v>563</v>
      </c>
      <c r="G3816" s="133">
        <v>80.139989929509099</v>
      </c>
    </row>
    <row r="3817" spans="2:7" ht="29.25" customHeight="1" x14ac:dyDescent="0.25">
      <c r="B3817" s="131" t="s">
        <v>3332</v>
      </c>
      <c r="C3817" s="131" t="s">
        <v>3214</v>
      </c>
      <c r="D3817" s="131" t="s">
        <v>3215</v>
      </c>
      <c r="E3817" s="132" t="s">
        <v>2828</v>
      </c>
      <c r="F3817" s="136" t="s">
        <v>563</v>
      </c>
      <c r="G3817" s="133">
        <v>80.139989929509099</v>
      </c>
    </row>
    <row r="3818" spans="2:7" ht="29.25" customHeight="1" x14ac:dyDescent="0.25">
      <c r="B3818" s="131" t="s">
        <v>3332</v>
      </c>
      <c r="C3818" s="131" t="s">
        <v>3214</v>
      </c>
      <c r="D3818" s="131" t="s">
        <v>3215</v>
      </c>
      <c r="E3818" s="132" t="s">
        <v>2401</v>
      </c>
      <c r="F3818" s="136" t="s">
        <v>553</v>
      </c>
      <c r="G3818" s="133">
        <v>200.88462562496341</v>
      </c>
    </row>
    <row r="3819" spans="2:7" ht="29.25" customHeight="1" x14ac:dyDescent="0.25">
      <c r="B3819" s="131" t="s">
        <v>3332</v>
      </c>
      <c r="C3819" s="131" t="s">
        <v>3214</v>
      </c>
      <c r="D3819" s="131" t="s">
        <v>3215</v>
      </c>
      <c r="E3819" s="132" t="s">
        <v>2530</v>
      </c>
      <c r="F3819" s="136" t="s">
        <v>563</v>
      </c>
      <c r="G3819" s="133">
        <v>10</v>
      </c>
    </row>
    <row r="3820" spans="2:7" ht="30.75" customHeight="1" x14ac:dyDescent="0.25">
      <c r="B3820" s="131" t="s">
        <v>3333</v>
      </c>
      <c r="C3820" s="131" t="s">
        <v>3214</v>
      </c>
      <c r="D3820" s="131" t="s">
        <v>3215</v>
      </c>
      <c r="E3820" s="132" t="s">
        <v>2329</v>
      </c>
      <c r="F3820" s="136" t="s">
        <v>563</v>
      </c>
      <c r="G3820" s="133">
        <v>25</v>
      </c>
    </row>
    <row r="3821" spans="2:7" ht="29.25" customHeight="1" x14ac:dyDescent="0.25">
      <c r="B3821" s="131" t="s">
        <v>3334</v>
      </c>
      <c r="C3821" s="131" t="s">
        <v>3214</v>
      </c>
      <c r="D3821" s="131" t="s">
        <v>3215</v>
      </c>
      <c r="E3821" s="132" t="s">
        <v>2461</v>
      </c>
      <c r="F3821" s="136" t="s">
        <v>544</v>
      </c>
      <c r="G3821" s="133">
        <v>40</v>
      </c>
    </row>
    <row r="3822" spans="2:7" ht="30" customHeight="1" x14ac:dyDescent="0.25">
      <c r="B3822" s="131" t="s">
        <v>3334</v>
      </c>
      <c r="C3822" s="131" t="s">
        <v>3214</v>
      </c>
      <c r="D3822" s="131" t="s">
        <v>3215</v>
      </c>
      <c r="E3822" s="132" t="s">
        <v>2510</v>
      </c>
      <c r="F3822" s="136" t="s">
        <v>586</v>
      </c>
      <c r="G3822" s="133">
        <v>31.919158459665233</v>
      </c>
    </row>
    <row r="3823" spans="2:7" ht="30" customHeight="1" x14ac:dyDescent="0.25">
      <c r="B3823" s="131" t="s">
        <v>3334</v>
      </c>
      <c r="C3823" s="131" t="s">
        <v>3214</v>
      </c>
      <c r="D3823" s="131" t="s">
        <v>3215</v>
      </c>
      <c r="E3823" s="132" t="s">
        <v>2498</v>
      </c>
      <c r="F3823" s="136" t="s">
        <v>563</v>
      </c>
      <c r="G3823" s="133">
        <v>30</v>
      </c>
    </row>
    <row r="3824" spans="2:7" ht="29.25" customHeight="1" x14ac:dyDescent="0.25">
      <c r="B3824" s="131" t="s">
        <v>3334</v>
      </c>
      <c r="C3824" s="131" t="s">
        <v>3214</v>
      </c>
      <c r="D3824" s="131" t="s">
        <v>3215</v>
      </c>
      <c r="E3824" s="132" t="s">
        <v>2554</v>
      </c>
      <c r="F3824" s="136" t="s">
        <v>544</v>
      </c>
      <c r="G3824" s="133">
        <v>128.42516825064621</v>
      </c>
    </row>
    <row r="3825" spans="2:7" ht="30" customHeight="1" x14ac:dyDescent="0.25">
      <c r="B3825" s="131" t="s">
        <v>3334</v>
      </c>
      <c r="C3825" s="131" t="s">
        <v>3214</v>
      </c>
      <c r="D3825" s="131" t="s">
        <v>3215</v>
      </c>
      <c r="E3825" s="132" t="s">
        <v>3335</v>
      </c>
      <c r="F3825" s="136" t="s">
        <v>563</v>
      </c>
      <c r="G3825" s="133">
        <v>10</v>
      </c>
    </row>
    <row r="3826" spans="2:7" ht="30" customHeight="1" x14ac:dyDescent="0.25">
      <c r="B3826" s="131" t="s">
        <v>3334</v>
      </c>
      <c r="C3826" s="131" t="s">
        <v>3214</v>
      </c>
      <c r="D3826" s="131" t="s">
        <v>3215</v>
      </c>
      <c r="E3826" s="132" t="s">
        <v>2590</v>
      </c>
      <c r="F3826" s="136" t="s">
        <v>544</v>
      </c>
      <c r="G3826" s="133">
        <v>10</v>
      </c>
    </row>
    <row r="3827" spans="2:7" ht="29.25" customHeight="1" x14ac:dyDescent="0.25">
      <c r="B3827" s="131" t="s">
        <v>3334</v>
      </c>
      <c r="C3827" s="131" t="s">
        <v>3214</v>
      </c>
      <c r="D3827" s="131" t="s">
        <v>3215</v>
      </c>
      <c r="E3827" s="132" t="s">
        <v>2959</v>
      </c>
      <c r="F3827" s="136" t="s">
        <v>553</v>
      </c>
      <c r="G3827" s="133">
        <v>200.82022773537884</v>
      </c>
    </row>
    <row r="3828" spans="2:7" ht="30" customHeight="1" x14ac:dyDescent="0.25">
      <c r="B3828" s="131" t="s">
        <v>3334</v>
      </c>
      <c r="C3828" s="131" t="s">
        <v>3214</v>
      </c>
      <c r="D3828" s="131" t="s">
        <v>3215</v>
      </c>
      <c r="E3828" s="132" t="s">
        <v>3197</v>
      </c>
      <c r="F3828" s="136" t="s">
        <v>547</v>
      </c>
      <c r="G3828" s="133">
        <v>321.96148386854088</v>
      </c>
    </row>
    <row r="3829" spans="2:7" ht="27.75" customHeight="1" x14ac:dyDescent="0.25">
      <c r="B3829" s="131" t="s">
        <v>3334</v>
      </c>
      <c r="C3829" s="131" t="s">
        <v>3214</v>
      </c>
      <c r="D3829" s="131" t="s">
        <v>3215</v>
      </c>
      <c r="E3829" s="132" t="s">
        <v>3336</v>
      </c>
      <c r="F3829" s="136" t="s">
        <v>547</v>
      </c>
      <c r="G3829" s="133">
        <v>321.96148386854088</v>
      </c>
    </row>
    <row r="3830" spans="2:7" ht="30" customHeight="1" x14ac:dyDescent="0.25">
      <c r="B3830" s="131" t="s">
        <v>3322</v>
      </c>
      <c r="C3830" s="131" t="s">
        <v>3214</v>
      </c>
      <c r="D3830" s="131" t="s">
        <v>3215</v>
      </c>
      <c r="E3830" s="132" t="s">
        <v>2616</v>
      </c>
      <c r="F3830" s="136" t="s">
        <v>553</v>
      </c>
      <c r="G3830" s="133">
        <v>226.54344441312833</v>
      </c>
    </row>
    <row r="3831" spans="2:7" ht="29.25" customHeight="1" x14ac:dyDescent="0.25">
      <c r="B3831" s="131" t="s">
        <v>3322</v>
      </c>
      <c r="C3831" s="131" t="s">
        <v>3214</v>
      </c>
      <c r="D3831" s="131" t="s">
        <v>3215</v>
      </c>
      <c r="E3831" s="132" t="s">
        <v>2509</v>
      </c>
      <c r="F3831" s="136" t="s">
        <v>544</v>
      </c>
      <c r="G3831" s="133">
        <v>144.95440263731612</v>
      </c>
    </row>
    <row r="3832" spans="2:7" ht="32.25" customHeight="1" x14ac:dyDescent="0.25">
      <c r="B3832" s="131" t="s">
        <v>3322</v>
      </c>
      <c r="C3832" s="131" t="s">
        <v>3214</v>
      </c>
      <c r="D3832" s="131" t="s">
        <v>3215</v>
      </c>
      <c r="E3832" s="132" t="s">
        <v>2615</v>
      </c>
      <c r="F3832" s="136" t="s">
        <v>544</v>
      </c>
      <c r="G3832" s="133">
        <v>144.95440263731612</v>
      </c>
    </row>
    <row r="3833" spans="2:7" ht="32.25" customHeight="1" x14ac:dyDescent="0.25">
      <c r="B3833" s="131" t="s">
        <v>3322</v>
      </c>
      <c r="C3833" s="131" t="s">
        <v>3214</v>
      </c>
      <c r="D3833" s="131" t="s">
        <v>3215</v>
      </c>
      <c r="E3833" s="132" t="s">
        <v>2514</v>
      </c>
      <c r="F3833" s="136" t="s">
        <v>586</v>
      </c>
      <c r="G3833" s="133">
        <v>30</v>
      </c>
    </row>
    <row r="3834" spans="2:7" ht="31.5" customHeight="1" x14ac:dyDescent="0.25">
      <c r="B3834" s="131" t="s">
        <v>3322</v>
      </c>
      <c r="C3834" s="131" t="s">
        <v>3214</v>
      </c>
      <c r="D3834" s="131" t="s">
        <v>3215</v>
      </c>
      <c r="E3834" s="132" t="s">
        <v>2517</v>
      </c>
      <c r="F3834" s="136" t="s">
        <v>563</v>
      </c>
      <c r="G3834" s="133">
        <v>20</v>
      </c>
    </row>
    <row r="3835" spans="2:7" ht="30" customHeight="1" x14ac:dyDescent="0.25">
      <c r="B3835" s="131" t="s">
        <v>3322</v>
      </c>
      <c r="C3835" s="131" t="s">
        <v>3214</v>
      </c>
      <c r="D3835" s="131" t="s">
        <v>3215</v>
      </c>
      <c r="E3835" s="132" t="s">
        <v>2477</v>
      </c>
      <c r="F3835" s="136" t="s">
        <v>563</v>
      </c>
      <c r="G3835" s="133">
        <v>30</v>
      </c>
    </row>
    <row r="3836" spans="2:7" ht="30" customHeight="1" x14ac:dyDescent="0.25">
      <c r="B3836" s="131" t="s">
        <v>3322</v>
      </c>
      <c r="C3836" s="131" t="s">
        <v>3214</v>
      </c>
      <c r="D3836" s="131" t="s">
        <v>3215</v>
      </c>
      <c r="E3836" s="132" t="s">
        <v>2475</v>
      </c>
      <c r="F3836" s="136" t="s">
        <v>563</v>
      </c>
      <c r="G3836" s="133">
        <v>90.498421183824235</v>
      </c>
    </row>
    <row r="3837" spans="2:7" ht="30.75" customHeight="1" x14ac:dyDescent="0.25">
      <c r="B3837" s="131" t="s">
        <v>3322</v>
      </c>
      <c r="C3837" s="131" t="s">
        <v>3214</v>
      </c>
      <c r="D3837" s="131" t="s">
        <v>3215</v>
      </c>
      <c r="E3837" s="132" t="s">
        <v>2397</v>
      </c>
      <c r="F3837" s="136" t="s">
        <v>553</v>
      </c>
      <c r="G3837" s="133">
        <v>226.54344441312833</v>
      </c>
    </row>
    <row r="3838" spans="2:7" ht="29.25" customHeight="1" x14ac:dyDescent="0.25">
      <c r="B3838" s="131" t="s">
        <v>3337</v>
      </c>
      <c r="C3838" s="131" t="s">
        <v>3214</v>
      </c>
      <c r="D3838" s="131" t="s">
        <v>3215</v>
      </c>
      <c r="E3838" s="132" t="s">
        <v>2536</v>
      </c>
      <c r="F3838" s="136" t="s">
        <v>563</v>
      </c>
      <c r="G3838" s="133">
        <v>10</v>
      </c>
    </row>
    <row r="3839" spans="2:7" ht="30.75" customHeight="1" x14ac:dyDescent="0.25">
      <c r="B3839" s="131" t="s">
        <v>3337</v>
      </c>
      <c r="C3839" s="131" t="s">
        <v>3214</v>
      </c>
      <c r="D3839" s="131" t="s">
        <v>3215</v>
      </c>
      <c r="E3839" s="132" t="s">
        <v>2471</v>
      </c>
      <c r="F3839" s="136" t="s">
        <v>553</v>
      </c>
      <c r="G3839" s="133">
        <v>226.54344441312833</v>
      </c>
    </row>
    <row r="3840" spans="2:7" ht="29.25" customHeight="1" x14ac:dyDescent="0.25">
      <c r="B3840" s="131" t="s">
        <v>3338</v>
      </c>
      <c r="C3840" s="131" t="s">
        <v>3214</v>
      </c>
      <c r="D3840" s="131" t="s">
        <v>3215</v>
      </c>
      <c r="E3840" s="132" t="s">
        <v>2866</v>
      </c>
      <c r="F3840" s="136" t="s">
        <v>626</v>
      </c>
      <c r="G3840" s="133">
        <v>22.530182192954307</v>
      </c>
    </row>
    <row r="3841" spans="2:7" ht="29.25" customHeight="1" x14ac:dyDescent="0.25">
      <c r="B3841" s="131" t="s">
        <v>3338</v>
      </c>
      <c r="C3841" s="131" t="s">
        <v>3214</v>
      </c>
      <c r="D3841" s="131" t="s">
        <v>3215</v>
      </c>
      <c r="E3841" s="132" t="s">
        <v>2645</v>
      </c>
      <c r="F3841" s="136" t="s">
        <v>688</v>
      </c>
      <c r="G3841" s="133">
        <v>5</v>
      </c>
    </row>
    <row r="3842" spans="2:7" ht="30" customHeight="1" x14ac:dyDescent="0.25">
      <c r="B3842" s="131" t="s">
        <v>3339</v>
      </c>
      <c r="C3842" s="131" t="s">
        <v>3214</v>
      </c>
      <c r="D3842" s="131" t="s">
        <v>3215</v>
      </c>
      <c r="E3842" s="132" t="s">
        <v>2588</v>
      </c>
      <c r="F3842" s="136" t="s">
        <v>544</v>
      </c>
      <c r="G3842" s="133">
        <v>125.27133748616282</v>
      </c>
    </row>
    <row r="3843" spans="2:7" ht="29.25" customHeight="1" x14ac:dyDescent="0.25">
      <c r="B3843" s="131" t="s">
        <v>3339</v>
      </c>
      <c r="C3843" s="131" t="s">
        <v>3214</v>
      </c>
      <c r="D3843" s="131" t="s">
        <v>3215</v>
      </c>
      <c r="E3843" s="132" t="s">
        <v>2526</v>
      </c>
      <c r="F3843" s="136" t="s">
        <v>544</v>
      </c>
      <c r="G3843" s="133">
        <v>125.21710190337785</v>
      </c>
    </row>
    <row r="3844" spans="2:7" ht="27.75" customHeight="1" x14ac:dyDescent="0.25">
      <c r="B3844" s="131" t="s">
        <v>3339</v>
      </c>
      <c r="C3844" s="131" t="s">
        <v>3214</v>
      </c>
      <c r="D3844" s="131" t="s">
        <v>3215</v>
      </c>
      <c r="E3844" s="132" t="s">
        <v>3340</v>
      </c>
      <c r="F3844" s="136" t="s">
        <v>547</v>
      </c>
      <c r="G3844" s="133">
        <v>313.17834371540704</v>
      </c>
    </row>
    <row r="3845" spans="2:7" ht="29.25" customHeight="1" x14ac:dyDescent="0.25">
      <c r="B3845" s="131" t="s">
        <v>3339</v>
      </c>
      <c r="C3845" s="131" t="s">
        <v>3214</v>
      </c>
      <c r="D3845" s="131" t="s">
        <v>3215</v>
      </c>
      <c r="E3845" s="132" t="s">
        <v>2361</v>
      </c>
      <c r="F3845" s="136" t="s">
        <v>563</v>
      </c>
      <c r="G3845" s="133">
        <v>70</v>
      </c>
    </row>
    <row r="3846" spans="2:7" ht="29.25" customHeight="1" x14ac:dyDescent="0.25">
      <c r="B3846" s="131" t="s">
        <v>3339</v>
      </c>
      <c r="C3846" s="131" t="s">
        <v>3214</v>
      </c>
      <c r="D3846" s="131" t="s">
        <v>3215</v>
      </c>
      <c r="E3846" s="132" t="s">
        <v>2461</v>
      </c>
      <c r="F3846" s="136" t="s">
        <v>544</v>
      </c>
      <c r="G3846" s="133">
        <v>80</v>
      </c>
    </row>
    <row r="3847" spans="2:7" ht="27.75" customHeight="1" x14ac:dyDescent="0.25">
      <c r="B3847" s="131" t="s">
        <v>3339</v>
      </c>
      <c r="C3847" s="131" t="s">
        <v>3214</v>
      </c>
      <c r="D3847" s="131" t="s">
        <v>3215</v>
      </c>
      <c r="E3847" s="132" t="s">
        <v>3335</v>
      </c>
      <c r="F3847" s="136" t="s">
        <v>563</v>
      </c>
      <c r="G3847" s="133">
        <v>0</v>
      </c>
    </row>
    <row r="3848" spans="2:7" ht="27.75" customHeight="1" x14ac:dyDescent="0.25">
      <c r="B3848" s="131" t="s">
        <v>3339</v>
      </c>
      <c r="C3848" s="131" t="s">
        <v>3214</v>
      </c>
      <c r="D3848" s="131" t="s">
        <v>3215</v>
      </c>
      <c r="E3848" s="132" t="s">
        <v>2459</v>
      </c>
      <c r="F3848" s="136" t="s">
        <v>559</v>
      </c>
      <c r="G3848" s="133">
        <v>5</v>
      </c>
    </row>
    <row r="3849" spans="2:7" ht="27.75" customHeight="1" x14ac:dyDescent="0.25">
      <c r="B3849" s="131" t="s">
        <v>3341</v>
      </c>
      <c r="C3849" s="131" t="s">
        <v>3214</v>
      </c>
      <c r="D3849" s="131" t="s">
        <v>3215</v>
      </c>
      <c r="E3849" s="132" t="s">
        <v>2893</v>
      </c>
      <c r="F3849" s="136" t="s">
        <v>586</v>
      </c>
      <c r="G3849" s="133">
        <v>5</v>
      </c>
    </row>
    <row r="3850" spans="2:7" ht="29.25" customHeight="1" x14ac:dyDescent="0.25">
      <c r="B3850" s="131" t="s">
        <v>3342</v>
      </c>
      <c r="C3850" s="131" t="s">
        <v>3214</v>
      </c>
      <c r="D3850" s="131" t="s">
        <v>3215</v>
      </c>
      <c r="E3850" s="132" t="s">
        <v>2628</v>
      </c>
      <c r="F3850" s="136" t="s">
        <v>688</v>
      </c>
      <c r="G3850" s="133">
        <v>2</v>
      </c>
    </row>
    <row r="3851" spans="2:7" ht="29.25" customHeight="1" x14ac:dyDescent="0.25">
      <c r="B3851" s="131" t="s">
        <v>3343</v>
      </c>
      <c r="C3851" s="131" t="s">
        <v>3214</v>
      </c>
      <c r="D3851" s="131" t="s">
        <v>3215</v>
      </c>
      <c r="E3851" s="132" t="s">
        <v>2426</v>
      </c>
      <c r="F3851" s="136" t="s">
        <v>563</v>
      </c>
      <c r="G3851" s="133">
        <v>10</v>
      </c>
    </row>
    <row r="3852" spans="2:7" ht="27.75" customHeight="1" x14ac:dyDescent="0.25">
      <c r="B3852" s="131" t="s">
        <v>3342</v>
      </c>
      <c r="C3852" s="131" t="s">
        <v>3214</v>
      </c>
      <c r="D3852" s="131" t="s">
        <v>3215</v>
      </c>
      <c r="E3852" s="132" t="s">
        <v>2605</v>
      </c>
      <c r="F3852" s="136" t="s">
        <v>688</v>
      </c>
      <c r="G3852" s="133">
        <v>3</v>
      </c>
    </row>
    <row r="3853" spans="2:7" ht="27.75" customHeight="1" x14ac:dyDescent="0.25">
      <c r="B3853" s="131" t="s">
        <v>3339</v>
      </c>
      <c r="C3853" s="131" t="s">
        <v>3214</v>
      </c>
      <c r="D3853" s="131" t="s">
        <v>3215</v>
      </c>
      <c r="E3853" s="132" t="s">
        <v>2465</v>
      </c>
      <c r="F3853" s="136" t="s">
        <v>586</v>
      </c>
      <c r="G3853" s="133">
        <v>28.378898503153842</v>
      </c>
    </row>
    <row r="3854" spans="2:7" ht="30" customHeight="1" x14ac:dyDescent="0.25">
      <c r="B3854" s="131" t="s">
        <v>3339</v>
      </c>
      <c r="C3854" s="131" t="s">
        <v>3214</v>
      </c>
      <c r="D3854" s="131" t="s">
        <v>3215</v>
      </c>
      <c r="E3854" s="132" t="s">
        <v>2590</v>
      </c>
      <c r="F3854" s="136" t="s">
        <v>544</v>
      </c>
      <c r="G3854" s="133">
        <v>125.21710190337785</v>
      </c>
    </row>
    <row r="3855" spans="2:7" ht="30" customHeight="1" x14ac:dyDescent="0.25">
      <c r="B3855" s="131" t="s">
        <v>3339</v>
      </c>
      <c r="C3855" s="131" t="s">
        <v>3214</v>
      </c>
      <c r="D3855" s="131" t="s">
        <v>3215</v>
      </c>
      <c r="E3855" s="132" t="s">
        <v>3344</v>
      </c>
      <c r="F3855" s="136" t="s">
        <v>1121</v>
      </c>
      <c r="G3855" s="133">
        <v>245.93097655243704</v>
      </c>
    </row>
    <row r="3856" spans="2:7" ht="29.25" customHeight="1" x14ac:dyDescent="0.25">
      <c r="B3856" s="131" t="s">
        <v>3345</v>
      </c>
      <c r="C3856" s="131" t="s">
        <v>3214</v>
      </c>
      <c r="D3856" s="131" t="s">
        <v>3215</v>
      </c>
      <c r="E3856" s="132" t="s">
        <v>2475</v>
      </c>
      <c r="F3856" s="136" t="s">
        <v>659</v>
      </c>
      <c r="G3856" s="133">
        <v>3</v>
      </c>
    </row>
    <row r="3857" spans="2:7" ht="29.25" customHeight="1" x14ac:dyDescent="0.25">
      <c r="B3857" s="131" t="s">
        <v>3345</v>
      </c>
      <c r="C3857" s="131" t="s">
        <v>3214</v>
      </c>
      <c r="D3857" s="131" t="s">
        <v>3215</v>
      </c>
      <c r="E3857" s="132" t="s">
        <v>2477</v>
      </c>
      <c r="F3857" s="136" t="s">
        <v>586</v>
      </c>
      <c r="G3857" s="133">
        <v>20</v>
      </c>
    </row>
    <row r="3858" spans="2:7" ht="29.25" customHeight="1" x14ac:dyDescent="0.25">
      <c r="B3858" s="131" t="s">
        <v>3346</v>
      </c>
      <c r="C3858" s="131" t="s">
        <v>3214</v>
      </c>
      <c r="D3858" s="131" t="s">
        <v>3215</v>
      </c>
      <c r="E3858" s="132" t="s">
        <v>2668</v>
      </c>
      <c r="F3858" s="136" t="s">
        <v>626</v>
      </c>
      <c r="G3858" s="133">
        <v>17.609709072032416</v>
      </c>
    </row>
    <row r="3859" spans="2:7" ht="30.75" customHeight="1" x14ac:dyDescent="0.25">
      <c r="B3859" s="131" t="s">
        <v>3347</v>
      </c>
      <c r="C3859" s="131" t="s">
        <v>3214</v>
      </c>
      <c r="D3859" s="131" t="s">
        <v>3215</v>
      </c>
      <c r="E3859" s="132" t="s">
        <v>2547</v>
      </c>
      <c r="F3859" s="136" t="s">
        <v>544</v>
      </c>
      <c r="G3859" s="133">
        <v>100</v>
      </c>
    </row>
    <row r="3860" spans="2:7" ht="30" customHeight="1" x14ac:dyDescent="0.25">
      <c r="B3860" s="131" t="s">
        <v>3346</v>
      </c>
      <c r="C3860" s="131" t="s">
        <v>3214</v>
      </c>
      <c r="D3860" s="131" t="s">
        <v>3215</v>
      </c>
      <c r="E3860" s="132" t="s">
        <v>2622</v>
      </c>
      <c r="F3860" s="136" t="s">
        <v>563</v>
      </c>
      <c r="G3860" s="133">
        <v>81.57148947961339</v>
      </c>
    </row>
    <row r="3861" spans="2:7" ht="29.25" customHeight="1" x14ac:dyDescent="0.25">
      <c r="B3861" s="131" t="s">
        <v>3348</v>
      </c>
      <c r="C3861" s="131" t="s">
        <v>3214</v>
      </c>
      <c r="D3861" s="131" t="s">
        <v>3215</v>
      </c>
      <c r="E3861" s="132" t="s">
        <v>2486</v>
      </c>
      <c r="F3861" s="136" t="s">
        <v>559</v>
      </c>
      <c r="G3861" s="133">
        <v>15</v>
      </c>
    </row>
    <row r="3862" spans="2:7" ht="29.25" customHeight="1" x14ac:dyDescent="0.25">
      <c r="B3862" s="131" t="s">
        <v>2882</v>
      </c>
      <c r="C3862" s="131" t="s">
        <v>3214</v>
      </c>
      <c r="D3862" s="131" t="s">
        <v>3215</v>
      </c>
      <c r="E3862" s="132" t="s">
        <v>3125</v>
      </c>
      <c r="F3862" s="136" t="s">
        <v>553</v>
      </c>
      <c r="G3862" s="133">
        <v>204.34860352628849</v>
      </c>
    </row>
    <row r="3863" spans="2:7" ht="27.75" customHeight="1" x14ac:dyDescent="0.25">
      <c r="B3863" s="131" t="s">
        <v>3348</v>
      </c>
      <c r="C3863" s="131" t="s">
        <v>3214</v>
      </c>
      <c r="D3863" s="131" t="s">
        <v>3215</v>
      </c>
      <c r="E3863" s="132" t="s">
        <v>2667</v>
      </c>
      <c r="F3863" s="136" t="s">
        <v>563</v>
      </c>
      <c r="G3863" s="133">
        <v>60</v>
      </c>
    </row>
    <row r="3864" spans="2:7" ht="30.75" customHeight="1" x14ac:dyDescent="0.25">
      <c r="B3864" s="131" t="s">
        <v>3349</v>
      </c>
      <c r="C3864" s="131" t="s">
        <v>3214</v>
      </c>
      <c r="D3864" s="131" t="s">
        <v>3215</v>
      </c>
      <c r="E3864" s="132" t="s">
        <v>2488</v>
      </c>
      <c r="F3864" s="136" t="s">
        <v>688</v>
      </c>
      <c r="G3864" s="133">
        <v>40</v>
      </c>
    </row>
    <row r="3865" spans="2:7" ht="27.75" customHeight="1" x14ac:dyDescent="0.25">
      <c r="B3865" s="131" t="s">
        <v>3348</v>
      </c>
      <c r="C3865" s="131" t="s">
        <v>3214</v>
      </c>
      <c r="D3865" s="131" t="s">
        <v>3215</v>
      </c>
      <c r="E3865" s="132" t="s">
        <v>2732</v>
      </c>
      <c r="F3865" s="136" t="s">
        <v>553</v>
      </c>
      <c r="G3865" s="133">
        <v>204.34860352628849</v>
      </c>
    </row>
    <row r="3866" spans="2:7" ht="29.25" customHeight="1" x14ac:dyDescent="0.25">
      <c r="B3866" s="131" t="s">
        <v>3350</v>
      </c>
      <c r="C3866" s="131" t="s">
        <v>3214</v>
      </c>
      <c r="D3866" s="131" t="s">
        <v>3215</v>
      </c>
      <c r="E3866" s="132" t="s">
        <v>2660</v>
      </c>
      <c r="F3866" s="136" t="s">
        <v>544</v>
      </c>
      <c r="G3866" s="133">
        <v>40</v>
      </c>
    </row>
    <row r="3867" spans="2:7" ht="27.75" customHeight="1" x14ac:dyDescent="0.25">
      <c r="B3867" s="131" t="s">
        <v>3350</v>
      </c>
      <c r="C3867" s="131" t="s">
        <v>3214</v>
      </c>
      <c r="D3867" s="131" t="s">
        <v>3215</v>
      </c>
      <c r="E3867" s="132" t="s">
        <v>2473</v>
      </c>
      <c r="F3867" s="136" t="s">
        <v>688</v>
      </c>
      <c r="G3867" s="133">
        <v>5</v>
      </c>
    </row>
    <row r="3868" spans="2:7" ht="27.75" customHeight="1" x14ac:dyDescent="0.25">
      <c r="B3868" s="131" t="s">
        <v>3350</v>
      </c>
      <c r="C3868" s="131" t="s">
        <v>3214</v>
      </c>
      <c r="D3868" s="131" t="s">
        <v>3215</v>
      </c>
      <c r="E3868" s="132" t="s">
        <v>2924</v>
      </c>
      <c r="F3868" s="136" t="s">
        <v>553</v>
      </c>
      <c r="G3868" s="133">
        <v>170</v>
      </c>
    </row>
    <row r="3869" spans="2:7" ht="30.75" customHeight="1" x14ac:dyDescent="0.25">
      <c r="B3869" s="131" t="s">
        <v>3351</v>
      </c>
      <c r="C3869" s="131" t="s">
        <v>3214</v>
      </c>
      <c r="D3869" s="131" t="s">
        <v>3215</v>
      </c>
      <c r="E3869" s="132" t="s">
        <v>2482</v>
      </c>
      <c r="F3869" s="136" t="s">
        <v>563</v>
      </c>
      <c r="G3869" s="133">
        <v>30</v>
      </c>
    </row>
    <row r="3870" spans="2:7" ht="30" customHeight="1" x14ac:dyDescent="0.25">
      <c r="B3870" s="131" t="s">
        <v>2882</v>
      </c>
      <c r="C3870" s="131" t="s">
        <v>3214</v>
      </c>
      <c r="D3870" s="131" t="s">
        <v>3215</v>
      </c>
      <c r="E3870" s="132" t="s">
        <v>2490</v>
      </c>
      <c r="F3870" s="136" t="s">
        <v>553</v>
      </c>
      <c r="G3870" s="133">
        <v>204.34860352628849</v>
      </c>
    </row>
    <row r="3871" spans="2:7" ht="29.25" customHeight="1" x14ac:dyDescent="0.25">
      <c r="B3871" s="131" t="s">
        <v>3352</v>
      </c>
      <c r="C3871" s="131" t="s">
        <v>3214</v>
      </c>
      <c r="D3871" s="131" t="s">
        <v>3215</v>
      </c>
      <c r="E3871" s="132" t="s">
        <v>2653</v>
      </c>
      <c r="F3871" s="136" t="s">
        <v>688</v>
      </c>
      <c r="G3871" s="133">
        <v>30</v>
      </c>
    </row>
    <row r="3872" spans="2:7" ht="27.75" customHeight="1" x14ac:dyDescent="0.25">
      <c r="B3872" s="131" t="s">
        <v>3350</v>
      </c>
      <c r="C3872" s="131" t="s">
        <v>3214</v>
      </c>
      <c r="D3872" s="131" t="s">
        <v>3215</v>
      </c>
      <c r="E3872" s="132" t="s">
        <v>3353</v>
      </c>
      <c r="F3872" s="136" t="s">
        <v>559</v>
      </c>
      <c r="G3872" s="133">
        <v>51.348390669096389</v>
      </c>
    </row>
    <row r="3873" spans="2:7" ht="29.25" customHeight="1" x14ac:dyDescent="0.25">
      <c r="B3873" s="131" t="s">
        <v>3301</v>
      </c>
      <c r="C3873" s="131" t="s">
        <v>3214</v>
      </c>
      <c r="D3873" s="131" t="s">
        <v>3215</v>
      </c>
      <c r="E3873" s="132" t="s">
        <v>2546</v>
      </c>
      <c r="F3873" s="136" t="s">
        <v>553</v>
      </c>
      <c r="G3873" s="133">
        <v>204.34860352628849</v>
      </c>
    </row>
    <row r="3874" spans="2:7" ht="29.25" customHeight="1" x14ac:dyDescent="0.25">
      <c r="B3874" s="131" t="s">
        <v>3350</v>
      </c>
      <c r="C3874" s="131" t="s">
        <v>3214</v>
      </c>
      <c r="D3874" s="131" t="s">
        <v>3215</v>
      </c>
      <c r="E3874" s="132" t="s">
        <v>3354</v>
      </c>
      <c r="F3874" s="136" t="s">
        <v>1121</v>
      </c>
      <c r="G3874" s="133">
        <v>105</v>
      </c>
    </row>
    <row r="3875" spans="2:7" ht="29.25" customHeight="1" x14ac:dyDescent="0.25">
      <c r="B3875" s="131" t="s">
        <v>3350</v>
      </c>
      <c r="C3875" s="131" t="s">
        <v>3214</v>
      </c>
      <c r="D3875" s="131" t="s">
        <v>3215</v>
      </c>
      <c r="E3875" s="132" t="s">
        <v>2344</v>
      </c>
      <c r="F3875" s="136" t="s">
        <v>547</v>
      </c>
      <c r="G3875" s="133">
        <v>327.57224288989755</v>
      </c>
    </row>
    <row r="3876" spans="2:7" ht="29.25" customHeight="1" x14ac:dyDescent="0.25">
      <c r="B3876" s="131" t="s">
        <v>3350</v>
      </c>
      <c r="C3876" s="131" t="s">
        <v>3214</v>
      </c>
      <c r="D3876" s="131" t="s">
        <v>3215</v>
      </c>
      <c r="E3876" s="132" t="s">
        <v>2658</v>
      </c>
      <c r="F3876" s="136" t="s">
        <v>547</v>
      </c>
      <c r="G3876" s="133">
        <v>327.57224288989755</v>
      </c>
    </row>
    <row r="3877" spans="2:7" ht="30" customHeight="1" x14ac:dyDescent="0.25">
      <c r="B3877" s="131" t="s">
        <v>3350</v>
      </c>
      <c r="C3877" s="131" t="s">
        <v>3214</v>
      </c>
      <c r="D3877" s="131" t="s">
        <v>3215</v>
      </c>
      <c r="E3877" s="132" t="s">
        <v>3029</v>
      </c>
      <c r="F3877" s="136" t="s">
        <v>553</v>
      </c>
      <c r="G3877" s="133">
        <v>204.34860352628849</v>
      </c>
    </row>
    <row r="3878" spans="2:7" ht="30" customHeight="1" x14ac:dyDescent="0.25">
      <c r="B3878" s="131" t="s">
        <v>3355</v>
      </c>
      <c r="C3878" s="131" t="s">
        <v>3214</v>
      </c>
      <c r="D3878" s="131" t="s">
        <v>3215</v>
      </c>
      <c r="E3878" s="132" t="s">
        <v>2511</v>
      </c>
      <c r="F3878" s="136" t="s">
        <v>563</v>
      </c>
      <c r="G3878" s="133">
        <v>20</v>
      </c>
    </row>
    <row r="3879" spans="2:7" ht="29.25" customHeight="1" x14ac:dyDescent="0.25">
      <c r="B3879" s="131" t="s">
        <v>3355</v>
      </c>
      <c r="C3879" s="131" t="s">
        <v>3214</v>
      </c>
      <c r="D3879" s="131" t="s">
        <v>3215</v>
      </c>
      <c r="E3879" s="132" t="s">
        <v>2559</v>
      </c>
      <c r="F3879" s="136" t="s">
        <v>553</v>
      </c>
      <c r="G3879" s="133">
        <v>203.27901970206531</v>
      </c>
    </row>
    <row r="3880" spans="2:7" ht="30" customHeight="1" x14ac:dyDescent="0.25">
      <c r="B3880" s="131" t="s">
        <v>3356</v>
      </c>
      <c r="C3880" s="131" t="s">
        <v>3214</v>
      </c>
      <c r="D3880" s="131" t="s">
        <v>3215</v>
      </c>
      <c r="E3880" s="132" t="s">
        <v>2967</v>
      </c>
      <c r="F3880" s="136" t="s">
        <v>688</v>
      </c>
      <c r="G3880" s="133">
        <v>3</v>
      </c>
    </row>
    <row r="3881" spans="2:7" ht="30" customHeight="1" x14ac:dyDescent="0.25">
      <c r="B3881" s="131" t="s">
        <v>3356</v>
      </c>
      <c r="C3881" s="131" t="s">
        <v>3214</v>
      </c>
      <c r="D3881" s="131" t="s">
        <v>3215</v>
      </c>
      <c r="E3881" s="132" t="s">
        <v>2405</v>
      </c>
      <c r="F3881" s="136" t="s">
        <v>544</v>
      </c>
      <c r="G3881" s="133">
        <v>60</v>
      </c>
    </row>
    <row r="3882" spans="2:7" ht="29.25" customHeight="1" x14ac:dyDescent="0.25">
      <c r="B3882" s="131" t="s">
        <v>3357</v>
      </c>
      <c r="C3882" s="131" t="s">
        <v>3214</v>
      </c>
      <c r="D3882" s="131" t="s">
        <v>3215</v>
      </c>
      <c r="E3882" s="132" t="s">
        <v>2550</v>
      </c>
      <c r="F3882" s="136" t="s">
        <v>563</v>
      </c>
      <c r="G3882" s="133">
        <v>85.50965838912002</v>
      </c>
    </row>
    <row r="3883" spans="2:7" ht="29.25" customHeight="1" x14ac:dyDescent="0.25">
      <c r="B3883" s="131" t="s">
        <v>3357</v>
      </c>
      <c r="C3883" s="131" t="s">
        <v>3214</v>
      </c>
      <c r="D3883" s="131" t="s">
        <v>3215</v>
      </c>
      <c r="E3883" s="132" t="s">
        <v>2459</v>
      </c>
      <c r="F3883" s="136" t="s">
        <v>586</v>
      </c>
      <c r="G3883" s="133">
        <v>20</v>
      </c>
    </row>
    <row r="3884" spans="2:7" ht="27.75" customHeight="1" x14ac:dyDescent="0.25">
      <c r="B3884" s="131" t="s">
        <v>3271</v>
      </c>
      <c r="C3884" s="131" t="s">
        <v>3214</v>
      </c>
      <c r="D3884" s="131" t="s">
        <v>3215</v>
      </c>
      <c r="E3884" s="132" t="s">
        <v>2619</v>
      </c>
      <c r="F3884" s="136" t="s">
        <v>626</v>
      </c>
      <c r="G3884" s="133">
        <v>23.418861169915811</v>
      </c>
    </row>
    <row r="3885" spans="2:7" ht="27.75" customHeight="1" x14ac:dyDescent="0.25">
      <c r="B3885" s="131" t="s">
        <v>3271</v>
      </c>
      <c r="C3885" s="131" t="s">
        <v>3214</v>
      </c>
      <c r="D3885" s="131" t="s">
        <v>3215</v>
      </c>
      <c r="E3885" s="132" t="s">
        <v>2530</v>
      </c>
      <c r="F3885" s="136" t="s">
        <v>586</v>
      </c>
      <c r="G3885" s="133">
        <v>10</v>
      </c>
    </row>
    <row r="3886" spans="2:7" ht="27.75" customHeight="1" x14ac:dyDescent="0.25">
      <c r="B3886" s="131" t="s">
        <v>3271</v>
      </c>
      <c r="C3886" s="131" t="s">
        <v>3214</v>
      </c>
      <c r="D3886" s="131" t="s">
        <v>3215</v>
      </c>
      <c r="E3886" s="132" t="s">
        <v>2412</v>
      </c>
      <c r="F3886" s="136" t="s">
        <v>563</v>
      </c>
      <c r="G3886" s="133">
        <v>30</v>
      </c>
    </row>
    <row r="3887" spans="2:7" ht="29.25" customHeight="1" x14ac:dyDescent="0.25">
      <c r="B3887" s="131" t="s">
        <v>3271</v>
      </c>
      <c r="C3887" s="131" t="s">
        <v>3214</v>
      </c>
      <c r="D3887" s="131" t="s">
        <v>3215</v>
      </c>
      <c r="E3887" s="132" t="s">
        <v>2500</v>
      </c>
      <c r="F3887" s="136" t="s">
        <v>544</v>
      </c>
      <c r="G3887" s="133">
        <v>150.60585288597204</v>
      </c>
    </row>
    <row r="3888" spans="2:7" ht="27.75" customHeight="1" x14ac:dyDescent="0.25">
      <c r="B3888" s="131" t="s">
        <v>3271</v>
      </c>
      <c r="C3888" s="131" t="s">
        <v>3214</v>
      </c>
      <c r="D3888" s="131" t="s">
        <v>3215</v>
      </c>
      <c r="E3888" s="132" t="s">
        <v>2893</v>
      </c>
      <c r="F3888" s="136" t="s">
        <v>563</v>
      </c>
      <c r="G3888" s="133">
        <v>94.046009741358318</v>
      </c>
    </row>
    <row r="3889" spans="2:7" ht="30" customHeight="1" x14ac:dyDescent="0.25">
      <c r="B3889" s="131" t="s">
        <v>3271</v>
      </c>
      <c r="C3889" s="131" t="s">
        <v>3214</v>
      </c>
      <c r="D3889" s="131" t="s">
        <v>3215</v>
      </c>
      <c r="E3889" s="132" t="s">
        <v>2533</v>
      </c>
      <c r="F3889" s="136" t="s">
        <v>553</v>
      </c>
      <c r="G3889" s="133">
        <v>250</v>
      </c>
    </row>
    <row r="3890" spans="2:7" ht="29.25" customHeight="1" x14ac:dyDescent="0.25">
      <c r="B3890" s="131" t="s">
        <v>3271</v>
      </c>
      <c r="C3890" s="131" t="s">
        <v>3214</v>
      </c>
      <c r="D3890" s="131" t="s">
        <v>3215</v>
      </c>
      <c r="E3890" s="132" t="s">
        <v>2979</v>
      </c>
      <c r="F3890" s="136" t="s">
        <v>544</v>
      </c>
      <c r="G3890" s="133">
        <v>150.60585288597204</v>
      </c>
    </row>
    <row r="3891" spans="2:7" ht="29.25" customHeight="1" x14ac:dyDescent="0.25">
      <c r="B3891" s="131" t="s">
        <v>3271</v>
      </c>
      <c r="C3891" s="131" t="s">
        <v>3214</v>
      </c>
      <c r="D3891" s="131" t="s">
        <v>3215</v>
      </c>
      <c r="E3891" s="132" t="s">
        <v>2537</v>
      </c>
      <c r="F3891" s="136" t="s">
        <v>544</v>
      </c>
      <c r="G3891" s="133">
        <v>20</v>
      </c>
    </row>
    <row r="3892" spans="2:7" ht="27.75" customHeight="1" x14ac:dyDescent="0.25">
      <c r="B3892" s="131" t="s">
        <v>3271</v>
      </c>
      <c r="C3892" s="131" t="s">
        <v>3214</v>
      </c>
      <c r="D3892" s="131" t="s">
        <v>3215</v>
      </c>
      <c r="E3892" s="132" t="s">
        <v>2497</v>
      </c>
      <c r="F3892" s="136" t="s">
        <v>553</v>
      </c>
      <c r="G3892" s="133">
        <v>235.50965838912001</v>
      </c>
    </row>
    <row r="3893" spans="2:7" ht="30" customHeight="1" x14ac:dyDescent="0.25">
      <c r="B3893" s="131" t="s">
        <v>3270</v>
      </c>
      <c r="C3893" s="131" t="s">
        <v>3214</v>
      </c>
      <c r="D3893" s="131" t="s">
        <v>3215</v>
      </c>
      <c r="E3893" s="132" t="s">
        <v>2492</v>
      </c>
      <c r="F3893" s="136" t="s">
        <v>626</v>
      </c>
      <c r="G3893" s="133">
        <v>23.418861169915811</v>
      </c>
    </row>
    <row r="3894" spans="2:7" ht="29.25" customHeight="1" x14ac:dyDescent="0.25">
      <c r="B3894" s="131" t="s">
        <v>3270</v>
      </c>
      <c r="C3894" s="131" t="s">
        <v>3214</v>
      </c>
      <c r="D3894" s="131" t="s">
        <v>3215</v>
      </c>
      <c r="E3894" s="132" t="s">
        <v>3358</v>
      </c>
      <c r="F3894" s="136" t="s">
        <v>586</v>
      </c>
      <c r="G3894" s="133">
        <v>37.530182192954307</v>
      </c>
    </row>
    <row r="3895" spans="2:7" ht="27.75" customHeight="1" x14ac:dyDescent="0.25">
      <c r="B3895" s="131" t="s">
        <v>3359</v>
      </c>
      <c r="C3895" s="131" t="s">
        <v>3214</v>
      </c>
      <c r="D3895" s="131" t="s">
        <v>3215</v>
      </c>
      <c r="E3895" s="132" t="s">
        <v>2549</v>
      </c>
      <c r="F3895" s="136" t="s">
        <v>688</v>
      </c>
      <c r="G3895" s="133">
        <v>20</v>
      </c>
    </row>
    <row r="3896" spans="2:7" ht="27.75" customHeight="1" x14ac:dyDescent="0.25">
      <c r="B3896" s="131" t="s">
        <v>3359</v>
      </c>
      <c r="C3896" s="131" t="s">
        <v>3214</v>
      </c>
      <c r="D3896" s="131" t="s">
        <v>3215</v>
      </c>
      <c r="E3896" s="132" t="s">
        <v>2495</v>
      </c>
      <c r="F3896" s="136" t="s">
        <v>563</v>
      </c>
      <c r="G3896" s="133">
        <v>94.046009741358318</v>
      </c>
    </row>
    <row r="3897" spans="2:7" ht="27.75" customHeight="1" x14ac:dyDescent="0.25">
      <c r="B3897" s="131" t="s">
        <v>3359</v>
      </c>
      <c r="C3897" s="131" t="s">
        <v>3214</v>
      </c>
      <c r="D3897" s="131" t="s">
        <v>3215</v>
      </c>
      <c r="E3897" s="132" t="s">
        <v>2605</v>
      </c>
      <c r="F3897" s="136" t="s">
        <v>544</v>
      </c>
      <c r="G3897" s="133">
        <v>110</v>
      </c>
    </row>
    <row r="3898" spans="2:7" ht="27.75" customHeight="1" x14ac:dyDescent="0.25">
      <c r="B3898" s="131" t="s">
        <v>3359</v>
      </c>
      <c r="C3898" s="131" t="s">
        <v>3214</v>
      </c>
      <c r="D3898" s="131" t="s">
        <v>3215</v>
      </c>
      <c r="E3898" s="132" t="s">
        <v>2543</v>
      </c>
      <c r="F3898" s="136" t="s">
        <v>688</v>
      </c>
      <c r="G3898" s="133">
        <v>56.27844118681432</v>
      </c>
    </row>
    <row r="3899" spans="2:7" ht="27.75" customHeight="1" x14ac:dyDescent="0.25">
      <c r="B3899" s="131" t="s">
        <v>3359</v>
      </c>
      <c r="C3899" s="131" t="s">
        <v>3214</v>
      </c>
      <c r="D3899" s="131" t="s">
        <v>3215</v>
      </c>
      <c r="E3899" s="132" t="s">
        <v>2465</v>
      </c>
      <c r="F3899" s="136" t="s">
        <v>563</v>
      </c>
      <c r="G3899" s="133">
        <v>94.046009741358318</v>
      </c>
    </row>
    <row r="3900" spans="2:7" ht="27.75" customHeight="1" x14ac:dyDescent="0.25">
      <c r="B3900" s="131" t="s">
        <v>3359</v>
      </c>
      <c r="C3900" s="131" t="s">
        <v>3214</v>
      </c>
      <c r="D3900" s="131" t="s">
        <v>3215</v>
      </c>
      <c r="E3900" s="132" t="s">
        <v>2362</v>
      </c>
      <c r="F3900" s="136" t="s">
        <v>553</v>
      </c>
      <c r="G3900" s="133">
        <v>235.50965838912001</v>
      </c>
    </row>
    <row r="3901" spans="2:7" ht="29.25" customHeight="1" x14ac:dyDescent="0.25">
      <c r="B3901" s="131" t="s">
        <v>3360</v>
      </c>
      <c r="C3901" s="131" t="s">
        <v>3214</v>
      </c>
      <c r="D3901" s="131" t="s">
        <v>3215</v>
      </c>
      <c r="E3901" s="132" t="s">
        <v>2934</v>
      </c>
      <c r="F3901" s="136" t="s">
        <v>563</v>
      </c>
      <c r="G3901" s="133">
        <v>80.696114380778155</v>
      </c>
    </row>
    <row r="3902" spans="2:7" ht="29.25" customHeight="1" x14ac:dyDescent="0.25">
      <c r="B3902" s="131" t="s">
        <v>3361</v>
      </c>
      <c r="C3902" s="131" t="s">
        <v>3214</v>
      </c>
      <c r="D3902" s="131" t="s">
        <v>3215</v>
      </c>
      <c r="E3902" s="132" t="s">
        <v>3154</v>
      </c>
      <c r="F3902" s="136" t="s">
        <v>586</v>
      </c>
      <c r="G3902" s="133">
        <v>10</v>
      </c>
    </row>
    <row r="3903" spans="2:7" ht="29.25" customHeight="1" x14ac:dyDescent="0.25">
      <c r="B3903" s="131" t="s">
        <v>3361</v>
      </c>
      <c r="C3903" s="131" t="s">
        <v>3214</v>
      </c>
      <c r="D3903" s="131" t="s">
        <v>3215</v>
      </c>
      <c r="E3903" s="132" t="s">
        <v>3159</v>
      </c>
      <c r="F3903" s="136" t="s">
        <v>563</v>
      </c>
      <c r="G3903" s="133">
        <v>70</v>
      </c>
    </row>
    <row r="3904" spans="2:7" ht="30" customHeight="1" x14ac:dyDescent="0.25">
      <c r="B3904" s="131" t="s">
        <v>3361</v>
      </c>
      <c r="C3904" s="131" t="s">
        <v>3214</v>
      </c>
      <c r="D3904" s="131" t="s">
        <v>3215</v>
      </c>
      <c r="E3904" s="132" t="s">
        <v>2658</v>
      </c>
      <c r="F3904" s="136" t="s">
        <v>563</v>
      </c>
      <c r="G3904" s="133">
        <v>40</v>
      </c>
    </row>
    <row r="3905" spans="2:7" ht="30" customHeight="1" x14ac:dyDescent="0.25">
      <c r="B3905" s="131" t="s">
        <v>3361</v>
      </c>
      <c r="C3905" s="131" t="s">
        <v>3214</v>
      </c>
      <c r="D3905" s="131" t="s">
        <v>3215</v>
      </c>
      <c r="E3905" s="132" t="s">
        <v>2771</v>
      </c>
      <c r="F3905" s="136" t="s">
        <v>563</v>
      </c>
      <c r="G3905" s="133">
        <v>10</v>
      </c>
    </row>
    <row r="3906" spans="2:7" ht="29.25" customHeight="1" x14ac:dyDescent="0.25">
      <c r="B3906" s="131" t="s">
        <v>3361</v>
      </c>
      <c r="C3906" s="131" t="s">
        <v>3214</v>
      </c>
      <c r="D3906" s="131" t="s">
        <v>3215</v>
      </c>
      <c r="E3906" s="132" t="s">
        <v>2660</v>
      </c>
      <c r="F3906" s="136" t="s">
        <v>544</v>
      </c>
      <c r="G3906" s="133">
        <v>129.26955906596848</v>
      </c>
    </row>
    <row r="3907" spans="2:7" ht="29.25" customHeight="1" x14ac:dyDescent="0.25">
      <c r="B3907" s="131" t="s">
        <v>3362</v>
      </c>
      <c r="C3907" s="131" t="s">
        <v>3214</v>
      </c>
      <c r="D3907" s="131" t="s">
        <v>3215</v>
      </c>
      <c r="E3907" s="132" t="s">
        <v>2907</v>
      </c>
      <c r="F3907" s="136" t="s">
        <v>626</v>
      </c>
      <c r="G3907" s="133">
        <v>15</v>
      </c>
    </row>
    <row r="3908" spans="2:7" ht="27.75" customHeight="1" x14ac:dyDescent="0.25">
      <c r="B3908" s="131" t="s">
        <v>3362</v>
      </c>
      <c r="C3908" s="131" t="s">
        <v>3214</v>
      </c>
      <c r="D3908" s="131" t="s">
        <v>3215</v>
      </c>
      <c r="E3908" s="132" t="s">
        <v>2669</v>
      </c>
      <c r="F3908" s="136" t="s">
        <v>586</v>
      </c>
      <c r="G3908" s="133">
        <v>3</v>
      </c>
    </row>
    <row r="3909" spans="2:7" ht="27.75" customHeight="1" x14ac:dyDescent="0.25">
      <c r="B3909" s="131" t="s">
        <v>3361</v>
      </c>
      <c r="C3909" s="131" t="s">
        <v>3214</v>
      </c>
      <c r="D3909" s="131" t="s">
        <v>3215</v>
      </c>
      <c r="E3909" s="132" t="s">
        <v>2598</v>
      </c>
      <c r="F3909" s="136" t="s">
        <v>544</v>
      </c>
      <c r="G3909" s="133">
        <v>120</v>
      </c>
    </row>
    <row r="3910" spans="2:7" ht="27.75" customHeight="1" x14ac:dyDescent="0.25">
      <c r="B3910" s="131" t="s">
        <v>2172</v>
      </c>
      <c r="C3910" s="131" t="s">
        <v>3363</v>
      </c>
      <c r="D3910" s="131" t="s">
        <v>3364</v>
      </c>
      <c r="E3910" s="132" t="s">
        <v>3365</v>
      </c>
      <c r="F3910" s="136" t="s">
        <v>626</v>
      </c>
      <c r="G3910" s="133">
        <v>4</v>
      </c>
    </row>
    <row r="3911" spans="2:7" ht="27.75" customHeight="1" x14ac:dyDescent="0.25">
      <c r="B3911" s="131" t="s">
        <v>3366</v>
      </c>
      <c r="C3911" s="131" t="s">
        <v>3363</v>
      </c>
      <c r="D3911" s="131" t="s">
        <v>3364</v>
      </c>
      <c r="E3911" s="132" t="s">
        <v>3367</v>
      </c>
      <c r="F3911" s="136" t="s">
        <v>626</v>
      </c>
      <c r="G3911" s="133">
        <v>0</v>
      </c>
    </row>
    <row r="3912" spans="2:7" ht="27.75" customHeight="1" x14ac:dyDescent="0.25">
      <c r="B3912" s="131" t="s">
        <v>3368</v>
      </c>
      <c r="C3912" s="131" t="s">
        <v>3363</v>
      </c>
      <c r="D3912" s="131" t="s">
        <v>3364</v>
      </c>
      <c r="E3912" s="132" t="s">
        <v>3369</v>
      </c>
      <c r="F3912" s="136" t="s">
        <v>626</v>
      </c>
      <c r="G3912" s="133">
        <v>0</v>
      </c>
    </row>
    <row r="3913" spans="2:7" ht="27.75" customHeight="1" x14ac:dyDescent="0.25">
      <c r="B3913" s="131" t="s">
        <v>3370</v>
      </c>
      <c r="C3913" s="131" t="s">
        <v>3363</v>
      </c>
      <c r="D3913" s="131" t="s">
        <v>3364</v>
      </c>
      <c r="E3913" s="132" t="s">
        <v>2937</v>
      </c>
      <c r="F3913" s="136" t="s">
        <v>563</v>
      </c>
      <c r="G3913" s="133">
        <v>12</v>
      </c>
    </row>
    <row r="3914" spans="2:7" ht="27.75" customHeight="1" x14ac:dyDescent="0.25">
      <c r="B3914" s="131" t="s">
        <v>3371</v>
      </c>
      <c r="C3914" s="131" t="s">
        <v>3363</v>
      </c>
      <c r="D3914" s="131" t="s">
        <v>3364</v>
      </c>
      <c r="E3914" s="132" t="s">
        <v>3372</v>
      </c>
      <c r="F3914" s="136" t="s">
        <v>553</v>
      </c>
      <c r="G3914" s="133">
        <v>178</v>
      </c>
    </row>
    <row r="3915" spans="2:7" ht="27.75" customHeight="1" x14ac:dyDescent="0.25">
      <c r="B3915" s="131" t="s">
        <v>3371</v>
      </c>
      <c r="C3915" s="131" t="s">
        <v>3363</v>
      </c>
      <c r="D3915" s="131" t="s">
        <v>3364</v>
      </c>
      <c r="E3915" s="132" t="s">
        <v>3373</v>
      </c>
      <c r="F3915" s="136" t="s">
        <v>553</v>
      </c>
      <c r="G3915" s="133">
        <v>178</v>
      </c>
    </row>
    <row r="3916" spans="2:7" ht="27.75" customHeight="1" x14ac:dyDescent="0.25">
      <c r="B3916" s="131" t="s">
        <v>3371</v>
      </c>
      <c r="C3916" s="131" t="s">
        <v>3363</v>
      </c>
      <c r="D3916" s="131" t="s">
        <v>3364</v>
      </c>
      <c r="E3916" s="132" t="s">
        <v>2932</v>
      </c>
      <c r="F3916" s="136" t="s">
        <v>544</v>
      </c>
      <c r="G3916" s="133">
        <v>88</v>
      </c>
    </row>
    <row r="3917" spans="2:7" ht="27.75" customHeight="1" x14ac:dyDescent="0.25">
      <c r="B3917" s="131" t="s">
        <v>3371</v>
      </c>
      <c r="C3917" s="131" t="s">
        <v>3363</v>
      </c>
      <c r="D3917" s="131" t="s">
        <v>3364</v>
      </c>
      <c r="E3917" s="132" t="s">
        <v>2528</v>
      </c>
      <c r="F3917" s="136" t="s">
        <v>544</v>
      </c>
      <c r="G3917" s="133">
        <v>88</v>
      </c>
    </row>
    <row r="3918" spans="2:7" ht="27.75" customHeight="1" x14ac:dyDescent="0.25">
      <c r="B3918" s="131" t="s">
        <v>3371</v>
      </c>
      <c r="C3918" s="131" t="s">
        <v>3363</v>
      </c>
      <c r="D3918" s="131" t="s">
        <v>3364</v>
      </c>
      <c r="E3918" s="132" t="s">
        <v>2886</v>
      </c>
      <c r="F3918" s="136" t="s">
        <v>544</v>
      </c>
      <c r="G3918" s="133">
        <v>88</v>
      </c>
    </row>
    <row r="3919" spans="2:7" ht="27.75" customHeight="1" x14ac:dyDescent="0.25">
      <c r="B3919" s="131" t="s">
        <v>3371</v>
      </c>
      <c r="C3919" s="131" t="s">
        <v>3363</v>
      </c>
      <c r="D3919" s="131" t="s">
        <v>3364</v>
      </c>
      <c r="E3919" s="132" t="s">
        <v>3374</v>
      </c>
      <c r="F3919" s="136" t="s">
        <v>553</v>
      </c>
      <c r="G3919" s="133">
        <v>178</v>
      </c>
    </row>
    <row r="3920" spans="2:7" ht="27.75" customHeight="1" x14ac:dyDescent="0.25">
      <c r="B3920" s="131" t="s">
        <v>3375</v>
      </c>
      <c r="C3920" s="131" t="s">
        <v>3363</v>
      </c>
      <c r="D3920" s="131" t="s">
        <v>3364</v>
      </c>
      <c r="E3920" s="132" t="s">
        <v>2980</v>
      </c>
      <c r="F3920" s="136" t="s">
        <v>586</v>
      </c>
      <c r="G3920" s="133">
        <v>0</v>
      </c>
    </row>
    <row r="3921" spans="2:7" ht="27.75" customHeight="1" x14ac:dyDescent="0.25">
      <c r="B3921" s="131" t="s">
        <v>3376</v>
      </c>
      <c r="C3921" s="131" t="s">
        <v>3363</v>
      </c>
      <c r="D3921" s="131" t="s">
        <v>3364</v>
      </c>
      <c r="E3921" s="132" t="s">
        <v>2548</v>
      </c>
      <c r="F3921" s="136" t="s">
        <v>586</v>
      </c>
      <c r="G3921" s="133">
        <v>0</v>
      </c>
    </row>
    <row r="3922" spans="2:7" ht="27.75" customHeight="1" x14ac:dyDescent="0.25">
      <c r="B3922" s="131" t="s">
        <v>3370</v>
      </c>
      <c r="C3922" s="131" t="s">
        <v>3363</v>
      </c>
      <c r="D3922" s="131" t="s">
        <v>3364</v>
      </c>
      <c r="E3922" s="132" t="s">
        <v>2636</v>
      </c>
      <c r="F3922" s="136" t="s">
        <v>563</v>
      </c>
      <c r="G3922" s="133">
        <v>12</v>
      </c>
    </row>
    <row r="3923" spans="2:7" ht="27.75" customHeight="1" x14ac:dyDescent="0.25">
      <c r="B3923" s="131" t="s">
        <v>3377</v>
      </c>
      <c r="C3923" s="131" t="s">
        <v>3363</v>
      </c>
      <c r="D3923" s="131" t="s">
        <v>3364</v>
      </c>
      <c r="E3923" s="132" t="s">
        <v>2919</v>
      </c>
      <c r="F3923" s="136" t="s">
        <v>688</v>
      </c>
      <c r="G3923" s="133">
        <v>54.031750675449288</v>
      </c>
    </row>
    <row r="3924" spans="2:7" ht="27.75" customHeight="1" x14ac:dyDescent="0.25">
      <c r="B3924" s="131" t="s">
        <v>3370</v>
      </c>
      <c r="C3924" s="131" t="s">
        <v>3363</v>
      </c>
      <c r="D3924" s="131" t="s">
        <v>3364</v>
      </c>
      <c r="E3924" s="132" t="s">
        <v>3132</v>
      </c>
      <c r="F3924" s="136" t="s">
        <v>544</v>
      </c>
      <c r="G3924" s="133">
        <v>72</v>
      </c>
    </row>
    <row r="3925" spans="2:7" ht="27.75" customHeight="1" x14ac:dyDescent="0.25">
      <c r="B3925" s="131" t="s">
        <v>3370</v>
      </c>
      <c r="C3925" s="131" t="s">
        <v>3363</v>
      </c>
      <c r="D3925" s="131" t="s">
        <v>3364</v>
      </c>
      <c r="E3925" s="132" t="s">
        <v>3378</v>
      </c>
      <c r="F3925" s="136" t="s">
        <v>547</v>
      </c>
      <c r="G3925" s="133">
        <v>312</v>
      </c>
    </row>
    <row r="3926" spans="2:7" ht="27.75" customHeight="1" x14ac:dyDescent="0.25">
      <c r="B3926" s="131" t="s">
        <v>3379</v>
      </c>
      <c r="C3926" s="131" t="s">
        <v>3363</v>
      </c>
      <c r="D3926" s="131" t="s">
        <v>3364</v>
      </c>
      <c r="E3926" s="132" t="s">
        <v>2856</v>
      </c>
      <c r="F3926" s="136" t="s">
        <v>688</v>
      </c>
      <c r="G3926" s="133">
        <v>24</v>
      </c>
    </row>
    <row r="3927" spans="2:7" ht="27.75" customHeight="1" x14ac:dyDescent="0.25">
      <c r="B3927" s="131" t="s">
        <v>3380</v>
      </c>
      <c r="C3927" s="131" t="s">
        <v>3363</v>
      </c>
      <c r="D3927" s="131" t="s">
        <v>3364</v>
      </c>
      <c r="E3927" s="132" t="s">
        <v>2857</v>
      </c>
      <c r="F3927" s="136" t="s">
        <v>544</v>
      </c>
      <c r="G3927" s="133">
        <v>66</v>
      </c>
    </row>
    <row r="3928" spans="2:7" ht="27.75" customHeight="1" x14ac:dyDescent="0.25">
      <c r="B3928" s="131" t="s">
        <v>3380</v>
      </c>
      <c r="C3928" s="131" t="s">
        <v>3363</v>
      </c>
      <c r="D3928" s="131" t="s">
        <v>3364</v>
      </c>
      <c r="E3928" s="132" t="s">
        <v>3381</v>
      </c>
      <c r="F3928" s="136" t="s">
        <v>547</v>
      </c>
      <c r="G3928" s="133">
        <v>306</v>
      </c>
    </row>
    <row r="3929" spans="2:7" ht="27.75" customHeight="1" x14ac:dyDescent="0.25">
      <c r="B3929" s="131" t="s">
        <v>3382</v>
      </c>
      <c r="C3929" s="131" t="s">
        <v>3363</v>
      </c>
      <c r="D3929" s="131" t="s">
        <v>3364</v>
      </c>
      <c r="E3929" s="132" t="s">
        <v>3383</v>
      </c>
      <c r="F3929" s="136" t="s">
        <v>586</v>
      </c>
      <c r="G3929" s="133">
        <v>0</v>
      </c>
    </row>
    <row r="3930" spans="2:7" ht="27.75" customHeight="1" x14ac:dyDescent="0.25">
      <c r="B3930" s="131" t="s">
        <v>3384</v>
      </c>
      <c r="C3930" s="131" t="s">
        <v>3363</v>
      </c>
      <c r="D3930" s="131" t="s">
        <v>3364</v>
      </c>
      <c r="E3930" s="132" t="s">
        <v>3385</v>
      </c>
      <c r="F3930" s="136" t="s">
        <v>586</v>
      </c>
      <c r="G3930" s="133">
        <v>0</v>
      </c>
    </row>
    <row r="3931" spans="2:7" ht="27.75" customHeight="1" x14ac:dyDescent="0.25">
      <c r="B3931" s="131" t="s">
        <v>3384</v>
      </c>
      <c r="C3931" s="131" t="s">
        <v>3363</v>
      </c>
      <c r="D3931" s="131" t="s">
        <v>3364</v>
      </c>
      <c r="E3931" s="132" t="s">
        <v>3386</v>
      </c>
      <c r="F3931" s="136" t="s">
        <v>563</v>
      </c>
      <c r="G3931" s="133">
        <v>20</v>
      </c>
    </row>
    <row r="3932" spans="2:7" ht="27.75" customHeight="1" x14ac:dyDescent="0.25">
      <c r="B3932" s="131" t="s">
        <v>3387</v>
      </c>
      <c r="C3932" s="131" t="s">
        <v>3363</v>
      </c>
      <c r="D3932" s="131" t="s">
        <v>3364</v>
      </c>
      <c r="E3932" s="132" t="s">
        <v>3388</v>
      </c>
      <c r="F3932" s="136" t="s">
        <v>563</v>
      </c>
      <c r="G3932" s="133">
        <v>33</v>
      </c>
    </row>
    <row r="3933" spans="2:7" ht="27.75" customHeight="1" x14ac:dyDescent="0.25">
      <c r="B3933" s="131" t="s">
        <v>3387</v>
      </c>
      <c r="C3933" s="131" t="s">
        <v>3363</v>
      </c>
      <c r="D3933" s="131" t="s">
        <v>3364</v>
      </c>
      <c r="E3933" s="132" t="s">
        <v>3389</v>
      </c>
      <c r="F3933" s="136" t="s">
        <v>563</v>
      </c>
      <c r="G3933" s="133">
        <v>33</v>
      </c>
    </row>
    <row r="3934" spans="2:7" ht="27.75" customHeight="1" x14ac:dyDescent="0.25">
      <c r="B3934" s="131" t="s">
        <v>3380</v>
      </c>
      <c r="C3934" s="131" t="s">
        <v>3363</v>
      </c>
      <c r="D3934" s="131" t="s">
        <v>3364</v>
      </c>
      <c r="E3934" s="132" t="s">
        <v>3390</v>
      </c>
      <c r="F3934" s="136" t="s">
        <v>620</v>
      </c>
      <c r="G3934" s="133">
        <v>156</v>
      </c>
    </row>
    <row r="3935" spans="2:7" ht="27.75" customHeight="1" x14ac:dyDescent="0.25">
      <c r="B3935" s="131" t="s">
        <v>3391</v>
      </c>
      <c r="C3935" s="131" t="s">
        <v>3363</v>
      </c>
      <c r="D3935" s="131" t="s">
        <v>3364</v>
      </c>
      <c r="E3935" s="132" t="s">
        <v>3392</v>
      </c>
      <c r="F3935" s="136" t="s">
        <v>563</v>
      </c>
      <c r="G3935" s="133">
        <v>45</v>
      </c>
    </row>
    <row r="3936" spans="2:7" ht="27.75" customHeight="1" x14ac:dyDescent="0.25">
      <c r="B3936" s="131" t="s">
        <v>3393</v>
      </c>
      <c r="C3936" s="131" t="s">
        <v>3363</v>
      </c>
      <c r="D3936" s="131" t="s">
        <v>3364</v>
      </c>
      <c r="E3936" s="132" t="s">
        <v>3394</v>
      </c>
      <c r="F3936" s="136" t="s">
        <v>798</v>
      </c>
      <c r="G3936" s="133">
        <v>0</v>
      </c>
    </row>
    <row r="3937" spans="2:7" ht="27.75" customHeight="1" x14ac:dyDescent="0.25">
      <c r="B3937" s="131" t="s">
        <v>3395</v>
      </c>
      <c r="C3937" s="131" t="s">
        <v>3363</v>
      </c>
      <c r="D3937" s="131" t="s">
        <v>3364</v>
      </c>
      <c r="E3937" s="132" t="s">
        <v>3396</v>
      </c>
      <c r="F3937" s="136" t="s">
        <v>559</v>
      </c>
      <c r="G3937" s="133">
        <v>37</v>
      </c>
    </row>
    <row r="3938" spans="2:7" ht="27.75" customHeight="1" x14ac:dyDescent="0.25">
      <c r="B3938" s="131" t="s">
        <v>3397</v>
      </c>
      <c r="C3938" s="131" t="s">
        <v>3363</v>
      </c>
      <c r="D3938" s="131" t="s">
        <v>3364</v>
      </c>
      <c r="E3938" s="132" t="s">
        <v>3398</v>
      </c>
      <c r="F3938" s="136" t="s">
        <v>553</v>
      </c>
      <c r="G3938" s="133">
        <v>213.53577095289137</v>
      </c>
    </row>
    <row r="3939" spans="2:7" ht="27.75" customHeight="1" x14ac:dyDescent="0.25">
      <c r="B3939" s="131" t="s">
        <v>1556</v>
      </c>
      <c r="C3939" s="131" t="s">
        <v>3363</v>
      </c>
      <c r="D3939" s="131" t="s">
        <v>3364</v>
      </c>
      <c r="E3939" s="132" t="s">
        <v>3399</v>
      </c>
      <c r="F3939" s="136" t="s">
        <v>559</v>
      </c>
      <c r="G3939" s="133">
        <v>0</v>
      </c>
    </row>
    <row r="3940" spans="2:7" ht="27.75" customHeight="1" x14ac:dyDescent="0.25">
      <c r="B3940" s="131" t="s">
        <v>3397</v>
      </c>
      <c r="C3940" s="131" t="s">
        <v>3363</v>
      </c>
      <c r="D3940" s="131" t="s">
        <v>3364</v>
      </c>
      <c r="E3940" s="132" t="s">
        <v>3400</v>
      </c>
      <c r="F3940" s="136" t="s">
        <v>544</v>
      </c>
      <c r="G3940" s="133">
        <v>124</v>
      </c>
    </row>
    <row r="3941" spans="2:7" ht="27.75" customHeight="1" x14ac:dyDescent="0.25">
      <c r="B3941" s="131" t="s">
        <v>3401</v>
      </c>
      <c r="C3941" s="131" t="s">
        <v>3363</v>
      </c>
      <c r="D3941" s="131" t="s">
        <v>3364</v>
      </c>
      <c r="E3941" s="132" t="s">
        <v>3402</v>
      </c>
      <c r="F3941" s="136" t="s">
        <v>586</v>
      </c>
      <c r="G3941" s="133">
        <v>0</v>
      </c>
    </row>
    <row r="3942" spans="2:7" ht="27.75" customHeight="1" x14ac:dyDescent="0.25">
      <c r="B3942" s="131" t="s">
        <v>3397</v>
      </c>
      <c r="C3942" s="131" t="s">
        <v>3363</v>
      </c>
      <c r="D3942" s="131" t="s">
        <v>3364</v>
      </c>
      <c r="E3942" s="132" t="s">
        <v>3403</v>
      </c>
      <c r="F3942" s="136" t="s">
        <v>563</v>
      </c>
      <c r="G3942" s="133">
        <v>64</v>
      </c>
    </row>
    <row r="3943" spans="2:7" ht="27.75" customHeight="1" x14ac:dyDescent="0.25">
      <c r="B3943" s="131" t="s">
        <v>3404</v>
      </c>
      <c r="C3943" s="131" t="s">
        <v>3363</v>
      </c>
      <c r="D3943" s="131" t="s">
        <v>3364</v>
      </c>
      <c r="E3943" s="132" t="s">
        <v>3405</v>
      </c>
      <c r="F3943" s="136" t="s">
        <v>688</v>
      </c>
      <c r="G3943" s="133">
        <v>28</v>
      </c>
    </row>
    <row r="3944" spans="2:7" ht="27.75" customHeight="1" x14ac:dyDescent="0.25">
      <c r="B3944" s="131" t="s">
        <v>3397</v>
      </c>
      <c r="C3944" s="131" t="s">
        <v>3363</v>
      </c>
      <c r="D3944" s="131" t="s">
        <v>3364</v>
      </c>
      <c r="E3944" s="132" t="s">
        <v>3406</v>
      </c>
      <c r="F3944" s="136" t="s">
        <v>544</v>
      </c>
      <c r="G3944" s="133">
        <v>124</v>
      </c>
    </row>
    <row r="3945" spans="2:7" ht="27.75" customHeight="1" x14ac:dyDescent="0.25">
      <c r="B3945" s="131" t="s">
        <v>3397</v>
      </c>
      <c r="C3945" s="131" t="s">
        <v>3363</v>
      </c>
      <c r="D3945" s="131" t="s">
        <v>3364</v>
      </c>
      <c r="E3945" s="132" t="s">
        <v>3407</v>
      </c>
      <c r="F3945" s="136" t="s">
        <v>563</v>
      </c>
      <c r="G3945" s="133">
        <v>64</v>
      </c>
    </row>
    <row r="3946" spans="2:7" ht="27.75" customHeight="1" x14ac:dyDescent="0.25">
      <c r="B3946" s="131" t="s">
        <v>3408</v>
      </c>
      <c r="C3946" s="131" t="s">
        <v>3363</v>
      </c>
      <c r="D3946" s="131" t="s">
        <v>3364</v>
      </c>
      <c r="E3946" s="132" t="s">
        <v>3409</v>
      </c>
      <c r="F3946" s="136" t="s">
        <v>688</v>
      </c>
      <c r="G3946" s="133">
        <v>0</v>
      </c>
    </row>
    <row r="3947" spans="2:7" ht="27.75" customHeight="1" x14ac:dyDescent="0.25">
      <c r="B3947" s="131" t="s">
        <v>3410</v>
      </c>
      <c r="C3947" s="131" t="s">
        <v>3363</v>
      </c>
      <c r="D3947" s="131" t="s">
        <v>3364</v>
      </c>
      <c r="E3947" s="132" t="s">
        <v>3411</v>
      </c>
      <c r="F3947" s="136" t="s">
        <v>553</v>
      </c>
      <c r="G3947" s="133">
        <v>170</v>
      </c>
    </row>
    <row r="3948" spans="2:7" ht="27.75" customHeight="1" x14ac:dyDescent="0.25">
      <c r="B3948" s="131" t="s">
        <v>3412</v>
      </c>
      <c r="C3948" s="131" t="s">
        <v>3363</v>
      </c>
      <c r="D3948" s="131" t="s">
        <v>3364</v>
      </c>
      <c r="E3948" s="132" t="s">
        <v>3413</v>
      </c>
      <c r="F3948" s="136" t="s">
        <v>553</v>
      </c>
      <c r="G3948" s="133">
        <v>80</v>
      </c>
    </row>
    <row r="3949" spans="2:7" ht="27.75" customHeight="1" x14ac:dyDescent="0.25">
      <c r="B3949" s="131" t="s">
        <v>3414</v>
      </c>
      <c r="C3949" s="131" t="s">
        <v>3363</v>
      </c>
      <c r="D3949" s="131" t="s">
        <v>3364</v>
      </c>
      <c r="E3949" s="132" t="s">
        <v>3415</v>
      </c>
      <c r="F3949" s="136" t="s">
        <v>559</v>
      </c>
      <c r="G3949" s="133">
        <v>0</v>
      </c>
    </row>
    <row r="3950" spans="2:7" ht="27.75" customHeight="1" x14ac:dyDescent="0.25">
      <c r="B3950" s="131" t="s">
        <v>3414</v>
      </c>
      <c r="C3950" s="131" t="s">
        <v>3363</v>
      </c>
      <c r="D3950" s="131" t="s">
        <v>3364</v>
      </c>
      <c r="E3950" s="132" t="s">
        <v>3416</v>
      </c>
      <c r="F3950" s="136" t="s">
        <v>633</v>
      </c>
      <c r="G3950" s="133">
        <v>239</v>
      </c>
    </row>
    <row r="3951" spans="2:7" ht="27.75" customHeight="1" x14ac:dyDescent="0.25">
      <c r="B3951" s="131" t="s">
        <v>3417</v>
      </c>
      <c r="C3951" s="131" t="s">
        <v>3363</v>
      </c>
      <c r="D3951" s="131" t="s">
        <v>3364</v>
      </c>
      <c r="E3951" s="132" t="s">
        <v>3418</v>
      </c>
      <c r="F3951" s="136" t="s">
        <v>559</v>
      </c>
      <c r="G3951" s="133">
        <v>0</v>
      </c>
    </row>
    <row r="3952" spans="2:7" ht="27.75" customHeight="1" x14ac:dyDescent="0.25">
      <c r="B3952" s="131" t="s">
        <v>3419</v>
      </c>
      <c r="C3952" s="131" t="s">
        <v>3363</v>
      </c>
      <c r="D3952" s="131" t="s">
        <v>3364</v>
      </c>
      <c r="E3952" s="132" t="s">
        <v>3420</v>
      </c>
      <c r="F3952" s="136" t="s">
        <v>563</v>
      </c>
      <c r="G3952" s="133">
        <v>57</v>
      </c>
    </row>
    <row r="3953" spans="2:7" ht="27.75" customHeight="1" x14ac:dyDescent="0.25">
      <c r="B3953" s="131" t="s">
        <v>3421</v>
      </c>
      <c r="C3953" s="131" t="s">
        <v>3363</v>
      </c>
      <c r="D3953" s="131" t="s">
        <v>3364</v>
      </c>
      <c r="E3953" s="132" t="s">
        <v>3422</v>
      </c>
      <c r="F3953" s="136" t="s">
        <v>688</v>
      </c>
      <c r="G3953" s="133">
        <v>0</v>
      </c>
    </row>
    <row r="3954" spans="2:7" ht="27.75" customHeight="1" x14ac:dyDescent="0.25">
      <c r="B3954" s="131" t="s">
        <v>3414</v>
      </c>
      <c r="C3954" s="131" t="s">
        <v>3363</v>
      </c>
      <c r="D3954" s="131" t="s">
        <v>3364</v>
      </c>
      <c r="E3954" s="132" t="s">
        <v>3423</v>
      </c>
      <c r="F3954" s="136" t="s">
        <v>553</v>
      </c>
      <c r="G3954" s="133">
        <v>89</v>
      </c>
    </row>
    <row r="3955" spans="2:7" ht="27.75" customHeight="1" x14ac:dyDescent="0.25">
      <c r="B3955" s="131" t="s">
        <v>3410</v>
      </c>
      <c r="C3955" s="131" t="s">
        <v>3363</v>
      </c>
      <c r="D3955" s="131" t="s">
        <v>3364</v>
      </c>
      <c r="E3955" s="132" t="s">
        <v>3424</v>
      </c>
      <c r="F3955" s="136" t="s">
        <v>544</v>
      </c>
      <c r="G3955" s="133">
        <v>80</v>
      </c>
    </row>
    <row r="3956" spans="2:7" ht="27.75" customHeight="1" x14ac:dyDescent="0.25">
      <c r="B3956" s="131" t="s">
        <v>3425</v>
      </c>
      <c r="C3956" s="131" t="s">
        <v>3363</v>
      </c>
      <c r="D3956" s="131" t="s">
        <v>3364</v>
      </c>
      <c r="E3956" s="132" t="s">
        <v>3426</v>
      </c>
      <c r="F3956" s="136" t="s">
        <v>688</v>
      </c>
      <c r="G3956" s="133">
        <v>0</v>
      </c>
    </row>
    <row r="3957" spans="2:7" ht="27.75" customHeight="1" x14ac:dyDescent="0.25">
      <c r="B3957" s="131" t="s">
        <v>3425</v>
      </c>
      <c r="C3957" s="131" t="s">
        <v>3363</v>
      </c>
      <c r="D3957" s="131" t="s">
        <v>3364</v>
      </c>
      <c r="E3957" s="132" t="s">
        <v>3427</v>
      </c>
      <c r="F3957" s="136" t="s">
        <v>547</v>
      </c>
      <c r="G3957" s="133">
        <v>230</v>
      </c>
    </row>
    <row r="3958" spans="2:7" ht="27.75" customHeight="1" x14ac:dyDescent="0.25">
      <c r="B3958" s="131" t="s">
        <v>3425</v>
      </c>
      <c r="C3958" s="131" t="s">
        <v>3363</v>
      </c>
      <c r="D3958" s="131" t="s">
        <v>3364</v>
      </c>
      <c r="E3958" s="132" t="s">
        <v>3428</v>
      </c>
      <c r="F3958" s="136" t="s">
        <v>544</v>
      </c>
      <c r="G3958" s="133">
        <v>0</v>
      </c>
    </row>
    <row r="3959" spans="2:7" ht="27.75" customHeight="1" x14ac:dyDescent="0.25">
      <c r="B3959" s="131" t="s">
        <v>3429</v>
      </c>
      <c r="C3959" s="131" t="s">
        <v>3363</v>
      </c>
      <c r="D3959" s="131" t="s">
        <v>3364</v>
      </c>
      <c r="E3959" s="132" t="s">
        <v>3430</v>
      </c>
      <c r="F3959" s="136" t="s">
        <v>559</v>
      </c>
      <c r="G3959" s="133">
        <v>33</v>
      </c>
    </row>
    <row r="3960" spans="2:7" ht="27.75" customHeight="1" x14ac:dyDescent="0.25">
      <c r="B3960" s="131" t="s">
        <v>3431</v>
      </c>
      <c r="C3960" s="131" t="s">
        <v>3363</v>
      </c>
      <c r="D3960" s="131" t="s">
        <v>3364</v>
      </c>
      <c r="E3960" s="132" t="s">
        <v>3432</v>
      </c>
      <c r="F3960" s="136" t="s">
        <v>544</v>
      </c>
      <c r="G3960" s="133">
        <v>139</v>
      </c>
    </row>
    <row r="3961" spans="2:7" ht="27.75" customHeight="1" x14ac:dyDescent="0.25">
      <c r="B3961" s="131" t="s">
        <v>3410</v>
      </c>
      <c r="C3961" s="131" t="s">
        <v>3363</v>
      </c>
      <c r="D3961" s="131" t="s">
        <v>3364</v>
      </c>
      <c r="E3961" s="132" t="s">
        <v>3433</v>
      </c>
      <c r="F3961" s="136" t="s">
        <v>1311</v>
      </c>
      <c r="G3961" s="133">
        <v>100</v>
      </c>
    </row>
    <row r="3962" spans="2:7" ht="27.75" customHeight="1" x14ac:dyDescent="0.25">
      <c r="B3962" s="131" t="s">
        <v>3434</v>
      </c>
      <c r="C3962" s="131" t="s">
        <v>3363</v>
      </c>
      <c r="D3962" s="131" t="s">
        <v>3364</v>
      </c>
      <c r="E3962" s="132" t="s">
        <v>3435</v>
      </c>
      <c r="F3962" s="136" t="s">
        <v>688</v>
      </c>
      <c r="G3962" s="133">
        <v>23</v>
      </c>
    </row>
    <row r="3963" spans="2:7" ht="27.75" customHeight="1" x14ac:dyDescent="0.25">
      <c r="B3963" s="131" t="s">
        <v>3436</v>
      </c>
      <c r="C3963" s="131" t="s">
        <v>3363</v>
      </c>
      <c r="D3963" s="131" t="s">
        <v>3364</v>
      </c>
      <c r="E3963" s="132" t="s">
        <v>3437</v>
      </c>
      <c r="F3963" s="136" t="s">
        <v>688</v>
      </c>
      <c r="G3963" s="133">
        <v>55</v>
      </c>
    </row>
    <row r="3964" spans="2:7" ht="27.75" customHeight="1" x14ac:dyDescent="0.25">
      <c r="B3964" s="131" t="s">
        <v>3438</v>
      </c>
      <c r="C3964" s="131" t="s">
        <v>3363</v>
      </c>
      <c r="D3964" s="131" t="s">
        <v>3364</v>
      </c>
      <c r="E3964" s="132" t="s">
        <v>3439</v>
      </c>
      <c r="F3964" s="136" t="s">
        <v>688</v>
      </c>
      <c r="G3964" s="133">
        <v>34</v>
      </c>
    </row>
    <row r="3965" spans="2:7" ht="27.75" customHeight="1" x14ac:dyDescent="0.25">
      <c r="B3965" s="131" t="s">
        <v>3440</v>
      </c>
      <c r="C3965" s="131" t="s">
        <v>3363</v>
      </c>
      <c r="D3965" s="131" t="s">
        <v>3364</v>
      </c>
      <c r="E3965" s="132" t="s">
        <v>3441</v>
      </c>
      <c r="F3965" s="136" t="s">
        <v>559</v>
      </c>
      <c r="G3965" s="133">
        <v>21</v>
      </c>
    </row>
    <row r="3966" spans="2:7" ht="27.75" customHeight="1" x14ac:dyDescent="0.25">
      <c r="B3966" s="131" t="s">
        <v>3442</v>
      </c>
      <c r="C3966" s="131" t="s">
        <v>3363</v>
      </c>
      <c r="D3966" s="131" t="s">
        <v>3364</v>
      </c>
      <c r="E3966" s="132" t="s">
        <v>3443</v>
      </c>
      <c r="F3966" s="136" t="s">
        <v>798</v>
      </c>
      <c r="G3966" s="133">
        <v>25</v>
      </c>
    </row>
    <row r="3967" spans="2:7" ht="27.75" customHeight="1" x14ac:dyDescent="0.25">
      <c r="B3967" s="131" t="s">
        <v>3444</v>
      </c>
      <c r="C3967" s="131" t="s">
        <v>3363</v>
      </c>
      <c r="D3967" s="131" t="s">
        <v>3364</v>
      </c>
      <c r="E3967" s="132" t="s">
        <v>3445</v>
      </c>
      <c r="F3967" s="136" t="s">
        <v>798</v>
      </c>
      <c r="G3967" s="133">
        <v>25</v>
      </c>
    </row>
    <row r="3968" spans="2:7" ht="27.75" customHeight="1" x14ac:dyDescent="0.25">
      <c r="B3968" s="131" t="s">
        <v>3410</v>
      </c>
      <c r="C3968" s="131" t="s">
        <v>3363</v>
      </c>
      <c r="D3968" s="131" t="s">
        <v>3364</v>
      </c>
      <c r="E3968" s="132" t="s">
        <v>3446</v>
      </c>
      <c r="F3968" s="136" t="s">
        <v>563</v>
      </c>
      <c r="G3968" s="133">
        <v>20</v>
      </c>
    </row>
    <row r="3969" spans="2:7" ht="27.75" customHeight="1" x14ac:dyDescent="0.25">
      <c r="B3969" s="131" t="s">
        <v>3410</v>
      </c>
      <c r="C3969" s="131" t="s">
        <v>3363</v>
      </c>
      <c r="D3969" s="131" t="s">
        <v>3364</v>
      </c>
      <c r="E3969" s="132" t="s">
        <v>3447</v>
      </c>
      <c r="F3969" s="136" t="s">
        <v>544</v>
      </c>
      <c r="G3969" s="133">
        <v>80</v>
      </c>
    </row>
    <row r="3970" spans="2:7" ht="27.75" customHeight="1" x14ac:dyDescent="0.25">
      <c r="B3970" s="131" t="s">
        <v>3448</v>
      </c>
      <c r="C3970" s="131" t="s">
        <v>3363</v>
      </c>
      <c r="D3970" s="131" t="s">
        <v>3364</v>
      </c>
      <c r="E3970" s="132" t="s">
        <v>3449</v>
      </c>
      <c r="F3970" s="136" t="s">
        <v>688</v>
      </c>
      <c r="G3970" s="133">
        <v>38</v>
      </c>
    </row>
    <row r="3971" spans="2:7" ht="27.75" customHeight="1" x14ac:dyDescent="0.25">
      <c r="B3971" s="131" t="s">
        <v>1254</v>
      </c>
      <c r="C3971" s="131" t="s">
        <v>3363</v>
      </c>
      <c r="D3971" s="131" t="s">
        <v>3364</v>
      </c>
      <c r="E3971" s="132" t="s">
        <v>3450</v>
      </c>
      <c r="F3971" s="136" t="s">
        <v>626</v>
      </c>
      <c r="G3971" s="133">
        <v>0</v>
      </c>
    </row>
    <row r="3972" spans="2:7" ht="27.75" customHeight="1" x14ac:dyDescent="0.25">
      <c r="B3972" s="131" t="s">
        <v>3451</v>
      </c>
      <c r="C3972" s="131" t="s">
        <v>3363</v>
      </c>
      <c r="D3972" s="131" t="s">
        <v>3364</v>
      </c>
      <c r="E3972" s="132" t="s">
        <v>2556</v>
      </c>
      <c r="F3972" s="136" t="s">
        <v>563</v>
      </c>
      <c r="G3972" s="133">
        <v>52</v>
      </c>
    </row>
    <row r="3973" spans="2:7" ht="27.75" customHeight="1" x14ac:dyDescent="0.25">
      <c r="B3973" s="131" t="s">
        <v>3452</v>
      </c>
      <c r="C3973" s="131" t="s">
        <v>3363</v>
      </c>
      <c r="D3973" s="131" t="s">
        <v>3364</v>
      </c>
      <c r="E3973" s="132" t="s">
        <v>2353</v>
      </c>
      <c r="F3973" s="136" t="s">
        <v>563</v>
      </c>
      <c r="G3973" s="133">
        <v>60</v>
      </c>
    </row>
    <row r="3974" spans="2:7" ht="27.75" customHeight="1" x14ac:dyDescent="0.25">
      <c r="B3974" s="131" t="s">
        <v>3452</v>
      </c>
      <c r="C3974" s="131" t="s">
        <v>3363</v>
      </c>
      <c r="D3974" s="131" t="s">
        <v>3364</v>
      </c>
      <c r="E3974" s="132" t="s">
        <v>3267</v>
      </c>
      <c r="F3974" s="136" t="s">
        <v>586</v>
      </c>
      <c r="G3974" s="133">
        <v>0</v>
      </c>
    </row>
    <row r="3975" spans="2:7" ht="27.75" customHeight="1" x14ac:dyDescent="0.25">
      <c r="B3975" s="131" t="s">
        <v>3453</v>
      </c>
      <c r="C3975" s="131" t="s">
        <v>3363</v>
      </c>
      <c r="D3975" s="131" t="s">
        <v>3364</v>
      </c>
      <c r="E3975" s="132" t="s">
        <v>3454</v>
      </c>
      <c r="F3975" s="136" t="s">
        <v>640</v>
      </c>
      <c r="G3975" s="133">
        <v>517</v>
      </c>
    </row>
    <row r="3976" spans="2:7" ht="27.75" customHeight="1" x14ac:dyDescent="0.25">
      <c r="B3976" s="131" t="s">
        <v>3453</v>
      </c>
      <c r="C3976" s="131" t="s">
        <v>3363</v>
      </c>
      <c r="D3976" s="131" t="s">
        <v>3364</v>
      </c>
      <c r="E3976" s="132" t="s">
        <v>2834</v>
      </c>
      <c r="F3976" s="136" t="s">
        <v>563</v>
      </c>
      <c r="G3976" s="133">
        <v>0</v>
      </c>
    </row>
    <row r="3977" spans="2:7" ht="27.75" customHeight="1" x14ac:dyDescent="0.25">
      <c r="B3977" s="131" t="s">
        <v>3453</v>
      </c>
      <c r="C3977" s="131" t="s">
        <v>3363</v>
      </c>
      <c r="D3977" s="131" t="s">
        <v>3364</v>
      </c>
      <c r="E3977" s="132" t="s">
        <v>2926</v>
      </c>
      <c r="F3977" s="136" t="s">
        <v>563</v>
      </c>
      <c r="G3977" s="133">
        <v>0</v>
      </c>
    </row>
    <row r="3978" spans="2:7" ht="27.75" customHeight="1" x14ac:dyDescent="0.25">
      <c r="B3978" s="131" t="s">
        <v>3453</v>
      </c>
      <c r="C3978" s="131" t="s">
        <v>3363</v>
      </c>
      <c r="D3978" s="131" t="s">
        <v>3364</v>
      </c>
      <c r="E3978" s="132" t="s">
        <v>2363</v>
      </c>
      <c r="F3978" s="136" t="s">
        <v>553</v>
      </c>
      <c r="G3978" s="133">
        <v>137</v>
      </c>
    </row>
    <row r="3979" spans="2:7" ht="27.75" customHeight="1" x14ac:dyDescent="0.25">
      <c r="B3979" s="131" t="s">
        <v>3453</v>
      </c>
      <c r="C3979" s="131" t="s">
        <v>3363</v>
      </c>
      <c r="D3979" s="131" t="s">
        <v>3364</v>
      </c>
      <c r="E3979" s="132" t="s">
        <v>3455</v>
      </c>
      <c r="F3979" s="136" t="s">
        <v>544</v>
      </c>
      <c r="G3979" s="133">
        <v>47</v>
      </c>
    </row>
    <row r="3980" spans="2:7" ht="27.75" customHeight="1" x14ac:dyDescent="0.25">
      <c r="B3980" s="131" t="s">
        <v>3456</v>
      </c>
      <c r="C3980" s="131" t="s">
        <v>3363</v>
      </c>
      <c r="D3980" s="131" t="s">
        <v>3364</v>
      </c>
      <c r="E3980" s="132" t="s">
        <v>2348</v>
      </c>
      <c r="F3980" s="136" t="s">
        <v>563</v>
      </c>
      <c r="G3980" s="133">
        <v>0</v>
      </c>
    </row>
    <row r="3981" spans="2:7" ht="27.75" customHeight="1" x14ac:dyDescent="0.25">
      <c r="B3981" s="131" t="s">
        <v>3457</v>
      </c>
      <c r="C3981" s="131" t="s">
        <v>3363</v>
      </c>
      <c r="D3981" s="131" t="s">
        <v>3364</v>
      </c>
      <c r="E3981" s="132" t="s">
        <v>3002</v>
      </c>
      <c r="F3981" s="136" t="s">
        <v>563</v>
      </c>
      <c r="G3981" s="133">
        <v>0</v>
      </c>
    </row>
    <row r="3982" spans="2:7" ht="27.75" customHeight="1" x14ac:dyDescent="0.25">
      <c r="B3982" s="131" t="s">
        <v>3457</v>
      </c>
      <c r="C3982" s="131" t="s">
        <v>3363</v>
      </c>
      <c r="D3982" s="131" t="s">
        <v>3364</v>
      </c>
      <c r="E3982" s="132" t="s">
        <v>2884</v>
      </c>
      <c r="F3982" s="136" t="s">
        <v>553</v>
      </c>
      <c r="G3982" s="133">
        <v>126</v>
      </c>
    </row>
    <row r="3983" spans="2:7" ht="27.75" customHeight="1" x14ac:dyDescent="0.25">
      <c r="B3983" s="131" t="s">
        <v>3457</v>
      </c>
      <c r="C3983" s="131" t="s">
        <v>3363</v>
      </c>
      <c r="D3983" s="131" t="s">
        <v>3364</v>
      </c>
      <c r="E3983" s="132" t="s">
        <v>2924</v>
      </c>
      <c r="F3983" s="136" t="s">
        <v>563</v>
      </c>
      <c r="G3983" s="133">
        <v>0</v>
      </c>
    </row>
    <row r="3984" spans="2:7" ht="27.75" customHeight="1" x14ac:dyDescent="0.25">
      <c r="B3984" s="131" t="s">
        <v>3458</v>
      </c>
      <c r="C3984" s="131" t="s">
        <v>3363</v>
      </c>
      <c r="D3984" s="131" t="s">
        <v>3364</v>
      </c>
      <c r="E3984" s="132" t="s">
        <v>2932</v>
      </c>
      <c r="F3984" s="136" t="s">
        <v>559</v>
      </c>
      <c r="G3984" s="133">
        <v>0</v>
      </c>
    </row>
    <row r="3985" spans="2:7" ht="27.75" customHeight="1" x14ac:dyDescent="0.25">
      <c r="B3985" s="131" t="s">
        <v>3459</v>
      </c>
      <c r="C3985" s="131" t="s">
        <v>3363</v>
      </c>
      <c r="D3985" s="131" t="s">
        <v>3364</v>
      </c>
      <c r="E3985" s="132" t="s">
        <v>2991</v>
      </c>
      <c r="F3985" s="136" t="s">
        <v>553</v>
      </c>
      <c r="G3985" s="133">
        <v>191</v>
      </c>
    </row>
    <row r="3986" spans="2:7" ht="27.75" customHeight="1" x14ac:dyDescent="0.25">
      <c r="B3986" s="131" t="s">
        <v>854</v>
      </c>
      <c r="C3986" s="131" t="s">
        <v>3363</v>
      </c>
      <c r="D3986" s="131" t="s">
        <v>3364</v>
      </c>
      <c r="E3986" s="132" t="s">
        <v>2361</v>
      </c>
      <c r="F3986" s="136" t="s">
        <v>626</v>
      </c>
      <c r="G3986" s="133">
        <v>0</v>
      </c>
    </row>
    <row r="3987" spans="2:7" ht="27.75" customHeight="1" x14ac:dyDescent="0.25">
      <c r="B3987" s="131" t="s">
        <v>3460</v>
      </c>
      <c r="C3987" s="131" t="s">
        <v>3363</v>
      </c>
      <c r="D3987" s="131" t="s">
        <v>3364</v>
      </c>
      <c r="E3987" s="132" t="s">
        <v>2888</v>
      </c>
      <c r="F3987" s="136" t="s">
        <v>688</v>
      </c>
      <c r="G3987" s="133">
        <v>0</v>
      </c>
    </row>
    <row r="3988" spans="2:7" ht="27.75" customHeight="1" x14ac:dyDescent="0.25">
      <c r="B3988" s="131" t="s">
        <v>3461</v>
      </c>
      <c r="C3988" s="131" t="s">
        <v>3363</v>
      </c>
      <c r="D3988" s="131" t="s">
        <v>3364</v>
      </c>
      <c r="E3988" s="132" t="s">
        <v>2890</v>
      </c>
      <c r="F3988" s="136" t="s">
        <v>798</v>
      </c>
      <c r="G3988" s="133">
        <v>0</v>
      </c>
    </row>
    <row r="3989" spans="2:7" ht="27.75" customHeight="1" x14ac:dyDescent="0.25">
      <c r="B3989" s="131" t="s">
        <v>1901</v>
      </c>
      <c r="C3989" s="131" t="s">
        <v>3363</v>
      </c>
      <c r="D3989" s="131" t="s">
        <v>3364</v>
      </c>
      <c r="E3989" s="132" t="s">
        <v>2351</v>
      </c>
      <c r="F3989" s="136" t="s">
        <v>1680</v>
      </c>
      <c r="G3989" s="133">
        <v>30</v>
      </c>
    </row>
    <row r="3990" spans="2:7" ht="27.75" customHeight="1" x14ac:dyDescent="0.25">
      <c r="B3990" s="131" t="s">
        <v>1901</v>
      </c>
      <c r="C3990" s="131" t="s">
        <v>3363</v>
      </c>
      <c r="D3990" s="131" t="s">
        <v>3364</v>
      </c>
      <c r="E3990" s="132" t="s">
        <v>2346</v>
      </c>
      <c r="F3990" s="136" t="s">
        <v>547</v>
      </c>
      <c r="G3990" s="133">
        <v>110</v>
      </c>
    </row>
    <row r="3991" spans="2:7" ht="27.75" customHeight="1" x14ac:dyDescent="0.25">
      <c r="B3991" s="131" t="s">
        <v>1901</v>
      </c>
      <c r="C3991" s="131" t="s">
        <v>3363</v>
      </c>
      <c r="D3991" s="131" t="s">
        <v>3364</v>
      </c>
      <c r="E3991" s="132" t="s">
        <v>2268</v>
      </c>
      <c r="F3991" s="136" t="s">
        <v>547</v>
      </c>
      <c r="G3991" s="133">
        <v>110</v>
      </c>
    </row>
    <row r="3992" spans="2:7" ht="27.75" customHeight="1" x14ac:dyDescent="0.25">
      <c r="B3992" s="131" t="s">
        <v>3462</v>
      </c>
      <c r="C3992" s="131" t="s">
        <v>3363</v>
      </c>
      <c r="D3992" s="131" t="s">
        <v>3364</v>
      </c>
      <c r="E3992" s="132" t="s">
        <v>2972</v>
      </c>
      <c r="F3992" s="136" t="s">
        <v>563</v>
      </c>
      <c r="G3992" s="133">
        <v>0</v>
      </c>
    </row>
    <row r="3993" spans="2:7" ht="27.75" customHeight="1" x14ac:dyDescent="0.25">
      <c r="B3993" s="131" t="s">
        <v>3462</v>
      </c>
      <c r="C3993" s="131" t="s">
        <v>3363</v>
      </c>
      <c r="D3993" s="131" t="s">
        <v>3364</v>
      </c>
      <c r="E3993" s="132" t="s">
        <v>2895</v>
      </c>
      <c r="F3993" s="136" t="s">
        <v>563</v>
      </c>
      <c r="G3993" s="133">
        <v>0</v>
      </c>
    </row>
    <row r="3994" spans="2:7" ht="27.75" customHeight="1" x14ac:dyDescent="0.25">
      <c r="B3994" s="131" t="s">
        <v>3463</v>
      </c>
      <c r="C3994" s="131" t="s">
        <v>3363</v>
      </c>
      <c r="D3994" s="131" t="s">
        <v>3364</v>
      </c>
      <c r="E3994" s="132" t="s">
        <v>2878</v>
      </c>
      <c r="F3994" s="136" t="s">
        <v>563</v>
      </c>
      <c r="G3994" s="133">
        <v>53</v>
      </c>
    </row>
    <row r="3995" spans="2:7" ht="27.75" customHeight="1" x14ac:dyDescent="0.25">
      <c r="B3995" s="131" t="s">
        <v>3464</v>
      </c>
      <c r="C3995" s="131" t="s">
        <v>3363</v>
      </c>
      <c r="D3995" s="131" t="s">
        <v>3364</v>
      </c>
      <c r="E3995" s="132" t="s">
        <v>2386</v>
      </c>
      <c r="F3995" s="136" t="s">
        <v>586</v>
      </c>
      <c r="G3995" s="133">
        <v>35</v>
      </c>
    </row>
    <row r="3996" spans="2:7" ht="27.75" customHeight="1" x14ac:dyDescent="0.25">
      <c r="B3996" s="131" t="s">
        <v>3465</v>
      </c>
      <c r="C3996" s="131" t="s">
        <v>3363</v>
      </c>
      <c r="D3996" s="131" t="s">
        <v>3364</v>
      </c>
      <c r="E3996" s="132" t="s">
        <v>2410</v>
      </c>
      <c r="F3996" s="136" t="s">
        <v>563</v>
      </c>
      <c r="G3996" s="133">
        <v>0</v>
      </c>
    </row>
    <row r="3997" spans="2:7" ht="27.75" customHeight="1" x14ac:dyDescent="0.25">
      <c r="B3997" s="131" t="s">
        <v>3466</v>
      </c>
      <c r="C3997" s="131" t="s">
        <v>3363</v>
      </c>
      <c r="D3997" s="131" t="s">
        <v>3364</v>
      </c>
      <c r="E3997" s="132" t="s">
        <v>2418</v>
      </c>
      <c r="F3997" s="136" t="s">
        <v>563</v>
      </c>
      <c r="G3997" s="133">
        <v>0</v>
      </c>
    </row>
    <row r="3998" spans="2:7" ht="27.75" customHeight="1" x14ac:dyDescent="0.25">
      <c r="B3998" s="131" t="s">
        <v>3462</v>
      </c>
      <c r="C3998" s="131" t="s">
        <v>3363</v>
      </c>
      <c r="D3998" s="131" t="s">
        <v>3364</v>
      </c>
      <c r="E3998" s="132" t="s">
        <v>2425</v>
      </c>
      <c r="F3998" s="136" t="s">
        <v>688</v>
      </c>
      <c r="G3998" s="133">
        <v>5</v>
      </c>
    </row>
    <row r="3999" spans="2:7" ht="27.75" customHeight="1" x14ac:dyDescent="0.25">
      <c r="B3999" s="131" t="s">
        <v>3467</v>
      </c>
      <c r="C3999" s="131" t="s">
        <v>3363</v>
      </c>
      <c r="D3999" s="131" t="s">
        <v>3364</v>
      </c>
      <c r="E3999" s="132" t="s">
        <v>2300</v>
      </c>
      <c r="F3999" s="136" t="s">
        <v>798</v>
      </c>
      <c r="G3999" s="133">
        <v>0</v>
      </c>
    </row>
    <row r="4000" spans="2:7" ht="27.75" customHeight="1" x14ac:dyDescent="0.25">
      <c r="B4000" s="131" t="s">
        <v>3468</v>
      </c>
      <c r="C4000" s="131" t="s">
        <v>3363</v>
      </c>
      <c r="D4000" s="131" t="s">
        <v>3364</v>
      </c>
      <c r="E4000" s="132" t="s">
        <v>2744</v>
      </c>
      <c r="F4000" s="136" t="s">
        <v>544</v>
      </c>
      <c r="G4000" s="133">
        <v>10</v>
      </c>
    </row>
    <row r="4001" spans="2:7" ht="27.75" customHeight="1" x14ac:dyDescent="0.25">
      <c r="B4001" s="131" t="s">
        <v>3468</v>
      </c>
      <c r="C4001" s="131" t="s">
        <v>3363</v>
      </c>
      <c r="D4001" s="131" t="s">
        <v>3364</v>
      </c>
      <c r="E4001" s="132" t="s">
        <v>2747</v>
      </c>
      <c r="F4001" s="136" t="s">
        <v>563</v>
      </c>
      <c r="G4001" s="133">
        <v>5</v>
      </c>
    </row>
    <row r="4002" spans="2:7" ht="27.75" customHeight="1" x14ac:dyDescent="0.25">
      <c r="B4002" s="131" t="s">
        <v>3469</v>
      </c>
      <c r="C4002" s="131" t="s">
        <v>3363</v>
      </c>
      <c r="D4002" s="131" t="s">
        <v>3364</v>
      </c>
      <c r="E4002" s="132" t="s">
        <v>2334</v>
      </c>
      <c r="F4002" s="136" t="s">
        <v>553</v>
      </c>
      <c r="G4002" s="133">
        <v>98</v>
      </c>
    </row>
    <row r="4003" spans="2:7" ht="27.75" customHeight="1" x14ac:dyDescent="0.25">
      <c r="B4003" s="131" t="s">
        <v>3470</v>
      </c>
      <c r="C4003" s="131" t="s">
        <v>3363</v>
      </c>
      <c r="D4003" s="131" t="s">
        <v>3364</v>
      </c>
      <c r="E4003" s="132" t="s">
        <v>2553</v>
      </c>
      <c r="F4003" s="136" t="s">
        <v>559</v>
      </c>
      <c r="G4003" s="133">
        <v>3</v>
      </c>
    </row>
    <row r="4004" spans="2:7" ht="27.75" customHeight="1" x14ac:dyDescent="0.25">
      <c r="B4004" s="131" t="s">
        <v>3470</v>
      </c>
      <c r="C4004" s="131" t="s">
        <v>3363</v>
      </c>
      <c r="D4004" s="131" t="s">
        <v>3364</v>
      </c>
      <c r="E4004" s="132" t="s">
        <v>2310</v>
      </c>
      <c r="F4004" s="136" t="s">
        <v>563</v>
      </c>
      <c r="G4004" s="133">
        <v>7</v>
      </c>
    </row>
    <row r="4005" spans="2:7" ht="27.75" customHeight="1" x14ac:dyDescent="0.25">
      <c r="B4005" s="131" t="s">
        <v>3470</v>
      </c>
      <c r="C4005" s="131" t="s">
        <v>3363</v>
      </c>
      <c r="D4005" s="131" t="s">
        <v>3364</v>
      </c>
      <c r="E4005" s="132" t="s">
        <v>3117</v>
      </c>
      <c r="F4005" s="136" t="s">
        <v>563</v>
      </c>
      <c r="G4005" s="133">
        <v>7</v>
      </c>
    </row>
    <row r="4006" spans="2:7" ht="27.75" customHeight="1" x14ac:dyDescent="0.25">
      <c r="B4006" s="131" t="s">
        <v>3470</v>
      </c>
      <c r="C4006" s="131" t="s">
        <v>3363</v>
      </c>
      <c r="D4006" s="131" t="s">
        <v>3364</v>
      </c>
      <c r="E4006" s="132" t="s">
        <v>2664</v>
      </c>
      <c r="F4006" s="136" t="s">
        <v>688</v>
      </c>
      <c r="G4006" s="133">
        <v>0</v>
      </c>
    </row>
    <row r="4007" spans="2:7" ht="27.75" customHeight="1" x14ac:dyDescent="0.25">
      <c r="B4007" s="131" t="s">
        <v>3471</v>
      </c>
      <c r="C4007" s="131" t="s">
        <v>3363</v>
      </c>
      <c r="D4007" s="131" t="s">
        <v>3364</v>
      </c>
      <c r="E4007" s="132" t="s">
        <v>2551</v>
      </c>
      <c r="F4007" s="136" t="s">
        <v>544</v>
      </c>
      <c r="G4007" s="133">
        <v>53</v>
      </c>
    </row>
    <row r="4008" spans="2:7" ht="27.75" customHeight="1" x14ac:dyDescent="0.25">
      <c r="B4008" s="131" t="s">
        <v>3472</v>
      </c>
      <c r="C4008" s="131" t="s">
        <v>3363</v>
      </c>
      <c r="D4008" s="131" t="s">
        <v>3364</v>
      </c>
      <c r="E4008" s="132" t="s">
        <v>3208</v>
      </c>
      <c r="F4008" s="136" t="s">
        <v>559</v>
      </c>
      <c r="G4008" s="133">
        <v>31</v>
      </c>
    </row>
    <row r="4009" spans="2:7" ht="27.75" customHeight="1" x14ac:dyDescent="0.25">
      <c r="B4009" s="131" t="s">
        <v>3473</v>
      </c>
      <c r="C4009" s="131" t="s">
        <v>3363</v>
      </c>
      <c r="D4009" s="131" t="s">
        <v>3364</v>
      </c>
      <c r="E4009" s="132" t="s">
        <v>2798</v>
      </c>
      <c r="F4009" s="136" t="s">
        <v>647</v>
      </c>
      <c r="G4009" s="133">
        <v>118</v>
      </c>
    </row>
    <row r="4010" spans="2:7" ht="27.75" customHeight="1" x14ac:dyDescent="0.25">
      <c r="B4010" s="131" t="s">
        <v>3473</v>
      </c>
      <c r="C4010" s="131" t="s">
        <v>3363</v>
      </c>
      <c r="D4010" s="131" t="s">
        <v>3364</v>
      </c>
      <c r="E4010" s="132" t="s">
        <v>2985</v>
      </c>
      <c r="F4010" s="136" t="s">
        <v>544</v>
      </c>
      <c r="G4010" s="133">
        <v>78</v>
      </c>
    </row>
    <row r="4011" spans="2:7" ht="27.75" customHeight="1" x14ac:dyDescent="0.25">
      <c r="B4011" s="131" t="s">
        <v>3474</v>
      </c>
      <c r="C4011" s="131" t="s">
        <v>3363</v>
      </c>
      <c r="D4011" s="131" t="s">
        <v>3364</v>
      </c>
      <c r="E4011" s="132" t="s">
        <v>3475</v>
      </c>
      <c r="F4011" s="136" t="s">
        <v>586</v>
      </c>
      <c r="G4011" s="133">
        <v>0</v>
      </c>
    </row>
    <row r="4012" spans="2:7" ht="27.75" customHeight="1" x14ac:dyDescent="0.25">
      <c r="B4012" s="131" t="s">
        <v>3476</v>
      </c>
      <c r="C4012" s="131" t="s">
        <v>3363</v>
      </c>
      <c r="D4012" s="131" t="s">
        <v>3364</v>
      </c>
      <c r="E4012" s="132" t="s">
        <v>2779</v>
      </c>
      <c r="F4012" s="136" t="s">
        <v>688</v>
      </c>
      <c r="G4012" s="133">
        <v>0</v>
      </c>
    </row>
    <row r="4013" spans="2:7" ht="27.75" customHeight="1" x14ac:dyDescent="0.25">
      <c r="B4013" s="131" t="s">
        <v>1556</v>
      </c>
      <c r="C4013" s="131" t="s">
        <v>3363</v>
      </c>
      <c r="D4013" s="131" t="s">
        <v>3364</v>
      </c>
      <c r="E4013" s="132" t="s">
        <v>2302</v>
      </c>
      <c r="F4013" s="136" t="s">
        <v>563</v>
      </c>
      <c r="G4013" s="133">
        <v>9</v>
      </c>
    </row>
    <row r="4014" spans="2:7" ht="27.75" customHeight="1" x14ac:dyDescent="0.25">
      <c r="B4014" s="131" t="s">
        <v>3477</v>
      </c>
      <c r="C4014" s="131" t="s">
        <v>3363</v>
      </c>
      <c r="D4014" s="131" t="s">
        <v>3364</v>
      </c>
      <c r="E4014" s="132" t="s">
        <v>2312</v>
      </c>
      <c r="F4014" s="136" t="s">
        <v>586</v>
      </c>
      <c r="G4014" s="133">
        <v>0</v>
      </c>
    </row>
    <row r="4015" spans="2:7" ht="27.75" customHeight="1" x14ac:dyDescent="0.25">
      <c r="B4015" s="131" t="s">
        <v>1210</v>
      </c>
      <c r="C4015" s="131" t="s">
        <v>3363</v>
      </c>
      <c r="D4015" s="131" t="s">
        <v>3364</v>
      </c>
      <c r="E4015" s="132" t="s">
        <v>3088</v>
      </c>
      <c r="F4015" s="136" t="s">
        <v>559</v>
      </c>
      <c r="G4015" s="133">
        <v>0</v>
      </c>
    </row>
    <row r="4016" spans="2:7" ht="27.75" customHeight="1" x14ac:dyDescent="0.25">
      <c r="B4016" s="131" t="s">
        <v>3380</v>
      </c>
      <c r="C4016" s="131" t="s">
        <v>3363</v>
      </c>
      <c r="D4016" s="131" t="s">
        <v>3364</v>
      </c>
      <c r="E4016" s="132" t="s">
        <v>2303</v>
      </c>
      <c r="F4016" s="136" t="s">
        <v>553</v>
      </c>
      <c r="G4016" s="133">
        <v>214.35662754452099</v>
      </c>
    </row>
    <row r="4017" spans="2:7" ht="27.75" customHeight="1" x14ac:dyDescent="0.25">
      <c r="B4017" s="131" t="s">
        <v>3478</v>
      </c>
      <c r="C4017" s="131" t="s">
        <v>3363</v>
      </c>
      <c r="D4017" s="131" t="s">
        <v>3364</v>
      </c>
      <c r="E4017" s="132" t="s">
        <v>2262</v>
      </c>
      <c r="F4017" s="136" t="s">
        <v>688</v>
      </c>
      <c r="G4017" s="133">
        <v>0</v>
      </c>
    </row>
    <row r="4018" spans="2:7" ht="27.75" customHeight="1" x14ac:dyDescent="0.25">
      <c r="B4018" s="131" t="s">
        <v>3479</v>
      </c>
      <c r="C4018" s="131" t="s">
        <v>3363</v>
      </c>
      <c r="D4018" s="131" t="s">
        <v>3364</v>
      </c>
      <c r="E4018" s="132" t="s">
        <v>2832</v>
      </c>
      <c r="F4018" s="136" t="s">
        <v>563</v>
      </c>
      <c r="G4018" s="133">
        <v>84</v>
      </c>
    </row>
    <row r="4019" spans="2:7" ht="27.75" customHeight="1" x14ac:dyDescent="0.25">
      <c r="B4019" s="131" t="s">
        <v>1916</v>
      </c>
      <c r="C4019" s="131" t="s">
        <v>3363</v>
      </c>
      <c r="D4019" s="131" t="s">
        <v>3364</v>
      </c>
      <c r="E4019" s="132" t="s">
        <v>2822</v>
      </c>
      <c r="F4019" s="136" t="s">
        <v>586</v>
      </c>
      <c r="G4019" s="133">
        <v>33</v>
      </c>
    </row>
    <row r="4020" spans="2:7" ht="27.75" customHeight="1" x14ac:dyDescent="0.25">
      <c r="B4020" s="131" t="s">
        <v>3480</v>
      </c>
      <c r="C4020" s="131" t="s">
        <v>3363</v>
      </c>
      <c r="D4020" s="131" t="s">
        <v>3364</v>
      </c>
      <c r="E4020" s="132" t="s">
        <v>2539</v>
      </c>
      <c r="F4020" s="136" t="s">
        <v>563</v>
      </c>
      <c r="G4020" s="133">
        <v>24</v>
      </c>
    </row>
    <row r="4021" spans="2:7" ht="27.75" customHeight="1" x14ac:dyDescent="0.25">
      <c r="B4021" s="131" t="s">
        <v>3481</v>
      </c>
      <c r="C4021" s="131" t="s">
        <v>3363</v>
      </c>
      <c r="D4021" s="131" t="s">
        <v>3364</v>
      </c>
      <c r="E4021" s="132" t="s">
        <v>2821</v>
      </c>
      <c r="F4021" s="136" t="s">
        <v>798</v>
      </c>
      <c r="G4021" s="133">
        <v>6</v>
      </c>
    </row>
    <row r="4022" spans="2:7" ht="27.75" customHeight="1" x14ac:dyDescent="0.25">
      <c r="B4022" s="131" t="s">
        <v>3482</v>
      </c>
      <c r="C4022" s="131" t="s">
        <v>3363</v>
      </c>
      <c r="D4022" s="131" t="s">
        <v>3364</v>
      </c>
      <c r="E4022" s="132" t="s">
        <v>2823</v>
      </c>
      <c r="F4022" s="136" t="s">
        <v>563</v>
      </c>
      <c r="G4022" s="133">
        <v>75</v>
      </c>
    </row>
    <row r="4023" spans="2:7" ht="27.75" customHeight="1" x14ac:dyDescent="0.25">
      <c r="B4023" s="131" t="s">
        <v>3483</v>
      </c>
      <c r="C4023" s="131" t="s">
        <v>3363</v>
      </c>
      <c r="D4023" s="131" t="s">
        <v>3364</v>
      </c>
      <c r="E4023" s="132" t="s">
        <v>2349</v>
      </c>
      <c r="F4023" s="136" t="s">
        <v>544</v>
      </c>
      <c r="G4023" s="133">
        <v>72</v>
      </c>
    </row>
    <row r="4024" spans="2:7" ht="27.75" customHeight="1" x14ac:dyDescent="0.25">
      <c r="B4024" s="131" t="s">
        <v>3483</v>
      </c>
      <c r="C4024" s="131" t="s">
        <v>3363</v>
      </c>
      <c r="D4024" s="131" t="s">
        <v>3364</v>
      </c>
      <c r="E4024" s="132" t="s">
        <v>2974</v>
      </c>
      <c r="F4024" s="136" t="s">
        <v>544</v>
      </c>
      <c r="G4024" s="133">
        <v>72</v>
      </c>
    </row>
    <row r="4025" spans="2:7" ht="27.75" customHeight="1" x14ac:dyDescent="0.25">
      <c r="B4025" s="131" t="s">
        <v>3457</v>
      </c>
      <c r="C4025" s="131" t="s">
        <v>3363</v>
      </c>
      <c r="D4025" s="131" t="s">
        <v>3364</v>
      </c>
      <c r="E4025" s="132" t="s">
        <v>2331</v>
      </c>
      <c r="F4025" s="136" t="s">
        <v>688</v>
      </c>
      <c r="G4025" s="133">
        <v>0</v>
      </c>
    </row>
    <row r="4026" spans="2:7" ht="27.75" customHeight="1" x14ac:dyDescent="0.25">
      <c r="B4026" s="131" t="s">
        <v>3457</v>
      </c>
      <c r="C4026" s="131" t="s">
        <v>3363</v>
      </c>
      <c r="D4026" s="131" t="s">
        <v>3364</v>
      </c>
      <c r="E4026" s="132" t="s">
        <v>3484</v>
      </c>
      <c r="F4026" s="136" t="s">
        <v>688</v>
      </c>
      <c r="G4026" s="133">
        <v>0</v>
      </c>
    </row>
    <row r="4027" spans="2:7" ht="27.75" customHeight="1" x14ac:dyDescent="0.25">
      <c r="B4027" s="131" t="s">
        <v>3457</v>
      </c>
      <c r="C4027" s="131" t="s">
        <v>3363</v>
      </c>
      <c r="D4027" s="131" t="s">
        <v>3364</v>
      </c>
      <c r="E4027" s="132" t="s">
        <v>2265</v>
      </c>
      <c r="F4027" s="136" t="s">
        <v>563</v>
      </c>
      <c r="G4027" s="133">
        <v>32</v>
      </c>
    </row>
    <row r="4028" spans="2:7" ht="27.75" customHeight="1" x14ac:dyDescent="0.25">
      <c r="B4028" s="131" t="s">
        <v>3485</v>
      </c>
      <c r="C4028" s="131" t="s">
        <v>3363</v>
      </c>
      <c r="D4028" s="131" t="s">
        <v>3364</v>
      </c>
      <c r="E4028" s="132" t="s">
        <v>3189</v>
      </c>
      <c r="F4028" s="136" t="s">
        <v>563</v>
      </c>
      <c r="G4028" s="133">
        <v>0</v>
      </c>
    </row>
    <row r="4029" spans="2:7" ht="27.75" customHeight="1" x14ac:dyDescent="0.25">
      <c r="B4029" s="131" t="s">
        <v>3486</v>
      </c>
      <c r="C4029" s="131" t="s">
        <v>3363</v>
      </c>
      <c r="D4029" s="131" t="s">
        <v>3364</v>
      </c>
      <c r="E4029" s="132" t="s">
        <v>2342</v>
      </c>
      <c r="F4029" s="136" t="s">
        <v>845</v>
      </c>
      <c r="G4029" s="133">
        <v>0</v>
      </c>
    </row>
    <row r="4030" spans="2:7" ht="27.75" customHeight="1" x14ac:dyDescent="0.25">
      <c r="B4030" s="131" t="s">
        <v>3486</v>
      </c>
      <c r="C4030" s="131" t="s">
        <v>3363</v>
      </c>
      <c r="D4030" s="131" t="s">
        <v>3364</v>
      </c>
      <c r="E4030" s="132" t="s">
        <v>2945</v>
      </c>
      <c r="F4030" s="136" t="s">
        <v>559</v>
      </c>
      <c r="G4030" s="133">
        <v>32</v>
      </c>
    </row>
    <row r="4031" spans="2:7" ht="27.75" customHeight="1" x14ac:dyDescent="0.25">
      <c r="B4031" s="131" t="s">
        <v>3486</v>
      </c>
      <c r="C4031" s="131" t="s">
        <v>3363</v>
      </c>
      <c r="D4031" s="131" t="s">
        <v>3364</v>
      </c>
      <c r="E4031" s="132" t="s">
        <v>3079</v>
      </c>
      <c r="F4031" s="136" t="s">
        <v>688</v>
      </c>
      <c r="G4031" s="133">
        <v>29</v>
      </c>
    </row>
    <row r="4032" spans="2:7" ht="27.75" customHeight="1" x14ac:dyDescent="0.25">
      <c r="B4032" s="131" t="s">
        <v>3487</v>
      </c>
      <c r="C4032" s="131" t="s">
        <v>3363</v>
      </c>
      <c r="D4032" s="131" t="s">
        <v>3364</v>
      </c>
      <c r="E4032" s="132" t="s">
        <v>2875</v>
      </c>
      <c r="F4032" s="136" t="s">
        <v>688</v>
      </c>
      <c r="G4032" s="133">
        <v>0</v>
      </c>
    </row>
    <row r="4033" spans="2:7" ht="27.75" customHeight="1" x14ac:dyDescent="0.25">
      <c r="B4033" s="131" t="s">
        <v>3488</v>
      </c>
      <c r="C4033" s="131" t="s">
        <v>3363</v>
      </c>
      <c r="D4033" s="131" t="s">
        <v>3364</v>
      </c>
      <c r="E4033" s="132" t="s">
        <v>2879</v>
      </c>
      <c r="F4033" s="136" t="s">
        <v>626</v>
      </c>
      <c r="G4033" s="133">
        <v>0</v>
      </c>
    </row>
    <row r="4034" spans="2:7" ht="27.75" customHeight="1" x14ac:dyDescent="0.25">
      <c r="B4034" s="131" t="s">
        <v>2187</v>
      </c>
      <c r="C4034" s="131" t="s">
        <v>3363</v>
      </c>
      <c r="D4034" s="131" t="s">
        <v>3364</v>
      </c>
      <c r="E4034" s="132" t="s">
        <v>3489</v>
      </c>
      <c r="F4034" s="136" t="s">
        <v>553</v>
      </c>
      <c r="G4034" s="133">
        <v>15</v>
      </c>
    </row>
    <row r="4035" spans="2:7" ht="27.75" customHeight="1" x14ac:dyDescent="0.25">
      <c r="B4035" s="131" t="s">
        <v>2187</v>
      </c>
      <c r="C4035" s="131" t="s">
        <v>3363</v>
      </c>
      <c r="D4035" s="131" t="s">
        <v>3364</v>
      </c>
      <c r="E4035" s="132" t="s">
        <v>3490</v>
      </c>
      <c r="F4035" s="136" t="s">
        <v>553</v>
      </c>
      <c r="G4035" s="133">
        <v>15</v>
      </c>
    </row>
    <row r="4036" spans="2:7" ht="27.75" customHeight="1" x14ac:dyDescent="0.25">
      <c r="B4036" s="131" t="s">
        <v>2187</v>
      </c>
      <c r="C4036" s="131" t="s">
        <v>3363</v>
      </c>
      <c r="D4036" s="131" t="s">
        <v>3364</v>
      </c>
      <c r="E4036" s="132" t="s">
        <v>3491</v>
      </c>
      <c r="F4036" s="136" t="s">
        <v>553</v>
      </c>
      <c r="G4036" s="133">
        <v>15</v>
      </c>
    </row>
    <row r="4037" spans="2:7" ht="27.75" customHeight="1" x14ac:dyDescent="0.25">
      <c r="B4037" s="131" t="s">
        <v>2988</v>
      </c>
      <c r="C4037" s="131" t="s">
        <v>3363</v>
      </c>
      <c r="D4037" s="131" t="s">
        <v>3364</v>
      </c>
      <c r="E4037" s="132" t="s">
        <v>2913</v>
      </c>
      <c r="F4037" s="136" t="s">
        <v>563</v>
      </c>
      <c r="G4037" s="133">
        <v>5</v>
      </c>
    </row>
    <row r="4038" spans="2:7" ht="27.75" customHeight="1" x14ac:dyDescent="0.25">
      <c r="B4038" s="131" t="s">
        <v>2988</v>
      </c>
      <c r="C4038" s="131" t="s">
        <v>3363</v>
      </c>
      <c r="D4038" s="131" t="s">
        <v>3364</v>
      </c>
      <c r="E4038" s="132" t="s">
        <v>2834</v>
      </c>
      <c r="F4038" s="136" t="s">
        <v>563</v>
      </c>
      <c r="G4038" s="133">
        <v>5</v>
      </c>
    </row>
    <row r="4039" spans="2:7" ht="27.75" customHeight="1" x14ac:dyDescent="0.25">
      <c r="B4039" s="131" t="s">
        <v>2988</v>
      </c>
      <c r="C4039" s="131" t="s">
        <v>3363</v>
      </c>
      <c r="D4039" s="131" t="s">
        <v>3364</v>
      </c>
      <c r="E4039" s="132" t="s">
        <v>3492</v>
      </c>
      <c r="F4039" s="136" t="s">
        <v>553</v>
      </c>
      <c r="G4039" s="133">
        <v>221.69523008395936</v>
      </c>
    </row>
    <row r="4040" spans="2:7" ht="27.75" customHeight="1" x14ac:dyDescent="0.25">
      <c r="B4040" s="131" t="s">
        <v>3493</v>
      </c>
      <c r="C4040" s="131" t="s">
        <v>3363</v>
      </c>
      <c r="D4040" s="131" t="s">
        <v>3364</v>
      </c>
      <c r="E4040" s="132" t="s">
        <v>2295</v>
      </c>
      <c r="F4040" s="136" t="s">
        <v>563</v>
      </c>
      <c r="G4040" s="133">
        <v>57</v>
      </c>
    </row>
    <row r="4041" spans="2:7" ht="27.75" customHeight="1" x14ac:dyDescent="0.25">
      <c r="B4041" s="131" t="s">
        <v>2773</v>
      </c>
      <c r="C4041" s="131" t="s">
        <v>3363</v>
      </c>
      <c r="D4041" s="131" t="s">
        <v>3364</v>
      </c>
      <c r="E4041" s="132" t="s">
        <v>2539</v>
      </c>
      <c r="F4041" s="136" t="s">
        <v>563</v>
      </c>
      <c r="G4041" s="133">
        <v>63</v>
      </c>
    </row>
    <row r="4042" spans="2:7" ht="27.75" customHeight="1" x14ac:dyDescent="0.25">
      <c r="B4042" s="131" t="s">
        <v>2988</v>
      </c>
      <c r="C4042" s="131" t="s">
        <v>3363</v>
      </c>
      <c r="D4042" s="131" t="s">
        <v>3364</v>
      </c>
      <c r="E4042" s="132" t="s">
        <v>3073</v>
      </c>
      <c r="F4042" s="136" t="s">
        <v>563</v>
      </c>
      <c r="G4042" s="133">
        <v>88</v>
      </c>
    </row>
    <row r="4043" spans="2:7" ht="27.75" customHeight="1" x14ac:dyDescent="0.25">
      <c r="B4043" s="131" t="s">
        <v>1554</v>
      </c>
      <c r="C4043" s="131" t="s">
        <v>3363</v>
      </c>
      <c r="D4043" s="131" t="s">
        <v>3364</v>
      </c>
      <c r="E4043" s="132" t="s">
        <v>2382</v>
      </c>
      <c r="F4043" s="136" t="s">
        <v>798</v>
      </c>
      <c r="G4043" s="133">
        <v>0</v>
      </c>
    </row>
    <row r="4044" spans="2:7" ht="27.75" customHeight="1" x14ac:dyDescent="0.25">
      <c r="B4044" s="131" t="s">
        <v>3494</v>
      </c>
      <c r="C4044" s="131" t="s">
        <v>3363</v>
      </c>
      <c r="D4044" s="131" t="s">
        <v>3364</v>
      </c>
      <c r="E4044" s="132" t="s">
        <v>3131</v>
      </c>
      <c r="F4044" s="136" t="s">
        <v>798</v>
      </c>
      <c r="G4044" s="133">
        <v>0</v>
      </c>
    </row>
    <row r="4045" spans="2:7" ht="27.75" customHeight="1" x14ac:dyDescent="0.25">
      <c r="B4045" s="131" t="s">
        <v>3494</v>
      </c>
      <c r="C4045" s="131" t="s">
        <v>3363</v>
      </c>
      <c r="D4045" s="131" t="s">
        <v>3364</v>
      </c>
      <c r="E4045" s="132" t="s">
        <v>2917</v>
      </c>
      <c r="F4045" s="136" t="s">
        <v>544</v>
      </c>
      <c r="G4045" s="133">
        <v>72</v>
      </c>
    </row>
    <row r="4046" spans="2:7" ht="27.75" customHeight="1" x14ac:dyDescent="0.25">
      <c r="B4046" s="131" t="s">
        <v>3473</v>
      </c>
      <c r="C4046" s="131" t="s">
        <v>3363</v>
      </c>
      <c r="D4046" s="131" t="s">
        <v>3364</v>
      </c>
      <c r="E4046" s="132" t="s">
        <v>2384</v>
      </c>
      <c r="F4046" s="136" t="s">
        <v>1311</v>
      </c>
      <c r="G4046" s="133">
        <v>98</v>
      </c>
    </row>
    <row r="4047" spans="2:7" ht="27.75" customHeight="1" x14ac:dyDescent="0.25">
      <c r="B4047" s="131" t="s">
        <v>3473</v>
      </c>
      <c r="C4047" s="131" t="s">
        <v>3363</v>
      </c>
      <c r="D4047" s="131" t="s">
        <v>3364</v>
      </c>
      <c r="E4047" s="132" t="s">
        <v>2385</v>
      </c>
      <c r="F4047" s="136" t="s">
        <v>544</v>
      </c>
      <c r="G4047" s="133">
        <v>78</v>
      </c>
    </row>
    <row r="4048" spans="2:7" ht="27.75" customHeight="1" x14ac:dyDescent="0.25">
      <c r="B4048" s="131" t="s">
        <v>3495</v>
      </c>
      <c r="C4048" s="131" t="s">
        <v>3363</v>
      </c>
      <c r="D4048" s="131" t="s">
        <v>3364</v>
      </c>
      <c r="E4048" s="132" t="s">
        <v>3484</v>
      </c>
      <c r="F4048" s="136" t="s">
        <v>586</v>
      </c>
      <c r="G4048" s="133">
        <v>0</v>
      </c>
    </row>
    <row r="4049" spans="2:7" ht="27.75" customHeight="1" x14ac:dyDescent="0.25">
      <c r="B4049" s="131" t="s">
        <v>3473</v>
      </c>
      <c r="C4049" s="131" t="s">
        <v>3363</v>
      </c>
      <c r="D4049" s="131" t="s">
        <v>3364</v>
      </c>
      <c r="E4049" s="132" t="s">
        <v>2480</v>
      </c>
      <c r="F4049" s="136" t="s">
        <v>544</v>
      </c>
      <c r="G4049" s="133">
        <v>78</v>
      </c>
    </row>
    <row r="4050" spans="2:7" ht="27.75" customHeight="1" x14ac:dyDescent="0.25">
      <c r="B4050" s="131" t="s">
        <v>3473</v>
      </c>
      <c r="C4050" s="131" t="s">
        <v>3363</v>
      </c>
      <c r="D4050" s="131" t="s">
        <v>3364</v>
      </c>
      <c r="E4050" s="132" t="s">
        <v>2909</v>
      </c>
      <c r="F4050" s="136" t="s">
        <v>559</v>
      </c>
      <c r="G4050" s="133">
        <v>0</v>
      </c>
    </row>
    <row r="4051" spans="2:7" ht="27.75" customHeight="1" x14ac:dyDescent="0.25">
      <c r="B4051" s="131" t="s">
        <v>3496</v>
      </c>
      <c r="C4051" s="131" t="s">
        <v>3363</v>
      </c>
      <c r="D4051" s="131" t="s">
        <v>3364</v>
      </c>
      <c r="E4051" s="132" t="s">
        <v>2388</v>
      </c>
      <c r="F4051" s="136" t="s">
        <v>688</v>
      </c>
      <c r="G4051" s="133">
        <v>50.023527677580617</v>
      </c>
    </row>
    <row r="4052" spans="2:7" ht="27.75" customHeight="1" x14ac:dyDescent="0.25">
      <c r="B4052" s="131" t="s">
        <v>3497</v>
      </c>
      <c r="C4052" s="131" t="s">
        <v>3363</v>
      </c>
      <c r="D4052" s="131" t="s">
        <v>3364</v>
      </c>
      <c r="E4052" s="132" t="s">
        <v>2947</v>
      </c>
      <c r="F4052" s="136" t="s">
        <v>563</v>
      </c>
      <c r="G4052" s="133">
        <v>0</v>
      </c>
    </row>
    <row r="4053" spans="2:7" ht="27.75" customHeight="1" x14ac:dyDescent="0.25">
      <c r="B4053" s="131" t="s">
        <v>3497</v>
      </c>
      <c r="C4053" s="131" t="s">
        <v>3363</v>
      </c>
      <c r="D4053" s="131" t="s">
        <v>3364</v>
      </c>
      <c r="E4053" s="132" t="s">
        <v>2955</v>
      </c>
      <c r="F4053" s="136" t="s">
        <v>559</v>
      </c>
      <c r="G4053" s="133">
        <v>0</v>
      </c>
    </row>
    <row r="4054" spans="2:7" ht="27.75" customHeight="1" x14ac:dyDescent="0.25">
      <c r="B4054" s="131" t="s">
        <v>3497</v>
      </c>
      <c r="C4054" s="131" t="s">
        <v>3363</v>
      </c>
      <c r="D4054" s="131" t="s">
        <v>3364</v>
      </c>
      <c r="E4054" s="132" t="s">
        <v>2861</v>
      </c>
      <c r="F4054" s="136" t="s">
        <v>1016</v>
      </c>
      <c r="G4054" s="133">
        <v>33</v>
      </c>
    </row>
    <row r="4055" spans="2:7" ht="27.75" customHeight="1" x14ac:dyDescent="0.25">
      <c r="B4055" s="131" t="s">
        <v>3498</v>
      </c>
      <c r="C4055" s="131" t="s">
        <v>3363</v>
      </c>
      <c r="D4055" s="131" t="s">
        <v>3364</v>
      </c>
      <c r="E4055" s="132" t="s">
        <v>2940</v>
      </c>
      <c r="F4055" s="136" t="s">
        <v>563</v>
      </c>
      <c r="G4055" s="133">
        <v>68</v>
      </c>
    </row>
    <row r="4056" spans="2:7" ht="27.75" customHeight="1" x14ac:dyDescent="0.25">
      <c r="B4056" s="131" t="s">
        <v>3499</v>
      </c>
      <c r="C4056" s="131" t="s">
        <v>3363</v>
      </c>
      <c r="D4056" s="131" t="s">
        <v>3364</v>
      </c>
      <c r="E4056" s="132" t="s">
        <v>2881</v>
      </c>
      <c r="F4056" s="136" t="s">
        <v>563</v>
      </c>
      <c r="G4056" s="133">
        <v>23</v>
      </c>
    </row>
    <row r="4057" spans="2:7" ht="27.75" customHeight="1" x14ac:dyDescent="0.25">
      <c r="B4057" s="131" t="s">
        <v>3499</v>
      </c>
      <c r="C4057" s="131" t="s">
        <v>3363</v>
      </c>
      <c r="D4057" s="131" t="s">
        <v>3364</v>
      </c>
      <c r="E4057" s="132" t="s">
        <v>2278</v>
      </c>
      <c r="F4057" s="136" t="s">
        <v>553</v>
      </c>
      <c r="G4057" s="133">
        <v>173</v>
      </c>
    </row>
    <row r="4058" spans="2:7" ht="27.75" customHeight="1" x14ac:dyDescent="0.25">
      <c r="B4058" s="131" t="s">
        <v>2166</v>
      </c>
      <c r="C4058" s="131" t="s">
        <v>3363</v>
      </c>
      <c r="D4058" s="131" t="s">
        <v>3364</v>
      </c>
      <c r="E4058" s="132" t="s">
        <v>3455</v>
      </c>
      <c r="F4058" s="136" t="s">
        <v>798</v>
      </c>
      <c r="G4058" s="133">
        <v>14</v>
      </c>
    </row>
    <row r="4059" spans="2:7" ht="27.75" customHeight="1" x14ac:dyDescent="0.25">
      <c r="B4059" s="131" t="s">
        <v>3500</v>
      </c>
      <c r="C4059" s="131" t="s">
        <v>3501</v>
      </c>
      <c r="D4059" s="131" t="s">
        <v>3364</v>
      </c>
      <c r="E4059" s="132" t="s">
        <v>2861</v>
      </c>
      <c r="F4059" s="136" t="s">
        <v>798</v>
      </c>
      <c r="G4059" s="133">
        <v>23.844514641395044</v>
      </c>
    </row>
    <row r="4060" spans="2:7" ht="27.75" customHeight="1" x14ac:dyDescent="0.25">
      <c r="B4060" s="131" t="s">
        <v>3502</v>
      </c>
      <c r="C4060" s="131" t="s">
        <v>3363</v>
      </c>
      <c r="D4060" s="131" t="s">
        <v>3364</v>
      </c>
      <c r="E4060" s="132" t="s">
        <v>3241</v>
      </c>
      <c r="F4060" s="136" t="s">
        <v>688</v>
      </c>
      <c r="G4060" s="133">
        <v>0</v>
      </c>
    </row>
    <row r="4061" spans="2:7" ht="27.75" customHeight="1" x14ac:dyDescent="0.25">
      <c r="B4061" s="131" t="s">
        <v>3054</v>
      </c>
      <c r="C4061" s="131" t="s">
        <v>3363</v>
      </c>
      <c r="D4061" s="131" t="s">
        <v>3364</v>
      </c>
      <c r="E4061" s="132" t="s">
        <v>3503</v>
      </c>
      <c r="F4061" s="136" t="s">
        <v>547</v>
      </c>
      <c r="G4061" s="133">
        <v>309</v>
      </c>
    </row>
    <row r="4062" spans="2:7" ht="27.75" customHeight="1" x14ac:dyDescent="0.25">
      <c r="B4062" s="131" t="s">
        <v>3054</v>
      </c>
      <c r="C4062" s="131" t="s">
        <v>3363</v>
      </c>
      <c r="D4062" s="131" t="s">
        <v>3364</v>
      </c>
      <c r="E4062" s="132" t="s">
        <v>2987</v>
      </c>
      <c r="F4062" s="136" t="s">
        <v>688</v>
      </c>
      <c r="G4062" s="133">
        <v>0</v>
      </c>
    </row>
    <row r="4063" spans="2:7" ht="27.75" customHeight="1" x14ac:dyDescent="0.25">
      <c r="B4063" s="131" t="s">
        <v>3504</v>
      </c>
      <c r="C4063" s="131" t="s">
        <v>3363</v>
      </c>
      <c r="D4063" s="131" t="s">
        <v>3364</v>
      </c>
      <c r="E4063" s="132" t="s">
        <v>2277</v>
      </c>
      <c r="F4063" s="136" t="s">
        <v>544</v>
      </c>
      <c r="G4063" s="133">
        <v>10</v>
      </c>
    </row>
    <row r="4064" spans="2:7" ht="27.75" customHeight="1" x14ac:dyDescent="0.25">
      <c r="B4064" s="131" t="s">
        <v>3504</v>
      </c>
      <c r="C4064" s="131" t="s">
        <v>3363</v>
      </c>
      <c r="D4064" s="131" t="s">
        <v>3364</v>
      </c>
      <c r="E4064" s="132" t="s">
        <v>2852</v>
      </c>
      <c r="F4064" s="136" t="s">
        <v>544</v>
      </c>
      <c r="G4064" s="133">
        <v>10</v>
      </c>
    </row>
    <row r="4065" spans="2:7" ht="27.75" customHeight="1" x14ac:dyDescent="0.25">
      <c r="B4065" s="131" t="s">
        <v>3504</v>
      </c>
      <c r="C4065" s="131" t="s">
        <v>3363</v>
      </c>
      <c r="D4065" s="131" t="s">
        <v>3364</v>
      </c>
      <c r="E4065" s="132" t="s">
        <v>2855</v>
      </c>
      <c r="F4065" s="136" t="s">
        <v>547</v>
      </c>
      <c r="G4065" s="133">
        <v>250</v>
      </c>
    </row>
    <row r="4066" spans="2:7" ht="27.75" customHeight="1" x14ac:dyDescent="0.25">
      <c r="B4066" s="131" t="s">
        <v>3505</v>
      </c>
      <c r="C4066" s="131" t="s">
        <v>3363</v>
      </c>
      <c r="D4066" s="131" t="s">
        <v>3364</v>
      </c>
      <c r="E4066" s="132" t="s">
        <v>3506</v>
      </c>
      <c r="F4066" s="136" t="s">
        <v>553</v>
      </c>
      <c r="G4066" s="133">
        <v>230.14049346030976</v>
      </c>
    </row>
    <row r="4067" spans="2:7" ht="27.75" customHeight="1" x14ac:dyDescent="0.25">
      <c r="B4067" s="131" t="s">
        <v>3507</v>
      </c>
      <c r="C4067" s="131" t="s">
        <v>3363</v>
      </c>
      <c r="D4067" s="131" t="s">
        <v>3364</v>
      </c>
      <c r="E4067" s="132" t="s">
        <v>3508</v>
      </c>
      <c r="F4067" s="136" t="s">
        <v>563</v>
      </c>
      <c r="G4067" s="133">
        <v>72</v>
      </c>
    </row>
    <row r="4068" spans="2:7" ht="27.75" customHeight="1" x14ac:dyDescent="0.25">
      <c r="B4068" s="131" t="s">
        <v>3509</v>
      </c>
      <c r="C4068" s="131" t="s">
        <v>3363</v>
      </c>
      <c r="D4068" s="131" t="s">
        <v>3364</v>
      </c>
      <c r="E4068" s="132" t="s">
        <v>3510</v>
      </c>
      <c r="F4068" s="136" t="s">
        <v>688</v>
      </c>
      <c r="G4068" s="133">
        <v>0</v>
      </c>
    </row>
    <row r="4069" spans="2:7" ht="27.75" customHeight="1" x14ac:dyDescent="0.25">
      <c r="B4069" s="131" t="s">
        <v>3511</v>
      </c>
      <c r="C4069" s="131" t="s">
        <v>3363</v>
      </c>
      <c r="D4069" s="131" t="s">
        <v>3364</v>
      </c>
      <c r="E4069" s="132" t="s">
        <v>3512</v>
      </c>
      <c r="F4069" s="136" t="s">
        <v>586</v>
      </c>
      <c r="G4069" s="133">
        <v>5</v>
      </c>
    </row>
    <row r="4070" spans="2:7" ht="27.75" customHeight="1" x14ac:dyDescent="0.25">
      <c r="B4070" s="131" t="s">
        <v>3513</v>
      </c>
      <c r="C4070" s="131" t="s">
        <v>3363</v>
      </c>
      <c r="D4070" s="131" t="s">
        <v>3364</v>
      </c>
      <c r="E4070" s="132" t="s">
        <v>3514</v>
      </c>
      <c r="F4070" s="136" t="s">
        <v>550</v>
      </c>
      <c r="G4070" s="133">
        <v>280</v>
      </c>
    </row>
    <row r="4071" spans="2:7" ht="27.75" customHeight="1" x14ac:dyDescent="0.25">
      <c r="B4071" s="131" t="s">
        <v>3515</v>
      </c>
      <c r="C4071" s="131" t="s">
        <v>3363</v>
      </c>
      <c r="D4071" s="131" t="s">
        <v>3364</v>
      </c>
      <c r="E4071" s="132" t="s">
        <v>3516</v>
      </c>
      <c r="F4071" s="136" t="s">
        <v>559</v>
      </c>
      <c r="G4071" s="133">
        <v>9</v>
      </c>
    </row>
    <row r="4072" spans="2:7" ht="27.75" customHeight="1" x14ac:dyDescent="0.25">
      <c r="B4072" s="131" t="s">
        <v>3513</v>
      </c>
      <c r="C4072" s="131" t="s">
        <v>3363</v>
      </c>
      <c r="D4072" s="131" t="s">
        <v>3364</v>
      </c>
      <c r="E4072" s="132" t="s">
        <v>3517</v>
      </c>
      <c r="F4072" s="136" t="s">
        <v>656</v>
      </c>
      <c r="G4072" s="133">
        <v>465.06098096569144</v>
      </c>
    </row>
    <row r="4073" spans="2:7" ht="27.75" customHeight="1" x14ac:dyDescent="0.25">
      <c r="B4073" s="131" t="s">
        <v>3513</v>
      </c>
      <c r="C4073" s="131" t="s">
        <v>3363</v>
      </c>
      <c r="D4073" s="131" t="s">
        <v>3364</v>
      </c>
      <c r="E4073" s="132" t="s">
        <v>3518</v>
      </c>
      <c r="F4073" s="136" t="s">
        <v>637</v>
      </c>
      <c r="G4073" s="133">
        <v>164.17121694909102</v>
      </c>
    </row>
    <row r="4074" spans="2:7" ht="27.75" customHeight="1" x14ac:dyDescent="0.25">
      <c r="B4074" s="131" t="s">
        <v>3513</v>
      </c>
      <c r="C4074" s="131" t="s">
        <v>3363</v>
      </c>
      <c r="D4074" s="131" t="s">
        <v>3364</v>
      </c>
      <c r="E4074" s="132" t="s">
        <v>3519</v>
      </c>
      <c r="F4074" s="136" t="s">
        <v>550</v>
      </c>
      <c r="G4074" s="133">
        <v>294</v>
      </c>
    </row>
    <row r="4075" spans="2:7" ht="27.75" customHeight="1" x14ac:dyDescent="0.25">
      <c r="B4075" s="131" t="s">
        <v>3513</v>
      </c>
      <c r="C4075" s="131" t="s">
        <v>3363</v>
      </c>
      <c r="D4075" s="131" t="s">
        <v>3364</v>
      </c>
      <c r="E4075" s="132" t="s">
        <v>3520</v>
      </c>
      <c r="F4075" s="136" t="s">
        <v>553</v>
      </c>
      <c r="G4075" s="133">
        <v>216</v>
      </c>
    </row>
    <row r="4076" spans="2:7" ht="27.75" customHeight="1" x14ac:dyDescent="0.25">
      <c r="B4076" s="131" t="s">
        <v>3513</v>
      </c>
      <c r="C4076" s="131" t="s">
        <v>3363</v>
      </c>
      <c r="D4076" s="131" t="s">
        <v>3364</v>
      </c>
      <c r="E4076" s="132" t="s">
        <v>3521</v>
      </c>
      <c r="F4076" s="136" t="s">
        <v>550</v>
      </c>
      <c r="G4076" s="133">
        <v>294</v>
      </c>
    </row>
    <row r="4077" spans="2:7" ht="27.75" customHeight="1" x14ac:dyDescent="0.25">
      <c r="B4077" s="131" t="s">
        <v>3513</v>
      </c>
      <c r="C4077" s="131" t="s">
        <v>3363</v>
      </c>
      <c r="D4077" s="131" t="s">
        <v>3364</v>
      </c>
      <c r="E4077" s="132" t="s">
        <v>3080</v>
      </c>
      <c r="F4077" s="136" t="s">
        <v>544</v>
      </c>
      <c r="G4077" s="133">
        <v>135</v>
      </c>
    </row>
    <row r="4078" spans="2:7" ht="27.75" customHeight="1" x14ac:dyDescent="0.25">
      <c r="B4078" s="131" t="s">
        <v>3513</v>
      </c>
      <c r="C4078" s="131" t="s">
        <v>3363</v>
      </c>
      <c r="D4078" s="131" t="s">
        <v>3364</v>
      </c>
      <c r="E4078" s="132" t="s">
        <v>3522</v>
      </c>
      <c r="F4078" s="136" t="s">
        <v>544</v>
      </c>
      <c r="G4078" s="133">
        <v>135</v>
      </c>
    </row>
    <row r="4079" spans="2:7" ht="27.75" customHeight="1" x14ac:dyDescent="0.25">
      <c r="B4079" s="131" t="s">
        <v>3513</v>
      </c>
      <c r="C4079" s="131" t="s">
        <v>3363</v>
      </c>
      <c r="D4079" s="131" t="s">
        <v>3364</v>
      </c>
      <c r="E4079" s="132" t="s">
        <v>3523</v>
      </c>
      <c r="F4079" s="136" t="s">
        <v>620</v>
      </c>
      <c r="G4079" s="133">
        <v>180</v>
      </c>
    </row>
    <row r="4080" spans="2:7" ht="27.75" customHeight="1" x14ac:dyDescent="0.25">
      <c r="B4080" s="131" t="s">
        <v>3513</v>
      </c>
      <c r="C4080" s="131" t="s">
        <v>3363</v>
      </c>
      <c r="D4080" s="131" t="s">
        <v>3364</v>
      </c>
      <c r="E4080" s="132" t="s">
        <v>3524</v>
      </c>
      <c r="F4080" s="136" t="s">
        <v>553</v>
      </c>
      <c r="G4080" s="133">
        <v>210</v>
      </c>
    </row>
    <row r="4081" spans="2:7" ht="27.75" customHeight="1" x14ac:dyDescent="0.25">
      <c r="B4081" s="131" t="s">
        <v>3513</v>
      </c>
      <c r="C4081" s="131" t="s">
        <v>3363</v>
      </c>
      <c r="D4081" s="131" t="s">
        <v>3364</v>
      </c>
      <c r="E4081" s="132" t="s">
        <v>2738</v>
      </c>
      <c r="F4081" s="136" t="s">
        <v>620</v>
      </c>
      <c r="G4081" s="133">
        <v>180</v>
      </c>
    </row>
    <row r="4082" spans="2:7" ht="27.75" customHeight="1" x14ac:dyDescent="0.25">
      <c r="B4082" s="131" t="s">
        <v>3513</v>
      </c>
      <c r="C4082" s="131" t="s">
        <v>3363</v>
      </c>
      <c r="D4082" s="131" t="s">
        <v>3364</v>
      </c>
      <c r="E4082" s="132" t="s">
        <v>3525</v>
      </c>
      <c r="F4082" s="136" t="s">
        <v>559</v>
      </c>
      <c r="G4082" s="133">
        <v>38</v>
      </c>
    </row>
    <row r="4083" spans="2:7" ht="27.75" customHeight="1" x14ac:dyDescent="0.25">
      <c r="B4083" s="131" t="s">
        <v>3513</v>
      </c>
      <c r="C4083" s="131" t="s">
        <v>3363</v>
      </c>
      <c r="D4083" s="131" t="s">
        <v>3364</v>
      </c>
      <c r="E4083" s="132" t="s">
        <v>3523</v>
      </c>
      <c r="F4083" s="136" t="s">
        <v>620</v>
      </c>
      <c r="G4083" s="133">
        <v>180</v>
      </c>
    </row>
    <row r="4084" spans="2:7" ht="27.75" customHeight="1" x14ac:dyDescent="0.25">
      <c r="B4084" s="131" t="s">
        <v>3526</v>
      </c>
      <c r="C4084" s="131" t="s">
        <v>3363</v>
      </c>
      <c r="D4084" s="131" t="s">
        <v>3364</v>
      </c>
      <c r="E4084" s="132" t="s">
        <v>3527</v>
      </c>
      <c r="F4084" s="136" t="s">
        <v>559</v>
      </c>
      <c r="G4084" s="133">
        <v>2</v>
      </c>
    </row>
    <row r="4085" spans="2:7" ht="27.75" customHeight="1" x14ac:dyDescent="0.25">
      <c r="B4085" s="131" t="s">
        <v>3526</v>
      </c>
      <c r="C4085" s="131" t="s">
        <v>3363</v>
      </c>
      <c r="D4085" s="131" t="s">
        <v>3364</v>
      </c>
      <c r="E4085" s="132" t="s">
        <v>3528</v>
      </c>
      <c r="F4085" s="136" t="s">
        <v>544</v>
      </c>
      <c r="G4085" s="133">
        <v>99</v>
      </c>
    </row>
    <row r="4086" spans="2:7" ht="27.75" customHeight="1" x14ac:dyDescent="0.25">
      <c r="B4086" s="131" t="s">
        <v>3529</v>
      </c>
      <c r="C4086" s="131" t="s">
        <v>3363</v>
      </c>
      <c r="D4086" s="131" t="s">
        <v>3364</v>
      </c>
      <c r="E4086" s="132" t="s">
        <v>3530</v>
      </c>
      <c r="F4086" s="136" t="s">
        <v>544</v>
      </c>
      <c r="G4086" s="133">
        <v>29</v>
      </c>
    </row>
    <row r="4087" spans="2:7" ht="27.75" customHeight="1" x14ac:dyDescent="0.25">
      <c r="B4087" s="131" t="s">
        <v>3529</v>
      </c>
      <c r="C4087" s="131" t="s">
        <v>3363</v>
      </c>
      <c r="D4087" s="131" t="s">
        <v>3364</v>
      </c>
      <c r="E4087" s="132" t="s">
        <v>3531</v>
      </c>
      <c r="F4087" s="136" t="s">
        <v>553</v>
      </c>
      <c r="G4087" s="133">
        <v>119</v>
      </c>
    </row>
    <row r="4088" spans="2:7" ht="27.75" customHeight="1" x14ac:dyDescent="0.25">
      <c r="B4088" s="131" t="s">
        <v>3529</v>
      </c>
      <c r="C4088" s="131" t="s">
        <v>3363</v>
      </c>
      <c r="D4088" s="131" t="s">
        <v>3364</v>
      </c>
      <c r="E4088" s="132" t="s">
        <v>3532</v>
      </c>
      <c r="F4088" s="136" t="s">
        <v>656</v>
      </c>
      <c r="G4088" s="133">
        <v>499</v>
      </c>
    </row>
    <row r="4089" spans="2:7" ht="27.75" customHeight="1" x14ac:dyDescent="0.25">
      <c r="B4089" s="131" t="s">
        <v>3529</v>
      </c>
      <c r="C4089" s="131" t="s">
        <v>3363</v>
      </c>
      <c r="D4089" s="131" t="s">
        <v>3364</v>
      </c>
      <c r="E4089" s="132" t="s">
        <v>3533</v>
      </c>
      <c r="F4089" s="136" t="s">
        <v>553</v>
      </c>
      <c r="G4089" s="133">
        <v>119</v>
      </c>
    </row>
    <row r="4090" spans="2:7" ht="27.75" customHeight="1" x14ac:dyDescent="0.25">
      <c r="B4090" s="131" t="s">
        <v>1970</v>
      </c>
      <c r="C4090" s="131" t="s">
        <v>3363</v>
      </c>
      <c r="D4090" s="131" t="s">
        <v>3364</v>
      </c>
      <c r="E4090" s="132" t="s">
        <v>3534</v>
      </c>
      <c r="F4090" s="136" t="s">
        <v>559</v>
      </c>
      <c r="G4090" s="133">
        <v>0</v>
      </c>
    </row>
    <row r="4091" spans="2:7" ht="27.75" customHeight="1" x14ac:dyDescent="0.25">
      <c r="B4091" s="131" t="s">
        <v>3529</v>
      </c>
      <c r="C4091" s="131" t="s">
        <v>3363</v>
      </c>
      <c r="D4091" s="131" t="s">
        <v>3364</v>
      </c>
      <c r="E4091" s="132" t="s">
        <v>3535</v>
      </c>
      <c r="F4091" s="136" t="s">
        <v>553</v>
      </c>
      <c r="G4091" s="133">
        <v>119</v>
      </c>
    </row>
    <row r="4092" spans="2:7" ht="27.75" customHeight="1" x14ac:dyDescent="0.25">
      <c r="B4092" s="131" t="s">
        <v>3536</v>
      </c>
      <c r="C4092" s="131" t="s">
        <v>3363</v>
      </c>
      <c r="D4092" s="131" t="s">
        <v>3364</v>
      </c>
      <c r="E4092" s="132" t="s">
        <v>3537</v>
      </c>
      <c r="F4092" s="136" t="s">
        <v>559</v>
      </c>
      <c r="G4092" s="133">
        <v>20</v>
      </c>
    </row>
    <row r="4093" spans="2:7" ht="27.75" customHeight="1" x14ac:dyDescent="0.25">
      <c r="B4093" s="131" t="s">
        <v>3538</v>
      </c>
      <c r="C4093" s="131" t="s">
        <v>3363</v>
      </c>
      <c r="D4093" s="131" t="s">
        <v>3364</v>
      </c>
      <c r="E4093" s="132" t="s">
        <v>3539</v>
      </c>
      <c r="F4093" s="136" t="s">
        <v>559</v>
      </c>
      <c r="G4093" s="133">
        <v>0</v>
      </c>
    </row>
    <row r="4094" spans="2:7" ht="27.75" customHeight="1" x14ac:dyDescent="0.25">
      <c r="B4094" s="131" t="s">
        <v>3540</v>
      </c>
      <c r="C4094" s="131" t="s">
        <v>3363</v>
      </c>
      <c r="D4094" s="131" t="s">
        <v>3364</v>
      </c>
      <c r="E4094" s="132" t="s">
        <v>3541</v>
      </c>
      <c r="F4094" s="136" t="s">
        <v>563</v>
      </c>
      <c r="G4094" s="133">
        <v>7</v>
      </c>
    </row>
    <row r="4095" spans="2:7" ht="27.75" customHeight="1" x14ac:dyDescent="0.25">
      <c r="B4095" s="131" t="s">
        <v>3505</v>
      </c>
      <c r="C4095" s="131" t="s">
        <v>3363</v>
      </c>
      <c r="D4095" s="131" t="s">
        <v>3364</v>
      </c>
      <c r="E4095" s="132" t="s">
        <v>3542</v>
      </c>
      <c r="F4095" s="136" t="s">
        <v>563</v>
      </c>
      <c r="G4095" s="133">
        <v>5</v>
      </c>
    </row>
    <row r="4096" spans="2:7" ht="27.75" customHeight="1" x14ac:dyDescent="0.25">
      <c r="B4096" s="131" t="s">
        <v>3505</v>
      </c>
      <c r="C4096" s="131" t="s">
        <v>3363</v>
      </c>
      <c r="D4096" s="131" t="s">
        <v>3364</v>
      </c>
      <c r="E4096" s="132" t="s">
        <v>3543</v>
      </c>
      <c r="F4096" s="136" t="s">
        <v>563</v>
      </c>
      <c r="G4096" s="133">
        <v>5</v>
      </c>
    </row>
    <row r="4097" spans="2:7" ht="27.75" customHeight="1" x14ac:dyDescent="0.25">
      <c r="B4097" s="131" t="s">
        <v>3505</v>
      </c>
      <c r="C4097" s="131" t="s">
        <v>3363</v>
      </c>
      <c r="D4097" s="131" t="s">
        <v>3364</v>
      </c>
      <c r="E4097" s="132" t="s">
        <v>3544</v>
      </c>
      <c r="F4097" s="136" t="s">
        <v>559</v>
      </c>
      <c r="G4097" s="133">
        <v>0</v>
      </c>
    </row>
    <row r="4098" spans="2:7" ht="27.75" customHeight="1" x14ac:dyDescent="0.25">
      <c r="B4098" s="131" t="s">
        <v>3545</v>
      </c>
      <c r="C4098" s="131" t="s">
        <v>3363</v>
      </c>
      <c r="D4098" s="131" t="s">
        <v>3364</v>
      </c>
      <c r="E4098" s="132" t="s">
        <v>3546</v>
      </c>
      <c r="F4098" s="136" t="s">
        <v>640</v>
      </c>
      <c r="G4098" s="133">
        <v>558</v>
      </c>
    </row>
    <row r="4099" spans="2:7" ht="27.75" customHeight="1" x14ac:dyDescent="0.25">
      <c r="B4099" s="131" t="s">
        <v>3545</v>
      </c>
      <c r="C4099" s="131" t="s">
        <v>3363</v>
      </c>
      <c r="D4099" s="131" t="s">
        <v>3364</v>
      </c>
      <c r="E4099" s="132" t="s">
        <v>3547</v>
      </c>
      <c r="F4099" s="136" t="s">
        <v>563</v>
      </c>
      <c r="G4099" s="133">
        <v>27</v>
      </c>
    </row>
    <row r="4100" spans="2:7" ht="27.75" customHeight="1" x14ac:dyDescent="0.25">
      <c r="B4100" s="131" t="s">
        <v>3545</v>
      </c>
      <c r="C4100" s="131" t="s">
        <v>3363</v>
      </c>
      <c r="D4100" s="131" t="s">
        <v>3364</v>
      </c>
      <c r="E4100" s="132" t="s">
        <v>3548</v>
      </c>
      <c r="F4100" s="136" t="s">
        <v>563</v>
      </c>
      <c r="G4100" s="133">
        <v>27</v>
      </c>
    </row>
    <row r="4101" spans="2:7" ht="27.75" customHeight="1" x14ac:dyDescent="0.25">
      <c r="B4101" s="131" t="s">
        <v>3549</v>
      </c>
      <c r="C4101" s="131" t="s">
        <v>3363</v>
      </c>
      <c r="D4101" s="131" t="s">
        <v>3364</v>
      </c>
      <c r="E4101" s="132" t="s">
        <v>3550</v>
      </c>
      <c r="F4101" s="136" t="s">
        <v>559</v>
      </c>
      <c r="G4101" s="133">
        <v>13</v>
      </c>
    </row>
    <row r="4102" spans="2:7" ht="27.75" customHeight="1" x14ac:dyDescent="0.25">
      <c r="B4102" s="131" t="s">
        <v>3551</v>
      </c>
      <c r="C4102" s="131" t="s">
        <v>3363</v>
      </c>
      <c r="D4102" s="131" t="s">
        <v>3364</v>
      </c>
      <c r="E4102" s="132" t="s">
        <v>3552</v>
      </c>
      <c r="F4102" s="136" t="s">
        <v>688</v>
      </c>
      <c r="G4102" s="133">
        <v>20</v>
      </c>
    </row>
    <row r="4103" spans="2:7" ht="27.75" customHeight="1" x14ac:dyDescent="0.25">
      <c r="B4103" s="131" t="s">
        <v>3553</v>
      </c>
      <c r="C4103" s="131" t="s">
        <v>3363</v>
      </c>
      <c r="D4103" s="131" t="s">
        <v>3364</v>
      </c>
      <c r="E4103" s="132" t="s">
        <v>3554</v>
      </c>
      <c r="F4103" s="136" t="s">
        <v>563</v>
      </c>
      <c r="G4103" s="133">
        <v>68</v>
      </c>
    </row>
    <row r="4104" spans="2:7" ht="27.75" customHeight="1" x14ac:dyDescent="0.25">
      <c r="B4104" s="131" t="s">
        <v>3555</v>
      </c>
      <c r="C4104" s="131" t="s">
        <v>3363</v>
      </c>
      <c r="D4104" s="131" t="s">
        <v>3364</v>
      </c>
      <c r="E4104" s="132" t="s">
        <v>3556</v>
      </c>
      <c r="F4104" s="136" t="s">
        <v>563</v>
      </c>
      <c r="G4104" s="133">
        <v>48</v>
      </c>
    </row>
    <row r="4105" spans="2:7" ht="27.75" customHeight="1" x14ac:dyDescent="0.25">
      <c r="B4105" s="131" t="s">
        <v>3557</v>
      </c>
      <c r="C4105" s="131" t="s">
        <v>3363</v>
      </c>
      <c r="D4105" s="131" t="s">
        <v>3364</v>
      </c>
      <c r="E4105" s="132" t="s">
        <v>3004</v>
      </c>
      <c r="F4105" s="136" t="s">
        <v>563</v>
      </c>
      <c r="G4105" s="133">
        <v>48</v>
      </c>
    </row>
    <row r="4106" spans="2:7" ht="27.75" customHeight="1" x14ac:dyDescent="0.25">
      <c r="B4106" s="131" t="s">
        <v>3557</v>
      </c>
      <c r="C4106" s="131" t="s">
        <v>3363</v>
      </c>
      <c r="D4106" s="131" t="s">
        <v>3364</v>
      </c>
      <c r="E4106" s="132" t="s">
        <v>3558</v>
      </c>
      <c r="F4106" s="136" t="s">
        <v>553</v>
      </c>
      <c r="G4106" s="133">
        <v>145</v>
      </c>
    </row>
    <row r="4107" spans="2:7" ht="27.75" customHeight="1" x14ac:dyDescent="0.25">
      <c r="B4107" s="131" t="s">
        <v>3559</v>
      </c>
      <c r="C4107" s="131" t="s">
        <v>3363</v>
      </c>
      <c r="D4107" s="131" t="s">
        <v>3364</v>
      </c>
      <c r="E4107" s="132" t="s">
        <v>3560</v>
      </c>
      <c r="F4107" s="136" t="s">
        <v>553</v>
      </c>
      <c r="G4107" s="133">
        <v>20</v>
      </c>
    </row>
    <row r="4108" spans="2:7" ht="27.75" customHeight="1" x14ac:dyDescent="0.25">
      <c r="B4108" s="131" t="s">
        <v>3559</v>
      </c>
      <c r="C4108" s="131" t="s">
        <v>3363</v>
      </c>
      <c r="D4108" s="131" t="s">
        <v>3364</v>
      </c>
      <c r="E4108" s="132" t="s">
        <v>2755</v>
      </c>
      <c r="F4108" s="136" t="s">
        <v>559</v>
      </c>
      <c r="G4108" s="133">
        <v>58.116353821170087</v>
      </c>
    </row>
    <row r="4109" spans="2:7" ht="27.75" customHeight="1" x14ac:dyDescent="0.25">
      <c r="B4109" s="131" t="s">
        <v>3559</v>
      </c>
      <c r="C4109" s="131" t="s">
        <v>3363</v>
      </c>
      <c r="D4109" s="131" t="s">
        <v>3364</v>
      </c>
      <c r="E4109" s="132" t="s">
        <v>2964</v>
      </c>
      <c r="F4109" s="136" t="s">
        <v>553</v>
      </c>
      <c r="G4109" s="133">
        <v>20</v>
      </c>
    </row>
    <row r="4110" spans="2:7" ht="27.75" customHeight="1" x14ac:dyDescent="0.25">
      <c r="B4110" s="131" t="s">
        <v>3559</v>
      </c>
      <c r="C4110" s="131" t="s">
        <v>3363</v>
      </c>
      <c r="D4110" s="131" t="s">
        <v>3364</v>
      </c>
      <c r="E4110" s="132" t="s">
        <v>2920</v>
      </c>
      <c r="F4110" s="136" t="s">
        <v>553</v>
      </c>
      <c r="G4110" s="133">
        <v>20</v>
      </c>
    </row>
    <row r="4111" spans="2:7" ht="27.75" customHeight="1" x14ac:dyDescent="0.25">
      <c r="B4111" s="131" t="s">
        <v>3561</v>
      </c>
      <c r="C4111" s="131" t="s">
        <v>3363</v>
      </c>
      <c r="D4111" s="131" t="s">
        <v>3364</v>
      </c>
      <c r="E4111" s="132" t="s">
        <v>3335</v>
      </c>
      <c r="F4111" s="136" t="s">
        <v>563</v>
      </c>
      <c r="G4111" s="133">
        <v>14</v>
      </c>
    </row>
    <row r="4112" spans="2:7" ht="27.75" customHeight="1" x14ac:dyDescent="0.25">
      <c r="B4112" s="131" t="s">
        <v>3561</v>
      </c>
      <c r="C4112" s="131" t="s">
        <v>3363</v>
      </c>
      <c r="D4112" s="131" t="s">
        <v>3364</v>
      </c>
      <c r="E4112" s="132" t="s">
        <v>2621</v>
      </c>
      <c r="F4112" s="136" t="s">
        <v>544</v>
      </c>
      <c r="G4112" s="133">
        <v>15</v>
      </c>
    </row>
    <row r="4113" spans="2:7" ht="27.75" customHeight="1" x14ac:dyDescent="0.25">
      <c r="B4113" s="131" t="s">
        <v>3561</v>
      </c>
      <c r="C4113" s="131" t="s">
        <v>3363</v>
      </c>
      <c r="D4113" s="131" t="s">
        <v>3364</v>
      </c>
      <c r="E4113" s="132" t="s">
        <v>3562</v>
      </c>
      <c r="F4113" s="136" t="s">
        <v>553</v>
      </c>
      <c r="G4113" s="133">
        <v>66</v>
      </c>
    </row>
    <row r="4114" spans="2:7" ht="27.75" customHeight="1" x14ac:dyDescent="0.25">
      <c r="B4114" s="131" t="s">
        <v>3563</v>
      </c>
      <c r="C4114" s="131" t="s">
        <v>3363</v>
      </c>
      <c r="D4114" s="131" t="s">
        <v>3364</v>
      </c>
      <c r="E4114" s="132" t="s">
        <v>2459</v>
      </c>
      <c r="F4114" s="136" t="s">
        <v>626</v>
      </c>
      <c r="G4114" s="133">
        <v>0</v>
      </c>
    </row>
    <row r="4115" spans="2:7" ht="27.75" customHeight="1" x14ac:dyDescent="0.25">
      <c r="B4115" s="131" t="s">
        <v>3564</v>
      </c>
      <c r="C4115" s="131" t="s">
        <v>3363</v>
      </c>
      <c r="D4115" s="131" t="s">
        <v>3364</v>
      </c>
      <c r="E4115" s="132" t="s">
        <v>2893</v>
      </c>
      <c r="F4115" s="136" t="s">
        <v>563</v>
      </c>
      <c r="G4115" s="133">
        <v>16</v>
      </c>
    </row>
    <row r="4116" spans="2:7" ht="27.75" customHeight="1" x14ac:dyDescent="0.25">
      <c r="B4116" s="131" t="s">
        <v>3564</v>
      </c>
      <c r="C4116" s="131" t="s">
        <v>3363</v>
      </c>
      <c r="D4116" s="131" t="s">
        <v>3364</v>
      </c>
      <c r="E4116" s="132" t="s">
        <v>2477</v>
      </c>
      <c r="F4116" s="136" t="s">
        <v>563</v>
      </c>
      <c r="G4116" s="133">
        <v>16</v>
      </c>
    </row>
    <row r="4117" spans="2:7" ht="27.75" customHeight="1" x14ac:dyDescent="0.25">
      <c r="B4117" s="131" t="s">
        <v>3564</v>
      </c>
      <c r="C4117" s="131" t="s">
        <v>3363</v>
      </c>
      <c r="D4117" s="131" t="s">
        <v>3364</v>
      </c>
      <c r="E4117" s="132" t="s">
        <v>2344</v>
      </c>
      <c r="F4117" s="136" t="s">
        <v>563</v>
      </c>
      <c r="G4117" s="133">
        <v>16</v>
      </c>
    </row>
    <row r="4118" spans="2:7" ht="27.75" customHeight="1" x14ac:dyDescent="0.25">
      <c r="B4118" s="131" t="s">
        <v>3565</v>
      </c>
      <c r="C4118" s="131" t="s">
        <v>3363</v>
      </c>
      <c r="D4118" s="131" t="s">
        <v>3364</v>
      </c>
      <c r="E4118" s="132" t="s">
        <v>2612</v>
      </c>
      <c r="F4118" s="136" t="s">
        <v>659</v>
      </c>
      <c r="G4118" s="133">
        <v>4</v>
      </c>
    </row>
    <row r="4119" spans="2:7" ht="27.75" customHeight="1" x14ac:dyDescent="0.25">
      <c r="B4119" s="131" t="s">
        <v>3565</v>
      </c>
      <c r="C4119" s="131" t="s">
        <v>3363</v>
      </c>
      <c r="D4119" s="131" t="s">
        <v>3364</v>
      </c>
      <c r="E4119" s="132" t="s">
        <v>2615</v>
      </c>
      <c r="F4119" s="136" t="s">
        <v>563</v>
      </c>
      <c r="G4119" s="133">
        <v>14</v>
      </c>
    </row>
    <row r="4120" spans="2:7" ht="27.75" customHeight="1" x14ac:dyDescent="0.25">
      <c r="B4120" s="131" t="s">
        <v>3565</v>
      </c>
      <c r="C4120" s="131" t="s">
        <v>3363</v>
      </c>
      <c r="D4120" s="131" t="s">
        <v>3364</v>
      </c>
      <c r="E4120" s="132" t="s">
        <v>2486</v>
      </c>
      <c r="F4120" s="136" t="s">
        <v>688</v>
      </c>
      <c r="G4120" s="133">
        <v>14</v>
      </c>
    </row>
    <row r="4121" spans="2:7" ht="27.75" customHeight="1" x14ac:dyDescent="0.25">
      <c r="B4121" s="131" t="s">
        <v>1556</v>
      </c>
      <c r="C4121" s="131" t="s">
        <v>3363</v>
      </c>
      <c r="D4121" s="131" t="s">
        <v>3364</v>
      </c>
      <c r="E4121" s="132" t="s">
        <v>2492</v>
      </c>
      <c r="F4121" s="136" t="s">
        <v>559</v>
      </c>
      <c r="G4121" s="133">
        <v>0</v>
      </c>
    </row>
    <row r="4122" spans="2:7" ht="27.75" customHeight="1" x14ac:dyDescent="0.25">
      <c r="B4122" s="131" t="s">
        <v>3566</v>
      </c>
      <c r="C4122" s="131" t="s">
        <v>3363</v>
      </c>
      <c r="D4122" s="131" t="s">
        <v>3364</v>
      </c>
      <c r="E4122" s="132" t="s">
        <v>2499</v>
      </c>
      <c r="F4122" s="136" t="s">
        <v>559</v>
      </c>
      <c r="G4122" s="133">
        <v>7</v>
      </c>
    </row>
    <row r="4123" spans="2:7" ht="27.75" customHeight="1" x14ac:dyDescent="0.25">
      <c r="B4123" s="131" t="s">
        <v>3567</v>
      </c>
      <c r="C4123" s="131" t="s">
        <v>3363</v>
      </c>
      <c r="D4123" s="131" t="s">
        <v>3364</v>
      </c>
      <c r="E4123" s="132" t="s">
        <v>2473</v>
      </c>
      <c r="F4123" s="136" t="s">
        <v>563</v>
      </c>
      <c r="G4123" s="133">
        <v>70</v>
      </c>
    </row>
    <row r="4124" spans="2:7" ht="27.75" customHeight="1" x14ac:dyDescent="0.25">
      <c r="B4124" s="131" t="s">
        <v>3568</v>
      </c>
      <c r="C4124" s="131" t="s">
        <v>3363</v>
      </c>
      <c r="D4124" s="131" t="s">
        <v>3364</v>
      </c>
      <c r="E4124" s="132" t="s">
        <v>2969</v>
      </c>
      <c r="F4124" s="136" t="s">
        <v>544</v>
      </c>
      <c r="G4124" s="133">
        <v>40</v>
      </c>
    </row>
    <row r="4125" spans="2:7" ht="27.75" customHeight="1" x14ac:dyDescent="0.25">
      <c r="B4125" s="131" t="s">
        <v>3568</v>
      </c>
      <c r="C4125" s="131" t="s">
        <v>3363</v>
      </c>
      <c r="D4125" s="131" t="s">
        <v>3364</v>
      </c>
      <c r="E4125" s="132" t="s">
        <v>3569</v>
      </c>
      <c r="F4125" s="136" t="s">
        <v>640</v>
      </c>
      <c r="G4125" s="133">
        <v>630</v>
      </c>
    </row>
    <row r="4126" spans="2:7" ht="27.75" customHeight="1" x14ac:dyDescent="0.25">
      <c r="B4126" s="131" t="s">
        <v>3570</v>
      </c>
      <c r="C4126" s="131" t="s">
        <v>3363</v>
      </c>
      <c r="D4126" s="131" t="s">
        <v>3364</v>
      </c>
      <c r="E4126" s="132" t="s">
        <v>2497</v>
      </c>
      <c r="F4126" s="136" t="s">
        <v>798</v>
      </c>
      <c r="G4126" s="133">
        <v>0</v>
      </c>
    </row>
    <row r="4127" spans="2:7" ht="27.75" customHeight="1" x14ac:dyDescent="0.25">
      <c r="B4127" s="131" t="s">
        <v>3565</v>
      </c>
      <c r="C4127" s="131" t="s">
        <v>3363</v>
      </c>
      <c r="D4127" s="131" t="s">
        <v>3364</v>
      </c>
      <c r="E4127" s="132" t="s">
        <v>2503</v>
      </c>
      <c r="F4127" s="136" t="s">
        <v>544</v>
      </c>
      <c r="G4127" s="133">
        <v>29</v>
      </c>
    </row>
    <row r="4128" spans="2:7" ht="27.75" customHeight="1" x14ac:dyDescent="0.25">
      <c r="B4128" s="131" t="s">
        <v>3565</v>
      </c>
      <c r="C4128" s="131" t="s">
        <v>3363</v>
      </c>
      <c r="D4128" s="131" t="s">
        <v>3364</v>
      </c>
      <c r="E4128" s="132" t="s">
        <v>3571</v>
      </c>
      <c r="F4128" s="136" t="s">
        <v>544</v>
      </c>
      <c r="G4128" s="133">
        <v>29</v>
      </c>
    </row>
    <row r="4129" spans="2:7" ht="27.75" customHeight="1" x14ac:dyDescent="0.25">
      <c r="B4129" s="131" t="s">
        <v>3565</v>
      </c>
      <c r="C4129" s="131" t="s">
        <v>3363</v>
      </c>
      <c r="D4129" s="131" t="s">
        <v>3364</v>
      </c>
      <c r="E4129" s="132" t="s">
        <v>2673</v>
      </c>
      <c r="F4129" s="136" t="s">
        <v>559</v>
      </c>
      <c r="G4129" s="133">
        <v>17</v>
      </c>
    </row>
    <row r="4130" spans="2:7" ht="27.75" customHeight="1" x14ac:dyDescent="0.25">
      <c r="B4130" s="131" t="s">
        <v>3565</v>
      </c>
      <c r="C4130" s="131" t="s">
        <v>3363</v>
      </c>
      <c r="D4130" s="131" t="s">
        <v>3364</v>
      </c>
      <c r="E4130" s="132" t="s">
        <v>2491</v>
      </c>
      <c r="F4130" s="136" t="s">
        <v>547</v>
      </c>
      <c r="G4130" s="133">
        <v>269</v>
      </c>
    </row>
    <row r="4131" spans="2:7" ht="27.75" customHeight="1" x14ac:dyDescent="0.25">
      <c r="B4131" s="131" t="s">
        <v>3565</v>
      </c>
      <c r="C4131" s="131" t="s">
        <v>3363</v>
      </c>
      <c r="D4131" s="131" t="s">
        <v>3364</v>
      </c>
      <c r="E4131" s="132" t="s">
        <v>2866</v>
      </c>
      <c r="F4131" s="136" t="s">
        <v>1311</v>
      </c>
      <c r="G4131" s="133">
        <v>49</v>
      </c>
    </row>
    <row r="4132" spans="2:7" ht="27.75" customHeight="1" x14ac:dyDescent="0.25">
      <c r="B4132" s="131" t="s">
        <v>3565</v>
      </c>
      <c r="C4132" s="131" t="s">
        <v>3363</v>
      </c>
      <c r="D4132" s="131" t="s">
        <v>3364</v>
      </c>
      <c r="E4132" s="132" t="s">
        <v>2484</v>
      </c>
      <c r="F4132" s="136" t="s">
        <v>544</v>
      </c>
      <c r="G4132" s="133">
        <v>29</v>
      </c>
    </row>
    <row r="4133" spans="2:7" ht="27.75" customHeight="1" x14ac:dyDescent="0.25">
      <c r="B4133" s="131" t="s">
        <v>3565</v>
      </c>
      <c r="C4133" s="131" t="s">
        <v>3363</v>
      </c>
      <c r="D4133" s="131" t="s">
        <v>3364</v>
      </c>
      <c r="E4133" s="132" t="s">
        <v>2616</v>
      </c>
      <c r="F4133" s="136" t="s">
        <v>563</v>
      </c>
      <c r="G4133" s="133">
        <v>6</v>
      </c>
    </row>
    <row r="4134" spans="2:7" ht="27.75" customHeight="1" x14ac:dyDescent="0.25">
      <c r="B4134" s="131" t="s">
        <v>3461</v>
      </c>
      <c r="C4134" s="131" t="s">
        <v>3363</v>
      </c>
      <c r="D4134" s="131" t="s">
        <v>3364</v>
      </c>
      <c r="E4134" s="132" t="s">
        <v>3372</v>
      </c>
      <c r="F4134" s="136" t="s">
        <v>553</v>
      </c>
      <c r="G4134" s="133">
        <v>47</v>
      </c>
    </row>
    <row r="4135" spans="2:7" ht="27.75" customHeight="1" x14ac:dyDescent="0.25">
      <c r="B4135" s="131" t="s">
        <v>3461</v>
      </c>
      <c r="C4135" s="131" t="s">
        <v>3363</v>
      </c>
      <c r="D4135" s="131" t="s">
        <v>3364</v>
      </c>
      <c r="E4135" s="132" t="s">
        <v>2426</v>
      </c>
      <c r="F4135" s="136" t="s">
        <v>544</v>
      </c>
      <c r="G4135" s="133">
        <v>11</v>
      </c>
    </row>
    <row r="4136" spans="2:7" ht="27.75" customHeight="1" x14ac:dyDescent="0.25">
      <c r="B4136" s="131" t="s">
        <v>3461</v>
      </c>
      <c r="C4136" s="131" t="s">
        <v>3363</v>
      </c>
      <c r="D4136" s="131" t="s">
        <v>3364</v>
      </c>
      <c r="E4136" s="132" t="s">
        <v>2505</v>
      </c>
      <c r="F4136" s="136" t="s">
        <v>559</v>
      </c>
      <c r="G4136" s="133">
        <v>4</v>
      </c>
    </row>
    <row r="4137" spans="2:7" ht="27.75" customHeight="1" x14ac:dyDescent="0.25">
      <c r="B4137" s="131" t="s">
        <v>3461</v>
      </c>
      <c r="C4137" s="131" t="s">
        <v>3363</v>
      </c>
      <c r="D4137" s="131" t="s">
        <v>3364</v>
      </c>
      <c r="E4137" s="132" t="s">
        <v>2748</v>
      </c>
      <c r="F4137" s="136" t="s">
        <v>544</v>
      </c>
      <c r="G4137" s="133">
        <v>11</v>
      </c>
    </row>
    <row r="4138" spans="2:7" ht="27.75" customHeight="1" x14ac:dyDescent="0.25">
      <c r="B4138" s="131" t="s">
        <v>3461</v>
      </c>
      <c r="C4138" s="131" t="s">
        <v>3363</v>
      </c>
      <c r="D4138" s="131" t="s">
        <v>3364</v>
      </c>
      <c r="E4138" s="132" t="s">
        <v>2511</v>
      </c>
      <c r="F4138" s="136" t="s">
        <v>544</v>
      </c>
      <c r="G4138" s="133">
        <v>11</v>
      </c>
    </row>
    <row r="4139" spans="2:7" ht="27.75" customHeight="1" x14ac:dyDescent="0.25">
      <c r="B4139" s="131" t="s">
        <v>3564</v>
      </c>
      <c r="C4139" s="131" t="s">
        <v>3363</v>
      </c>
      <c r="D4139" s="131" t="s">
        <v>3364</v>
      </c>
      <c r="E4139" s="132" t="s">
        <v>2490</v>
      </c>
      <c r="F4139" s="136" t="s">
        <v>563</v>
      </c>
      <c r="G4139" s="133">
        <v>16</v>
      </c>
    </row>
    <row r="4140" spans="2:7" ht="27.75" customHeight="1" x14ac:dyDescent="0.25">
      <c r="B4140" s="131" t="s">
        <v>3564</v>
      </c>
      <c r="C4140" s="131" t="s">
        <v>3363</v>
      </c>
      <c r="D4140" s="131" t="s">
        <v>3364</v>
      </c>
      <c r="E4140" s="132" t="s">
        <v>2512</v>
      </c>
      <c r="F4140" s="136" t="s">
        <v>544</v>
      </c>
      <c r="G4140" s="133">
        <v>46</v>
      </c>
    </row>
    <row r="4141" spans="2:7" ht="27.75" customHeight="1" x14ac:dyDescent="0.25">
      <c r="B4141" s="131" t="s">
        <v>1538</v>
      </c>
      <c r="C4141" s="131" t="s">
        <v>3363</v>
      </c>
      <c r="D4141" s="131" t="s">
        <v>3364</v>
      </c>
      <c r="E4141" s="132" t="s">
        <v>2605</v>
      </c>
      <c r="F4141" s="136" t="s">
        <v>1097</v>
      </c>
      <c r="G4141" s="133">
        <v>0</v>
      </c>
    </row>
    <row r="4142" spans="2:7" ht="27.75" customHeight="1" x14ac:dyDescent="0.25">
      <c r="B4142" s="131" t="s">
        <v>3467</v>
      </c>
      <c r="C4142" s="131" t="s">
        <v>3363</v>
      </c>
      <c r="D4142" s="131" t="s">
        <v>3364</v>
      </c>
      <c r="E4142" s="132" t="s">
        <v>2467</v>
      </c>
      <c r="F4142" s="136" t="s">
        <v>845</v>
      </c>
      <c r="G4142" s="133">
        <v>0</v>
      </c>
    </row>
    <row r="4143" spans="2:7" ht="27.75" customHeight="1" x14ac:dyDescent="0.25">
      <c r="B4143" s="131" t="s">
        <v>3572</v>
      </c>
      <c r="C4143" s="131" t="s">
        <v>3363</v>
      </c>
      <c r="D4143" s="131" t="s">
        <v>3364</v>
      </c>
      <c r="E4143" s="132" t="s">
        <v>2510</v>
      </c>
      <c r="F4143" s="136" t="s">
        <v>626</v>
      </c>
      <c r="G4143" s="133">
        <v>4</v>
      </c>
    </row>
    <row r="4144" spans="2:7" ht="27.75" customHeight="1" x14ac:dyDescent="0.25">
      <c r="B4144" s="131" t="s">
        <v>3573</v>
      </c>
      <c r="C4144" s="131" t="s">
        <v>3363</v>
      </c>
      <c r="D4144" s="131" t="s">
        <v>3364</v>
      </c>
      <c r="E4144" s="132" t="s">
        <v>2509</v>
      </c>
      <c r="F4144" s="136" t="s">
        <v>544</v>
      </c>
      <c r="G4144" s="133">
        <v>123</v>
      </c>
    </row>
    <row r="4145" spans="2:7" ht="27.75" customHeight="1" x14ac:dyDescent="0.25">
      <c r="B4145" s="131" t="s">
        <v>1937</v>
      </c>
      <c r="C4145" s="131" t="s">
        <v>3363</v>
      </c>
      <c r="D4145" s="131" t="s">
        <v>3364</v>
      </c>
      <c r="E4145" s="132" t="s">
        <v>2775</v>
      </c>
      <c r="F4145" s="136" t="s">
        <v>563</v>
      </c>
      <c r="G4145" s="133">
        <v>17</v>
      </c>
    </row>
    <row r="4146" spans="2:7" ht="27.75" customHeight="1" x14ac:dyDescent="0.25">
      <c r="B4146" s="131" t="s">
        <v>3574</v>
      </c>
      <c r="C4146" s="131" t="s">
        <v>3363</v>
      </c>
      <c r="D4146" s="131" t="s">
        <v>3364</v>
      </c>
      <c r="E4146" s="132" t="s">
        <v>3082</v>
      </c>
      <c r="F4146" s="136" t="s">
        <v>544</v>
      </c>
      <c r="G4146" s="133">
        <v>33</v>
      </c>
    </row>
    <row r="4147" spans="2:7" ht="27.75" customHeight="1" x14ac:dyDescent="0.25">
      <c r="B4147" s="131" t="s">
        <v>3574</v>
      </c>
      <c r="C4147" s="131" t="s">
        <v>3363</v>
      </c>
      <c r="D4147" s="131" t="s">
        <v>3364</v>
      </c>
      <c r="E4147" s="132" t="s">
        <v>3575</v>
      </c>
      <c r="F4147" s="136" t="s">
        <v>553</v>
      </c>
      <c r="G4147" s="133">
        <v>52</v>
      </c>
    </row>
    <row r="4148" spans="2:7" ht="27.75" customHeight="1" x14ac:dyDescent="0.25">
      <c r="B4148" s="131" t="s">
        <v>3574</v>
      </c>
      <c r="C4148" s="131" t="s">
        <v>3363</v>
      </c>
      <c r="D4148" s="131" t="s">
        <v>3364</v>
      </c>
      <c r="E4148" s="132" t="s">
        <v>2868</v>
      </c>
      <c r="F4148" s="136" t="s">
        <v>559</v>
      </c>
      <c r="G4148" s="133">
        <v>13</v>
      </c>
    </row>
    <row r="4149" spans="2:7" ht="27.75" customHeight="1" x14ac:dyDescent="0.25">
      <c r="B4149" s="131" t="s">
        <v>3574</v>
      </c>
      <c r="C4149" s="131" t="s">
        <v>3363</v>
      </c>
      <c r="D4149" s="131" t="s">
        <v>3364</v>
      </c>
      <c r="E4149" s="132" t="s">
        <v>3576</v>
      </c>
      <c r="F4149" s="136" t="s">
        <v>563</v>
      </c>
      <c r="G4149" s="133">
        <v>21</v>
      </c>
    </row>
    <row r="4150" spans="2:7" ht="27.75" customHeight="1" x14ac:dyDescent="0.25">
      <c r="B4150" s="131" t="s">
        <v>3574</v>
      </c>
      <c r="C4150" s="131" t="s">
        <v>3363</v>
      </c>
      <c r="D4150" s="131" t="s">
        <v>3364</v>
      </c>
      <c r="E4150" s="132" t="s">
        <v>3069</v>
      </c>
      <c r="F4150" s="136" t="s">
        <v>563</v>
      </c>
      <c r="G4150" s="133">
        <v>21</v>
      </c>
    </row>
    <row r="4151" spans="2:7" ht="27.75" customHeight="1" x14ac:dyDescent="0.25">
      <c r="B4151" s="131" t="s">
        <v>3574</v>
      </c>
      <c r="C4151" s="131" t="s">
        <v>3363</v>
      </c>
      <c r="D4151" s="131" t="s">
        <v>3364</v>
      </c>
      <c r="E4151" s="132" t="s">
        <v>2981</v>
      </c>
      <c r="F4151" s="136" t="s">
        <v>559</v>
      </c>
      <c r="G4151" s="133">
        <v>13</v>
      </c>
    </row>
    <row r="4152" spans="2:7" ht="27.75" customHeight="1" x14ac:dyDescent="0.25">
      <c r="B4152" s="131" t="s">
        <v>3577</v>
      </c>
      <c r="C4152" s="131" t="s">
        <v>3363</v>
      </c>
      <c r="D4152" s="131" t="s">
        <v>3364</v>
      </c>
      <c r="E4152" s="132" t="s">
        <v>2801</v>
      </c>
      <c r="F4152" s="136" t="s">
        <v>626</v>
      </c>
      <c r="G4152" s="133">
        <v>0</v>
      </c>
    </row>
    <row r="4153" spans="2:7" ht="27.75" customHeight="1" x14ac:dyDescent="0.25">
      <c r="B4153" s="131" t="s">
        <v>3578</v>
      </c>
      <c r="C4153" s="131" t="s">
        <v>3363</v>
      </c>
      <c r="D4153" s="131" t="s">
        <v>3364</v>
      </c>
      <c r="E4153" s="132" t="s">
        <v>3579</v>
      </c>
      <c r="F4153" s="136" t="s">
        <v>626</v>
      </c>
      <c r="G4153" s="133">
        <v>15</v>
      </c>
    </row>
    <row r="4154" spans="2:7" ht="27.75" customHeight="1" x14ac:dyDescent="0.25">
      <c r="B4154" s="131" t="s">
        <v>3580</v>
      </c>
      <c r="C4154" s="131" t="s">
        <v>3363</v>
      </c>
      <c r="D4154" s="131" t="s">
        <v>3364</v>
      </c>
      <c r="E4154" s="132" t="s">
        <v>2992</v>
      </c>
      <c r="F4154" s="136" t="s">
        <v>626</v>
      </c>
      <c r="G4154" s="133">
        <v>5</v>
      </c>
    </row>
    <row r="4155" spans="2:7" ht="27.75" customHeight="1" x14ac:dyDescent="0.25">
      <c r="B4155" s="131" t="s">
        <v>3581</v>
      </c>
      <c r="C4155" s="131" t="s">
        <v>3363</v>
      </c>
      <c r="D4155" s="131" t="s">
        <v>3364</v>
      </c>
      <c r="E4155" s="132" t="s">
        <v>3582</v>
      </c>
      <c r="F4155" s="136" t="s">
        <v>563</v>
      </c>
      <c r="G4155" s="133">
        <v>10</v>
      </c>
    </row>
    <row r="4156" spans="2:7" ht="27.75" customHeight="1" x14ac:dyDescent="0.25">
      <c r="B4156" s="131" t="s">
        <v>3581</v>
      </c>
      <c r="C4156" s="131" t="s">
        <v>3363</v>
      </c>
      <c r="D4156" s="131" t="s">
        <v>3364</v>
      </c>
      <c r="E4156" s="132" t="s">
        <v>3583</v>
      </c>
      <c r="F4156" s="136" t="s">
        <v>544</v>
      </c>
      <c r="G4156" s="133">
        <v>9</v>
      </c>
    </row>
    <row r="4157" spans="2:7" ht="27.75" customHeight="1" x14ac:dyDescent="0.25">
      <c r="B4157" s="131" t="s">
        <v>3584</v>
      </c>
      <c r="C4157" s="131" t="s">
        <v>3363</v>
      </c>
      <c r="D4157" s="131" t="s">
        <v>3364</v>
      </c>
      <c r="E4157" s="132" t="s">
        <v>3585</v>
      </c>
      <c r="F4157" s="136" t="s">
        <v>563</v>
      </c>
      <c r="G4157" s="133">
        <v>9</v>
      </c>
    </row>
    <row r="4158" spans="2:7" ht="27.75" customHeight="1" x14ac:dyDescent="0.25">
      <c r="B4158" s="131" t="s">
        <v>3584</v>
      </c>
      <c r="C4158" s="131" t="s">
        <v>3363</v>
      </c>
      <c r="D4158" s="131" t="s">
        <v>3364</v>
      </c>
      <c r="E4158" s="132" t="s">
        <v>3586</v>
      </c>
      <c r="F4158" s="136" t="s">
        <v>563</v>
      </c>
      <c r="G4158" s="133">
        <v>9</v>
      </c>
    </row>
    <row r="4159" spans="2:7" ht="27.75" customHeight="1" x14ac:dyDescent="0.25">
      <c r="B4159" s="131" t="s">
        <v>3584</v>
      </c>
      <c r="C4159" s="131" t="s">
        <v>3363</v>
      </c>
      <c r="D4159" s="131" t="s">
        <v>3364</v>
      </c>
      <c r="E4159" s="132" t="s">
        <v>2977</v>
      </c>
      <c r="F4159" s="136" t="s">
        <v>586</v>
      </c>
      <c r="G4159" s="133">
        <v>0</v>
      </c>
    </row>
    <row r="4160" spans="2:7" ht="27.75" customHeight="1" x14ac:dyDescent="0.25">
      <c r="B4160" s="131" t="s">
        <v>3584</v>
      </c>
      <c r="C4160" s="131" t="s">
        <v>3363</v>
      </c>
      <c r="D4160" s="131" t="s">
        <v>3364</v>
      </c>
      <c r="E4160" s="132" t="s">
        <v>2904</v>
      </c>
      <c r="F4160" s="136" t="s">
        <v>553</v>
      </c>
      <c r="G4160" s="133">
        <v>3</v>
      </c>
    </row>
    <row r="4161" spans="2:7" ht="27.75" customHeight="1" x14ac:dyDescent="0.25">
      <c r="B4161" s="131" t="s">
        <v>3587</v>
      </c>
      <c r="C4161" s="131" t="s">
        <v>3363</v>
      </c>
      <c r="D4161" s="131" t="s">
        <v>3364</v>
      </c>
      <c r="E4161" s="132" t="s">
        <v>3588</v>
      </c>
      <c r="F4161" s="136" t="s">
        <v>798</v>
      </c>
      <c r="G4161" s="133">
        <v>0</v>
      </c>
    </row>
    <row r="4162" spans="2:7" ht="27.75" customHeight="1" x14ac:dyDescent="0.25">
      <c r="B4162" s="131" t="s">
        <v>3589</v>
      </c>
      <c r="C4162" s="131" t="s">
        <v>3363</v>
      </c>
      <c r="D4162" s="131" t="s">
        <v>3364</v>
      </c>
      <c r="E4162" s="132" t="s">
        <v>2784</v>
      </c>
      <c r="F4162" s="136" t="s">
        <v>586</v>
      </c>
      <c r="G4162" s="133">
        <v>0</v>
      </c>
    </row>
    <row r="4163" spans="2:7" ht="27.75" customHeight="1" x14ac:dyDescent="0.25">
      <c r="B4163" s="131" t="s">
        <v>3574</v>
      </c>
      <c r="C4163" s="131" t="s">
        <v>3363</v>
      </c>
      <c r="D4163" s="131" t="s">
        <v>3364</v>
      </c>
      <c r="E4163" s="132" t="s">
        <v>2830</v>
      </c>
      <c r="F4163" s="136" t="s">
        <v>563</v>
      </c>
      <c r="G4163" s="133">
        <v>10</v>
      </c>
    </row>
    <row r="4164" spans="2:7" ht="27.75" customHeight="1" x14ac:dyDescent="0.25">
      <c r="B4164" s="131" t="s">
        <v>3574</v>
      </c>
      <c r="C4164" s="131" t="s">
        <v>3363</v>
      </c>
      <c r="D4164" s="131" t="s">
        <v>3364</v>
      </c>
      <c r="E4164" s="132" t="s">
        <v>2736</v>
      </c>
      <c r="F4164" s="136" t="s">
        <v>626</v>
      </c>
      <c r="G4164" s="133">
        <v>0</v>
      </c>
    </row>
    <row r="4165" spans="2:7" ht="27.75" customHeight="1" x14ac:dyDescent="0.25">
      <c r="B4165" s="131" t="s">
        <v>3536</v>
      </c>
      <c r="C4165" s="131" t="s">
        <v>3363</v>
      </c>
      <c r="D4165" s="131" t="s">
        <v>3364</v>
      </c>
      <c r="E4165" s="132" t="s">
        <v>3590</v>
      </c>
      <c r="F4165" s="136" t="s">
        <v>845</v>
      </c>
      <c r="G4165" s="133">
        <v>0</v>
      </c>
    </row>
    <row r="4166" spans="2:7" ht="27.75" customHeight="1" x14ac:dyDescent="0.25">
      <c r="B4166" s="131" t="s">
        <v>3591</v>
      </c>
      <c r="C4166" s="131" t="s">
        <v>3363</v>
      </c>
      <c r="D4166" s="131" t="s">
        <v>3364</v>
      </c>
      <c r="E4166" s="132" t="s">
        <v>3592</v>
      </c>
      <c r="F4166" s="136" t="s">
        <v>688</v>
      </c>
      <c r="G4166" s="133">
        <v>0</v>
      </c>
    </row>
    <row r="4167" spans="2:7" ht="27.75" customHeight="1" x14ac:dyDescent="0.25">
      <c r="B4167" s="131" t="s">
        <v>3593</v>
      </c>
      <c r="C4167" s="131" t="s">
        <v>3363</v>
      </c>
      <c r="D4167" s="131" t="s">
        <v>3364</v>
      </c>
      <c r="E4167" s="132" t="s">
        <v>3594</v>
      </c>
      <c r="F4167" s="136" t="s">
        <v>798</v>
      </c>
      <c r="G4167" s="133">
        <v>0</v>
      </c>
    </row>
    <row r="4168" spans="2:7" ht="27.75" customHeight="1" x14ac:dyDescent="0.25">
      <c r="B4168" s="131" t="s">
        <v>3595</v>
      </c>
      <c r="C4168" s="131" t="s">
        <v>3363</v>
      </c>
      <c r="D4168" s="131" t="s">
        <v>3364</v>
      </c>
      <c r="E4168" s="132" t="s">
        <v>3081</v>
      </c>
      <c r="F4168" s="136" t="s">
        <v>547</v>
      </c>
      <c r="G4168" s="133">
        <v>340</v>
      </c>
    </row>
    <row r="4169" spans="2:7" ht="27.75" customHeight="1" x14ac:dyDescent="0.25">
      <c r="B4169" s="131" t="s">
        <v>3596</v>
      </c>
      <c r="C4169" s="131" t="s">
        <v>3363</v>
      </c>
      <c r="D4169" s="131" t="s">
        <v>3364</v>
      </c>
      <c r="E4169" s="132" t="s">
        <v>2854</v>
      </c>
      <c r="F4169" s="136" t="s">
        <v>544</v>
      </c>
      <c r="G4169" s="133">
        <v>23</v>
      </c>
    </row>
    <row r="4170" spans="2:7" ht="27.75" customHeight="1" x14ac:dyDescent="0.25">
      <c r="B4170" s="131" t="s">
        <v>3596</v>
      </c>
      <c r="C4170" s="131" t="s">
        <v>3363</v>
      </c>
      <c r="D4170" s="131" t="s">
        <v>3364</v>
      </c>
      <c r="E4170" s="132" t="s">
        <v>3597</v>
      </c>
      <c r="F4170" s="136" t="s">
        <v>563</v>
      </c>
      <c r="G4170" s="133">
        <v>15</v>
      </c>
    </row>
    <row r="4171" spans="2:7" ht="27.75" customHeight="1" x14ac:dyDescent="0.25">
      <c r="B4171" s="131" t="s">
        <v>3598</v>
      </c>
      <c r="C4171" s="131" t="s">
        <v>3363</v>
      </c>
      <c r="D4171" s="131" t="s">
        <v>3364</v>
      </c>
      <c r="E4171" s="132" t="s">
        <v>3599</v>
      </c>
      <c r="F4171" s="136" t="s">
        <v>688</v>
      </c>
      <c r="G4171" s="133">
        <v>34</v>
      </c>
    </row>
    <row r="4172" spans="2:7" ht="27.75" customHeight="1" x14ac:dyDescent="0.25">
      <c r="B4172" s="131" t="s">
        <v>3600</v>
      </c>
      <c r="C4172" s="131" t="s">
        <v>3363</v>
      </c>
      <c r="D4172" s="131" t="s">
        <v>3364</v>
      </c>
      <c r="E4172" s="132" t="s">
        <v>3004</v>
      </c>
      <c r="F4172" s="136" t="s">
        <v>563</v>
      </c>
      <c r="G4172" s="133">
        <v>16</v>
      </c>
    </row>
    <row r="4173" spans="2:7" ht="27.75" customHeight="1" x14ac:dyDescent="0.25">
      <c r="B4173" s="131" t="s">
        <v>3600</v>
      </c>
      <c r="C4173" s="131" t="s">
        <v>3363</v>
      </c>
      <c r="D4173" s="131" t="s">
        <v>3364</v>
      </c>
      <c r="E4173" s="132" t="s">
        <v>2871</v>
      </c>
      <c r="F4173" s="136" t="s">
        <v>559</v>
      </c>
      <c r="G4173" s="133">
        <v>9</v>
      </c>
    </row>
    <row r="4174" spans="2:7" ht="27.75" customHeight="1" x14ac:dyDescent="0.25">
      <c r="B4174" s="131" t="s">
        <v>3431</v>
      </c>
      <c r="C4174" s="131" t="s">
        <v>3363</v>
      </c>
      <c r="D4174" s="131" t="s">
        <v>3364</v>
      </c>
      <c r="E4174" s="132" t="s">
        <v>3601</v>
      </c>
      <c r="F4174" s="136" t="s">
        <v>563</v>
      </c>
      <c r="G4174" s="133">
        <v>55</v>
      </c>
    </row>
    <row r="4175" spans="2:7" ht="27.75" customHeight="1" x14ac:dyDescent="0.25">
      <c r="B4175" s="131" t="s">
        <v>3431</v>
      </c>
      <c r="C4175" s="131" t="s">
        <v>3363</v>
      </c>
      <c r="D4175" s="131" t="s">
        <v>3364</v>
      </c>
      <c r="E4175" s="132" t="s">
        <v>3602</v>
      </c>
      <c r="F4175" s="136" t="s">
        <v>620</v>
      </c>
      <c r="G4175" s="133">
        <v>178</v>
      </c>
    </row>
    <row r="4176" spans="2:7" ht="27.75" customHeight="1" x14ac:dyDescent="0.25">
      <c r="B4176" s="131" t="s">
        <v>3431</v>
      </c>
      <c r="C4176" s="131" t="s">
        <v>3363</v>
      </c>
      <c r="D4176" s="131" t="s">
        <v>3364</v>
      </c>
      <c r="E4176" s="132" t="s">
        <v>3603</v>
      </c>
      <c r="F4176" s="136" t="s">
        <v>1016</v>
      </c>
      <c r="G4176" s="133">
        <v>88</v>
      </c>
    </row>
    <row r="4177" spans="2:7" ht="27.75" customHeight="1" x14ac:dyDescent="0.25">
      <c r="B4177" s="131" t="s">
        <v>3584</v>
      </c>
      <c r="C4177" s="131" t="s">
        <v>3363</v>
      </c>
      <c r="D4177" s="131" t="s">
        <v>3364</v>
      </c>
      <c r="E4177" s="132" t="s">
        <v>2978</v>
      </c>
      <c r="F4177" s="136" t="s">
        <v>586</v>
      </c>
      <c r="G4177" s="133">
        <v>0</v>
      </c>
    </row>
    <row r="4178" spans="2:7" ht="27.75" customHeight="1" x14ac:dyDescent="0.25">
      <c r="B4178" s="131" t="s">
        <v>3584</v>
      </c>
      <c r="C4178" s="131" t="s">
        <v>3363</v>
      </c>
      <c r="D4178" s="131" t="s">
        <v>3364</v>
      </c>
      <c r="E4178" s="132" t="s">
        <v>3604</v>
      </c>
      <c r="F4178" s="136" t="s">
        <v>544</v>
      </c>
      <c r="G4178" s="133">
        <v>69</v>
      </c>
    </row>
    <row r="4179" spans="2:7" ht="27.75" customHeight="1" x14ac:dyDescent="0.25">
      <c r="B4179" s="131" t="s">
        <v>3584</v>
      </c>
      <c r="C4179" s="131" t="s">
        <v>3363</v>
      </c>
      <c r="D4179" s="131" t="s">
        <v>3364</v>
      </c>
      <c r="E4179" s="132" t="s">
        <v>3008</v>
      </c>
      <c r="F4179" s="136" t="s">
        <v>544</v>
      </c>
      <c r="G4179" s="133">
        <v>69</v>
      </c>
    </row>
    <row r="4180" spans="2:7" ht="27.75" customHeight="1" x14ac:dyDescent="0.25">
      <c r="B4180" s="131" t="s">
        <v>3584</v>
      </c>
      <c r="C4180" s="131" t="s">
        <v>3363</v>
      </c>
      <c r="D4180" s="131" t="s">
        <v>3364</v>
      </c>
      <c r="E4180" s="132" t="s">
        <v>3605</v>
      </c>
      <c r="F4180" s="136" t="s">
        <v>547</v>
      </c>
      <c r="G4180" s="133">
        <v>153</v>
      </c>
    </row>
    <row r="4181" spans="2:7" ht="27.75" customHeight="1" x14ac:dyDescent="0.25">
      <c r="B4181" s="131" t="s">
        <v>3584</v>
      </c>
      <c r="C4181" s="131" t="s">
        <v>3363</v>
      </c>
      <c r="D4181" s="131" t="s">
        <v>3364</v>
      </c>
      <c r="E4181" s="132" t="s">
        <v>2903</v>
      </c>
      <c r="F4181" s="136" t="s">
        <v>688</v>
      </c>
      <c r="G4181" s="133">
        <v>0</v>
      </c>
    </row>
    <row r="4182" spans="2:7" ht="27.75" customHeight="1" x14ac:dyDescent="0.25">
      <c r="B4182" s="131" t="s">
        <v>3606</v>
      </c>
      <c r="C4182" s="131" t="s">
        <v>3363</v>
      </c>
      <c r="D4182" s="131" t="s">
        <v>3364</v>
      </c>
      <c r="E4182" s="132" t="s">
        <v>3607</v>
      </c>
      <c r="F4182" s="136" t="s">
        <v>563</v>
      </c>
      <c r="G4182" s="133">
        <v>15.568252416522839</v>
      </c>
    </row>
    <row r="4183" spans="2:7" ht="27.75" customHeight="1" x14ac:dyDescent="0.25">
      <c r="B4183" s="131" t="s">
        <v>3608</v>
      </c>
      <c r="C4183" s="131" t="s">
        <v>3363</v>
      </c>
      <c r="D4183" s="131" t="s">
        <v>3364</v>
      </c>
      <c r="E4183" s="132" t="s">
        <v>3609</v>
      </c>
      <c r="F4183" s="136" t="s">
        <v>586</v>
      </c>
      <c r="G4183" s="133">
        <v>16</v>
      </c>
    </row>
    <row r="4184" spans="2:7" ht="27.75" customHeight="1" x14ac:dyDescent="0.25">
      <c r="B4184" s="131" t="s">
        <v>3606</v>
      </c>
      <c r="C4184" s="131" t="s">
        <v>3363</v>
      </c>
      <c r="D4184" s="131" t="s">
        <v>3364</v>
      </c>
      <c r="E4184" s="132" t="s">
        <v>3610</v>
      </c>
      <c r="F4184" s="136" t="s">
        <v>547</v>
      </c>
      <c r="G4184" s="133">
        <v>170</v>
      </c>
    </row>
    <row r="4185" spans="2:7" ht="27.75" customHeight="1" x14ac:dyDescent="0.25">
      <c r="B4185" s="131" t="s">
        <v>3611</v>
      </c>
      <c r="C4185" s="131" t="s">
        <v>3363</v>
      </c>
      <c r="D4185" s="131" t="s">
        <v>3364</v>
      </c>
      <c r="E4185" s="132" t="s">
        <v>2859</v>
      </c>
      <c r="F4185" s="136" t="s">
        <v>688</v>
      </c>
      <c r="G4185" s="133">
        <v>18</v>
      </c>
    </row>
    <row r="4186" spans="2:7" ht="27.75" customHeight="1" x14ac:dyDescent="0.25">
      <c r="B4186" s="131" t="s">
        <v>3612</v>
      </c>
      <c r="C4186" s="131" t="s">
        <v>3363</v>
      </c>
      <c r="D4186" s="131" t="s">
        <v>3364</v>
      </c>
      <c r="E4186" s="132" t="s">
        <v>3613</v>
      </c>
      <c r="F4186" s="136" t="s">
        <v>586</v>
      </c>
      <c r="G4186" s="133">
        <v>6.1076704843116474</v>
      </c>
    </row>
    <row r="4187" spans="2:7" ht="27.75" customHeight="1" x14ac:dyDescent="0.25">
      <c r="B4187" s="131" t="s">
        <v>3611</v>
      </c>
      <c r="C4187" s="131" t="s">
        <v>3363</v>
      </c>
      <c r="D4187" s="131" t="s">
        <v>3364</v>
      </c>
      <c r="E4187" s="132" t="s">
        <v>2726</v>
      </c>
      <c r="F4187" s="136" t="s">
        <v>544</v>
      </c>
      <c r="G4187" s="133">
        <v>25.246892429153974</v>
      </c>
    </row>
    <row r="4188" spans="2:7" ht="27.75" customHeight="1" x14ac:dyDescent="0.25">
      <c r="B4188" s="131" t="s">
        <v>3557</v>
      </c>
      <c r="C4188" s="131" t="s">
        <v>3363</v>
      </c>
      <c r="D4188" s="131" t="s">
        <v>3364</v>
      </c>
      <c r="E4188" s="132" t="s">
        <v>2963</v>
      </c>
      <c r="F4188" s="136" t="s">
        <v>553</v>
      </c>
      <c r="G4188" s="133">
        <v>39.701616744207939</v>
      </c>
    </row>
    <row r="4189" spans="2:7" ht="27.75" customHeight="1" x14ac:dyDescent="0.25">
      <c r="B4189" s="131" t="s">
        <v>3557</v>
      </c>
      <c r="C4189" s="131" t="s">
        <v>3363</v>
      </c>
      <c r="D4189" s="131" t="s">
        <v>3364</v>
      </c>
      <c r="E4189" s="132" t="s">
        <v>3034</v>
      </c>
      <c r="F4189" s="136" t="s">
        <v>559</v>
      </c>
      <c r="G4189" s="133">
        <v>9.7728452761186873</v>
      </c>
    </row>
    <row r="4190" spans="2:7" ht="27.75" customHeight="1" x14ac:dyDescent="0.25">
      <c r="B4190" s="131" t="s">
        <v>2110</v>
      </c>
      <c r="C4190" s="131" t="s">
        <v>3363</v>
      </c>
      <c r="D4190" s="131" t="s">
        <v>3364</v>
      </c>
      <c r="E4190" s="132" t="s">
        <v>2726</v>
      </c>
      <c r="F4190" s="136" t="s">
        <v>626</v>
      </c>
      <c r="G4190" s="133">
        <v>11</v>
      </c>
    </row>
    <row r="4191" spans="2:7" ht="27.75" customHeight="1" x14ac:dyDescent="0.25">
      <c r="B4191" s="131" t="s">
        <v>3614</v>
      </c>
      <c r="C4191" s="131" t="s">
        <v>3363</v>
      </c>
      <c r="D4191" s="131" t="s">
        <v>3364</v>
      </c>
      <c r="E4191" s="132" t="s">
        <v>2964</v>
      </c>
      <c r="F4191" s="136" t="s">
        <v>563</v>
      </c>
      <c r="G4191" s="133">
        <v>86</v>
      </c>
    </row>
    <row r="4192" spans="2:7" ht="27.75" customHeight="1" x14ac:dyDescent="0.25">
      <c r="B4192" s="131" t="s">
        <v>3615</v>
      </c>
      <c r="C4192" s="131" t="s">
        <v>3363</v>
      </c>
      <c r="D4192" s="131" t="s">
        <v>3364</v>
      </c>
      <c r="E4192" s="132" t="s">
        <v>3616</v>
      </c>
      <c r="F4192" s="136" t="s">
        <v>547</v>
      </c>
      <c r="G4192" s="133">
        <v>325</v>
      </c>
    </row>
    <row r="4193" spans="2:7" ht="27.75" customHeight="1" x14ac:dyDescent="0.25">
      <c r="B4193" s="131" t="s">
        <v>3615</v>
      </c>
      <c r="C4193" s="131" t="s">
        <v>3363</v>
      </c>
      <c r="D4193" s="131" t="s">
        <v>3364</v>
      </c>
      <c r="E4193" s="132" t="s">
        <v>2825</v>
      </c>
      <c r="F4193" s="136" t="s">
        <v>544</v>
      </c>
      <c r="G4193" s="133">
        <v>134</v>
      </c>
    </row>
    <row r="4194" spans="2:7" ht="27.75" customHeight="1" x14ac:dyDescent="0.25">
      <c r="B4194" s="131" t="s">
        <v>2094</v>
      </c>
      <c r="C4194" s="131" t="s">
        <v>3363</v>
      </c>
      <c r="D4194" s="131" t="s">
        <v>3364</v>
      </c>
      <c r="E4194" s="132" t="s">
        <v>2829</v>
      </c>
      <c r="F4194" s="136" t="s">
        <v>626</v>
      </c>
      <c r="G4194" s="133">
        <v>25</v>
      </c>
    </row>
    <row r="4195" spans="2:7" ht="27.75" customHeight="1" x14ac:dyDescent="0.25">
      <c r="B4195" s="131" t="s">
        <v>2094</v>
      </c>
      <c r="C4195" s="131" t="s">
        <v>3363</v>
      </c>
      <c r="D4195" s="131" t="s">
        <v>3364</v>
      </c>
      <c r="E4195" s="132" t="s">
        <v>3617</v>
      </c>
      <c r="F4195" s="136" t="s">
        <v>688</v>
      </c>
      <c r="G4195" s="133">
        <v>40</v>
      </c>
    </row>
    <row r="4196" spans="2:7" ht="27.75" customHeight="1" x14ac:dyDescent="0.25">
      <c r="B4196" s="131" t="s">
        <v>3618</v>
      </c>
      <c r="C4196" s="131" t="s">
        <v>3363</v>
      </c>
      <c r="D4196" s="131" t="s">
        <v>3364</v>
      </c>
      <c r="E4196" s="132" t="s">
        <v>2519</v>
      </c>
      <c r="F4196" s="136" t="s">
        <v>553</v>
      </c>
      <c r="G4196" s="133">
        <v>48</v>
      </c>
    </row>
    <row r="4197" spans="2:7" ht="27.75" customHeight="1" x14ac:dyDescent="0.25">
      <c r="B4197" s="131" t="s">
        <v>3618</v>
      </c>
      <c r="C4197" s="131" t="s">
        <v>3363</v>
      </c>
      <c r="D4197" s="131" t="s">
        <v>3364</v>
      </c>
      <c r="E4197" s="132" t="s">
        <v>3619</v>
      </c>
      <c r="F4197" s="136" t="s">
        <v>547</v>
      </c>
      <c r="G4197" s="133">
        <v>301.62835774472398</v>
      </c>
    </row>
    <row r="4198" spans="2:7" ht="27.75" customHeight="1" x14ac:dyDescent="0.25">
      <c r="B4198" s="131" t="s">
        <v>3618</v>
      </c>
      <c r="C4198" s="131" t="s">
        <v>3363</v>
      </c>
      <c r="D4198" s="131" t="s">
        <v>3364</v>
      </c>
      <c r="E4198" s="132" t="s">
        <v>2522</v>
      </c>
      <c r="F4198" s="136" t="s">
        <v>563</v>
      </c>
      <c r="G4198" s="133">
        <v>9</v>
      </c>
    </row>
    <row r="4199" spans="2:7" ht="27.75" customHeight="1" x14ac:dyDescent="0.25">
      <c r="B4199" s="131" t="s">
        <v>3618</v>
      </c>
      <c r="C4199" s="131" t="s">
        <v>3363</v>
      </c>
      <c r="D4199" s="131" t="s">
        <v>3364</v>
      </c>
      <c r="E4199" s="132" t="s">
        <v>2624</v>
      </c>
      <c r="F4199" s="136" t="s">
        <v>544</v>
      </c>
      <c r="G4199" s="133">
        <v>69</v>
      </c>
    </row>
    <row r="4200" spans="2:7" ht="27.75" customHeight="1" x14ac:dyDescent="0.25">
      <c r="B4200" s="131" t="s">
        <v>3618</v>
      </c>
      <c r="C4200" s="131" t="s">
        <v>3363</v>
      </c>
      <c r="D4200" s="131" t="s">
        <v>3364</v>
      </c>
      <c r="E4200" s="132" t="s">
        <v>2620</v>
      </c>
      <c r="F4200" s="136" t="s">
        <v>547</v>
      </c>
      <c r="G4200" s="133">
        <v>301.62835774472398</v>
      </c>
    </row>
    <row r="4201" spans="2:7" ht="27.75" customHeight="1" x14ac:dyDescent="0.25">
      <c r="B4201" s="131" t="s">
        <v>1937</v>
      </c>
      <c r="C4201" s="131" t="s">
        <v>3363</v>
      </c>
      <c r="D4201" s="131" t="s">
        <v>3364</v>
      </c>
      <c r="E4201" s="132" t="s">
        <v>2329</v>
      </c>
      <c r="F4201" s="136" t="s">
        <v>586</v>
      </c>
      <c r="G4201" s="133">
        <v>33</v>
      </c>
    </row>
    <row r="4202" spans="2:7" ht="27.75" customHeight="1" x14ac:dyDescent="0.25">
      <c r="B4202" s="131" t="s">
        <v>3620</v>
      </c>
      <c r="C4202" s="131" t="s">
        <v>3363</v>
      </c>
      <c r="D4202" s="131" t="s">
        <v>3364</v>
      </c>
      <c r="E4202" s="132" t="s">
        <v>2517</v>
      </c>
      <c r="F4202" s="136" t="s">
        <v>563</v>
      </c>
      <c r="G4202" s="133">
        <v>73</v>
      </c>
    </row>
    <row r="4203" spans="2:7" ht="27.75" customHeight="1" x14ac:dyDescent="0.25">
      <c r="B4203" s="131" t="s">
        <v>3621</v>
      </c>
      <c r="C4203" s="131" t="s">
        <v>3363</v>
      </c>
      <c r="D4203" s="131" t="s">
        <v>3364</v>
      </c>
      <c r="E4203" s="132" t="s">
        <v>3022</v>
      </c>
      <c r="F4203" s="136" t="s">
        <v>559</v>
      </c>
      <c r="G4203" s="133">
        <v>28</v>
      </c>
    </row>
    <row r="4204" spans="2:7" ht="27.75" customHeight="1" x14ac:dyDescent="0.25">
      <c r="B4204" s="131" t="s">
        <v>3622</v>
      </c>
      <c r="C4204" s="131" t="s">
        <v>3363</v>
      </c>
      <c r="D4204" s="131" t="s">
        <v>3364</v>
      </c>
      <c r="E4204" s="132" t="s">
        <v>2279</v>
      </c>
      <c r="F4204" s="136" t="s">
        <v>559</v>
      </c>
      <c r="G4204" s="133">
        <v>46.480617444952728</v>
      </c>
    </row>
    <row r="4205" spans="2:7" ht="27.75" customHeight="1" x14ac:dyDescent="0.25">
      <c r="B4205" s="131" t="s">
        <v>3622</v>
      </c>
      <c r="C4205" s="131" t="s">
        <v>3363</v>
      </c>
      <c r="D4205" s="131" t="s">
        <v>3364</v>
      </c>
      <c r="E4205" s="132" t="s">
        <v>3092</v>
      </c>
      <c r="F4205" s="136" t="s">
        <v>553</v>
      </c>
      <c r="G4205" s="133">
        <v>185.32844520192822</v>
      </c>
    </row>
    <row r="4206" spans="2:7" ht="27.75" customHeight="1" x14ac:dyDescent="0.25">
      <c r="B4206" s="131" t="s">
        <v>3622</v>
      </c>
      <c r="C4206" s="131" t="s">
        <v>3363</v>
      </c>
      <c r="D4206" s="131" t="s">
        <v>3364</v>
      </c>
      <c r="E4206" s="132" t="s">
        <v>3149</v>
      </c>
      <c r="F4206" s="136" t="s">
        <v>544</v>
      </c>
      <c r="G4206" s="133">
        <v>74</v>
      </c>
    </row>
    <row r="4207" spans="2:7" ht="27.75" customHeight="1" x14ac:dyDescent="0.25">
      <c r="B4207" s="131" t="s">
        <v>3622</v>
      </c>
      <c r="C4207" s="131" t="s">
        <v>3363</v>
      </c>
      <c r="D4207" s="131" t="s">
        <v>3364</v>
      </c>
      <c r="E4207" s="132" t="s">
        <v>2543</v>
      </c>
      <c r="F4207" s="136" t="s">
        <v>563</v>
      </c>
      <c r="G4207" s="133">
        <v>60</v>
      </c>
    </row>
    <row r="4208" spans="2:7" ht="27.75" customHeight="1" x14ac:dyDescent="0.25">
      <c r="B4208" s="131" t="s">
        <v>3622</v>
      </c>
      <c r="C4208" s="131" t="s">
        <v>3363</v>
      </c>
      <c r="D4208" s="131" t="s">
        <v>3364</v>
      </c>
      <c r="E4208" s="132" t="s">
        <v>2559</v>
      </c>
      <c r="F4208" s="136" t="s">
        <v>553</v>
      </c>
      <c r="G4208" s="133">
        <v>163</v>
      </c>
    </row>
    <row r="4209" spans="2:7" ht="27.75" customHeight="1" x14ac:dyDescent="0.25">
      <c r="B4209" s="131" t="s">
        <v>3622</v>
      </c>
      <c r="C4209" s="131" t="s">
        <v>3363</v>
      </c>
      <c r="D4209" s="131" t="s">
        <v>3364</v>
      </c>
      <c r="E4209" s="132" t="s">
        <v>2650</v>
      </c>
      <c r="F4209" s="136" t="s">
        <v>547</v>
      </c>
      <c r="G4209" s="133">
        <v>248</v>
      </c>
    </row>
    <row r="4210" spans="2:7" ht="27.75" customHeight="1" x14ac:dyDescent="0.25">
      <c r="B4210" s="131" t="s">
        <v>3622</v>
      </c>
      <c r="C4210" s="131" t="s">
        <v>3363</v>
      </c>
      <c r="D4210" s="131" t="s">
        <v>3364</v>
      </c>
      <c r="E4210" s="132" t="s">
        <v>2676</v>
      </c>
      <c r="F4210" s="136" t="s">
        <v>553</v>
      </c>
      <c r="G4210" s="133">
        <v>98</v>
      </c>
    </row>
    <row r="4211" spans="2:7" ht="27.75" customHeight="1" x14ac:dyDescent="0.25">
      <c r="B4211" s="131" t="s">
        <v>3623</v>
      </c>
      <c r="C4211" s="131" t="s">
        <v>3363</v>
      </c>
      <c r="D4211" s="131" t="s">
        <v>3364</v>
      </c>
      <c r="E4211" s="132" t="s">
        <v>3075</v>
      </c>
      <c r="F4211" s="136" t="s">
        <v>688</v>
      </c>
      <c r="G4211" s="133">
        <v>16</v>
      </c>
    </row>
    <row r="4212" spans="2:7" ht="27.75" customHeight="1" x14ac:dyDescent="0.25">
      <c r="B4212" s="131" t="s">
        <v>3623</v>
      </c>
      <c r="C4212" s="131" t="s">
        <v>3363</v>
      </c>
      <c r="D4212" s="131" t="s">
        <v>3364</v>
      </c>
      <c r="E4212" s="132" t="s">
        <v>2998</v>
      </c>
      <c r="F4212" s="136" t="s">
        <v>563</v>
      </c>
      <c r="G4212" s="133">
        <v>26</v>
      </c>
    </row>
    <row r="4213" spans="2:7" ht="27.75" customHeight="1" x14ac:dyDescent="0.25">
      <c r="B4213" s="131" t="s">
        <v>3624</v>
      </c>
      <c r="C4213" s="131" t="s">
        <v>3363</v>
      </c>
      <c r="D4213" s="131" t="s">
        <v>3364</v>
      </c>
      <c r="E4213" s="132" t="s">
        <v>3159</v>
      </c>
      <c r="F4213" s="136" t="s">
        <v>563</v>
      </c>
      <c r="G4213" s="133">
        <v>26</v>
      </c>
    </row>
    <row r="4214" spans="2:7" ht="27.75" customHeight="1" x14ac:dyDescent="0.25">
      <c r="B4214" s="131" t="s">
        <v>3625</v>
      </c>
      <c r="C4214" s="131" t="s">
        <v>3363</v>
      </c>
      <c r="D4214" s="131" t="s">
        <v>3364</v>
      </c>
      <c r="E4214" s="132" t="s">
        <v>2273</v>
      </c>
      <c r="F4214" s="136" t="s">
        <v>553</v>
      </c>
      <c r="G4214" s="133">
        <v>48</v>
      </c>
    </row>
    <row r="4215" spans="2:7" ht="27.75" customHeight="1" x14ac:dyDescent="0.25">
      <c r="B4215" s="131" t="s">
        <v>3625</v>
      </c>
      <c r="C4215" s="131" t="s">
        <v>3363</v>
      </c>
      <c r="D4215" s="131" t="s">
        <v>3364</v>
      </c>
      <c r="E4215" s="132" t="s">
        <v>2649</v>
      </c>
      <c r="F4215" s="136" t="s">
        <v>1311</v>
      </c>
      <c r="G4215" s="133">
        <v>52</v>
      </c>
    </row>
    <row r="4216" spans="2:7" ht="27.75" customHeight="1" x14ac:dyDescent="0.25">
      <c r="B4216" s="131" t="s">
        <v>3625</v>
      </c>
      <c r="C4216" s="131" t="s">
        <v>3363</v>
      </c>
      <c r="D4216" s="131" t="s">
        <v>3364</v>
      </c>
      <c r="E4216" s="132" t="s">
        <v>2641</v>
      </c>
      <c r="F4216" s="136" t="s">
        <v>563</v>
      </c>
      <c r="G4216" s="133">
        <v>26</v>
      </c>
    </row>
    <row r="4217" spans="2:7" ht="27.75" customHeight="1" x14ac:dyDescent="0.25">
      <c r="B4217" s="131" t="s">
        <v>3625</v>
      </c>
      <c r="C4217" s="131" t="s">
        <v>3363</v>
      </c>
      <c r="D4217" s="131" t="s">
        <v>3364</v>
      </c>
      <c r="E4217" s="132" t="s">
        <v>3314</v>
      </c>
      <c r="F4217" s="136" t="s">
        <v>559</v>
      </c>
      <c r="G4217" s="133">
        <v>1</v>
      </c>
    </row>
    <row r="4218" spans="2:7" ht="27.75" customHeight="1" x14ac:dyDescent="0.25">
      <c r="B4218" s="131" t="s">
        <v>3625</v>
      </c>
      <c r="C4218" s="131" t="s">
        <v>3363</v>
      </c>
      <c r="D4218" s="131" t="s">
        <v>3364</v>
      </c>
      <c r="E4218" s="132" t="s">
        <v>3626</v>
      </c>
      <c r="F4218" s="136" t="s">
        <v>544</v>
      </c>
      <c r="G4218" s="133">
        <v>42</v>
      </c>
    </row>
    <row r="4219" spans="2:7" ht="27.75" customHeight="1" x14ac:dyDescent="0.25">
      <c r="B4219" s="131" t="s">
        <v>3627</v>
      </c>
      <c r="C4219" s="131" t="s">
        <v>3363</v>
      </c>
      <c r="D4219" s="131" t="s">
        <v>3364</v>
      </c>
      <c r="E4219" s="132" t="s">
        <v>2934</v>
      </c>
      <c r="F4219" s="136" t="s">
        <v>563</v>
      </c>
      <c r="G4219" s="133">
        <v>21</v>
      </c>
    </row>
    <row r="4220" spans="2:7" ht="27.75" customHeight="1" x14ac:dyDescent="0.25">
      <c r="B4220" s="131" t="s">
        <v>3627</v>
      </c>
      <c r="C4220" s="131" t="s">
        <v>3363</v>
      </c>
      <c r="D4220" s="131" t="s">
        <v>3364</v>
      </c>
      <c r="E4220" s="132" t="s">
        <v>2669</v>
      </c>
      <c r="F4220" s="136" t="s">
        <v>563</v>
      </c>
      <c r="G4220" s="133">
        <v>21</v>
      </c>
    </row>
    <row r="4221" spans="2:7" ht="27.75" customHeight="1" x14ac:dyDescent="0.25">
      <c r="B4221" s="131" t="s">
        <v>3628</v>
      </c>
      <c r="C4221" s="131" t="s">
        <v>3363</v>
      </c>
      <c r="D4221" s="131" t="s">
        <v>3364</v>
      </c>
      <c r="E4221" s="132" t="s">
        <v>2668</v>
      </c>
      <c r="F4221" s="136" t="s">
        <v>559</v>
      </c>
      <c r="G4221" s="133">
        <v>17</v>
      </c>
    </row>
    <row r="4222" spans="2:7" ht="27.75" customHeight="1" x14ac:dyDescent="0.25">
      <c r="B4222" s="131" t="s">
        <v>3629</v>
      </c>
      <c r="C4222" s="131" t="s">
        <v>3363</v>
      </c>
      <c r="D4222" s="131" t="s">
        <v>3364</v>
      </c>
      <c r="E4222" s="132" t="s">
        <v>2728</v>
      </c>
      <c r="F4222" s="136" t="s">
        <v>563</v>
      </c>
      <c r="G4222" s="133">
        <v>22</v>
      </c>
    </row>
    <row r="4223" spans="2:7" ht="27.75" customHeight="1" x14ac:dyDescent="0.25">
      <c r="B4223" s="131" t="s">
        <v>3629</v>
      </c>
      <c r="C4223" s="131" t="s">
        <v>3363</v>
      </c>
      <c r="D4223" s="131" t="s">
        <v>3364</v>
      </c>
      <c r="E4223" s="132" t="s">
        <v>2667</v>
      </c>
      <c r="F4223" s="136" t="s">
        <v>586</v>
      </c>
      <c r="G4223" s="133">
        <v>0</v>
      </c>
    </row>
    <row r="4224" spans="2:7" ht="27.75" customHeight="1" x14ac:dyDescent="0.25">
      <c r="B4224" s="131" t="s">
        <v>3630</v>
      </c>
      <c r="C4224" s="131" t="s">
        <v>3363</v>
      </c>
      <c r="D4224" s="131" t="s">
        <v>3364</v>
      </c>
      <c r="E4224" s="132" t="s">
        <v>2660</v>
      </c>
      <c r="F4224" s="136" t="s">
        <v>563</v>
      </c>
      <c r="G4224" s="133">
        <v>70</v>
      </c>
    </row>
    <row r="4225" spans="2:7" ht="27.75" customHeight="1" x14ac:dyDescent="0.25">
      <c r="B4225" s="131" t="s">
        <v>3629</v>
      </c>
      <c r="C4225" s="131" t="s">
        <v>3363</v>
      </c>
      <c r="D4225" s="131" t="s">
        <v>3364</v>
      </c>
      <c r="E4225" s="132" t="s">
        <v>2843</v>
      </c>
      <c r="F4225" s="136" t="s">
        <v>553</v>
      </c>
      <c r="G4225" s="133">
        <v>61</v>
      </c>
    </row>
    <row r="4226" spans="2:7" ht="27.75" customHeight="1" x14ac:dyDescent="0.25">
      <c r="B4226" s="131" t="s">
        <v>3629</v>
      </c>
      <c r="C4226" s="131" t="s">
        <v>3363</v>
      </c>
      <c r="D4226" s="131" t="s">
        <v>3364</v>
      </c>
      <c r="E4226" s="132" t="s">
        <v>2842</v>
      </c>
      <c r="F4226" s="136" t="s">
        <v>544</v>
      </c>
      <c r="G4226" s="133">
        <v>40</v>
      </c>
    </row>
    <row r="4227" spans="2:7" ht="27.75" customHeight="1" x14ac:dyDescent="0.25">
      <c r="B4227" s="131" t="s">
        <v>3629</v>
      </c>
      <c r="C4227" s="131" t="s">
        <v>3363</v>
      </c>
      <c r="D4227" s="131" t="s">
        <v>3364</v>
      </c>
      <c r="E4227" s="132" t="s">
        <v>2860</v>
      </c>
      <c r="F4227" s="136" t="s">
        <v>553</v>
      </c>
      <c r="G4227" s="133">
        <v>182</v>
      </c>
    </row>
    <row r="4228" spans="2:7" ht="27.75" customHeight="1" x14ac:dyDescent="0.25">
      <c r="B4228" s="131" t="s">
        <v>3618</v>
      </c>
      <c r="C4228" s="131" t="s">
        <v>3363</v>
      </c>
      <c r="D4228" s="131" t="s">
        <v>3364</v>
      </c>
      <c r="E4228" s="132" t="s">
        <v>2732</v>
      </c>
      <c r="F4228" s="136" t="s">
        <v>563</v>
      </c>
      <c r="G4228" s="133">
        <v>9</v>
      </c>
    </row>
    <row r="4229" spans="2:7" ht="27.75" customHeight="1" x14ac:dyDescent="0.25">
      <c r="B4229" s="131" t="s">
        <v>3401</v>
      </c>
      <c r="C4229" s="131" t="s">
        <v>3363</v>
      </c>
      <c r="D4229" s="131" t="s">
        <v>3364</v>
      </c>
      <c r="E4229" s="132" t="s">
        <v>2658</v>
      </c>
      <c r="F4229" s="136" t="s">
        <v>559</v>
      </c>
      <c r="G4229" s="133">
        <v>7</v>
      </c>
    </row>
    <row r="4230" spans="2:7" ht="27.75" customHeight="1" x14ac:dyDescent="0.25">
      <c r="B4230" s="131" t="s">
        <v>3631</v>
      </c>
      <c r="C4230" s="131" t="s">
        <v>3363</v>
      </c>
      <c r="D4230" s="131" t="s">
        <v>3364</v>
      </c>
      <c r="E4230" s="132" t="s">
        <v>2653</v>
      </c>
      <c r="F4230" s="136" t="s">
        <v>559</v>
      </c>
      <c r="G4230" s="133">
        <v>7</v>
      </c>
    </row>
    <row r="4231" spans="2:7" ht="27.75" customHeight="1" x14ac:dyDescent="0.25">
      <c r="B4231" s="131" t="s">
        <v>3625</v>
      </c>
      <c r="C4231" s="131" t="s">
        <v>3363</v>
      </c>
      <c r="D4231" s="131" t="s">
        <v>3364</v>
      </c>
      <c r="E4231" s="132" t="s">
        <v>3632</v>
      </c>
      <c r="F4231" s="136" t="s">
        <v>553</v>
      </c>
      <c r="G4231" s="133">
        <v>215</v>
      </c>
    </row>
    <row r="4232" spans="2:7" ht="27.75" customHeight="1" x14ac:dyDescent="0.25">
      <c r="B4232" s="131" t="s">
        <v>2187</v>
      </c>
      <c r="C4232" s="131" t="s">
        <v>3363</v>
      </c>
      <c r="D4232" s="131" t="s">
        <v>3364</v>
      </c>
      <c r="E4232" s="132" t="s">
        <v>2907</v>
      </c>
      <c r="F4232" s="136" t="s">
        <v>553</v>
      </c>
      <c r="G4232" s="133">
        <v>71</v>
      </c>
    </row>
    <row r="4233" spans="2:7" ht="27.75" customHeight="1" x14ac:dyDescent="0.25">
      <c r="B4233" s="131" t="s">
        <v>2187</v>
      </c>
      <c r="C4233" s="131" t="s">
        <v>3363</v>
      </c>
      <c r="D4233" s="131" t="s">
        <v>3364</v>
      </c>
      <c r="E4233" s="132" t="s">
        <v>2674</v>
      </c>
      <c r="F4233" s="136" t="s">
        <v>544</v>
      </c>
      <c r="G4233" s="133">
        <v>4</v>
      </c>
    </row>
    <row r="4234" spans="2:7" ht="27.75" customHeight="1" x14ac:dyDescent="0.25">
      <c r="B4234" s="131" t="s">
        <v>2187</v>
      </c>
      <c r="C4234" s="131" t="s">
        <v>3363</v>
      </c>
      <c r="D4234" s="131" t="s">
        <v>3364</v>
      </c>
      <c r="E4234" s="132" t="s">
        <v>2819</v>
      </c>
      <c r="F4234" s="136" t="s">
        <v>544</v>
      </c>
      <c r="G4234" s="133">
        <v>4</v>
      </c>
    </row>
    <row r="4235" spans="2:7" ht="27.75" customHeight="1" x14ac:dyDescent="0.25">
      <c r="B4235" s="131" t="s">
        <v>2187</v>
      </c>
      <c r="C4235" s="131" t="s">
        <v>3363</v>
      </c>
      <c r="D4235" s="131" t="s">
        <v>3364</v>
      </c>
      <c r="E4235" s="132" t="s">
        <v>2828</v>
      </c>
      <c r="F4235" s="136" t="s">
        <v>553</v>
      </c>
      <c r="G4235" s="133">
        <v>71</v>
      </c>
    </row>
    <row r="4236" spans="2:7" ht="27.75" customHeight="1" x14ac:dyDescent="0.25">
      <c r="B4236" s="131" t="s">
        <v>2187</v>
      </c>
      <c r="C4236" s="131" t="s">
        <v>3363</v>
      </c>
      <c r="D4236" s="131" t="s">
        <v>3364</v>
      </c>
      <c r="E4236" s="132" t="s">
        <v>3633</v>
      </c>
      <c r="F4236" s="136" t="s">
        <v>553</v>
      </c>
      <c r="G4236" s="133">
        <v>71</v>
      </c>
    </row>
    <row r="4237" spans="2:7" ht="27.75" customHeight="1" x14ac:dyDescent="0.25">
      <c r="B4237" s="131" t="s">
        <v>2187</v>
      </c>
      <c r="C4237" s="131" t="s">
        <v>3363</v>
      </c>
      <c r="D4237" s="131" t="s">
        <v>3364</v>
      </c>
      <c r="E4237" s="132" t="s">
        <v>2599</v>
      </c>
      <c r="F4237" s="136" t="s">
        <v>553</v>
      </c>
      <c r="G4237" s="133">
        <v>71</v>
      </c>
    </row>
    <row r="4238" spans="2:7" ht="27.75" customHeight="1" x14ac:dyDescent="0.25">
      <c r="B4238" s="131" t="s">
        <v>2187</v>
      </c>
      <c r="C4238" s="131" t="s">
        <v>3363</v>
      </c>
      <c r="D4238" s="131" t="s">
        <v>3364</v>
      </c>
      <c r="E4238" s="132" t="s">
        <v>2891</v>
      </c>
      <c r="F4238" s="136" t="s">
        <v>553</v>
      </c>
      <c r="G4238" s="133">
        <v>71</v>
      </c>
    </row>
    <row r="4239" spans="2:7" ht="27.75" customHeight="1" x14ac:dyDescent="0.25">
      <c r="B4239" s="131" t="s">
        <v>2187</v>
      </c>
      <c r="C4239" s="131" t="s">
        <v>3363</v>
      </c>
      <c r="D4239" s="131" t="s">
        <v>3364</v>
      </c>
      <c r="E4239" s="132" t="s">
        <v>2929</v>
      </c>
      <c r="F4239" s="136" t="s">
        <v>553</v>
      </c>
      <c r="G4239" s="133">
        <v>71</v>
      </c>
    </row>
    <row r="4240" spans="2:7" ht="27.75" customHeight="1" x14ac:dyDescent="0.25">
      <c r="B4240" s="131" t="s">
        <v>2187</v>
      </c>
      <c r="C4240" s="131" t="s">
        <v>3363</v>
      </c>
      <c r="D4240" s="131" t="s">
        <v>3364</v>
      </c>
      <c r="E4240" s="132" t="s">
        <v>2910</v>
      </c>
      <c r="F4240" s="136" t="s">
        <v>544</v>
      </c>
      <c r="G4240" s="133">
        <v>4</v>
      </c>
    </row>
    <row r="4241" spans="2:7" ht="27.75" customHeight="1" x14ac:dyDescent="0.25">
      <c r="B4241" s="131" t="s">
        <v>2187</v>
      </c>
      <c r="C4241" s="131" t="s">
        <v>3363</v>
      </c>
      <c r="D4241" s="131" t="s">
        <v>3364</v>
      </c>
      <c r="E4241" s="132" t="s">
        <v>2592</v>
      </c>
      <c r="F4241" s="136" t="s">
        <v>544</v>
      </c>
      <c r="G4241" s="133">
        <v>4</v>
      </c>
    </row>
    <row r="4242" spans="2:7" ht="27.75" customHeight="1" x14ac:dyDescent="0.25">
      <c r="B4242" s="131" t="s">
        <v>3401</v>
      </c>
      <c r="C4242" s="131" t="s">
        <v>3363</v>
      </c>
      <c r="D4242" s="131" t="s">
        <v>3364</v>
      </c>
      <c r="E4242" s="132" t="s">
        <v>2598</v>
      </c>
      <c r="F4242" s="136" t="s">
        <v>688</v>
      </c>
      <c r="G4242" s="133">
        <v>24</v>
      </c>
    </row>
    <row r="4243" spans="2:7" ht="27.75" customHeight="1" x14ac:dyDescent="0.25">
      <c r="B4243" s="131" t="s">
        <v>3634</v>
      </c>
      <c r="C4243" s="131" t="s">
        <v>3363</v>
      </c>
      <c r="D4243" s="131" t="s">
        <v>3364</v>
      </c>
      <c r="E4243" s="132" t="s">
        <v>2289</v>
      </c>
      <c r="F4243" s="136" t="s">
        <v>559</v>
      </c>
      <c r="G4243" s="133">
        <v>7</v>
      </c>
    </row>
    <row r="4244" spans="2:7" ht="27.75" customHeight="1" x14ac:dyDescent="0.25">
      <c r="B4244" s="131" t="s">
        <v>3634</v>
      </c>
      <c r="C4244" s="131" t="s">
        <v>3363</v>
      </c>
      <c r="D4244" s="131" t="s">
        <v>3364</v>
      </c>
      <c r="E4244" s="132" t="s">
        <v>2379</v>
      </c>
      <c r="F4244" s="136" t="s">
        <v>553</v>
      </c>
      <c r="G4244" s="133">
        <v>40</v>
      </c>
    </row>
    <row r="4245" spans="2:7" ht="27.75" customHeight="1" x14ac:dyDescent="0.25">
      <c r="B4245" s="131" t="s">
        <v>3634</v>
      </c>
      <c r="C4245" s="131" t="s">
        <v>3363</v>
      </c>
      <c r="D4245" s="131" t="s">
        <v>3364</v>
      </c>
      <c r="E4245" s="132" t="s">
        <v>2791</v>
      </c>
      <c r="F4245" s="136" t="s">
        <v>563</v>
      </c>
      <c r="G4245" s="133">
        <v>11</v>
      </c>
    </row>
    <row r="4246" spans="2:7" ht="27.75" customHeight="1" x14ac:dyDescent="0.25">
      <c r="B4246" s="131" t="s">
        <v>3634</v>
      </c>
      <c r="C4246" s="131" t="s">
        <v>3363</v>
      </c>
      <c r="D4246" s="131" t="s">
        <v>3364</v>
      </c>
      <c r="E4246" s="132" t="s">
        <v>2605</v>
      </c>
      <c r="F4246" s="136" t="s">
        <v>553</v>
      </c>
      <c r="G4246" s="133">
        <v>40</v>
      </c>
    </row>
    <row r="4247" spans="2:7" ht="27.75" customHeight="1" x14ac:dyDescent="0.25">
      <c r="B4247" s="131" t="s">
        <v>3634</v>
      </c>
      <c r="C4247" s="131" t="s">
        <v>3363</v>
      </c>
      <c r="D4247" s="131" t="s">
        <v>3364</v>
      </c>
      <c r="E4247" s="132" t="s">
        <v>2951</v>
      </c>
      <c r="F4247" s="136" t="s">
        <v>553</v>
      </c>
      <c r="G4247" s="133">
        <v>20</v>
      </c>
    </row>
    <row r="4248" spans="2:7" ht="27.75" customHeight="1" x14ac:dyDescent="0.25">
      <c r="B4248" s="131" t="s">
        <v>3634</v>
      </c>
      <c r="C4248" s="131" t="s">
        <v>3363</v>
      </c>
      <c r="D4248" s="131" t="s">
        <v>3364</v>
      </c>
      <c r="E4248" s="132" t="s">
        <v>2681</v>
      </c>
      <c r="F4248" s="136" t="s">
        <v>563</v>
      </c>
      <c r="G4248" s="133">
        <v>11</v>
      </c>
    </row>
    <row r="4249" spans="2:7" ht="27.75" customHeight="1" x14ac:dyDescent="0.25">
      <c r="B4249" s="131" t="s">
        <v>3634</v>
      </c>
      <c r="C4249" s="131" t="s">
        <v>3363</v>
      </c>
      <c r="D4249" s="131" t="s">
        <v>3364</v>
      </c>
      <c r="E4249" s="132" t="s">
        <v>3635</v>
      </c>
      <c r="F4249" s="136" t="s">
        <v>544</v>
      </c>
      <c r="G4249" s="133">
        <v>71</v>
      </c>
    </row>
    <row r="4250" spans="2:7" ht="27.75" customHeight="1" x14ac:dyDescent="0.25">
      <c r="B4250" s="131" t="s">
        <v>3634</v>
      </c>
      <c r="C4250" s="131" t="s">
        <v>3363</v>
      </c>
      <c r="D4250" s="131" t="s">
        <v>3364</v>
      </c>
      <c r="E4250" s="132" t="s">
        <v>2824</v>
      </c>
      <c r="F4250" s="136" t="s">
        <v>544</v>
      </c>
      <c r="G4250" s="133">
        <v>4</v>
      </c>
    </row>
    <row r="4251" spans="2:7" ht="27.75" customHeight="1" x14ac:dyDescent="0.25">
      <c r="B4251" s="131" t="s">
        <v>3634</v>
      </c>
      <c r="C4251" s="131" t="s">
        <v>3363</v>
      </c>
      <c r="D4251" s="131" t="s">
        <v>3364</v>
      </c>
      <c r="E4251" s="132" t="s">
        <v>2365</v>
      </c>
      <c r="F4251" s="136" t="s">
        <v>563</v>
      </c>
      <c r="G4251" s="133">
        <v>11</v>
      </c>
    </row>
    <row r="4252" spans="2:7" ht="27.75" customHeight="1" x14ac:dyDescent="0.25">
      <c r="B4252" s="131" t="s">
        <v>3636</v>
      </c>
      <c r="C4252" s="131" t="s">
        <v>3363</v>
      </c>
      <c r="D4252" s="131" t="s">
        <v>3364</v>
      </c>
      <c r="E4252" s="132" t="s">
        <v>2369</v>
      </c>
      <c r="F4252" s="136" t="s">
        <v>559</v>
      </c>
      <c r="G4252" s="133">
        <v>31</v>
      </c>
    </row>
    <row r="4253" spans="2:7" ht="27.75" customHeight="1" x14ac:dyDescent="0.25">
      <c r="B4253" s="131" t="s">
        <v>3637</v>
      </c>
      <c r="C4253" s="131" t="s">
        <v>3363</v>
      </c>
      <c r="D4253" s="131" t="s">
        <v>3364</v>
      </c>
      <c r="E4253" s="132" t="s">
        <v>2378</v>
      </c>
      <c r="F4253" s="136" t="s">
        <v>626</v>
      </c>
      <c r="G4253" s="133">
        <v>0</v>
      </c>
    </row>
    <row r="4254" spans="2:7" ht="27.75" customHeight="1" x14ac:dyDescent="0.25">
      <c r="B4254" s="131" t="s">
        <v>3638</v>
      </c>
      <c r="C4254" s="131" t="s">
        <v>3363</v>
      </c>
      <c r="D4254" s="131" t="s">
        <v>3364</v>
      </c>
      <c r="E4254" s="132" t="s">
        <v>2368</v>
      </c>
      <c r="F4254" s="136" t="s">
        <v>563</v>
      </c>
      <c r="G4254" s="133">
        <v>50</v>
      </c>
    </row>
    <row r="4255" spans="2:7" ht="27.75" customHeight="1" x14ac:dyDescent="0.25">
      <c r="B4255" s="131" t="s">
        <v>3639</v>
      </c>
      <c r="C4255" s="131" t="s">
        <v>3363</v>
      </c>
      <c r="D4255" s="131" t="s">
        <v>3364</v>
      </c>
      <c r="E4255" s="132" t="s">
        <v>2371</v>
      </c>
      <c r="F4255" s="136" t="s">
        <v>563</v>
      </c>
      <c r="G4255" s="133">
        <v>95</v>
      </c>
    </row>
    <row r="4256" spans="2:7" ht="27.75" customHeight="1" x14ac:dyDescent="0.25">
      <c r="B4256" s="131" t="s">
        <v>3640</v>
      </c>
      <c r="C4256" s="131" t="s">
        <v>3363</v>
      </c>
      <c r="D4256" s="131" t="s">
        <v>3364</v>
      </c>
      <c r="E4256" s="132" t="s">
        <v>2377</v>
      </c>
      <c r="F4256" s="136" t="s">
        <v>563</v>
      </c>
      <c r="G4256" s="133">
        <v>31</v>
      </c>
    </row>
    <row r="4257" spans="2:7" ht="27.75" customHeight="1" x14ac:dyDescent="0.25">
      <c r="B4257" s="131" t="s">
        <v>3641</v>
      </c>
      <c r="C4257" s="131" t="s">
        <v>3363</v>
      </c>
      <c r="D4257" s="131" t="s">
        <v>3364</v>
      </c>
      <c r="E4257" s="132" t="s">
        <v>2373</v>
      </c>
      <c r="F4257" s="136" t="s">
        <v>688</v>
      </c>
      <c r="G4257" s="133">
        <v>5</v>
      </c>
    </row>
    <row r="4258" spans="2:7" ht="27.75" customHeight="1" x14ac:dyDescent="0.25">
      <c r="B4258" s="131" t="s">
        <v>3565</v>
      </c>
      <c r="C4258" s="131" t="s">
        <v>3363</v>
      </c>
      <c r="D4258" s="131" t="s">
        <v>3364</v>
      </c>
      <c r="E4258" s="132" t="s">
        <v>2500</v>
      </c>
      <c r="F4258" s="136" t="s">
        <v>559</v>
      </c>
      <c r="G4258" s="133">
        <v>37</v>
      </c>
    </row>
    <row r="4259" spans="2:7" ht="27.75" customHeight="1" x14ac:dyDescent="0.25">
      <c r="B4259" s="131" t="s">
        <v>3615</v>
      </c>
      <c r="C4259" s="131" t="s">
        <v>3363</v>
      </c>
      <c r="D4259" s="131" t="s">
        <v>3364</v>
      </c>
      <c r="E4259" s="132" t="s">
        <v>2396</v>
      </c>
      <c r="F4259" s="136" t="s">
        <v>688</v>
      </c>
      <c r="G4259" s="133">
        <v>21</v>
      </c>
    </row>
    <row r="4260" spans="2:7" ht="27.75" customHeight="1" x14ac:dyDescent="0.25">
      <c r="B4260" s="131" t="s">
        <v>3642</v>
      </c>
      <c r="C4260" s="131" t="s">
        <v>3363</v>
      </c>
      <c r="D4260" s="131" t="s">
        <v>3364</v>
      </c>
      <c r="E4260" s="132" t="s">
        <v>3358</v>
      </c>
      <c r="F4260" s="136" t="s">
        <v>563</v>
      </c>
      <c r="G4260" s="133">
        <v>52</v>
      </c>
    </row>
    <row r="4261" spans="2:7" ht="27.75" customHeight="1" x14ac:dyDescent="0.25">
      <c r="B4261" s="131" t="s">
        <v>3643</v>
      </c>
      <c r="C4261" s="131" t="s">
        <v>3363</v>
      </c>
      <c r="D4261" s="131" t="s">
        <v>3364</v>
      </c>
      <c r="E4261" s="132" t="s">
        <v>2401</v>
      </c>
      <c r="F4261" s="136" t="s">
        <v>559</v>
      </c>
      <c r="G4261" s="133">
        <v>24</v>
      </c>
    </row>
    <row r="4262" spans="2:7" ht="27.75" customHeight="1" x14ac:dyDescent="0.25">
      <c r="B4262" s="131" t="s">
        <v>3414</v>
      </c>
      <c r="C4262" s="131" t="s">
        <v>3363</v>
      </c>
      <c r="D4262" s="131" t="s">
        <v>3364</v>
      </c>
      <c r="E4262" s="132" t="s">
        <v>2543</v>
      </c>
      <c r="F4262" s="136" t="s">
        <v>553</v>
      </c>
      <c r="G4262" s="133">
        <v>88</v>
      </c>
    </row>
    <row r="4263" spans="2:7" ht="27.75" customHeight="1" x14ac:dyDescent="0.25">
      <c r="B4263" s="131" t="s">
        <v>3414</v>
      </c>
      <c r="C4263" s="131" t="s">
        <v>3363</v>
      </c>
      <c r="D4263" s="131" t="s">
        <v>3364</v>
      </c>
      <c r="E4263" s="132" t="s">
        <v>2537</v>
      </c>
      <c r="F4263" s="136" t="s">
        <v>563</v>
      </c>
      <c r="G4263" s="133">
        <v>15</v>
      </c>
    </row>
    <row r="4264" spans="2:7" ht="27.75" customHeight="1" x14ac:dyDescent="0.25">
      <c r="B4264" s="131" t="s">
        <v>3414</v>
      </c>
      <c r="C4264" s="131" t="s">
        <v>3363</v>
      </c>
      <c r="D4264" s="131" t="s">
        <v>3364</v>
      </c>
      <c r="E4264" s="132" t="s">
        <v>2398</v>
      </c>
      <c r="F4264" s="136" t="s">
        <v>563</v>
      </c>
      <c r="G4264" s="133">
        <v>15</v>
      </c>
    </row>
    <row r="4265" spans="2:7" ht="27.75" customHeight="1" x14ac:dyDescent="0.25">
      <c r="B4265" s="131" t="s">
        <v>3414</v>
      </c>
      <c r="C4265" s="131" t="s">
        <v>3363</v>
      </c>
      <c r="D4265" s="131" t="s">
        <v>3364</v>
      </c>
      <c r="E4265" s="132" t="s">
        <v>2394</v>
      </c>
      <c r="F4265" s="136" t="s">
        <v>688</v>
      </c>
      <c r="G4265" s="133">
        <v>6</v>
      </c>
    </row>
    <row r="4266" spans="2:7" ht="27.75" customHeight="1" x14ac:dyDescent="0.25">
      <c r="B4266" s="131" t="s">
        <v>3644</v>
      </c>
      <c r="C4266" s="131" t="s">
        <v>3363</v>
      </c>
      <c r="D4266" s="131" t="s">
        <v>3364</v>
      </c>
      <c r="E4266" s="132" t="s">
        <v>2390</v>
      </c>
      <c r="F4266" s="136" t="s">
        <v>688</v>
      </c>
      <c r="G4266" s="133">
        <v>28</v>
      </c>
    </row>
    <row r="4267" spans="2:7" ht="27.75" customHeight="1" x14ac:dyDescent="0.25">
      <c r="B4267" s="131" t="s">
        <v>3634</v>
      </c>
      <c r="C4267" s="131" t="s">
        <v>3363</v>
      </c>
      <c r="D4267" s="131" t="s">
        <v>3364</v>
      </c>
      <c r="E4267" s="132" t="s">
        <v>2280</v>
      </c>
      <c r="F4267" s="136" t="s">
        <v>563</v>
      </c>
      <c r="G4267" s="133">
        <v>22</v>
      </c>
    </row>
    <row r="4268" spans="2:7" ht="27.75" customHeight="1" x14ac:dyDescent="0.25">
      <c r="B4268" s="131" t="s">
        <v>3634</v>
      </c>
      <c r="C4268" s="131" t="s">
        <v>3363</v>
      </c>
      <c r="D4268" s="131" t="s">
        <v>3364</v>
      </c>
      <c r="E4268" s="132" t="s">
        <v>2601</v>
      </c>
      <c r="F4268" s="136" t="s">
        <v>559</v>
      </c>
      <c r="G4268" s="133">
        <v>18</v>
      </c>
    </row>
    <row r="4269" spans="2:7" ht="27.75" customHeight="1" x14ac:dyDescent="0.25">
      <c r="B4269" s="131" t="s">
        <v>3634</v>
      </c>
      <c r="C4269" s="131" t="s">
        <v>3363</v>
      </c>
      <c r="D4269" s="131" t="s">
        <v>3364</v>
      </c>
      <c r="E4269" s="132" t="s">
        <v>2686</v>
      </c>
      <c r="F4269" s="136" t="s">
        <v>553</v>
      </c>
      <c r="G4269" s="133">
        <v>82</v>
      </c>
    </row>
    <row r="4270" spans="2:7" ht="27.75" customHeight="1" x14ac:dyDescent="0.25">
      <c r="B4270" s="131" t="s">
        <v>3645</v>
      </c>
      <c r="C4270" s="131" t="s">
        <v>3363</v>
      </c>
      <c r="D4270" s="131" t="s">
        <v>3364</v>
      </c>
      <c r="E4270" s="132" t="s">
        <v>2395</v>
      </c>
      <c r="F4270" s="136" t="s">
        <v>563</v>
      </c>
      <c r="G4270" s="133">
        <v>35</v>
      </c>
    </row>
    <row r="4271" spans="2:7" ht="27.75" customHeight="1" x14ac:dyDescent="0.25">
      <c r="B4271" s="131" t="s">
        <v>3645</v>
      </c>
      <c r="C4271" s="131" t="s">
        <v>3363</v>
      </c>
      <c r="D4271" s="131" t="s">
        <v>3364</v>
      </c>
      <c r="E4271" s="132" t="s">
        <v>2688</v>
      </c>
      <c r="F4271" s="136" t="s">
        <v>688</v>
      </c>
      <c r="G4271" s="133">
        <v>4</v>
      </c>
    </row>
    <row r="4272" spans="2:7" ht="27.75" customHeight="1" x14ac:dyDescent="0.25">
      <c r="B4272" s="131" t="s">
        <v>3646</v>
      </c>
      <c r="C4272" s="131" t="s">
        <v>3363</v>
      </c>
      <c r="D4272" s="131" t="s">
        <v>3364</v>
      </c>
      <c r="E4272" s="132" t="s">
        <v>2816</v>
      </c>
      <c r="F4272" s="136" t="s">
        <v>563</v>
      </c>
      <c r="G4272" s="133">
        <v>51.93493992513897</v>
      </c>
    </row>
    <row r="4273" spans="1:7" ht="27.75" customHeight="1" x14ac:dyDescent="0.25">
      <c r="B4273" s="131" t="s">
        <v>3647</v>
      </c>
      <c r="C4273" s="131" t="s">
        <v>3363</v>
      </c>
      <c r="D4273" s="131" t="s">
        <v>3364</v>
      </c>
      <c r="E4273" s="132" t="s">
        <v>2816</v>
      </c>
      <c r="F4273" s="136" t="s">
        <v>563</v>
      </c>
      <c r="G4273" s="133">
        <v>35</v>
      </c>
    </row>
    <row r="4274" spans="1:7" ht="27.75" customHeight="1" x14ac:dyDescent="0.25">
      <c r="B4274" s="131" t="s">
        <v>3647</v>
      </c>
      <c r="C4274" s="131" t="s">
        <v>3363</v>
      </c>
      <c r="D4274" s="131" t="s">
        <v>3364</v>
      </c>
      <c r="E4274" s="132" t="s">
        <v>3648</v>
      </c>
      <c r="F4274" s="136" t="s">
        <v>563</v>
      </c>
      <c r="G4274" s="133">
        <v>35</v>
      </c>
    </row>
    <row r="4275" spans="1:7" ht="27.75" customHeight="1" x14ac:dyDescent="0.25">
      <c r="B4275" s="131" t="s">
        <v>3647</v>
      </c>
      <c r="C4275" s="131" t="s">
        <v>3363</v>
      </c>
      <c r="D4275" s="131" t="s">
        <v>3364</v>
      </c>
      <c r="E4275" s="132" t="s">
        <v>2366</v>
      </c>
      <c r="F4275" s="136" t="s">
        <v>544</v>
      </c>
      <c r="G4275" s="133">
        <v>36</v>
      </c>
    </row>
    <row r="4276" spans="1:7" ht="27.75" customHeight="1" x14ac:dyDescent="0.25">
      <c r="B4276" s="131" t="s">
        <v>3647</v>
      </c>
      <c r="C4276" s="131" t="s">
        <v>3363</v>
      </c>
      <c r="D4276" s="131" t="s">
        <v>3364</v>
      </c>
      <c r="E4276" s="132" t="s">
        <v>3649</v>
      </c>
      <c r="F4276" s="136" t="s">
        <v>559</v>
      </c>
      <c r="G4276" s="133">
        <v>3</v>
      </c>
    </row>
    <row r="4277" spans="1:7" ht="27.75" customHeight="1" x14ac:dyDescent="0.25">
      <c r="B4277" s="131" t="s">
        <v>3647</v>
      </c>
      <c r="C4277" s="131" t="s">
        <v>3363</v>
      </c>
      <c r="D4277" s="131" t="s">
        <v>3364</v>
      </c>
      <c r="E4277" s="132" t="s">
        <v>3650</v>
      </c>
      <c r="F4277" s="136" t="s">
        <v>563</v>
      </c>
      <c r="G4277" s="133">
        <v>35</v>
      </c>
    </row>
    <row r="4278" spans="1:7" ht="27.75" customHeight="1" x14ac:dyDescent="0.25">
      <c r="B4278" s="131" t="s">
        <v>3651</v>
      </c>
      <c r="C4278" s="131" t="s">
        <v>3363</v>
      </c>
      <c r="D4278" s="131" t="s">
        <v>3364</v>
      </c>
      <c r="E4278" s="132" t="s">
        <v>3652</v>
      </c>
      <c r="F4278" s="136" t="s">
        <v>559</v>
      </c>
      <c r="G4278" s="133">
        <v>25</v>
      </c>
    </row>
    <row r="4279" spans="1:7" ht="27.75" customHeight="1" x14ac:dyDescent="0.25">
      <c r="A4279" s="60" t="s">
        <v>3653</v>
      </c>
      <c r="B4279" s="131" t="s">
        <v>3654</v>
      </c>
      <c r="C4279" s="131" t="s">
        <v>3363</v>
      </c>
      <c r="D4279" s="131" t="s">
        <v>3364</v>
      </c>
      <c r="E4279" s="132" t="s">
        <v>3655</v>
      </c>
      <c r="F4279" s="136" t="s">
        <v>559</v>
      </c>
      <c r="G4279" s="133">
        <v>25</v>
      </c>
    </row>
    <row r="4280" spans="1:7" ht="27.75" customHeight="1" x14ac:dyDescent="0.25">
      <c r="A4280" s="60" t="s">
        <v>3653</v>
      </c>
      <c r="B4280" s="131" t="s">
        <v>3656</v>
      </c>
      <c r="C4280" s="131" t="s">
        <v>3363</v>
      </c>
      <c r="D4280" s="131" t="s">
        <v>3364</v>
      </c>
      <c r="E4280" s="132" t="s">
        <v>2549</v>
      </c>
      <c r="F4280" s="136" t="s">
        <v>563</v>
      </c>
      <c r="G4280" s="133">
        <v>0</v>
      </c>
    </row>
    <row r="4281" spans="1:7" ht="27.75" customHeight="1" x14ac:dyDescent="0.25">
      <c r="A4281" s="60" t="s">
        <v>3653</v>
      </c>
      <c r="B4281" s="131" t="s">
        <v>3469</v>
      </c>
      <c r="C4281" s="131" t="s">
        <v>3363</v>
      </c>
      <c r="D4281" s="131" t="s">
        <v>3364</v>
      </c>
      <c r="E4281" s="132" t="s">
        <v>2358</v>
      </c>
      <c r="F4281" s="136" t="s">
        <v>553</v>
      </c>
      <c r="G4281" s="133">
        <v>225</v>
      </c>
    </row>
    <row r="4282" spans="1:7" ht="27.75" customHeight="1" x14ac:dyDescent="0.25">
      <c r="A4282" s="60" t="s">
        <v>3653</v>
      </c>
      <c r="B4282" s="131" t="s">
        <v>3657</v>
      </c>
      <c r="C4282" s="131" t="s">
        <v>3363</v>
      </c>
      <c r="D4282" s="131" t="s">
        <v>3364</v>
      </c>
      <c r="E4282" s="132" t="s">
        <v>2362</v>
      </c>
      <c r="F4282" s="136" t="s">
        <v>559</v>
      </c>
      <c r="G4282" s="133">
        <v>41</v>
      </c>
    </row>
    <row r="4283" spans="1:7" ht="27.75" customHeight="1" x14ac:dyDescent="0.25">
      <c r="A4283" s="60" t="s">
        <v>3653</v>
      </c>
      <c r="B4283" s="131" t="s">
        <v>2792</v>
      </c>
      <c r="C4283" s="131" t="s">
        <v>3363</v>
      </c>
      <c r="D4283" s="131" t="s">
        <v>3364</v>
      </c>
      <c r="E4283" s="132" t="s">
        <v>2987</v>
      </c>
      <c r="F4283" s="136" t="s">
        <v>563</v>
      </c>
      <c r="G4283" s="133">
        <v>37</v>
      </c>
    </row>
    <row r="4284" spans="1:7" ht="27.75" customHeight="1" x14ac:dyDescent="0.25">
      <c r="A4284" s="60" t="s">
        <v>3653</v>
      </c>
      <c r="B4284" s="131" t="s">
        <v>3658</v>
      </c>
      <c r="C4284" s="131" t="s">
        <v>3363</v>
      </c>
      <c r="D4284" s="131" t="s">
        <v>3364</v>
      </c>
      <c r="E4284" s="132" t="s">
        <v>3255</v>
      </c>
      <c r="F4284" s="136" t="s">
        <v>563</v>
      </c>
      <c r="G4284" s="133">
        <v>31</v>
      </c>
    </row>
    <row r="4285" spans="1:7" ht="27.75" customHeight="1" x14ac:dyDescent="0.25">
      <c r="A4285" s="60" t="s">
        <v>3653</v>
      </c>
      <c r="B4285" s="131" t="s">
        <v>3659</v>
      </c>
      <c r="C4285" s="131" t="s">
        <v>3363</v>
      </c>
      <c r="D4285" s="131" t="s">
        <v>3364</v>
      </c>
      <c r="E4285" s="132" t="s">
        <v>3660</v>
      </c>
      <c r="F4285" s="136" t="s">
        <v>563</v>
      </c>
      <c r="G4285" s="133">
        <v>52</v>
      </c>
    </row>
    <row r="4286" spans="1:7" ht="27.75" customHeight="1" x14ac:dyDescent="0.25">
      <c r="A4286" s="60" t="s">
        <v>3653</v>
      </c>
      <c r="B4286" s="131" t="s">
        <v>3661</v>
      </c>
      <c r="C4286" s="131" t="s">
        <v>3363</v>
      </c>
      <c r="D4286" s="131" t="s">
        <v>3364</v>
      </c>
      <c r="E4286" s="132" t="s">
        <v>2317</v>
      </c>
      <c r="F4286" s="136" t="s">
        <v>544</v>
      </c>
      <c r="G4286" s="133">
        <v>64</v>
      </c>
    </row>
    <row r="4287" spans="1:7" ht="27.75" customHeight="1" x14ac:dyDescent="0.25">
      <c r="A4287" s="60" t="s">
        <v>3653</v>
      </c>
      <c r="B4287" s="131" t="s">
        <v>3469</v>
      </c>
      <c r="C4287" s="131" t="s">
        <v>3363</v>
      </c>
      <c r="D4287" s="131" t="s">
        <v>3364</v>
      </c>
      <c r="E4287" s="132" t="s">
        <v>3662</v>
      </c>
      <c r="F4287" s="136" t="s">
        <v>544</v>
      </c>
      <c r="G4287" s="133">
        <v>125.26845813961033</v>
      </c>
    </row>
    <row r="4288" spans="1:7" ht="27.75" customHeight="1" x14ac:dyDescent="0.25">
      <c r="A4288" s="60" t="s">
        <v>3653</v>
      </c>
      <c r="B4288" s="146" t="s">
        <v>4628</v>
      </c>
      <c r="C4288" s="131" t="s">
        <v>3363</v>
      </c>
      <c r="D4288" s="131" t="s">
        <v>3364</v>
      </c>
      <c r="E4288" s="132" t="s">
        <v>3663</v>
      </c>
      <c r="F4288" s="136" t="s">
        <v>553</v>
      </c>
      <c r="G4288" s="133">
        <v>35</v>
      </c>
    </row>
    <row r="4289" spans="1:7" ht="27.75" customHeight="1" x14ac:dyDescent="0.25">
      <c r="A4289" s="60" t="s">
        <v>3653</v>
      </c>
      <c r="B4289" s="146" t="s">
        <v>4628</v>
      </c>
      <c r="C4289" s="131" t="s">
        <v>3363</v>
      </c>
      <c r="D4289" s="131" t="s">
        <v>3364</v>
      </c>
      <c r="E4289" s="132" t="s">
        <v>3664</v>
      </c>
      <c r="F4289" s="136" t="s">
        <v>547</v>
      </c>
      <c r="G4289" s="133">
        <v>185</v>
      </c>
    </row>
    <row r="4290" spans="1:7" ht="27.75" customHeight="1" x14ac:dyDescent="0.25">
      <c r="A4290" s="60" t="s">
        <v>3653</v>
      </c>
      <c r="B4290" s="131" t="s">
        <v>3665</v>
      </c>
      <c r="C4290" s="131" t="s">
        <v>3363</v>
      </c>
      <c r="D4290" s="131" t="s">
        <v>3364</v>
      </c>
      <c r="E4290" s="132" t="s">
        <v>2538</v>
      </c>
      <c r="F4290" s="136" t="s">
        <v>563</v>
      </c>
      <c r="G4290" s="133">
        <v>82.162959886797353</v>
      </c>
    </row>
    <row r="4291" spans="1:7" ht="27.75" customHeight="1" x14ac:dyDescent="0.25">
      <c r="A4291" s="60" t="s">
        <v>3653</v>
      </c>
      <c r="B4291" s="131" t="s">
        <v>3666</v>
      </c>
      <c r="C4291" s="131" t="s">
        <v>3363</v>
      </c>
      <c r="D4291" s="131" t="s">
        <v>3364</v>
      </c>
      <c r="E4291" s="132" t="s">
        <v>2515</v>
      </c>
      <c r="F4291" s="136" t="s">
        <v>563</v>
      </c>
      <c r="G4291" s="133">
        <v>36</v>
      </c>
    </row>
    <row r="4292" spans="1:7" ht="27.75" customHeight="1" x14ac:dyDescent="0.25">
      <c r="A4292" s="60" t="s">
        <v>3653</v>
      </c>
      <c r="B4292" s="131" t="s">
        <v>3667</v>
      </c>
      <c r="C4292" s="131" t="s">
        <v>3363</v>
      </c>
      <c r="D4292" s="131" t="s">
        <v>3364</v>
      </c>
      <c r="E4292" s="132" t="s">
        <v>2626</v>
      </c>
      <c r="F4292" s="136" t="s">
        <v>798</v>
      </c>
      <c r="G4292" s="133">
        <v>0</v>
      </c>
    </row>
    <row r="4293" spans="1:7" ht="27.75" customHeight="1" x14ac:dyDescent="0.25">
      <c r="A4293" s="60" t="s">
        <v>3653</v>
      </c>
      <c r="B4293" s="131" t="s">
        <v>3668</v>
      </c>
      <c r="C4293" s="131" t="s">
        <v>3363</v>
      </c>
      <c r="D4293" s="131" t="s">
        <v>3364</v>
      </c>
      <c r="E4293" s="132" t="s">
        <v>2392</v>
      </c>
      <c r="F4293" s="136" t="s">
        <v>547</v>
      </c>
      <c r="G4293" s="133">
        <v>303</v>
      </c>
    </row>
    <row r="4294" spans="1:7" ht="27.75" customHeight="1" x14ac:dyDescent="0.25">
      <c r="A4294" s="60" t="s">
        <v>3653</v>
      </c>
      <c r="B4294" s="131" t="s">
        <v>3668</v>
      </c>
      <c r="C4294" s="131" t="s">
        <v>3363</v>
      </c>
      <c r="D4294" s="131" t="s">
        <v>3364</v>
      </c>
      <c r="E4294" s="132" t="s">
        <v>2391</v>
      </c>
      <c r="F4294" s="136" t="s">
        <v>544</v>
      </c>
      <c r="G4294" s="133">
        <v>121.17294757517641</v>
      </c>
    </row>
    <row r="4295" spans="1:7" ht="27.75" customHeight="1" x14ac:dyDescent="0.25">
      <c r="B4295" s="131" t="s">
        <v>3768</v>
      </c>
      <c r="C4295" s="131" t="s">
        <v>3761</v>
      </c>
      <c r="D4295" s="131" t="s">
        <v>3760</v>
      </c>
      <c r="E4295" s="132" t="s">
        <v>3763</v>
      </c>
      <c r="F4295" s="136" t="s">
        <v>544</v>
      </c>
      <c r="G4295" s="133">
        <v>136.83753035619907</v>
      </c>
    </row>
    <row r="4296" spans="1:7" ht="29.25" customHeight="1" x14ac:dyDescent="0.25">
      <c r="B4296" s="131" t="s">
        <v>3768</v>
      </c>
      <c r="C4296" s="131" t="s">
        <v>3761</v>
      </c>
      <c r="D4296" s="131" t="s">
        <v>3760</v>
      </c>
      <c r="E4296" s="132" t="s">
        <v>3765</v>
      </c>
      <c r="F4296" s="136" t="s">
        <v>544</v>
      </c>
      <c r="G4296" s="133">
        <v>136.83753035619907</v>
      </c>
    </row>
    <row r="4297" spans="1:7" ht="29.25" customHeight="1" x14ac:dyDescent="0.25">
      <c r="B4297" s="131" t="s">
        <v>3768</v>
      </c>
      <c r="C4297" s="131" t="s">
        <v>3761</v>
      </c>
      <c r="D4297" s="131" t="s">
        <v>3760</v>
      </c>
      <c r="E4297" s="132" t="s">
        <v>3766</v>
      </c>
      <c r="F4297" s="136" t="s">
        <v>620</v>
      </c>
      <c r="G4297" s="133">
        <v>178.47126451558086</v>
      </c>
    </row>
    <row r="4298" spans="1:7" ht="29.25" customHeight="1" x14ac:dyDescent="0.25">
      <c r="B4298" s="131" t="s">
        <v>3768</v>
      </c>
      <c r="C4298" s="131" t="s">
        <v>3761</v>
      </c>
      <c r="D4298" s="131" t="s">
        <v>3760</v>
      </c>
      <c r="E4298" s="132" t="s">
        <v>3767</v>
      </c>
      <c r="F4298" s="136" t="s">
        <v>544</v>
      </c>
      <c r="G4298" s="133">
        <v>136.83753035619907</v>
      </c>
    </row>
    <row r="4299" spans="1:7" ht="29.25" customHeight="1" x14ac:dyDescent="0.25">
      <c r="B4299" s="131" t="s">
        <v>3764</v>
      </c>
      <c r="C4299" s="131" t="s">
        <v>3761</v>
      </c>
      <c r="D4299" s="131" t="s">
        <v>3760</v>
      </c>
      <c r="E4299" s="132" t="s">
        <v>3769</v>
      </c>
      <c r="F4299" s="136" t="s">
        <v>559</v>
      </c>
      <c r="G4299" s="133">
        <v>53.780455542707116</v>
      </c>
    </row>
    <row r="4300" spans="1:7" ht="29.25" customHeight="1" x14ac:dyDescent="0.25">
      <c r="B4300" s="131" t="s">
        <v>3768</v>
      </c>
      <c r="C4300" s="131" t="s">
        <v>3761</v>
      </c>
      <c r="D4300" s="131" t="s">
        <v>3760</v>
      </c>
      <c r="E4300" s="132" t="s">
        <v>3770</v>
      </c>
      <c r="F4300" s="136" t="s">
        <v>563</v>
      </c>
      <c r="G4300" s="133">
        <v>85.378098618852604</v>
      </c>
    </row>
    <row r="4301" spans="1:7" ht="29.25" customHeight="1" x14ac:dyDescent="0.25">
      <c r="B4301" s="131" t="s">
        <v>3768</v>
      </c>
      <c r="C4301" s="131" t="s">
        <v>3761</v>
      </c>
      <c r="D4301" s="131" t="s">
        <v>3760</v>
      </c>
      <c r="E4301" s="132" t="s">
        <v>3771</v>
      </c>
      <c r="F4301" s="136" t="s">
        <v>544</v>
      </c>
      <c r="G4301" s="133">
        <v>136.83753035619907</v>
      </c>
    </row>
    <row r="4302" spans="1:7" ht="29.25" customHeight="1" x14ac:dyDescent="0.25">
      <c r="B4302" s="131" t="s">
        <v>3772</v>
      </c>
      <c r="C4302" s="131" t="s">
        <v>3761</v>
      </c>
      <c r="D4302" s="131" t="s">
        <v>3760</v>
      </c>
      <c r="E4302" s="132" t="s">
        <v>3773</v>
      </c>
      <c r="F4302" s="136" t="s">
        <v>563</v>
      </c>
      <c r="G4302" s="133">
        <v>85.442184229768529</v>
      </c>
    </row>
    <row r="4303" spans="1:7" ht="29.25" customHeight="1" x14ac:dyDescent="0.25">
      <c r="B4303" s="131" t="s">
        <v>3772</v>
      </c>
      <c r="C4303" s="131" t="s">
        <v>3761</v>
      </c>
      <c r="D4303" s="131" t="s">
        <v>3760</v>
      </c>
      <c r="E4303" s="132" t="s">
        <v>3774</v>
      </c>
      <c r="F4303" s="136" t="s">
        <v>688</v>
      </c>
      <c r="G4303" s="133">
        <v>51.127007269246754</v>
      </c>
    </row>
    <row r="4304" spans="1:7" ht="29.25" customHeight="1" x14ac:dyDescent="0.25">
      <c r="B4304" s="131" t="s">
        <v>3772</v>
      </c>
      <c r="C4304" s="131" t="s">
        <v>3761</v>
      </c>
      <c r="D4304" s="131" t="s">
        <v>3760</v>
      </c>
      <c r="E4304" s="132" t="s">
        <v>3775</v>
      </c>
      <c r="F4304" s="136" t="s">
        <v>544</v>
      </c>
      <c r="G4304" s="133">
        <v>136.83753035619907</v>
      </c>
    </row>
    <row r="4305" spans="2:7" ht="29.25" customHeight="1" x14ac:dyDescent="0.25">
      <c r="B4305" s="131" t="s">
        <v>3772</v>
      </c>
      <c r="C4305" s="131" t="s">
        <v>3761</v>
      </c>
      <c r="D4305" s="131" t="s">
        <v>3760</v>
      </c>
      <c r="E4305" s="132" t="s">
        <v>3776</v>
      </c>
      <c r="F4305" s="136" t="s">
        <v>626</v>
      </c>
      <c r="G4305" s="133">
        <v>21.312182217082846</v>
      </c>
    </row>
    <row r="4306" spans="2:7" ht="29.25" customHeight="1" x14ac:dyDescent="0.25">
      <c r="B4306" s="131" t="s">
        <v>3772</v>
      </c>
      <c r="C4306" s="131" t="s">
        <v>3761</v>
      </c>
      <c r="D4306" s="131" t="s">
        <v>3760</v>
      </c>
      <c r="E4306" s="132" t="s">
        <v>3777</v>
      </c>
      <c r="F4306" s="136" t="s">
        <v>563</v>
      </c>
      <c r="G4306" s="133">
        <v>85.442184229768529</v>
      </c>
    </row>
    <row r="4307" spans="2:7" ht="29.25" customHeight="1" x14ac:dyDescent="0.25">
      <c r="B4307" s="131" t="s">
        <v>3772</v>
      </c>
      <c r="C4307" s="131" t="s">
        <v>3761</v>
      </c>
      <c r="D4307" s="131" t="s">
        <v>3760</v>
      </c>
      <c r="E4307" s="132" t="s">
        <v>3778</v>
      </c>
      <c r="F4307" s="136" t="s">
        <v>563</v>
      </c>
      <c r="G4307" s="133">
        <v>85.442184229768529</v>
      </c>
    </row>
    <row r="4308" spans="2:7" ht="29.25" customHeight="1" x14ac:dyDescent="0.25">
      <c r="B4308" s="131" t="s">
        <v>3779</v>
      </c>
      <c r="C4308" s="131" t="s">
        <v>3761</v>
      </c>
      <c r="D4308" s="131" t="s">
        <v>3760</v>
      </c>
      <c r="E4308" s="132" t="s">
        <v>3780</v>
      </c>
      <c r="F4308" s="136" t="s">
        <v>688</v>
      </c>
      <c r="G4308" s="133">
        <v>51.127007269246754</v>
      </c>
    </row>
    <row r="4309" spans="2:7" ht="29.25" customHeight="1" x14ac:dyDescent="0.25">
      <c r="B4309" s="131" t="s">
        <v>3779</v>
      </c>
      <c r="C4309" s="131" t="s">
        <v>3761</v>
      </c>
      <c r="D4309" s="131" t="s">
        <v>3760</v>
      </c>
      <c r="E4309" s="132" t="s">
        <v>3781</v>
      </c>
      <c r="F4309" s="136" t="s">
        <v>544</v>
      </c>
      <c r="G4309" s="133">
        <v>136.83753035619907</v>
      </c>
    </row>
    <row r="4310" spans="2:7" ht="29.25" customHeight="1" x14ac:dyDescent="0.25">
      <c r="B4310" s="131" t="s">
        <v>3782</v>
      </c>
      <c r="C4310" s="131" t="s">
        <v>3761</v>
      </c>
      <c r="D4310" s="131" t="s">
        <v>3760</v>
      </c>
      <c r="E4310" s="132" t="s">
        <v>3783</v>
      </c>
      <c r="F4310" s="136" t="s">
        <v>563</v>
      </c>
      <c r="G4310" s="133">
        <v>85.442184229768529</v>
      </c>
    </row>
    <row r="4311" spans="2:7" ht="29.25" customHeight="1" x14ac:dyDescent="0.25">
      <c r="B4311" s="131" t="s">
        <v>3782</v>
      </c>
      <c r="C4311" s="131" t="s">
        <v>3761</v>
      </c>
      <c r="D4311" s="131" t="s">
        <v>3760</v>
      </c>
      <c r="E4311" s="132" t="s">
        <v>3784</v>
      </c>
      <c r="F4311" s="136" t="s">
        <v>563</v>
      </c>
      <c r="G4311" s="133">
        <v>85.442184229768529</v>
      </c>
    </row>
    <row r="4312" spans="2:7" ht="29.25" customHeight="1" x14ac:dyDescent="0.25">
      <c r="B4312" s="131" t="s">
        <v>3782</v>
      </c>
      <c r="C4312" s="131" t="s">
        <v>3761</v>
      </c>
      <c r="D4312" s="131" t="s">
        <v>3760</v>
      </c>
      <c r="E4312" s="132" t="s">
        <v>3785</v>
      </c>
      <c r="F4312" s="136" t="s">
        <v>544</v>
      </c>
      <c r="G4312" s="133">
        <v>136.83753035619907</v>
      </c>
    </row>
    <row r="4313" spans="2:7" ht="29.25" customHeight="1" x14ac:dyDescent="0.25">
      <c r="B4313" s="131" t="s">
        <v>3782</v>
      </c>
      <c r="C4313" s="131" t="s">
        <v>3761</v>
      </c>
      <c r="D4313" s="131" t="s">
        <v>3760</v>
      </c>
      <c r="E4313" s="132" t="s">
        <v>3786</v>
      </c>
      <c r="F4313" s="136" t="s">
        <v>563</v>
      </c>
      <c r="G4313" s="133">
        <v>85.442184229768529</v>
      </c>
    </row>
    <row r="4314" spans="2:7" ht="29.25" customHeight="1" x14ac:dyDescent="0.25">
      <c r="B4314" s="131" t="s">
        <v>3787</v>
      </c>
      <c r="C4314" s="131" t="s">
        <v>3761</v>
      </c>
      <c r="D4314" s="131" t="s">
        <v>3760</v>
      </c>
      <c r="E4314" s="132" t="s">
        <v>3824</v>
      </c>
      <c r="F4314" s="136" t="s">
        <v>563</v>
      </c>
      <c r="G4314" s="133">
        <v>85.442184229768529</v>
      </c>
    </row>
    <row r="4315" spans="2:7" ht="29.25" customHeight="1" x14ac:dyDescent="0.25">
      <c r="B4315" s="131" t="s">
        <v>3788</v>
      </c>
      <c r="C4315" s="131" t="s">
        <v>3761</v>
      </c>
      <c r="D4315" s="131" t="s">
        <v>3760</v>
      </c>
      <c r="E4315" s="132" t="s">
        <v>3825</v>
      </c>
      <c r="F4315" s="136" t="s">
        <v>798</v>
      </c>
      <c r="G4315" s="133">
        <v>24.455633489748354</v>
      </c>
    </row>
    <row r="4316" spans="2:7" ht="29.25" customHeight="1" x14ac:dyDescent="0.25">
      <c r="B4316" s="131" t="s">
        <v>3789</v>
      </c>
      <c r="C4316" s="131" t="s">
        <v>3761</v>
      </c>
      <c r="D4316" s="131" t="s">
        <v>3760</v>
      </c>
      <c r="E4316" s="132" t="s">
        <v>3826</v>
      </c>
      <c r="F4316" s="136" t="s">
        <v>553</v>
      </c>
      <c r="G4316" s="133">
        <v>214.23563225779043</v>
      </c>
    </row>
    <row r="4317" spans="2:7" ht="29.25" customHeight="1" x14ac:dyDescent="0.25">
      <c r="B4317" s="131" t="s">
        <v>3789</v>
      </c>
      <c r="C4317" s="131" t="s">
        <v>3761</v>
      </c>
      <c r="D4317" s="131" t="s">
        <v>3760</v>
      </c>
      <c r="E4317" s="132" t="s">
        <v>3827</v>
      </c>
      <c r="F4317" s="136" t="s">
        <v>544</v>
      </c>
      <c r="G4317" s="133">
        <v>136.83753035619907</v>
      </c>
    </row>
    <row r="4318" spans="2:7" ht="29.25" customHeight="1" x14ac:dyDescent="0.25">
      <c r="B4318" s="131" t="s">
        <v>3789</v>
      </c>
      <c r="C4318" s="131" t="s">
        <v>3761</v>
      </c>
      <c r="D4318" s="131" t="s">
        <v>3760</v>
      </c>
      <c r="E4318" s="132" t="s">
        <v>3790</v>
      </c>
      <c r="F4318" s="136" t="s">
        <v>553</v>
      </c>
      <c r="G4318" s="133">
        <v>214.04614068003269</v>
      </c>
    </row>
    <row r="4319" spans="2:7" ht="29.25" customHeight="1" x14ac:dyDescent="0.25">
      <c r="B4319" s="131" t="s">
        <v>3789</v>
      </c>
      <c r="C4319" s="131" t="s">
        <v>3761</v>
      </c>
      <c r="D4319" s="131" t="s">
        <v>3760</v>
      </c>
      <c r="E4319" s="132" t="s">
        <v>3828</v>
      </c>
      <c r="F4319" s="136" t="s">
        <v>563</v>
      </c>
      <c r="G4319" s="133">
        <v>85.442184229768529</v>
      </c>
    </row>
    <row r="4320" spans="2:7" ht="29.25" customHeight="1" x14ac:dyDescent="0.25">
      <c r="B4320" s="131" t="s">
        <v>3789</v>
      </c>
      <c r="C4320" s="131" t="s">
        <v>3761</v>
      </c>
      <c r="D4320" s="131" t="s">
        <v>3760</v>
      </c>
      <c r="E4320" s="132" t="s">
        <v>2598</v>
      </c>
      <c r="F4320" s="136" t="s">
        <v>688</v>
      </c>
      <c r="G4320" s="133">
        <v>51.127007269246754</v>
      </c>
    </row>
    <row r="4321" spans="2:7" ht="29.25" customHeight="1" x14ac:dyDescent="0.25">
      <c r="B4321" s="131" t="s">
        <v>3789</v>
      </c>
      <c r="C4321" s="131" t="s">
        <v>3761</v>
      </c>
      <c r="D4321" s="131" t="s">
        <v>3760</v>
      </c>
      <c r="E4321" s="132" t="s">
        <v>3829</v>
      </c>
      <c r="F4321" s="136" t="s">
        <v>544</v>
      </c>
      <c r="G4321" s="133">
        <v>136.83753035619907</v>
      </c>
    </row>
    <row r="4322" spans="2:7" ht="29.25" customHeight="1" x14ac:dyDescent="0.25">
      <c r="B4322" s="131" t="s">
        <v>3789</v>
      </c>
      <c r="C4322" s="131" t="s">
        <v>3761</v>
      </c>
      <c r="D4322" s="131" t="s">
        <v>3760</v>
      </c>
      <c r="E4322" s="132" t="s">
        <v>3792</v>
      </c>
      <c r="F4322" s="136" t="s">
        <v>550</v>
      </c>
      <c r="G4322" s="133">
        <v>286.71134213876485</v>
      </c>
    </row>
    <row r="4323" spans="2:7" ht="29.25" customHeight="1" x14ac:dyDescent="0.25">
      <c r="B4323" s="131" t="s">
        <v>3789</v>
      </c>
      <c r="C4323" s="131" t="s">
        <v>3761</v>
      </c>
      <c r="D4323" s="131" t="s">
        <v>3760</v>
      </c>
      <c r="E4323" s="132" t="s">
        <v>3793</v>
      </c>
      <c r="F4323" s="136" t="s">
        <v>544</v>
      </c>
      <c r="G4323" s="133">
        <v>136.83753035619907</v>
      </c>
    </row>
    <row r="4324" spans="2:7" ht="29.25" customHeight="1" x14ac:dyDescent="0.25">
      <c r="B4324" s="131" t="s">
        <v>3789</v>
      </c>
      <c r="C4324" s="131" t="s">
        <v>3761</v>
      </c>
      <c r="D4324" s="131" t="s">
        <v>3760</v>
      </c>
      <c r="E4324" s="132" t="s">
        <v>3794</v>
      </c>
      <c r="F4324" s="136" t="s">
        <v>586</v>
      </c>
      <c r="G4324" s="133">
        <v>34.110178270949113</v>
      </c>
    </row>
    <row r="4325" spans="2:7" ht="29.25" customHeight="1" x14ac:dyDescent="0.25">
      <c r="B4325" s="131" t="s">
        <v>3789</v>
      </c>
      <c r="C4325" s="131" t="s">
        <v>3761</v>
      </c>
      <c r="D4325" s="131" t="s">
        <v>3760</v>
      </c>
      <c r="E4325" s="132" t="s">
        <v>3795</v>
      </c>
      <c r="F4325" s="136" t="s">
        <v>3796</v>
      </c>
      <c r="G4325" s="133">
        <v>118.38019798798442</v>
      </c>
    </row>
    <row r="4326" spans="2:7" ht="29.25" customHeight="1" x14ac:dyDescent="0.25">
      <c r="B4326" s="131" t="s">
        <v>3789</v>
      </c>
      <c r="C4326" s="131" t="s">
        <v>3761</v>
      </c>
      <c r="D4326" s="131" t="s">
        <v>3760</v>
      </c>
      <c r="E4326" s="132" t="s">
        <v>3797</v>
      </c>
      <c r="F4326" s="136" t="s">
        <v>559</v>
      </c>
      <c r="G4326" s="133">
        <v>53.780455542707116</v>
      </c>
    </row>
    <row r="4327" spans="2:7" ht="29.25" customHeight="1" x14ac:dyDescent="0.25">
      <c r="B4327" s="131" t="s">
        <v>3789</v>
      </c>
      <c r="C4327" s="131" t="s">
        <v>3761</v>
      </c>
      <c r="D4327" s="131" t="s">
        <v>3760</v>
      </c>
      <c r="E4327" s="132" t="s">
        <v>3798</v>
      </c>
      <c r="F4327" s="136" t="s">
        <v>559</v>
      </c>
      <c r="G4327" s="133">
        <v>53.780455542707116</v>
      </c>
    </row>
    <row r="4328" spans="2:7" ht="29.25" customHeight="1" x14ac:dyDescent="0.25">
      <c r="B4328" s="131" t="s">
        <v>3789</v>
      </c>
      <c r="C4328" s="131" t="s">
        <v>3761</v>
      </c>
      <c r="D4328" s="131" t="s">
        <v>3760</v>
      </c>
      <c r="E4328" s="132" t="s">
        <v>3799</v>
      </c>
      <c r="F4328" s="136" t="s">
        <v>563</v>
      </c>
      <c r="G4328" s="133">
        <v>85.442184229768529</v>
      </c>
    </row>
    <row r="4329" spans="2:7" ht="29.25" customHeight="1" x14ac:dyDescent="0.25">
      <c r="B4329" s="131" t="s">
        <v>3791</v>
      </c>
      <c r="C4329" s="131" t="s">
        <v>3761</v>
      </c>
      <c r="D4329" s="131" t="s">
        <v>3760</v>
      </c>
      <c r="E4329" s="132" t="s">
        <v>3800</v>
      </c>
      <c r="F4329" s="136" t="s">
        <v>798</v>
      </c>
      <c r="G4329" s="133">
        <v>24.455633489748354</v>
      </c>
    </row>
    <row r="4330" spans="2:7" ht="29.25" customHeight="1" x14ac:dyDescent="0.25">
      <c r="B4330" s="131" t="s">
        <v>3802</v>
      </c>
      <c r="C4330" s="131" t="s">
        <v>3761</v>
      </c>
      <c r="D4330" s="131" t="s">
        <v>3760</v>
      </c>
      <c r="E4330" s="132" t="s">
        <v>3801</v>
      </c>
      <c r="F4330" s="136" t="s">
        <v>559</v>
      </c>
      <c r="G4330" s="133">
        <v>53.780455542707116</v>
      </c>
    </row>
    <row r="4331" spans="2:7" ht="29.25" customHeight="1" x14ac:dyDescent="0.25">
      <c r="B4331" s="131" t="s">
        <v>3802</v>
      </c>
      <c r="C4331" s="131" t="s">
        <v>3761</v>
      </c>
      <c r="D4331" s="131" t="s">
        <v>3760</v>
      </c>
      <c r="E4331" s="132" t="s">
        <v>3803</v>
      </c>
      <c r="F4331" s="136" t="s">
        <v>563</v>
      </c>
      <c r="G4331" s="133">
        <v>85.442184229768529</v>
      </c>
    </row>
    <row r="4332" spans="2:7" ht="29.25" customHeight="1" x14ac:dyDescent="0.25">
      <c r="B4332" s="131" t="s">
        <v>3802</v>
      </c>
      <c r="C4332" s="131" t="s">
        <v>3761</v>
      </c>
      <c r="D4332" s="131" t="s">
        <v>3760</v>
      </c>
      <c r="E4332" s="132" t="s">
        <v>3830</v>
      </c>
      <c r="F4332" s="136" t="s">
        <v>563</v>
      </c>
      <c r="G4332" s="133">
        <v>85.442184229768529</v>
      </c>
    </row>
    <row r="4333" spans="2:7" ht="29.25" customHeight="1" x14ac:dyDescent="0.25">
      <c r="B4333" s="131" t="s">
        <v>3802</v>
      </c>
      <c r="C4333" s="131" t="s">
        <v>3761</v>
      </c>
      <c r="D4333" s="131" t="s">
        <v>3760</v>
      </c>
      <c r="E4333" s="132" t="s">
        <v>3831</v>
      </c>
      <c r="F4333" s="136" t="s">
        <v>553</v>
      </c>
      <c r="G4333" s="133">
        <v>214.23563225779043</v>
      </c>
    </row>
    <row r="4334" spans="2:7" ht="29.25" customHeight="1" x14ac:dyDescent="0.25">
      <c r="B4334" s="131" t="s">
        <v>3768</v>
      </c>
      <c r="C4334" s="131" t="s">
        <v>3761</v>
      </c>
      <c r="D4334" s="131" t="s">
        <v>3760</v>
      </c>
      <c r="E4334" s="132" t="s">
        <v>3281</v>
      </c>
      <c r="F4334" s="136" t="s">
        <v>544</v>
      </c>
      <c r="G4334" s="133">
        <v>127.76570149669766</v>
      </c>
    </row>
    <row r="4335" spans="2:7" ht="29.25" customHeight="1" x14ac:dyDescent="0.25">
      <c r="B4335" s="131" t="s">
        <v>3804</v>
      </c>
      <c r="C4335" s="131" t="s">
        <v>3761</v>
      </c>
      <c r="D4335" s="131" t="s">
        <v>3760</v>
      </c>
      <c r="E4335" s="132" t="s">
        <v>3805</v>
      </c>
      <c r="F4335" s="136" t="s">
        <v>688</v>
      </c>
      <c r="G4335" s="133">
        <v>47.693497653679174</v>
      </c>
    </row>
    <row r="4336" spans="2:7" ht="29.25" customHeight="1" x14ac:dyDescent="0.25">
      <c r="B4336" s="131" t="s">
        <v>3806</v>
      </c>
      <c r="C4336" s="131" t="s">
        <v>3761</v>
      </c>
      <c r="D4336" s="131" t="s">
        <v>3760</v>
      </c>
      <c r="E4336" s="132" t="s">
        <v>3807</v>
      </c>
      <c r="F4336" s="136" t="s">
        <v>688</v>
      </c>
      <c r="G4336" s="133">
        <v>47.693497653679174</v>
      </c>
    </row>
    <row r="4337" spans="2:7" ht="29.25" customHeight="1" x14ac:dyDescent="0.25">
      <c r="B4337" s="131" t="s">
        <v>3806</v>
      </c>
      <c r="C4337" s="131" t="s">
        <v>3761</v>
      </c>
      <c r="D4337" s="131" t="s">
        <v>3760</v>
      </c>
      <c r="E4337" s="132" t="s">
        <v>3808</v>
      </c>
      <c r="F4337" s="136" t="s">
        <v>586</v>
      </c>
      <c r="G4337" s="133">
        <v>31.753788748764677</v>
      </c>
    </row>
    <row r="4338" spans="2:7" ht="29.25" customHeight="1" x14ac:dyDescent="0.25">
      <c r="B4338" s="131" t="s">
        <v>3806</v>
      </c>
      <c r="C4338" s="131" t="s">
        <v>3761</v>
      </c>
      <c r="D4338" s="131" t="s">
        <v>3760</v>
      </c>
      <c r="E4338" s="132" t="s">
        <v>3809</v>
      </c>
      <c r="F4338" s="136" t="s">
        <v>553</v>
      </c>
      <c r="G4338" s="133">
        <v>199.94513010705151</v>
      </c>
    </row>
    <row r="4339" spans="2:7" ht="29.25" customHeight="1" x14ac:dyDescent="0.25">
      <c r="B4339" s="131" t="s">
        <v>3806</v>
      </c>
      <c r="C4339" s="131" t="s">
        <v>3761</v>
      </c>
      <c r="D4339" s="131" t="s">
        <v>3760</v>
      </c>
      <c r="E4339" s="132" t="s">
        <v>3810</v>
      </c>
      <c r="F4339" s="136" t="s">
        <v>563</v>
      </c>
      <c r="G4339" s="133">
        <v>79.728591563485281</v>
      </c>
    </row>
    <row r="4340" spans="2:7" ht="29.25" customHeight="1" x14ac:dyDescent="0.25">
      <c r="B4340" s="131" t="s">
        <v>3806</v>
      </c>
      <c r="C4340" s="131" t="s">
        <v>3761</v>
      </c>
      <c r="D4340" s="131" t="s">
        <v>3760</v>
      </c>
      <c r="E4340" s="132" t="s">
        <v>3811</v>
      </c>
      <c r="F4340" s="136" t="s">
        <v>563</v>
      </c>
      <c r="G4340" s="133">
        <v>79.728591563485281</v>
      </c>
    </row>
    <row r="4341" spans="2:7" ht="29.25" customHeight="1" x14ac:dyDescent="0.25">
      <c r="B4341" s="131" t="s">
        <v>3806</v>
      </c>
      <c r="C4341" s="131" t="s">
        <v>3761</v>
      </c>
      <c r="D4341" s="131" t="s">
        <v>3760</v>
      </c>
      <c r="E4341" s="132" t="s">
        <v>3812</v>
      </c>
      <c r="F4341" s="136" t="s">
        <v>688</v>
      </c>
      <c r="G4341" s="133">
        <v>47.693497653679174</v>
      </c>
    </row>
    <row r="4342" spans="2:7" ht="29.25" customHeight="1" x14ac:dyDescent="0.25">
      <c r="B4342" s="131" t="s">
        <v>3806</v>
      </c>
      <c r="C4342" s="131" t="s">
        <v>3761</v>
      </c>
      <c r="D4342" s="131" t="s">
        <v>3760</v>
      </c>
      <c r="E4342" s="132" t="s">
        <v>3813</v>
      </c>
      <c r="F4342" s="136" t="s">
        <v>544</v>
      </c>
      <c r="G4342" s="133">
        <v>127.76570149669766</v>
      </c>
    </row>
    <row r="4343" spans="2:7" ht="29.25" customHeight="1" x14ac:dyDescent="0.25">
      <c r="B4343" s="131" t="s">
        <v>3814</v>
      </c>
      <c r="C4343" s="131" t="s">
        <v>3761</v>
      </c>
      <c r="D4343" s="131" t="s">
        <v>3760</v>
      </c>
      <c r="E4343" s="132" t="s">
        <v>3815</v>
      </c>
      <c r="F4343" s="136" t="s">
        <v>798</v>
      </c>
      <c r="G4343" s="133">
        <v>22.633861255718841</v>
      </c>
    </row>
    <row r="4344" spans="2:7" ht="29.25" customHeight="1" x14ac:dyDescent="0.25">
      <c r="B4344" s="131" t="s">
        <v>3817</v>
      </c>
      <c r="C4344" s="131" t="s">
        <v>3761</v>
      </c>
      <c r="D4344" s="131" t="s">
        <v>3760</v>
      </c>
      <c r="E4344" s="132" t="s">
        <v>3816</v>
      </c>
      <c r="F4344" s="136" t="s">
        <v>544</v>
      </c>
      <c r="G4344" s="133">
        <v>127.76570149669766</v>
      </c>
    </row>
    <row r="4345" spans="2:7" ht="29.25" customHeight="1" x14ac:dyDescent="0.25">
      <c r="B4345" s="131" t="s">
        <v>3817</v>
      </c>
      <c r="C4345" s="131" t="s">
        <v>3761</v>
      </c>
      <c r="D4345" s="131" t="s">
        <v>3760</v>
      </c>
      <c r="E4345" s="132" t="s">
        <v>3818</v>
      </c>
      <c r="F4345" s="136" t="s">
        <v>688</v>
      </c>
      <c r="G4345" s="133">
        <v>47.693497653679174</v>
      </c>
    </row>
    <row r="4346" spans="2:7" ht="29.25" customHeight="1" x14ac:dyDescent="0.25">
      <c r="B4346" s="131" t="s">
        <v>3817</v>
      </c>
      <c r="C4346" s="131" t="s">
        <v>3761</v>
      </c>
      <c r="D4346" s="131" t="s">
        <v>3760</v>
      </c>
      <c r="E4346" s="132" t="s">
        <v>4640</v>
      </c>
      <c r="F4346" s="136" t="s">
        <v>563</v>
      </c>
      <c r="G4346" s="133">
        <v>79.728591563485281</v>
      </c>
    </row>
    <row r="4347" spans="2:7" ht="29.25" customHeight="1" x14ac:dyDescent="0.25">
      <c r="B4347" s="131" t="s">
        <v>3819</v>
      </c>
      <c r="C4347" s="131" t="s">
        <v>3761</v>
      </c>
      <c r="D4347" s="131" t="s">
        <v>3760</v>
      </c>
      <c r="E4347" s="132" t="s">
        <v>3820</v>
      </c>
      <c r="F4347" s="136" t="s">
        <v>626</v>
      </c>
      <c r="G4347" s="133">
        <v>19.814443135014329</v>
      </c>
    </row>
    <row r="4348" spans="2:7" ht="29.25" customHeight="1" x14ac:dyDescent="0.25">
      <c r="B4348" s="131" t="s">
        <v>3821</v>
      </c>
      <c r="C4348" s="131" t="s">
        <v>3761</v>
      </c>
      <c r="D4348" s="131" t="s">
        <v>3760</v>
      </c>
      <c r="E4348" s="132" t="s">
        <v>3822</v>
      </c>
      <c r="F4348" s="136" t="s">
        <v>688</v>
      </c>
      <c r="G4348" s="133">
        <v>47.693497653679174</v>
      </c>
    </row>
    <row r="4349" spans="2:7" ht="29.25" customHeight="1" x14ac:dyDescent="0.25">
      <c r="B4349" s="131" t="s">
        <v>3821</v>
      </c>
      <c r="C4349" s="131" t="s">
        <v>3761</v>
      </c>
      <c r="D4349" s="131" t="s">
        <v>3760</v>
      </c>
      <c r="E4349" s="132" t="s">
        <v>3823</v>
      </c>
      <c r="F4349" s="136" t="s">
        <v>563</v>
      </c>
      <c r="G4349" s="133">
        <v>79.728591563485281</v>
      </c>
    </row>
    <row r="4350" spans="2:7" ht="29.25" customHeight="1" x14ac:dyDescent="0.25">
      <c r="B4350" s="131" t="s">
        <v>4641</v>
      </c>
      <c r="C4350" s="131" t="s">
        <v>3761</v>
      </c>
      <c r="D4350" s="131" t="s">
        <v>3760</v>
      </c>
      <c r="E4350" s="132" t="s">
        <v>3832</v>
      </c>
      <c r="F4350" s="136" t="s">
        <v>544</v>
      </c>
      <c r="G4350" s="133">
        <v>125.51406083633505</v>
      </c>
    </row>
    <row r="4351" spans="2:7" ht="29.25" customHeight="1" x14ac:dyDescent="0.25">
      <c r="B4351" s="131" t="s">
        <v>3834</v>
      </c>
      <c r="C4351" s="131" t="s">
        <v>3761</v>
      </c>
      <c r="D4351" s="131" t="s">
        <v>3760</v>
      </c>
      <c r="E4351" s="132" t="s">
        <v>3833</v>
      </c>
      <c r="F4351" s="136" t="s">
        <v>563</v>
      </c>
      <c r="G4351" s="133">
        <v>87.820509041835948</v>
      </c>
    </row>
    <row r="4352" spans="2:7" ht="29.25" customHeight="1" x14ac:dyDescent="0.25">
      <c r="B4352" s="131" t="s">
        <v>3834</v>
      </c>
      <c r="C4352" s="131" t="s">
        <v>3761</v>
      </c>
      <c r="D4352" s="131" t="s">
        <v>3760</v>
      </c>
      <c r="E4352" s="132" t="s">
        <v>3835</v>
      </c>
      <c r="F4352" s="136" t="s">
        <v>544</v>
      </c>
      <c r="G4352" s="133">
        <v>140.65419942209678</v>
      </c>
    </row>
    <row r="4353" spans="2:7" ht="29.25" customHeight="1" x14ac:dyDescent="0.25">
      <c r="B4353" s="131" t="s">
        <v>3834</v>
      </c>
      <c r="C4353" s="131" t="s">
        <v>3761</v>
      </c>
      <c r="D4353" s="131" t="s">
        <v>3760</v>
      </c>
      <c r="E4353" s="132" t="s">
        <v>2272</v>
      </c>
      <c r="F4353" s="136" t="s">
        <v>547</v>
      </c>
      <c r="G4353" s="133">
        <v>352.39075719988818</v>
      </c>
    </row>
    <row r="4354" spans="2:7" ht="29.25" customHeight="1" x14ac:dyDescent="0.25">
      <c r="B4354" s="131" t="s">
        <v>3834</v>
      </c>
      <c r="C4354" s="131" t="s">
        <v>3761</v>
      </c>
      <c r="D4354" s="131" t="s">
        <v>3760</v>
      </c>
      <c r="E4354" s="132" t="s">
        <v>3836</v>
      </c>
      <c r="F4354" s="136" t="s">
        <v>544</v>
      </c>
      <c r="G4354" s="133">
        <v>140.65419942209678</v>
      </c>
    </row>
    <row r="4355" spans="2:7" ht="29.25" customHeight="1" x14ac:dyDescent="0.25">
      <c r="B4355" s="131" t="s">
        <v>3834</v>
      </c>
      <c r="C4355" s="131" t="s">
        <v>3761</v>
      </c>
      <c r="D4355" s="131" t="s">
        <v>3760</v>
      </c>
      <c r="E4355" s="132" t="s">
        <v>3837</v>
      </c>
      <c r="F4355" s="136" t="s">
        <v>563</v>
      </c>
      <c r="G4355" s="133">
        <v>87.820509041835948</v>
      </c>
    </row>
    <row r="4356" spans="2:7" ht="29.25" customHeight="1" x14ac:dyDescent="0.25">
      <c r="B4356" s="131" t="s">
        <v>3838</v>
      </c>
      <c r="C4356" s="131" t="s">
        <v>3761</v>
      </c>
      <c r="D4356" s="131" t="s">
        <v>3760</v>
      </c>
      <c r="E4356" s="132" t="s">
        <v>3839</v>
      </c>
      <c r="F4356" s="136" t="s">
        <v>559</v>
      </c>
      <c r="G4356" s="133">
        <v>55.261137034421658</v>
      </c>
    </row>
    <row r="4357" spans="2:7" ht="29.25" customHeight="1" x14ac:dyDescent="0.25">
      <c r="B4357" s="131" t="s">
        <v>3838</v>
      </c>
      <c r="C4357" s="131" t="s">
        <v>3761</v>
      </c>
      <c r="D4357" s="131" t="s">
        <v>3760</v>
      </c>
      <c r="E4357" s="132" t="s">
        <v>3840</v>
      </c>
      <c r="F4357" s="136" t="s">
        <v>563</v>
      </c>
      <c r="G4357" s="133">
        <v>87.820509041835948</v>
      </c>
    </row>
    <row r="4358" spans="2:7" ht="29.25" customHeight="1" x14ac:dyDescent="0.25">
      <c r="B4358" s="131" t="s">
        <v>3841</v>
      </c>
      <c r="C4358" s="131" t="s">
        <v>3761</v>
      </c>
      <c r="D4358" s="131" t="s">
        <v>3760</v>
      </c>
      <c r="E4358" s="132" t="s">
        <v>3842</v>
      </c>
      <c r="F4358" s="136" t="s">
        <v>559</v>
      </c>
      <c r="G4358" s="133">
        <v>55.261137034421658</v>
      </c>
    </row>
    <row r="4359" spans="2:7" ht="29.25" customHeight="1" x14ac:dyDescent="0.25">
      <c r="B4359" s="131" t="s">
        <v>3431</v>
      </c>
      <c r="C4359" s="131" t="s">
        <v>3761</v>
      </c>
      <c r="D4359" s="131" t="s">
        <v>3760</v>
      </c>
      <c r="E4359" s="132" t="s">
        <v>3843</v>
      </c>
      <c r="F4359" s="136" t="s">
        <v>563</v>
      </c>
      <c r="G4359" s="133">
        <v>87.820509041835948</v>
      </c>
    </row>
    <row r="4360" spans="2:7" ht="29.25" customHeight="1" x14ac:dyDescent="0.25">
      <c r="B4360" s="131" t="s">
        <v>3431</v>
      </c>
      <c r="C4360" s="131" t="s">
        <v>3761</v>
      </c>
      <c r="D4360" s="131" t="s">
        <v>3760</v>
      </c>
      <c r="E4360" s="132" t="s">
        <v>3844</v>
      </c>
      <c r="F4360" s="136" t="s">
        <v>586</v>
      </c>
      <c r="G4360" s="133">
        <v>35.007004906872027</v>
      </c>
    </row>
    <row r="4361" spans="2:7" ht="29.25" customHeight="1" x14ac:dyDescent="0.25">
      <c r="B4361" s="131" t="s">
        <v>3431</v>
      </c>
      <c r="C4361" s="131" t="s">
        <v>3761</v>
      </c>
      <c r="D4361" s="131" t="s">
        <v>3760</v>
      </c>
      <c r="E4361" s="132" t="s">
        <v>3845</v>
      </c>
      <c r="F4361" s="136" t="s">
        <v>559</v>
      </c>
      <c r="G4361" s="133">
        <v>55.261137034421658</v>
      </c>
    </row>
    <row r="4362" spans="2:7" ht="29.25" customHeight="1" x14ac:dyDescent="0.25">
      <c r="B4362" s="131" t="s">
        <v>3846</v>
      </c>
      <c r="C4362" s="131" t="s">
        <v>3761</v>
      </c>
      <c r="D4362" s="131" t="s">
        <v>3760</v>
      </c>
      <c r="E4362" s="132" t="s">
        <v>3847</v>
      </c>
      <c r="F4362" s="136" t="s">
        <v>688</v>
      </c>
      <c r="G4362" s="133">
        <v>52.537426717277746</v>
      </c>
    </row>
    <row r="4363" spans="2:7" ht="29.25" customHeight="1" x14ac:dyDescent="0.25">
      <c r="B4363" s="131" t="s">
        <v>3848</v>
      </c>
      <c r="C4363" s="131" t="s">
        <v>3761</v>
      </c>
      <c r="D4363" s="131" t="s">
        <v>3760</v>
      </c>
      <c r="E4363" s="132" t="s">
        <v>3849</v>
      </c>
      <c r="F4363" s="136" t="s">
        <v>563</v>
      </c>
      <c r="G4363" s="133">
        <v>87.820509041835948</v>
      </c>
    </row>
    <row r="4364" spans="2:7" ht="29.25" customHeight="1" x14ac:dyDescent="0.25">
      <c r="B4364" s="131" t="s">
        <v>3762</v>
      </c>
      <c r="C4364" s="131" t="s">
        <v>3761</v>
      </c>
      <c r="D4364" s="131" t="s">
        <v>3760</v>
      </c>
      <c r="E4364" s="132" t="s">
        <v>3850</v>
      </c>
      <c r="F4364" s="136" t="s">
        <v>563</v>
      </c>
      <c r="G4364" s="133">
        <v>83.706442991169794</v>
      </c>
    </row>
    <row r="4365" spans="2:7" ht="29.25" customHeight="1" x14ac:dyDescent="0.25">
      <c r="B4365" s="131" t="s">
        <v>3851</v>
      </c>
      <c r="C4365" s="131" t="s">
        <v>3761</v>
      </c>
      <c r="D4365" s="131" t="s">
        <v>3760</v>
      </c>
      <c r="E4365" s="132" t="s">
        <v>3852</v>
      </c>
      <c r="F4365" s="136" t="s">
        <v>563</v>
      </c>
      <c r="G4365" s="133">
        <v>83.706442991169794</v>
      </c>
    </row>
    <row r="4366" spans="2:7" ht="29.25" customHeight="1" x14ac:dyDescent="0.25">
      <c r="B4366" s="131" t="s">
        <v>3853</v>
      </c>
      <c r="C4366" s="131" t="s">
        <v>3761</v>
      </c>
      <c r="D4366" s="131" t="s">
        <v>3760</v>
      </c>
      <c r="E4366" s="132" t="s">
        <v>3854</v>
      </c>
      <c r="F4366" s="136" t="s">
        <v>563</v>
      </c>
      <c r="G4366" s="133">
        <v>83.706442991169794</v>
      </c>
    </row>
    <row r="4367" spans="2:7" ht="29.25" customHeight="1" x14ac:dyDescent="0.25">
      <c r="B4367" s="131" t="s">
        <v>3853</v>
      </c>
      <c r="C4367" s="131" t="s">
        <v>3761</v>
      </c>
      <c r="D4367" s="131" t="s">
        <v>3760</v>
      </c>
      <c r="E4367" s="132" t="s">
        <v>3855</v>
      </c>
      <c r="F4367" s="136" t="s">
        <v>544</v>
      </c>
      <c r="G4367" s="133">
        <v>134.20542692735543</v>
      </c>
    </row>
    <row r="4368" spans="2:7" ht="29.25" customHeight="1" x14ac:dyDescent="0.25">
      <c r="B4368" s="131" t="s">
        <v>3856</v>
      </c>
      <c r="C4368" s="131" t="s">
        <v>3761</v>
      </c>
      <c r="D4368" s="131" t="s">
        <v>3760</v>
      </c>
      <c r="E4368" s="132" t="s">
        <v>3857</v>
      </c>
      <c r="F4368" s="136" t="s">
        <v>563</v>
      </c>
      <c r="G4368" s="133">
        <v>83.706442991169794</v>
      </c>
    </row>
    <row r="4369" spans="2:7" ht="29.25" customHeight="1" x14ac:dyDescent="0.25">
      <c r="B4369" s="131" t="s">
        <v>3856</v>
      </c>
      <c r="C4369" s="131" t="s">
        <v>3761</v>
      </c>
      <c r="D4369" s="131" t="s">
        <v>3760</v>
      </c>
      <c r="E4369" s="132" t="s">
        <v>3858</v>
      </c>
      <c r="F4369" s="136" t="s">
        <v>559</v>
      </c>
      <c r="G4369" s="133">
        <v>52.73501095957721</v>
      </c>
    </row>
    <row r="4370" spans="2:7" ht="29.25" customHeight="1" x14ac:dyDescent="0.25">
      <c r="B4370" s="131" t="s">
        <v>3856</v>
      </c>
      <c r="C4370" s="131" t="s">
        <v>3761</v>
      </c>
      <c r="D4370" s="131" t="s">
        <v>3760</v>
      </c>
      <c r="E4370" s="132" t="s">
        <v>3859</v>
      </c>
      <c r="F4370" s="136" t="s">
        <v>544</v>
      </c>
      <c r="G4370" s="133">
        <v>134.20542692735543</v>
      </c>
    </row>
    <row r="4371" spans="2:7" ht="29.25" customHeight="1" x14ac:dyDescent="0.25">
      <c r="B4371" s="131" t="s">
        <v>3856</v>
      </c>
      <c r="C4371" s="131" t="s">
        <v>3761</v>
      </c>
      <c r="D4371" s="131" t="s">
        <v>3760</v>
      </c>
      <c r="E4371" s="132" t="s">
        <v>3860</v>
      </c>
      <c r="F4371" s="136" t="s">
        <v>659</v>
      </c>
      <c r="G4371" s="133">
        <v>40.051130717513672</v>
      </c>
    </row>
    <row r="4372" spans="2:7" ht="29.25" customHeight="1" x14ac:dyDescent="0.25">
      <c r="B4372" s="131" t="s">
        <v>1948</v>
      </c>
      <c r="C4372" s="131" t="s">
        <v>3761</v>
      </c>
      <c r="D4372" s="131" t="s">
        <v>3760</v>
      </c>
      <c r="E4372" s="132" t="s">
        <v>3861</v>
      </c>
      <c r="F4372" s="136" t="s">
        <v>798</v>
      </c>
      <c r="G4372" s="133">
        <v>20.656553098561538</v>
      </c>
    </row>
    <row r="4373" spans="2:7" ht="29.25" customHeight="1" x14ac:dyDescent="0.25">
      <c r="B4373" s="131" t="s">
        <v>3862</v>
      </c>
      <c r="C4373" s="131" t="s">
        <v>3761</v>
      </c>
      <c r="D4373" s="131" t="s">
        <v>3760</v>
      </c>
      <c r="E4373" s="132" t="s">
        <v>3863</v>
      </c>
      <c r="F4373" s="136" t="s">
        <v>559</v>
      </c>
      <c r="G4373" s="133">
        <v>45.998235385701875</v>
      </c>
    </row>
    <row r="4374" spans="2:7" ht="29.25" customHeight="1" x14ac:dyDescent="0.25">
      <c r="B4374" s="131" t="s">
        <v>3866</v>
      </c>
      <c r="C4374" s="131" t="s">
        <v>3761</v>
      </c>
      <c r="D4374" s="131" t="s">
        <v>3760</v>
      </c>
      <c r="E4374" s="132" t="s">
        <v>3864</v>
      </c>
      <c r="F4374" s="136" t="s">
        <v>688</v>
      </c>
      <c r="G4374" s="133">
        <v>43.69171989448305</v>
      </c>
    </row>
    <row r="4375" spans="2:7" ht="29.25" customHeight="1" x14ac:dyDescent="0.25">
      <c r="B4375" s="131" t="s">
        <v>3866</v>
      </c>
      <c r="C4375" s="131" t="s">
        <v>3761</v>
      </c>
      <c r="D4375" s="131" t="s">
        <v>3760</v>
      </c>
      <c r="E4375" s="132" t="s">
        <v>3865</v>
      </c>
      <c r="F4375" s="136" t="s">
        <v>559</v>
      </c>
      <c r="G4375" s="133">
        <v>45.998235385701875</v>
      </c>
    </row>
    <row r="4376" spans="2:7" ht="29.25" customHeight="1" x14ac:dyDescent="0.25">
      <c r="B4376" s="131" t="s">
        <v>3866</v>
      </c>
      <c r="C4376" s="131" t="s">
        <v>3761</v>
      </c>
      <c r="D4376" s="131" t="s">
        <v>3760</v>
      </c>
      <c r="E4376" s="132" t="s">
        <v>3867</v>
      </c>
      <c r="F4376" s="136" t="s">
        <v>544</v>
      </c>
      <c r="G4376" s="133">
        <v>117.23085224136446</v>
      </c>
    </row>
    <row r="4377" spans="2:7" ht="29.25" customHeight="1" x14ac:dyDescent="0.25">
      <c r="B4377" s="131" t="s">
        <v>3866</v>
      </c>
      <c r="C4377" s="131" t="s">
        <v>3761</v>
      </c>
      <c r="D4377" s="131" t="s">
        <v>3760</v>
      </c>
      <c r="E4377" s="132" t="s">
        <v>3868</v>
      </c>
      <c r="F4377" s="136" t="s">
        <v>563</v>
      </c>
      <c r="G4377" s="133">
        <v>73.15228128872026</v>
      </c>
    </row>
    <row r="4378" spans="2:7" ht="29.25" customHeight="1" x14ac:dyDescent="0.25">
      <c r="B4378" s="131" t="s">
        <v>3866</v>
      </c>
      <c r="C4378" s="131" t="s">
        <v>3761</v>
      </c>
      <c r="D4378" s="131" t="s">
        <v>3760</v>
      </c>
      <c r="E4378" s="132" t="s">
        <v>3869</v>
      </c>
      <c r="F4378" s="136" t="s">
        <v>688</v>
      </c>
      <c r="G4378" s="133">
        <v>17.230852241364452</v>
      </c>
    </row>
    <row r="4379" spans="2:7" ht="29.25" customHeight="1" x14ac:dyDescent="0.25">
      <c r="B4379" s="131" t="s">
        <v>3866</v>
      </c>
      <c r="C4379" s="131" t="s">
        <v>3761</v>
      </c>
      <c r="D4379" s="131" t="s">
        <v>3760</v>
      </c>
      <c r="E4379" s="132" t="s">
        <v>3870</v>
      </c>
      <c r="F4379" s="136" t="s">
        <v>563</v>
      </c>
      <c r="G4379" s="133">
        <v>73.15228128872026</v>
      </c>
    </row>
    <row r="4380" spans="2:7" ht="29.25" customHeight="1" x14ac:dyDescent="0.25">
      <c r="B4380" s="131" t="s">
        <v>3871</v>
      </c>
      <c r="C4380" s="131" t="s">
        <v>3761</v>
      </c>
      <c r="D4380" s="131" t="s">
        <v>3760</v>
      </c>
      <c r="E4380" s="132" t="s">
        <v>3872</v>
      </c>
      <c r="F4380" s="136" t="s">
        <v>563</v>
      </c>
      <c r="G4380" s="133">
        <v>73.15228128872026</v>
      </c>
    </row>
    <row r="4381" spans="2:7" ht="29.25" customHeight="1" x14ac:dyDescent="0.25">
      <c r="B4381" s="131" t="s">
        <v>3866</v>
      </c>
      <c r="C4381" s="131" t="s">
        <v>3761</v>
      </c>
      <c r="D4381" s="131" t="s">
        <v>3760</v>
      </c>
      <c r="E4381" s="132" t="s">
        <v>3873</v>
      </c>
      <c r="F4381" s="136" t="s">
        <v>586</v>
      </c>
      <c r="G4381" s="133">
        <v>29.127557772055077</v>
      </c>
    </row>
    <row r="4382" spans="2:7" ht="29.25" customHeight="1" x14ac:dyDescent="0.25">
      <c r="B4382" s="131" t="s">
        <v>3866</v>
      </c>
      <c r="C4382" s="131" t="s">
        <v>3761</v>
      </c>
      <c r="D4382" s="131" t="s">
        <v>3760</v>
      </c>
      <c r="E4382" s="132" t="s">
        <v>3874</v>
      </c>
      <c r="F4382" s="136" t="s">
        <v>688</v>
      </c>
      <c r="G4382" s="133">
        <v>43.69171989448305</v>
      </c>
    </row>
    <row r="4383" spans="2:7" ht="29.25" customHeight="1" x14ac:dyDescent="0.25">
      <c r="B4383" s="131" t="s">
        <v>3876</v>
      </c>
      <c r="C4383" s="131" t="s">
        <v>3761</v>
      </c>
      <c r="D4383" s="131" t="s">
        <v>3760</v>
      </c>
      <c r="E4383" s="132" t="s">
        <v>3875</v>
      </c>
      <c r="F4383" s="136" t="s">
        <v>544</v>
      </c>
      <c r="G4383" s="133">
        <v>139.57134365652013</v>
      </c>
    </row>
    <row r="4384" spans="2:7" ht="29.25" customHeight="1" x14ac:dyDescent="0.25">
      <c r="B4384" s="131" t="s">
        <v>3876</v>
      </c>
      <c r="C4384" s="131" t="s">
        <v>3761</v>
      </c>
      <c r="D4384" s="131" t="s">
        <v>3760</v>
      </c>
      <c r="E4384" s="132" t="s">
        <v>3877</v>
      </c>
      <c r="F4384" s="136" t="s">
        <v>563</v>
      </c>
      <c r="G4384" s="133">
        <v>0</v>
      </c>
    </row>
    <row r="4385" spans="2:7" ht="29.25" customHeight="1" x14ac:dyDescent="0.25">
      <c r="B4385" s="131" t="s">
        <v>1918</v>
      </c>
      <c r="C4385" s="131" t="s">
        <v>3761</v>
      </c>
      <c r="D4385" s="131" t="s">
        <v>3760</v>
      </c>
      <c r="E4385" s="132" t="s">
        <v>3878</v>
      </c>
      <c r="F4385" s="136" t="s">
        <v>798</v>
      </c>
      <c r="G4385" s="133">
        <v>24.833763458764203</v>
      </c>
    </row>
    <row r="4386" spans="2:7" ht="29.25" customHeight="1" x14ac:dyDescent="0.25">
      <c r="B4386" s="131" t="s">
        <v>3871</v>
      </c>
      <c r="C4386" s="131" t="s">
        <v>3761</v>
      </c>
      <c r="D4386" s="131" t="s">
        <v>3760</v>
      </c>
      <c r="E4386" s="132" t="s">
        <v>3879</v>
      </c>
      <c r="F4386" s="136" t="s">
        <v>563</v>
      </c>
      <c r="G4386" s="133">
        <v>87.08605404998147</v>
      </c>
    </row>
    <row r="4387" spans="2:7" ht="29.25" customHeight="1" x14ac:dyDescent="0.25">
      <c r="B4387" s="131" t="s">
        <v>3871</v>
      </c>
      <c r="C4387" s="131" t="s">
        <v>3761</v>
      </c>
      <c r="D4387" s="131" t="s">
        <v>3760</v>
      </c>
      <c r="E4387" s="132" t="s">
        <v>3880</v>
      </c>
      <c r="F4387" s="136" t="s">
        <v>559</v>
      </c>
      <c r="G4387" s="133">
        <v>54.784770240583654</v>
      </c>
    </row>
    <row r="4388" spans="2:7" ht="29.25" customHeight="1" x14ac:dyDescent="0.25">
      <c r="B4388" s="131" t="s">
        <v>3871</v>
      </c>
      <c r="C4388" s="131" t="s">
        <v>3761</v>
      </c>
      <c r="D4388" s="131" t="s">
        <v>3760</v>
      </c>
      <c r="E4388" s="132" t="s">
        <v>3881</v>
      </c>
      <c r="F4388" s="136" t="s">
        <v>544</v>
      </c>
      <c r="G4388" s="133">
        <v>139.57134365652013</v>
      </c>
    </row>
    <row r="4389" spans="2:7" ht="29.25" customHeight="1" x14ac:dyDescent="0.25">
      <c r="B4389" s="131" t="s">
        <v>3871</v>
      </c>
      <c r="C4389" s="131" t="s">
        <v>3761</v>
      </c>
      <c r="D4389" s="131" t="s">
        <v>3760</v>
      </c>
      <c r="E4389" s="132" t="s">
        <v>3882</v>
      </c>
      <c r="F4389" s="136" t="s">
        <v>544</v>
      </c>
      <c r="G4389" s="133">
        <v>139.57134365652013</v>
      </c>
    </row>
    <row r="4390" spans="2:7" ht="29.25" customHeight="1" x14ac:dyDescent="0.25">
      <c r="B4390" s="131" t="s">
        <v>3871</v>
      </c>
      <c r="C4390" s="131" t="s">
        <v>3761</v>
      </c>
      <c r="D4390" s="131" t="s">
        <v>3760</v>
      </c>
      <c r="E4390" s="132" t="s">
        <v>3883</v>
      </c>
      <c r="F4390" s="136" t="s">
        <v>544</v>
      </c>
      <c r="G4390" s="133">
        <v>139.57134365652013</v>
      </c>
    </row>
    <row r="4391" spans="2:7" ht="29.25" customHeight="1" x14ac:dyDescent="0.25">
      <c r="B4391" s="131" t="s">
        <v>3876</v>
      </c>
      <c r="C4391" s="131" t="s">
        <v>3761</v>
      </c>
      <c r="D4391" s="131" t="s">
        <v>3760</v>
      </c>
      <c r="E4391" s="132" t="s">
        <v>3884</v>
      </c>
      <c r="F4391" s="136" t="s">
        <v>544</v>
      </c>
      <c r="G4391" s="133">
        <v>119.19399553987182</v>
      </c>
    </row>
    <row r="4392" spans="2:7" ht="29.25" customHeight="1" x14ac:dyDescent="0.25">
      <c r="B4392" s="131" t="s">
        <v>3876</v>
      </c>
      <c r="C4392" s="131" t="s">
        <v>3761</v>
      </c>
      <c r="D4392" s="131" t="s">
        <v>3760</v>
      </c>
      <c r="E4392" s="132" t="s">
        <v>3885</v>
      </c>
      <c r="F4392" s="136" t="s">
        <v>563</v>
      </c>
      <c r="G4392" s="133">
        <v>74.391212445724804</v>
      </c>
    </row>
    <row r="4393" spans="2:7" ht="29.25" customHeight="1" x14ac:dyDescent="0.25">
      <c r="B4393" s="131" t="s">
        <v>3876</v>
      </c>
      <c r="C4393" s="131" t="s">
        <v>3761</v>
      </c>
      <c r="D4393" s="131" t="s">
        <v>3760</v>
      </c>
      <c r="E4393" s="132" t="s">
        <v>3886</v>
      </c>
      <c r="F4393" s="136" t="s">
        <v>544</v>
      </c>
      <c r="G4393" s="133">
        <v>119.19399553987182</v>
      </c>
    </row>
    <row r="4394" spans="2:7" ht="29.25" customHeight="1" x14ac:dyDescent="0.25">
      <c r="B4394" s="131" t="s">
        <v>3876</v>
      </c>
      <c r="C4394" s="131" t="s">
        <v>3761</v>
      </c>
      <c r="D4394" s="131" t="s">
        <v>3760</v>
      </c>
      <c r="E4394" s="132" t="s">
        <v>3887</v>
      </c>
      <c r="F4394" s="136" t="s">
        <v>563</v>
      </c>
      <c r="G4394" s="133">
        <v>74.391212445724804</v>
      </c>
    </row>
    <row r="4395" spans="2:7" ht="29.25" customHeight="1" x14ac:dyDescent="0.25">
      <c r="B4395" s="131" t="s">
        <v>3876</v>
      </c>
      <c r="C4395" s="131" t="s">
        <v>3761</v>
      </c>
      <c r="D4395" s="131" t="s">
        <v>3760</v>
      </c>
      <c r="E4395" s="132" t="s">
        <v>3888</v>
      </c>
      <c r="F4395" s="136" t="s">
        <v>688</v>
      </c>
      <c r="G4395" s="133">
        <v>44.467775432990933</v>
      </c>
    </row>
    <row r="4396" spans="2:7" ht="29.25" customHeight="1" x14ac:dyDescent="0.25">
      <c r="B4396" s="131" t="s">
        <v>3889</v>
      </c>
      <c r="C4396" s="131" t="s">
        <v>3761</v>
      </c>
      <c r="D4396" s="131" t="s">
        <v>3760</v>
      </c>
      <c r="E4396" s="132" t="s">
        <v>3890</v>
      </c>
      <c r="F4396" s="136" t="s">
        <v>563</v>
      </c>
      <c r="G4396" s="133">
        <v>74.391212445724804</v>
      </c>
    </row>
    <row r="4397" spans="2:7" ht="29.25" customHeight="1" x14ac:dyDescent="0.25">
      <c r="B4397" s="131" t="s">
        <v>3889</v>
      </c>
      <c r="C4397" s="131" t="s">
        <v>3761</v>
      </c>
      <c r="D4397" s="131" t="s">
        <v>3760</v>
      </c>
      <c r="E4397" s="132" t="s">
        <v>3891</v>
      </c>
      <c r="F4397" s="136" t="s">
        <v>845</v>
      </c>
      <c r="G4397" s="133">
        <v>6.8109562561796047</v>
      </c>
    </row>
    <row r="4398" spans="2:7" ht="29.25" customHeight="1" x14ac:dyDescent="0.25">
      <c r="B4398" s="131" t="s">
        <v>3892</v>
      </c>
      <c r="C4398" s="131" t="s">
        <v>3761</v>
      </c>
      <c r="D4398" s="131" t="s">
        <v>3760</v>
      </c>
      <c r="E4398" s="132" t="s">
        <v>3893</v>
      </c>
      <c r="F4398" s="136" t="s">
        <v>659</v>
      </c>
      <c r="G4398" s="133">
        <v>35.281304405620716</v>
      </c>
    </row>
    <row r="4399" spans="2:7" ht="29.25" customHeight="1" x14ac:dyDescent="0.25">
      <c r="B4399" s="131" t="s">
        <v>3892</v>
      </c>
      <c r="C4399" s="131" t="s">
        <v>3761</v>
      </c>
      <c r="D4399" s="131" t="s">
        <v>3760</v>
      </c>
      <c r="E4399" s="132" t="s">
        <v>3894</v>
      </c>
      <c r="F4399" s="136" t="s">
        <v>563</v>
      </c>
      <c r="G4399" s="133">
        <v>74.391212445724804</v>
      </c>
    </row>
    <row r="4400" spans="2:7" ht="29.25" customHeight="1" x14ac:dyDescent="0.25">
      <c r="B4400" s="131" t="s">
        <v>3895</v>
      </c>
      <c r="C4400" s="131" t="s">
        <v>3761</v>
      </c>
      <c r="D4400" s="131" t="s">
        <v>3760</v>
      </c>
      <c r="E4400" s="132" t="s">
        <v>3896</v>
      </c>
      <c r="F4400" s="136" t="s">
        <v>688</v>
      </c>
      <c r="G4400" s="133">
        <v>44.467775432990933</v>
      </c>
    </row>
    <row r="4401" spans="2:7" ht="29.25" customHeight="1" x14ac:dyDescent="0.25">
      <c r="B4401" s="131" t="s">
        <v>3895</v>
      </c>
      <c r="C4401" s="131" t="s">
        <v>3761</v>
      </c>
      <c r="D4401" s="131" t="s">
        <v>3760</v>
      </c>
      <c r="E4401" s="132" t="s">
        <v>3897</v>
      </c>
      <c r="F4401" s="136" t="s">
        <v>626</v>
      </c>
      <c r="G4401" s="133">
        <v>18.480797594797352</v>
      </c>
    </row>
    <row r="4402" spans="2:7" ht="29.25" customHeight="1" x14ac:dyDescent="0.25">
      <c r="B4402" s="131" t="s">
        <v>3898</v>
      </c>
      <c r="C4402" s="131" t="s">
        <v>3761</v>
      </c>
      <c r="D4402" s="131" t="s">
        <v>3760</v>
      </c>
      <c r="E4402" s="132" t="s">
        <v>3899</v>
      </c>
      <c r="F4402" s="136" t="s">
        <v>586</v>
      </c>
      <c r="G4402" s="133">
        <v>29.576468928429293</v>
      </c>
    </row>
    <row r="4403" spans="2:7" ht="29.25" customHeight="1" x14ac:dyDescent="0.25">
      <c r="B4403" s="131" t="s">
        <v>3898</v>
      </c>
      <c r="C4403" s="131" t="s">
        <v>3761</v>
      </c>
      <c r="D4403" s="131" t="s">
        <v>3760</v>
      </c>
      <c r="E4403" s="132" t="s">
        <v>3900</v>
      </c>
      <c r="F4403" s="136" t="s">
        <v>553</v>
      </c>
      <c r="G4403" s="133">
        <v>183.64994348156137</v>
      </c>
    </row>
    <row r="4404" spans="2:7" ht="29.25" customHeight="1" x14ac:dyDescent="0.25">
      <c r="B4404" s="131" t="s">
        <v>3898</v>
      </c>
      <c r="C4404" s="131" t="s">
        <v>3761</v>
      </c>
      <c r="D4404" s="131" t="s">
        <v>3760</v>
      </c>
      <c r="E4404" s="132" t="s">
        <v>3901</v>
      </c>
      <c r="F4404" s="136" t="s">
        <v>563</v>
      </c>
      <c r="G4404" s="133">
        <v>74.391212445724804</v>
      </c>
    </row>
    <row r="4405" spans="2:7" ht="29.25" customHeight="1" x14ac:dyDescent="0.25">
      <c r="B4405" s="131" t="s">
        <v>3902</v>
      </c>
      <c r="C4405" s="131" t="s">
        <v>3761</v>
      </c>
      <c r="D4405" s="131" t="s">
        <v>3760</v>
      </c>
      <c r="E4405" s="132" t="s">
        <v>3903</v>
      </c>
      <c r="F4405" s="136" t="s">
        <v>544</v>
      </c>
      <c r="G4405" s="133">
        <v>119.19399553987182</v>
      </c>
    </row>
    <row r="4406" spans="2:7" ht="29.25" customHeight="1" x14ac:dyDescent="0.25">
      <c r="B4406" s="131" t="s">
        <v>3902</v>
      </c>
      <c r="C4406" s="131" t="s">
        <v>3761</v>
      </c>
      <c r="D4406" s="131" t="s">
        <v>3760</v>
      </c>
      <c r="E4406" s="132" t="s">
        <v>3904</v>
      </c>
      <c r="F4406" s="136" t="s">
        <v>544</v>
      </c>
      <c r="G4406" s="133">
        <v>119.19399553987182</v>
      </c>
    </row>
    <row r="4407" spans="2:7" ht="29.25" customHeight="1" x14ac:dyDescent="0.25">
      <c r="B4407" s="131" t="s">
        <v>3902</v>
      </c>
      <c r="C4407" s="131" t="s">
        <v>3761</v>
      </c>
      <c r="D4407" s="131" t="s">
        <v>3760</v>
      </c>
      <c r="E4407" s="132" t="s">
        <v>3905</v>
      </c>
      <c r="F4407" s="136" t="s">
        <v>688</v>
      </c>
      <c r="G4407" s="133">
        <v>44.467775432990933</v>
      </c>
    </row>
    <row r="4408" spans="2:7" ht="29.25" customHeight="1" x14ac:dyDescent="0.25">
      <c r="B4408" s="131" t="s">
        <v>3902</v>
      </c>
      <c r="C4408" s="131" t="s">
        <v>3761</v>
      </c>
      <c r="D4408" s="131" t="s">
        <v>3760</v>
      </c>
      <c r="E4408" s="132" t="s">
        <v>3906</v>
      </c>
      <c r="F4408" s="136" t="s">
        <v>563</v>
      </c>
      <c r="G4408" s="133">
        <v>74.391212445724804</v>
      </c>
    </row>
    <row r="4409" spans="2:7" ht="29.25" customHeight="1" x14ac:dyDescent="0.25">
      <c r="B4409" s="131" t="s">
        <v>3902</v>
      </c>
      <c r="C4409" s="131" t="s">
        <v>3761</v>
      </c>
      <c r="D4409" s="131" t="s">
        <v>3760</v>
      </c>
      <c r="E4409" s="132" t="s">
        <v>3907</v>
      </c>
      <c r="F4409" s="136" t="s">
        <v>559</v>
      </c>
      <c r="G4409" s="133">
        <v>46.76269726832686</v>
      </c>
    </row>
    <row r="4410" spans="2:7" ht="29.25" customHeight="1" x14ac:dyDescent="0.25">
      <c r="B4410" s="131" t="s">
        <v>3876</v>
      </c>
      <c r="C4410" s="131" t="s">
        <v>3761</v>
      </c>
      <c r="D4410" s="131" t="s">
        <v>3760</v>
      </c>
      <c r="E4410" s="132" t="s">
        <v>3909</v>
      </c>
      <c r="F4410" s="136" t="s">
        <v>544</v>
      </c>
      <c r="G4410" s="133">
        <v>135.41850289343628</v>
      </c>
    </row>
    <row r="4411" spans="2:7" ht="29.25" customHeight="1" x14ac:dyDescent="0.25">
      <c r="B4411" s="131" t="s">
        <v>3442</v>
      </c>
      <c r="C4411" s="131" t="s">
        <v>3761</v>
      </c>
      <c r="D4411" s="131" t="s">
        <v>3760</v>
      </c>
      <c r="E4411" s="132" t="s">
        <v>3910</v>
      </c>
      <c r="F4411" s="136" t="s">
        <v>563</v>
      </c>
      <c r="G4411" s="133">
        <v>84.522274068843316</v>
      </c>
    </row>
    <row r="4412" spans="2:7" ht="29.25" customHeight="1" x14ac:dyDescent="0.25">
      <c r="B4412" s="131" t="s">
        <v>3876</v>
      </c>
      <c r="C4412" s="131" t="s">
        <v>3761</v>
      </c>
      <c r="D4412" s="131" t="s">
        <v>3760</v>
      </c>
      <c r="E4412" s="132" t="s">
        <v>3911</v>
      </c>
      <c r="F4412" s="136" t="s">
        <v>563</v>
      </c>
      <c r="G4412" s="133">
        <v>84.522274068843316</v>
      </c>
    </row>
    <row r="4413" spans="2:7" ht="29.25" customHeight="1" x14ac:dyDescent="0.25">
      <c r="B4413" s="131" t="s">
        <v>3912</v>
      </c>
      <c r="C4413" s="131" t="s">
        <v>3761</v>
      </c>
      <c r="D4413" s="131" t="s">
        <v>3760</v>
      </c>
      <c r="E4413" s="132" t="s">
        <v>3913</v>
      </c>
      <c r="F4413" s="136" t="s">
        <v>559</v>
      </c>
      <c r="G4413" s="133">
        <v>53.18164983309314</v>
      </c>
    </row>
    <row r="4414" spans="2:7" ht="29.25" customHeight="1" x14ac:dyDescent="0.25">
      <c r="B4414" s="131" t="s">
        <v>3912</v>
      </c>
      <c r="C4414" s="131" t="s">
        <v>3761</v>
      </c>
      <c r="D4414" s="131" t="s">
        <v>3760</v>
      </c>
      <c r="E4414" s="132" t="s">
        <v>3914</v>
      </c>
      <c r="F4414" s="136" t="s">
        <v>544</v>
      </c>
      <c r="G4414" s="133">
        <v>135.41850289343628</v>
      </c>
    </row>
    <row r="4415" spans="2:7" ht="29.25" customHeight="1" x14ac:dyDescent="0.25">
      <c r="B4415" s="131" t="s">
        <v>3912</v>
      </c>
      <c r="C4415" s="131" t="s">
        <v>3761</v>
      </c>
      <c r="D4415" s="131" t="s">
        <v>3760</v>
      </c>
      <c r="E4415" s="132" t="s">
        <v>3915</v>
      </c>
      <c r="F4415" s="136" t="s">
        <v>559</v>
      </c>
      <c r="G4415" s="133">
        <v>53.18164983309314</v>
      </c>
    </row>
    <row r="4416" spans="2:7" ht="29.25" customHeight="1" x14ac:dyDescent="0.25">
      <c r="B4416" s="131" t="s">
        <v>3912</v>
      </c>
      <c r="C4416" s="131" t="s">
        <v>3761</v>
      </c>
      <c r="D4416" s="131" t="s">
        <v>3760</v>
      </c>
      <c r="E4416" s="132" t="s">
        <v>3916</v>
      </c>
      <c r="F4416" s="136" t="s">
        <v>544</v>
      </c>
      <c r="G4416" s="133">
        <v>135.41850289343628</v>
      </c>
    </row>
    <row r="4417" spans="2:7" ht="29.25" customHeight="1" x14ac:dyDescent="0.25">
      <c r="B4417" s="131" t="s">
        <v>3917</v>
      </c>
      <c r="C4417" s="131" t="s">
        <v>3761</v>
      </c>
      <c r="D4417" s="131" t="s">
        <v>3760</v>
      </c>
      <c r="E4417" s="132" t="s">
        <v>3918</v>
      </c>
      <c r="F4417" s="136" t="s">
        <v>563</v>
      </c>
      <c r="G4417" s="133">
        <v>89.778454128655483</v>
      </c>
    </row>
    <row r="4418" spans="2:7" ht="29.25" customHeight="1" x14ac:dyDescent="0.25">
      <c r="B4418" s="131" t="s">
        <v>3917</v>
      </c>
      <c r="C4418" s="131" t="s">
        <v>3761</v>
      </c>
      <c r="D4418" s="131" t="s">
        <v>3760</v>
      </c>
      <c r="E4418" s="132" t="s">
        <v>3919</v>
      </c>
      <c r="F4418" s="136" t="s">
        <v>544</v>
      </c>
      <c r="G4418" s="133">
        <v>143.92486391970507</v>
      </c>
    </row>
    <row r="4419" spans="2:7" ht="29.25" customHeight="1" x14ac:dyDescent="0.25">
      <c r="B4419" s="131" t="s">
        <v>3917</v>
      </c>
      <c r="C4419" s="131" t="s">
        <v>3761</v>
      </c>
      <c r="D4419" s="131" t="s">
        <v>3760</v>
      </c>
      <c r="E4419" s="132" t="s">
        <v>3920</v>
      </c>
      <c r="F4419" s="136" t="s">
        <v>688</v>
      </c>
      <c r="G4419" s="133">
        <v>53.723058069409916</v>
      </c>
    </row>
    <row r="4420" spans="2:7" ht="29.25" customHeight="1" x14ac:dyDescent="0.25">
      <c r="B4420" s="131" t="s">
        <v>3921</v>
      </c>
      <c r="C4420" s="131" t="s">
        <v>3761</v>
      </c>
      <c r="D4420" s="131" t="s">
        <v>3760</v>
      </c>
      <c r="E4420" s="132" t="s">
        <v>3922</v>
      </c>
      <c r="F4420" s="136" t="s">
        <v>544</v>
      </c>
      <c r="G4420" s="133">
        <v>143.92486391970507</v>
      </c>
    </row>
    <row r="4421" spans="2:7" ht="29.25" customHeight="1" x14ac:dyDescent="0.25">
      <c r="B4421" s="131" t="s">
        <v>3923</v>
      </c>
      <c r="C4421" s="131" t="s">
        <v>3761</v>
      </c>
      <c r="D4421" s="131" t="s">
        <v>3760</v>
      </c>
      <c r="E4421" s="132" t="s">
        <v>3924</v>
      </c>
      <c r="F4421" s="136" t="s">
        <v>559</v>
      </c>
      <c r="G4421" s="133">
        <v>51.267566322369433</v>
      </c>
    </row>
    <row r="4422" spans="2:7" ht="29.25" customHeight="1" x14ac:dyDescent="0.25">
      <c r="B4422" s="131" t="s">
        <v>3923</v>
      </c>
      <c r="C4422" s="131" t="s">
        <v>3761</v>
      </c>
      <c r="D4422" s="131" t="s">
        <v>3760</v>
      </c>
      <c r="E4422" s="132" t="s">
        <v>3925</v>
      </c>
      <c r="F4422" s="136" t="s">
        <v>544</v>
      </c>
      <c r="G4422" s="133">
        <v>130.43228111605495</v>
      </c>
    </row>
    <row r="4423" spans="2:7" ht="29.25" customHeight="1" x14ac:dyDescent="0.25">
      <c r="B4423" s="131" t="s">
        <v>3923</v>
      </c>
      <c r="C4423" s="131" t="s">
        <v>3761</v>
      </c>
      <c r="D4423" s="131" t="s">
        <v>3760</v>
      </c>
      <c r="E4423" s="132" t="s">
        <v>3926</v>
      </c>
      <c r="F4423" s="136" t="s">
        <v>563</v>
      </c>
      <c r="G4423" s="133">
        <v>81.389787749732676</v>
      </c>
    </row>
    <row r="4424" spans="2:7" ht="29.25" customHeight="1" x14ac:dyDescent="0.25">
      <c r="B4424" s="131" t="s">
        <v>3927</v>
      </c>
      <c r="C4424" s="131" t="s">
        <v>3761</v>
      </c>
      <c r="D4424" s="131" t="s">
        <v>3760</v>
      </c>
      <c r="E4424" s="132" t="s">
        <v>3928</v>
      </c>
      <c r="F4424" s="136" t="s">
        <v>688</v>
      </c>
      <c r="G4424" s="133">
        <v>48.684082008073759</v>
      </c>
    </row>
    <row r="4425" spans="2:7" ht="29.25" customHeight="1" x14ac:dyDescent="0.25">
      <c r="B4425" s="131" t="s">
        <v>3923</v>
      </c>
      <c r="C4425" s="131" t="s">
        <v>3761</v>
      </c>
      <c r="D4425" s="131" t="s">
        <v>3760</v>
      </c>
      <c r="E4425" s="132" t="s">
        <v>3929</v>
      </c>
      <c r="F4425" s="136" t="s">
        <v>553</v>
      </c>
      <c r="G4425" s="133">
        <v>204.06559023999546</v>
      </c>
    </row>
    <row r="4426" spans="2:7" ht="29.25" customHeight="1" x14ac:dyDescent="0.25">
      <c r="B4426" s="131" t="s">
        <v>3927</v>
      </c>
      <c r="C4426" s="131" t="s">
        <v>3761</v>
      </c>
      <c r="D4426" s="131" t="s">
        <v>3760</v>
      </c>
      <c r="E4426" s="132" t="s">
        <v>3930</v>
      </c>
      <c r="F4426" s="136" t="s">
        <v>563</v>
      </c>
      <c r="G4426" s="133">
        <v>81.389787749732676</v>
      </c>
    </row>
    <row r="4427" spans="2:7" ht="29.25" customHeight="1" x14ac:dyDescent="0.25">
      <c r="B4427" s="131" t="s">
        <v>3927</v>
      </c>
      <c r="C4427" s="131" t="s">
        <v>3761</v>
      </c>
      <c r="D4427" s="131" t="s">
        <v>3760</v>
      </c>
      <c r="E4427" s="132" t="s">
        <v>3931</v>
      </c>
      <c r="F4427" s="136" t="s">
        <v>544</v>
      </c>
      <c r="G4427" s="133">
        <v>130.43228111605495</v>
      </c>
    </row>
    <row r="4428" spans="2:7" ht="29.25" customHeight="1" x14ac:dyDescent="0.25">
      <c r="B4428" s="131" t="s">
        <v>3927</v>
      </c>
      <c r="C4428" s="131" t="s">
        <v>3761</v>
      </c>
      <c r="D4428" s="131" t="s">
        <v>3760</v>
      </c>
      <c r="E4428" s="132" t="s">
        <v>3932</v>
      </c>
      <c r="F4428" s="136" t="s">
        <v>547</v>
      </c>
      <c r="G4428" s="133">
        <v>326.95412400415751</v>
      </c>
    </row>
    <row r="4429" spans="2:7" ht="29.25" customHeight="1" x14ac:dyDescent="0.25">
      <c r="B4429" s="131" t="s">
        <v>3933</v>
      </c>
      <c r="C4429" s="131" t="s">
        <v>3761</v>
      </c>
      <c r="D4429" s="131" t="s">
        <v>3760</v>
      </c>
      <c r="E4429" s="132" t="s">
        <v>3934</v>
      </c>
      <c r="F4429" s="136" t="s">
        <v>688</v>
      </c>
      <c r="G4429" s="133">
        <v>51.869809350328865</v>
      </c>
    </row>
    <row r="4430" spans="2:7" ht="29.25" customHeight="1" x14ac:dyDescent="0.25">
      <c r="B4430" s="131" t="s">
        <v>3933</v>
      </c>
      <c r="C4430" s="131" t="s">
        <v>3761</v>
      </c>
      <c r="D4430" s="131" t="s">
        <v>3760</v>
      </c>
      <c r="E4430" s="132" t="s">
        <v>3935</v>
      </c>
      <c r="F4430" s="136" t="s">
        <v>544</v>
      </c>
      <c r="G4430" s="133">
        <v>138.9569488904294</v>
      </c>
    </row>
    <row r="4431" spans="2:7" ht="29.25" customHeight="1" x14ac:dyDescent="0.25">
      <c r="B4431" s="131" t="s">
        <v>3933</v>
      </c>
      <c r="C4431" s="131" t="s">
        <v>3761</v>
      </c>
      <c r="D4431" s="131" t="s">
        <v>3760</v>
      </c>
      <c r="E4431" s="132" t="s">
        <v>3936</v>
      </c>
      <c r="F4431" s="136" t="s">
        <v>2077</v>
      </c>
      <c r="G4431" s="133">
        <v>87.196909406262151</v>
      </c>
    </row>
    <row r="4432" spans="2:7" ht="29.25" customHeight="1" x14ac:dyDescent="0.25">
      <c r="B4432" s="131" t="s">
        <v>3933</v>
      </c>
      <c r="C4432" s="131" t="s">
        <v>3761</v>
      </c>
      <c r="D4432" s="131" t="s">
        <v>3760</v>
      </c>
      <c r="E4432" s="132" t="s">
        <v>3937</v>
      </c>
      <c r="F4432" s="136" t="s">
        <v>688</v>
      </c>
      <c r="G4432" s="133">
        <v>51.869809350328865</v>
      </c>
    </row>
    <row r="4433" spans="2:7" ht="29.25" customHeight="1" x14ac:dyDescent="0.25">
      <c r="B4433" s="131" t="s">
        <v>3933</v>
      </c>
      <c r="C4433" s="131" t="s">
        <v>3761</v>
      </c>
      <c r="D4433" s="131" t="s">
        <v>3760</v>
      </c>
      <c r="E4433" s="132" t="s">
        <v>3938</v>
      </c>
      <c r="F4433" s="136" t="s">
        <v>688</v>
      </c>
      <c r="G4433" s="133">
        <v>51.869809350328865</v>
      </c>
    </row>
    <row r="4434" spans="2:7" ht="29.25" customHeight="1" x14ac:dyDescent="0.25">
      <c r="B4434" s="131" t="s">
        <v>3933</v>
      </c>
      <c r="C4434" s="131" t="s">
        <v>3761</v>
      </c>
      <c r="D4434" s="131" t="s">
        <v>3760</v>
      </c>
      <c r="E4434" s="132" t="s">
        <v>3939</v>
      </c>
      <c r="F4434" s="136" t="s">
        <v>559</v>
      </c>
      <c r="G4434" s="133">
        <v>54.540094563176254</v>
      </c>
    </row>
    <row r="4435" spans="2:7" ht="29.25" customHeight="1" x14ac:dyDescent="0.25">
      <c r="B4435" s="131" t="s">
        <v>3933</v>
      </c>
      <c r="C4435" s="131" t="s">
        <v>3761</v>
      </c>
      <c r="D4435" s="131" t="s">
        <v>3760</v>
      </c>
      <c r="E4435" s="132" t="s">
        <v>3940</v>
      </c>
      <c r="F4435" s="136" t="s">
        <v>559</v>
      </c>
      <c r="G4435" s="133">
        <v>54.540094563176254</v>
      </c>
    </row>
    <row r="4436" spans="2:7" ht="29.25" customHeight="1" x14ac:dyDescent="0.25">
      <c r="B4436" s="131" t="s">
        <v>3933</v>
      </c>
      <c r="C4436" s="131" t="s">
        <v>3761</v>
      </c>
      <c r="D4436" s="131" t="s">
        <v>3760</v>
      </c>
      <c r="E4436" s="132" t="s">
        <v>3941</v>
      </c>
      <c r="F4436" s="136" t="s">
        <v>796</v>
      </c>
      <c r="G4436" s="133">
        <v>16.312182217082846</v>
      </c>
    </row>
    <row r="4437" spans="2:7" ht="29.25" customHeight="1" x14ac:dyDescent="0.25">
      <c r="B4437" s="131" t="s">
        <v>3944</v>
      </c>
      <c r="C4437" s="131" t="s">
        <v>3761</v>
      </c>
      <c r="D4437" s="131" t="s">
        <v>3760</v>
      </c>
      <c r="E4437" s="132" t="s">
        <v>3943</v>
      </c>
      <c r="F4437" s="136" t="s">
        <v>688</v>
      </c>
      <c r="G4437" s="133">
        <v>53.773443969576761</v>
      </c>
    </row>
    <row r="4438" spans="2:7" ht="29.25" customHeight="1" x14ac:dyDescent="0.25">
      <c r="B4438" s="131" t="s">
        <v>3945</v>
      </c>
      <c r="C4438" s="131" t="s">
        <v>3761</v>
      </c>
      <c r="D4438" s="131" t="s">
        <v>3760</v>
      </c>
      <c r="E4438" s="132" t="s">
        <v>3946</v>
      </c>
      <c r="F4438" s="136" t="s">
        <v>688</v>
      </c>
      <c r="G4438" s="133">
        <v>53.773443969576761</v>
      </c>
    </row>
    <row r="4439" spans="2:7" ht="29.25" customHeight="1" x14ac:dyDescent="0.25">
      <c r="B4439" s="131" t="s">
        <v>3951</v>
      </c>
      <c r="C4439" s="131" t="s">
        <v>3761</v>
      </c>
      <c r="D4439" s="131" t="s">
        <v>3760</v>
      </c>
      <c r="E4439" s="132" t="s">
        <v>3947</v>
      </c>
      <c r="F4439" s="136" t="s">
        <v>559</v>
      </c>
      <c r="G4439" s="133">
        <v>56.58595291567017</v>
      </c>
    </row>
    <row r="4440" spans="2:7" ht="29.25" customHeight="1" x14ac:dyDescent="0.25">
      <c r="B4440" s="131" t="s">
        <v>3948</v>
      </c>
      <c r="C4440" s="131" t="s">
        <v>3761</v>
      </c>
      <c r="D4440" s="131" t="s">
        <v>3760</v>
      </c>
      <c r="E4440" s="132" t="s">
        <v>3949</v>
      </c>
      <c r="F4440" s="136" t="s">
        <v>544</v>
      </c>
      <c r="G4440" s="133">
        <v>144.10975141792929</v>
      </c>
    </row>
    <row r="4441" spans="2:7" ht="29.25" customHeight="1" x14ac:dyDescent="0.25">
      <c r="B4441" s="131" t="s">
        <v>3948</v>
      </c>
      <c r="C4441" s="131" t="s">
        <v>3761</v>
      </c>
      <c r="D4441" s="131" t="s">
        <v>3760</v>
      </c>
      <c r="E4441" s="132" t="s">
        <v>3950</v>
      </c>
      <c r="F4441" s="136" t="s">
        <v>563</v>
      </c>
      <c r="G4441" s="133">
        <v>89.96555930806305</v>
      </c>
    </row>
    <row r="4442" spans="2:7" ht="29.25" customHeight="1" x14ac:dyDescent="0.25">
      <c r="B4442" s="131" t="s">
        <v>3951</v>
      </c>
      <c r="C4442" s="131" t="s">
        <v>3761</v>
      </c>
      <c r="D4442" s="131" t="s">
        <v>3760</v>
      </c>
      <c r="E4442" s="132" t="s">
        <v>3952</v>
      </c>
      <c r="F4442" s="136" t="s">
        <v>553</v>
      </c>
      <c r="G4442" s="133">
        <v>225.38699530735835</v>
      </c>
    </row>
    <row r="4443" spans="2:7" ht="29.25" customHeight="1" x14ac:dyDescent="0.25">
      <c r="B4443" s="131" t="s">
        <v>3951</v>
      </c>
      <c r="C4443" s="131" t="s">
        <v>3761</v>
      </c>
      <c r="D4443" s="131" t="s">
        <v>3760</v>
      </c>
      <c r="E4443" s="132" t="s">
        <v>3953</v>
      </c>
      <c r="F4443" s="136" t="s">
        <v>563</v>
      </c>
      <c r="G4443" s="133">
        <v>89.96555930806305</v>
      </c>
    </row>
    <row r="4444" spans="2:7" ht="29.25" customHeight="1" x14ac:dyDescent="0.25">
      <c r="B4444" s="131" t="s">
        <v>3951</v>
      </c>
      <c r="C4444" s="131" t="s">
        <v>3761</v>
      </c>
      <c r="D4444" s="131" t="s">
        <v>3760</v>
      </c>
      <c r="E4444" s="132" t="s">
        <v>3954</v>
      </c>
      <c r="F4444" s="136" t="s">
        <v>544</v>
      </c>
      <c r="G4444" s="133">
        <v>144.10975141792929</v>
      </c>
    </row>
    <row r="4445" spans="2:7" ht="29.25" customHeight="1" x14ac:dyDescent="0.25">
      <c r="B4445" s="131" t="s">
        <v>3951</v>
      </c>
      <c r="C4445" s="131" t="s">
        <v>3761</v>
      </c>
      <c r="D4445" s="131" t="s">
        <v>3760</v>
      </c>
      <c r="E4445" s="132" t="s">
        <v>3955</v>
      </c>
      <c r="F4445" s="136" t="s">
        <v>563</v>
      </c>
      <c r="G4445" s="133">
        <v>89.96555930806305</v>
      </c>
    </row>
    <row r="4446" spans="2:7" ht="29.25" customHeight="1" x14ac:dyDescent="0.25">
      <c r="B4446" s="131" t="s">
        <v>3956</v>
      </c>
      <c r="C4446" s="131" t="s">
        <v>3761</v>
      </c>
      <c r="D4446" s="131" t="s">
        <v>3760</v>
      </c>
      <c r="E4446" s="132" t="s">
        <v>3955</v>
      </c>
      <c r="F4446" s="136" t="s">
        <v>563</v>
      </c>
      <c r="G4446" s="133">
        <v>89.96555930806305</v>
      </c>
    </row>
    <row r="4447" spans="2:7" ht="29.25" customHeight="1" x14ac:dyDescent="0.25">
      <c r="B4447" s="131" t="s">
        <v>3956</v>
      </c>
      <c r="C4447" s="131" t="s">
        <v>3761</v>
      </c>
      <c r="D4447" s="131" t="s">
        <v>3760</v>
      </c>
      <c r="E4447" s="132" t="s">
        <v>4642</v>
      </c>
      <c r="F4447" s="136" t="s">
        <v>563</v>
      </c>
      <c r="G4447" s="133">
        <v>89.96555930806305</v>
      </c>
    </row>
    <row r="4448" spans="2:7" ht="29.25" customHeight="1" x14ac:dyDescent="0.25">
      <c r="B4448" s="131" t="s">
        <v>3942</v>
      </c>
      <c r="C4448" s="131" t="s">
        <v>3761</v>
      </c>
      <c r="D4448" s="131" t="s">
        <v>3760</v>
      </c>
      <c r="E4448" s="132" t="s">
        <v>3957</v>
      </c>
      <c r="F4448" s="136" t="s">
        <v>559</v>
      </c>
      <c r="G4448" s="133">
        <v>53.37451299933349</v>
      </c>
    </row>
    <row r="4449" spans="2:7" ht="29.25" customHeight="1" x14ac:dyDescent="0.25">
      <c r="B4449" s="131" t="s">
        <v>3942</v>
      </c>
      <c r="C4449" s="131" t="s">
        <v>3761</v>
      </c>
      <c r="D4449" s="131" t="s">
        <v>3760</v>
      </c>
      <c r="E4449" s="132" t="s">
        <v>3958</v>
      </c>
      <c r="F4449" s="136" t="s">
        <v>544</v>
      </c>
      <c r="G4449" s="133">
        <v>135.85212224645818</v>
      </c>
    </row>
    <row r="4450" spans="2:7" ht="29.25" customHeight="1" x14ac:dyDescent="0.25">
      <c r="B4450" s="131" t="s">
        <v>3942</v>
      </c>
      <c r="C4450" s="131" t="s">
        <v>3761</v>
      </c>
      <c r="D4450" s="131" t="s">
        <v>3760</v>
      </c>
      <c r="E4450" s="132" t="s">
        <v>3959</v>
      </c>
      <c r="F4450" s="136" t="s">
        <v>688</v>
      </c>
      <c r="G4450" s="133">
        <v>50.650668473093916</v>
      </c>
    </row>
    <row r="4451" spans="2:7" ht="29.25" customHeight="1" x14ac:dyDescent="0.25">
      <c r="B4451" s="131" t="s">
        <v>3960</v>
      </c>
      <c r="C4451" s="131" t="s">
        <v>3761</v>
      </c>
      <c r="D4451" s="131" t="s">
        <v>3760</v>
      </c>
      <c r="E4451" s="132" t="s">
        <v>3962</v>
      </c>
      <c r="F4451" s="136" t="s">
        <v>553</v>
      </c>
      <c r="G4451" s="133">
        <v>211.87586066545239</v>
      </c>
    </row>
    <row r="4452" spans="2:7" ht="29.25" customHeight="1" x14ac:dyDescent="0.25">
      <c r="B4452" s="131" t="s">
        <v>3960</v>
      </c>
      <c r="C4452" s="131" t="s">
        <v>3761</v>
      </c>
      <c r="D4452" s="131" t="s">
        <v>3760</v>
      </c>
      <c r="E4452" s="132" t="s">
        <v>3963</v>
      </c>
      <c r="F4452" s="136" t="s">
        <v>688</v>
      </c>
      <c r="G4452" s="133">
        <v>50.566018867943399</v>
      </c>
    </row>
    <row r="4453" spans="2:7" ht="29.25" customHeight="1" x14ac:dyDescent="0.25">
      <c r="B4453" s="131" t="s">
        <v>3966</v>
      </c>
      <c r="C4453" s="131" t="s">
        <v>3761</v>
      </c>
      <c r="D4453" s="131" t="s">
        <v>3760</v>
      </c>
      <c r="E4453" s="132" t="s">
        <v>3964</v>
      </c>
      <c r="F4453" s="136" t="s">
        <v>553</v>
      </c>
      <c r="G4453" s="133">
        <v>211.87586066545239</v>
      </c>
    </row>
    <row r="4454" spans="2:7" ht="29.25" customHeight="1" x14ac:dyDescent="0.25">
      <c r="B4454" s="131" t="s">
        <v>3966</v>
      </c>
      <c r="C4454" s="131" t="s">
        <v>3761</v>
      </c>
      <c r="D4454" s="131" t="s">
        <v>3760</v>
      </c>
      <c r="E4454" s="132" t="s">
        <v>3965</v>
      </c>
      <c r="F4454" s="136" t="s">
        <v>544</v>
      </c>
      <c r="G4454" s="133">
        <v>135.45840265997342</v>
      </c>
    </row>
    <row r="4455" spans="2:7" ht="29.25" customHeight="1" x14ac:dyDescent="0.25">
      <c r="B4455" s="131" t="s">
        <v>3966</v>
      </c>
      <c r="C4455" s="131" t="s">
        <v>3761</v>
      </c>
      <c r="D4455" s="131" t="s">
        <v>3760</v>
      </c>
      <c r="E4455" s="132" t="s">
        <v>3967</v>
      </c>
      <c r="F4455" s="136" t="s">
        <v>563</v>
      </c>
      <c r="G4455" s="133">
        <v>84.598052071247608</v>
      </c>
    </row>
    <row r="4456" spans="2:7" ht="29.25" customHeight="1" x14ac:dyDescent="0.25">
      <c r="B4456" s="131" t="s">
        <v>3966</v>
      </c>
      <c r="C4456" s="131" t="s">
        <v>3761</v>
      </c>
      <c r="D4456" s="131" t="s">
        <v>3760</v>
      </c>
      <c r="E4456" s="132" t="s">
        <v>3968</v>
      </c>
      <c r="F4456" s="136" t="s">
        <v>688</v>
      </c>
      <c r="G4456" s="133">
        <v>50.566018867943399</v>
      </c>
    </row>
    <row r="4457" spans="2:7" ht="29.25" customHeight="1" x14ac:dyDescent="0.25">
      <c r="B4457" s="131" t="s">
        <v>3966</v>
      </c>
      <c r="C4457" s="131" t="s">
        <v>3761</v>
      </c>
      <c r="D4457" s="131" t="s">
        <v>3760</v>
      </c>
      <c r="E4457" s="132" t="s">
        <v>3969</v>
      </c>
      <c r="F4457" s="136" t="s">
        <v>626</v>
      </c>
      <c r="G4457" s="133">
        <v>21.033893596989611</v>
      </c>
    </row>
    <row r="4458" spans="2:7" ht="29.25" customHeight="1" x14ac:dyDescent="0.25">
      <c r="B4458" s="131" t="s">
        <v>3966</v>
      </c>
      <c r="C4458" s="131" t="s">
        <v>3761</v>
      </c>
      <c r="D4458" s="131" t="s">
        <v>3760</v>
      </c>
      <c r="E4458" s="132" t="s">
        <v>3970</v>
      </c>
      <c r="F4458" s="136" t="s">
        <v>559</v>
      </c>
      <c r="G4458" s="133">
        <v>53.236291688093097</v>
      </c>
    </row>
    <row r="4459" spans="2:7" ht="29.25" customHeight="1" x14ac:dyDescent="0.25">
      <c r="B4459" s="131" t="s">
        <v>3971</v>
      </c>
      <c r="C4459" s="131" t="s">
        <v>3761</v>
      </c>
      <c r="D4459" s="131" t="s">
        <v>3760</v>
      </c>
      <c r="E4459" s="132" t="s">
        <v>3972</v>
      </c>
      <c r="F4459" s="136" t="s">
        <v>559</v>
      </c>
      <c r="G4459" s="133">
        <v>53.236291688093097</v>
      </c>
    </row>
    <row r="4460" spans="2:7" ht="29.25" customHeight="1" x14ac:dyDescent="0.25">
      <c r="B4460" s="131" t="s">
        <v>3971</v>
      </c>
      <c r="C4460" s="131" t="s">
        <v>3761</v>
      </c>
      <c r="D4460" s="131" t="s">
        <v>3760</v>
      </c>
      <c r="E4460" s="132" t="s">
        <v>3973</v>
      </c>
      <c r="F4460" s="136" t="s">
        <v>544</v>
      </c>
      <c r="G4460" s="133">
        <v>135.45840265997342</v>
      </c>
    </row>
    <row r="4461" spans="2:7" ht="29.25" customHeight="1" x14ac:dyDescent="0.25">
      <c r="B4461" s="131" t="s">
        <v>3974</v>
      </c>
      <c r="C4461" s="131" t="s">
        <v>3761</v>
      </c>
      <c r="D4461" s="131" t="s">
        <v>3760</v>
      </c>
      <c r="E4461" s="132" t="s">
        <v>3975</v>
      </c>
      <c r="F4461" s="136" t="s">
        <v>544</v>
      </c>
      <c r="G4461" s="133">
        <v>135.45840265997342</v>
      </c>
    </row>
    <row r="4462" spans="2:7" ht="29.25" customHeight="1" x14ac:dyDescent="0.25">
      <c r="B4462" s="131" t="s">
        <v>1901</v>
      </c>
      <c r="C4462" s="131" t="s">
        <v>3761</v>
      </c>
      <c r="D4462" s="131" t="s">
        <v>3760</v>
      </c>
      <c r="E4462" s="132" t="s">
        <v>3976</v>
      </c>
      <c r="F4462" s="136" t="s">
        <v>798</v>
      </c>
      <c r="G4462" s="133">
        <v>24.058619688994821</v>
      </c>
    </row>
    <row r="4463" spans="2:7" ht="29.25" customHeight="1" x14ac:dyDescent="0.25">
      <c r="B4463" s="131" t="s">
        <v>3977</v>
      </c>
      <c r="C4463" s="131" t="s">
        <v>3761</v>
      </c>
      <c r="D4463" s="131" t="s">
        <v>3760</v>
      </c>
      <c r="E4463" s="132" t="s">
        <v>3978</v>
      </c>
      <c r="F4463" s="136" t="s">
        <v>796</v>
      </c>
      <c r="G4463" s="133">
        <v>15.896343094263361</v>
      </c>
    </row>
    <row r="4464" spans="2:7" ht="29.25" customHeight="1" x14ac:dyDescent="0.25">
      <c r="B4464" s="131" t="s">
        <v>3979</v>
      </c>
      <c r="C4464" s="131" t="s">
        <v>3761</v>
      </c>
      <c r="D4464" s="131" t="s">
        <v>3760</v>
      </c>
      <c r="E4464" s="132" t="s">
        <v>3980</v>
      </c>
      <c r="F4464" s="136" t="s">
        <v>586</v>
      </c>
      <c r="G4464" s="133">
        <v>33.703175403427537</v>
      </c>
    </row>
    <row r="4465" spans="2:7" ht="29.25" customHeight="1" x14ac:dyDescent="0.25">
      <c r="B4465" s="131" t="s">
        <v>3979</v>
      </c>
      <c r="C4465" s="131" t="s">
        <v>3761</v>
      </c>
      <c r="D4465" s="131" t="s">
        <v>3760</v>
      </c>
      <c r="E4465" s="132" t="s">
        <v>3981</v>
      </c>
      <c r="F4465" s="136" t="s">
        <v>688</v>
      </c>
      <c r="G4465" s="133">
        <v>50.566018867943399</v>
      </c>
    </row>
    <row r="4466" spans="2:7" ht="29.25" customHeight="1" x14ac:dyDescent="0.25">
      <c r="B4466" s="131" t="s">
        <v>3982</v>
      </c>
      <c r="C4466" s="131" t="s">
        <v>3761</v>
      </c>
      <c r="D4466" s="131" t="s">
        <v>3760</v>
      </c>
      <c r="E4466" s="132" t="s">
        <v>3983</v>
      </c>
      <c r="F4466" s="136" t="s">
        <v>553</v>
      </c>
      <c r="G4466" s="133">
        <v>242.2179694166625</v>
      </c>
    </row>
    <row r="4467" spans="2:7" ht="29.25" customHeight="1" x14ac:dyDescent="0.25">
      <c r="B4467" s="131" t="s">
        <v>3984</v>
      </c>
      <c r="C4467" s="131" t="s">
        <v>3761</v>
      </c>
      <c r="D4467" s="131" t="s">
        <v>3760</v>
      </c>
      <c r="E4467" s="132" t="s">
        <v>3985</v>
      </c>
      <c r="F4467" s="136" t="s">
        <v>798</v>
      </c>
      <c r="G4467" s="133">
        <v>27.583390805281084</v>
      </c>
    </row>
    <row r="4468" spans="2:7" ht="29.25" customHeight="1" x14ac:dyDescent="0.25">
      <c r="B4468" s="131" t="s">
        <v>3853</v>
      </c>
      <c r="C4468" s="131" t="s">
        <v>3761</v>
      </c>
      <c r="D4468" s="131" t="s">
        <v>3760</v>
      </c>
      <c r="E4468" s="132" t="s">
        <v>3961</v>
      </c>
      <c r="F4468" s="136" t="s">
        <v>637</v>
      </c>
      <c r="G4468" s="133">
        <v>170.25390291681981</v>
      </c>
    </row>
    <row r="4469" spans="2:7" ht="29.25" customHeight="1" x14ac:dyDescent="0.25">
      <c r="B4469" s="131" t="s">
        <v>3853</v>
      </c>
      <c r="C4469" s="131" t="s">
        <v>3761</v>
      </c>
      <c r="D4469" s="131" t="s">
        <v>3760</v>
      </c>
      <c r="E4469" s="132" t="s">
        <v>3986</v>
      </c>
      <c r="F4469" s="136" t="s">
        <v>563</v>
      </c>
      <c r="G4469" s="133">
        <v>69.883891353629366</v>
      </c>
    </row>
    <row r="4470" spans="2:7" ht="29.25" customHeight="1" x14ac:dyDescent="0.25">
      <c r="B4470" s="131" t="s">
        <v>3853</v>
      </c>
      <c r="C4470" s="131" t="s">
        <v>3761</v>
      </c>
      <c r="D4470" s="131" t="s">
        <v>3760</v>
      </c>
      <c r="E4470" s="132" t="s">
        <v>3987</v>
      </c>
      <c r="F4470" s="136" t="s">
        <v>563</v>
      </c>
      <c r="G4470" s="133">
        <v>69.883891353629366</v>
      </c>
    </row>
    <row r="4471" spans="2:7" ht="29.25" customHeight="1" x14ac:dyDescent="0.25">
      <c r="B4471" s="131" t="s">
        <v>3988</v>
      </c>
      <c r="C4471" s="131" t="s">
        <v>3761</v>
      </c>
      <c r="D4471" s="131" t="s">
        <v>3760</v>
      </c>
      <c r="E4471" s="132" t="s">
        <v>3989</v>
      </c>
      <c r="F4471" s="136" t="s">
        <v>845</v>
      </c>
      <c r="G4471" s="133">
        <v>6.5171850465464001</v>
      </c>
    </row>
    <row r="4472" spans="2:7" ht="29.25" customHeight="1" x14ac:dyDescent="0.25">
      <c r="B4472" s="131" t="s">
        <v>3990</v>
      </c>
      <c r="C4472" s="131" t="s">
        <v>3761</v>
      </c>
      <c r="D4472" s="131" t="s">
        <v>3760</v>
      </c>
      <c r="E4472" s="132" t="s">
        <v>3991</v>
      </c>
      <c r="F4472" s="136" t="s">
        <v>544</v>
      </c>
      <c r="G4472" s="133">
        <v>124.60098871437225</v>
      </c>
    </row>
    <row r="4473" spans="2:7" ht="29.25" customHeight="1" x14ac:dyDescent="0.25">
      <c r="B4473" s="131" t="s">
        <v>3990</v>
      </c>
      <c r="C4473" s="131" t="s">
        <v>3761</v>
      </c>
      <c r="D4473" s="131" t="s">
        <v>3760</v>
      </c>
      <c r="E4473" s="132" t="s">
        <v>3992</v>
      </c>
      <c r="F4473" s="136" t="s">
        <v>553</v>
      </c>
      <c r="G4473" s="133">
        <v>194.96364837673195</v>
      </c>
    </row>
    <row r="4474" spans="2:7" ht="29.25" customHeight="1" x14ac:dyDescent="0.25">
      <c r="B4474" s="131" t="s">
        <v>3990</v>
      </c>
      <c r="C4474" s="131" t="s">
        <v>3761</v>
      </c>
      <c r="D4474" s="131" t="s">
        <v>3760</v>
      </c>
      <c r="E4474" s="132" t="s">
        <v>3993</v>
      </c>
      <c r="F4474" s="136" t="s">
        <v>544</v>
      </c>
      <c r="G4474" s="133">
        <v>124.60098871437225</v>
      </c>
    </row>
    <row r="4475" spans="2:7" ht="29.25" customHeight="1" x14ac:dyDescent="0.25">
      <c r="B4475" s="131" t="s">
        <v>3990</v>
      </c>
      <c r="C4475" s="131" t="s">
        <v>3761</v>
      </c>
      <c r="D4475" s="131" t="s">
        <v>3760</v>
      </c>
      <c r="E4475" s="132" t="s">
        <v>3994</v>
      </c>
      <c r="F4475" s="136" t="s">
        <v>688</v>
      </c>
      <c r="G4475" s="133">
        <v>46.515193735169944</v>
      </c>
    </row>
    <row r="4476" spans="2:7" ht="29.25" customHeight="1" x14ac:dyDescent="0.25">
      <c r="B4476" s="131" t="s">
        <v>3982</v>
      </c>
      <c r="C4476" s="131" t="s">
        <v>3761</v>
      </c>
      <c r="D4476" s="131" t="s">
        <v>3760</v>
      </c>
      <c r="E4476" s="132" t="s">
        <v>3995</v>
      </c>
      <c r="F4476" s="136" t="s">
        <v>559</v>
      </c>
      <c r="G4476" s="133">
        <v>35.676566833576715</v>
      </c>
    </row>
    <row r="4477" spans="2:7" ht="29.25" customHeight="1" x14ac:dyDescent="0.25">
      <c r="B4477" s="131" t="s">
        <v>3982</v>
      </c>
      <c r="C4477" s="131" t="s">
        <v>3761</v>
      </c>
      <c r="D4477" s="131" t="s">
        <v>3760</v>
      </c>
      <c r="E4477" s="132" t="s">
        <v>3996</v>
      </c>
      <c r="F4477" s="136" t="s">
        <v>547</v>
      </c>
      <c r="G4477" s="133">
        <v>0</v>
      </c>
    </row>
    <row r="4478" spans="2:7" ht="29.25" customHeight="1" x14ac:dyDescent="0.25">
      <c r="B4478" s="131" t="s">
        <v>3982</v>
      </c>
      <c r="C4478" s="131" t="s">
        <v>3761</v>
      </c>
      <c r="D4478" s="131" t="s">
        <v>3760</v>
      </c>
      <c r="E4478" s="132" t="s">
        <v>3997</v>
      </c>
      <c r="F4478" s="136" t="s">
        <v>544</v>
      </c>
      <c r="G4478" s="133">
        <v>90.975221840269569</v>
      </c>
    </row>
    <row r="4479" spans="2:7" ht="29.25" customHeight="1" x14ac:dyDescent="0.25">
      <c r="B4479" s="131" t="s">
        <v>1901</v>
      </c>
      <c r="C4479" s="131" t="s">
        <v>3761</v>
      </c>
      <c r="D4479" s="131" t="s">
        <v>3760</v>
      </c>
      <c r="E4479" s="132" t="s">
        <v>3998</v>
      </c>
      <c r="F4479" s="136" t="s">
        <v>559</v>
      </c>
      <c r="G4479" s="133">
        <v>35.676566833576715</v>
      </c>
    </row>
    <row r="4480" spans="2:7" ht="29.25" customHeight="1" x14ac:dyDescent="0.25">
      <c r="B4480" s="131" t="s">
        <v>3982</v>
      </c>
      <c r="C4480" s="131" t="s">
        <v>3761</v>
      </c>
      <c r="D4480" s="131" t="s">
        <v>3760</v>
      </c>
      <c r="E4480" s="132" t="s">
        <v>3999</v>
      </c>
      <c r="F4480" s="136" t="s">
        <v>547</v>
      </c>
      <c r="G4480" s="133">
        <v>228.36358195301327</v>
      </c>
    </row>
    <row r="4481" spans="2:7" ht="29.25" customHeight="1" x14ac:dyDescent="0.25">
      <c r="B4481" s="131" t="s">
        <v>3982</v>
      </c>
      <c r="C4481" s="131" t="s">
        <v>3761</v>
      </c>
      <c r="D4481" s="131" t="s">
        <v>3760</v>
      </c>
      <c r="E4481" s="132" t="s">
        <v>4000</v>
      </c>
      <c r="F4481" s="136" t="s">
        <v>563</v>
      </c>
      <c r="G4481" s="133">
        <v>56.761938063784584</v>
      </c>
    </row>
    <row r="4482" spans="2:7" ht="29.25" customHeight="1" x14ac:dyDescent="0.25">
      <c r="B4482" s="131" t="s">
        <v>4002</v>
      </c>
      <c r="C4482" s="131" t="s">
        <v>3761</v>
      </c>
      <c r="D4482" s="131" t="s">
        <v>3760</v>
      </c>
      <c r="E4482" s="132" t="s">
        <v>4001</v>
      </c>
      <c r="F4482" s="136" t="s">
        <v>586</v>
      </c>
      <c r="G4482" s="133">
        <v>32.344936316398147</v>
      </c>
    </row>
    <row r="4483" spans="2:7" ht="29.25" customHeight="1" x14ac:dyDescent="0.25">
      <c r="B4483" s="131" t="s">
        <v>2793</v>
      </c>
      <c r="C4483" s="131" t="s">
        <v>3761</v>
      </c>
      <c r="D4483" s="131" t="s">
        <v>3760</v>
      </c>
      <c r="E4483" s="132" t="s">
        <v>4003</v>
      </c>
      <c r="F4483" s="136" t="s">
        <v>688</v>
      </c>
      <c r="G4483" s="133">
        <v>48.571964298270679</v>
      </c>
    </row>
    <row r="4484" spans="2:7" ht="29.25" customHeight="1" x14ac:dyDescent="0.25">
      <c r="B4484" s="131" t="s">
        <v>4004</v>
      </c>
      <c r="C4484" s="131" t="s">
        <v>3761</v>
      </c>
      <c r="D4484" s="131" t="s">
        <v>3760</v>
      </c>
      <c r="E4484" s="132" t="s">
        <v>4005</v>
      </c>
      <c r="F4484" s="136" t="s">
        <v>586</v>
      </c>
      <c r="G4484" s="133">
        <v>29.028673735596048</v>
      </c>
    </row>
    <row r="4485" spans="2:7" ht="29.25" customHeight="1" x14ac:dyDescent="0.25">
      <c r="B4485" s="131" t="s">
        <v>4007</v>
      </c>
      <c r="C4485" s="131" t="s">
        <v>3761</v>
      </c>
      <c r="D4485" s="131" t="s">
        <v>3760</v>
      </c>
      <c r="E4485" s="132" t="s">
        <v>4006</v>
      </c>
      <c r="F4485" s="136" t="s">
        <v>544</v>
      </c>
      <c r="G4485" s="133">
        <v>130.11856763807998</v>
      </c>
    </row>
    <row r="4486" spans="2:7" ht="29.25" customHeight="1" x14ac:dyDescent="0.25">
      <c r="B4486" s="131" t="s">
        <v>4007</v>
      </c>
      <c r="C4486" s="131" t="s">
        <v>3761</v>
      </c>
      <c r="D4486" s="131" t="s">
        <v>3760</v>
      </c>
      <c r="E4486" s="132" t="s">
        <v>4008</v>
      </c>
      <c r="F4486" s="136" t="s">
        <v>563</v>
      </c>
      <c r="G4486" s="133">
        <v>81.247666811833795</v>
      </c>
    </row>
    <row r="4487" spans="2:7" ht="29.25" customHeight="1" x14ac:dyDescent="0.25">
      <c r="B4487" s="131" t="s">
        <v>4007</v>
      </c>
      <c r="C4487" s="131" t="s">
        <v>3761</v>
      </c>
      <c r="D4487" s="131" t="s">
        <v>3760</v>
      </c>
      <c r="E4487" s="132" t="s">
        <v>4009</v>
      </c>
      <c r="F4487" s="136" t="s">
        <v>559</v>
      </c>
      <c r="G4487" s="133">
        <v>50.796312032832041</v>
      </c>
    </row>
    <row r="4488" spans="2:7" ht="29.25" customHeight="1" x14ac:dyDescent="0.25">
      <c r="B4488" s="131" t="s">
        <v>4007</v>
      </c>
      <c r="C4488" s="131" t="s">
        <v>3761</v>
      </c>
      <c r="D4488" s="131" t="s">
        <v>3760</v>
      </c>
      <c r="E4488" s="132" t="s">
        <v>4010</v>
      </c>
      <c r="F4488" s="136" t="s">
        <v>563</v>
      </c>
      <c r="G4488" s="133">
        <v>81.247666811833795</v>
      </c>
    </row>
    <row r="4489" spans="2:7" ht="29.25" customHeight="1" x14ac:dyDescent="0.25">
      <c r="B4489" s="131" t="s">
        <v>4007</v>
      </c>
      <c r="C4489" s="131" t="s">
        <v>3761</v>
      </c>
      <c r="D4489" s="131" t="s">
        <v>3760</v>
      </c>
      <c r="E4489" s="132" t="s">
        <v>4011</v>
      </c>
      <c r="F4489" s="136" t="s">
        <v>563</v>
      </c>
      <c r="G4489" s="133">
        <v>81.247666811833795</v>
      </c>
    </row>
    <row r="4490" spans="2:7" ht="29.25" customHeight="1" x14ac:dyDescent="0.25">
      <c r="B4490" s="131" t="s">
        <v>4007</v>
      </c>
      <c r="C4490" s="131" t="s">
        <v>3761</v>
      </c>
      <c r="D4490" s="131" t="s">
        <v>3760</v>
      </c>
      <c r="E4490" s="132" t="s">
        <v>4012</v>
      </c>
      <c r="F4490" s="136" t="s">
        <v>563</v>
      </c>
      <c r="G4490" s="133">
        <v>81.247666811833795</v>
      </c>
    </row>
    <row r="4491" spans="2:7" ht="29.25" customHeight="1" x14ac:dyDescent="0.25">
      <c r="B4491" s="131" t="s">
        <v>4007</v>
      </c>
      <c r="C4491" s="131" t="s">
        <v>3761</v>
      </c>
      <c r="D4491" s="131" t="s">
        <v>3760</v>
      </c>
      <c r="E4491" s="132" t="s">
        <v>4013</v>
      </c>
      <c r="F4491" s="136" t="s">
        <v>688</v>
      </c>
      <c r="G4491" s="133">
        <v>48.571964298270679</v>
      </c>
    </row>
    <row r="4492" spans="2:7" ht="29.25" customHeight="1" x14ac:dyDescent="0.25">
      <c r="B4492" s="131" t="s">
        <v>4014</v>
      </c>
      <c r="C4492" s="131" t="s">
        <v>3761</v>
      </c>
      <c r="D4492" s="131" t="s">
        <v>3760</v>
      </c>
      <c r="E4492" s="132" t="s">
        <v>4015</v>
      </c>
      <c r="F4492" s="136" t="s">
        <v>626</v>
      </c>
      <c r="G4492" s="133">
        <v>20.174028595194539</v>
      </c>
    </row>
    <row r="4493" spans="2:7" ht="29.25" customHeight="1" x14ac:dyDescent="0.25">
      <c r="B4493" s="131" t="s">
        <v>4016</v>
      </c>
      <c r="C4493" s="131" t="s">
        <v>3761</v>
      </c>
      <c r="D4493" s="131" t="s">
        <v>3760</v>
      </c>
      <c r="E4493" s="132" t="s">
        <v>4017</v>
      </c>
      <c r="F4493" s="136" t="s">
        <v>544</v>
      </c>
      <c r="G4493" s="133">
        <v>134.8715300903537</v>
      </c>
    </row>
    <row r="4494" spans="2:7" ht="29.25" customHeight="1" x14ac:dyDescent="0.25">
      <c r="B4494" s="131" t="s">
        <v>4016</v>
      </c>
      <c r="C4494" s="131" t="s">
        <v>3761</v>
      </c>
      <c r="D4494" s="131" t="s">
        <v>3760</v>
      </c>
      <c r="E4494" s="132" t="s">
        <v>4018</v>
      </c>
      <c r="F4494" s="136" t="s">
        <v>563</v>
      </c>
      <c r="G4494" s="133">
        <v>84.135574387958442</v>
      </c>
    </row>
    <row r="4495" spans="2:7" ht="29.25" customHeight="1" x14ac:dyDescent="0.25">
      <c r="B4495" s="131" t="s">
        <v>4016</v>
      </c>
      <c r="C4495" s="131" t="s">
        <v>3761</v>
      </c>
      <c r="D4495" s="131" t="s">
        <v>3760</v>
      </c>
      <c r="E4495" s="132" t="s">
        <v>4019</v>
      </c>
      <c r="F4495" s="136" t="s">
        <v>559</v>
      </c>
      <c r="G4495" s="133">
        <v>52.931236421486496</v>
      </c>
    </row>
    <row r="4496" spans="2:7" ht="29.25" customHeight="1" x14ac:dyDescent="0.25">
      <c r="B4496" s="131" t="s">
        <v>4016</v>
      </c>
      <c r="C4496" s="131" t="s">
        <v>3761</v>
      </c>
      <c r="D4496" s="131" t="s">
        <v>3760</v>
      </c>
      <c r="E4496" s="132" t="s">
        <v>4020</v>
      </c>
      <c r="F4496" s="136" t="s">
        <v>553</v>
      </c>
      <c r="G4496" s="133">
        <v>210.83624124269991</v>
      </c>
    </row>
    <row r="4497" spans="2:7" ht="29.25" customHeight="1" x14ac:dyDescent="0.25">
      <c r="B4497" s="131" t="s">
        <v>4016</v>
      </c>
      <c r="C4497" s="131" t="s">
        <v>3761</v>
      </c>
      <c r="D4497" s="131" t="s">
        <v>3760</v>
      </c>
      <c r="E4497" s="132" t="s">
        <v>4021</v>
      </c>
      <c r="F4497" s="136" t="s">
        <v>544</v>
      </c>
      <c r="G4497" s="133">
        <v>134.8715300903537</v>
      </c>
    </row>
    <row r="4498" spans="2:7" ht="29.25" customHeight="1" x14ac:dyDescent="0.25">
      <c r="B4498" s="131" t="s">
        <v>4016</v>
      </c>
      <c r="C4498" s="131" t="s">
        <v>3761</v>
      </c>
      <c r="D4498" s="131" t="s">
        <v>3760</v>
      </c>
      <c r="E4498" s="132" t="s">
        <v>4022</v>
      </c>
      <c r="F4498" s="136" t="s">
        <v>688</v>
      </c>
      <c r="G4498" s="133">
        <v>50.348057190389078</v>
      </c>
    </row>
    <row r="4499" spans="2:7" ht="29.25" customHeight="1" x14ac:dyDescent="0.25">
      <c r="B4499" s="131" t="s">
        <v>4023</v>
      </c>
      <c r="C4499" s="131" t="s">
        <v>3761</v>
      </c>
      <c r="D4499" s="131" t="s">
        <v>3760</v>
      </c>
      <c r="E4499" s="132" t="s">
        <v>4024</v>
      </c>
      <c r="F4499" s="136" t="s">
        <v>798</v>
      </c>
      <c r="G4499" s="133">
        <v>18.615361226635251</v>
      </c>
    </row>
    <row r="4500" spans="2:7" ht="29.25" customHeight="1" x14ac:dyDescent="0.25">
      <c r="B4500" s="131" t="s">
        <v>4025</v>
      </c>
      <c r="C4500" s="131" t="s">
        <v>3761</v>
      </c>
      <c r="D4500" s="131" t="s">
        <v>3760</v>
      </c>
      <c r="E4500" s="132" t="s">
        <v>4026</v>
      </c>
      <c r="F4500" s="136" t="s">
        <v>796</v>
      </c>
      <c r="G4500" s="133">
        <v>12.361937418428676</v>
      </c>
    </row>
    <row r="4501" spans="2:7" ht="29.25" customHeight="1" x14ac:dyDescent="0.25">
      <c r="B4501" s="131" t="s">
        <v>4032</v>
      </c>
      <c r="C4501" s="131" t="s">
        <v>3761</v>
      </c>
      <c r="D4501" s="131" t="s">
        <v>3760</v>
      </c>
      <c r="E4501" s="132" t="s">
        <v>4027</v>
      </c>
      <c r="F4501" s="136" t="s">
        <v>544</v>
      </c>
      <c r="G4501" s="133">
        <v>106.00574104592229</v>
      </c>
    </row>
    <row r="4502" spans="2:7" ht="29.25" customHeight="1" x14ac:dyDescent="0.25">
      <c r="B4502" s="131" t="s">
        <v>4032</v>
      </c>
      <c r="C4502" s="131" t="s">
        <v>3761</v>
      </c>
      <c r="D4502" s="131" t="s">
        <v>3760</v>
      </c>
      <c r="E4502" s="132" t="s">
        <v>4028</v>
      </c>
      <c r="F4502" s="136" t="s">
        <v>553</v>
      </c>
      <c r="G4502" s="133">
        <v>165.80041567798568</v>
      </c>
    </row>
    <row r="4503" spans="2:7" ht="29.25" customHeight="1" x14ac:dyDescent="0.25">
      <c r="B4503" s="131" t="s">
        <v>4029</v>
      </c>
      <c r="C4503" s="131" t="s">
        <v>3761</v>
      </c>
      <c r="D4503" s="131" t="s">
        <v>3760</v>
      </c>
      <c r="E4503" s="132" t="s">
        <v>4030</v>
      </c>
      <c r="F4503" s="136" t="s">
        <v>544</v>
      </c>
      <c r="G4503" s="133">
        <v>106.00574104592229</v>
      </c>
    </row>
    <row r="4504" spans="2:7" ht="29.25" customHeight="1" x14ac:dyDescent="0.25">
      <c r="B4504" s="131" t="s">
        <v>4029</v>
      </c>
      <c r="C4504" s="131" t="s">
        <v>3761</v>
      </c>
      <c r="D4504" s="131" t="s">
        <v>3760</v>
      </c>
      <c r="E4504" s="132" t="s">
        <v>4031</v>
      </c>
      <c r="F4504" s="136" t="s">
        <v>559</v>
      </c>
      <c r="G4504" s="133">
        <v>41.630629396259707</v>
      </c>
    </row>
    <row r="4505" spans="2:7" ht="29.25" customHeight="1" x14ac:dyDescent="0.25">
      <c r="B4505" s="131" t="s">
        <v>4032</v>
      </c>
      <c r="C4505" s="131" t="s">
        <v>3761</v>
      </c>
      <c r="D4505" s="131" t="s">
        <v>3760</v>
      </c>
      <c r="E4505" s="132" t="s">
        <v>4033</v>
      </c>
      <c r="F4505" s="136" t="s">
        <v>547</v>
      </c>
      <c r="G4505" s="133">
        <v>265.80968738392477</v>
      </c>
    </row>
    <row r="4506" spans="2:7" ht="29.25" customHeight="1" x14ac:dyDescent="0.25">
      <c r="B4506" s="131" t="s">
        <v>4034</v>
      </c>
      <c r="C4506" s="131" t="s">
        <v>3761</v>
      </c>
      <c r="D4506" s="131" t="s">
        <v>3760</v>
      </c>
      <c r="E4506" s="132" t="s">
        <v>4035</v>
      </c>
      <c r="F4506" s="136" t="s">
        <v>559</v>
      </c>
      <c r="G4506" s="133">
        <v>41.630629396259707</v>
      </c>
    </row>
    <row r="4507" spans="2:7" ht="29.25" customHeight="1" x14ac:dyDescent="0.25">
      <c r="B4507" s="131" t="s">
        <v>4032</v>
      </c>
      <c r="C4507" s="131" t="s">
        <v>3761</v>
      </c>
      <c r="D4507" s="131" t="s">
        <v>3760</v>
      </c>
      <c r="E4507" s="132" t="s">
        <v>4036</v>
      </c>
      <c r="F4507" s="136" t="s">
        <v>544</v>
      </c>
      <c r="G4507" s="133">
        <v>106.00574104592229</v>
      </c>
    </row>
    <row r="4508" spans="2:7" ht="29.25" customHeight="1" x14ac:dyDescent="0.25">
      <c r="B4508" s="131" t="s">
        <v>4037</v>
      </c>
      <c r="C4508" s="131" t="s">
        <v>3761</v>
      </c>
      <c r="D4508" s="131" t="s">
        <v>3760</v>
      </c>
      <c r="E4508" s="132" t="s">
        <v>4038</v>
      </c>
      <c r="F4508" s="136" t="s">
        <v>544</v>
      </c>
      <c r="G4508" s="133">
        <v>106.00574104592229</v>
      </c>
    </row>
    <row r="4509" spans="2:7" ht="29.25" customHeight="1" x14ac:dyDescent="0.25">
      <c r="B4509" s="131" t="s">
        <v>4032</v>
      </c>
      <c r="C4509" s="131" t="s">
        <v>3761</v>
      </c>
      <c r="D4509" s="131" t="s">
        <v>3760</v>
      </c>
      <c r="E4509" s="132" t="s">
        <v>4039</v>
      </c>
      <c r="F4509" s="136" t="s">
        <v>1121</v>
      </c>
      <c r="G4509" s="133">
        <v>199.17167876551088</v>
      </c>
    </row>
    <row r="4510" spans="2:7" ht="29.25" customHeight="1" x14ac:dyDescent="0.25">
      <c r="B4510" s="131" t="s">
        <v>4040</v>
      </c>
      <c r="C4510" s="131" t="s">
        <v>3761</v>
      </c>
      <c r="D4510" s="131" t="s">
        <v>3760</v>
      </c>
      <c r="E4510" s="132" t="s">
        <v>4043</v>
      </c>
      <c r="F4510" s="136" t="s">
        <v>798</v>
      </c>
      <c r="G4510" s="133">
        <v>18.615361226635251</v>
      </c>
    </row>
    <row r="4511" spans="2:7" ht="29.25" customHeight="1" x14ac:dyDescent="0.25">
      <c r="B4511" s="131" t="s">
        <v>4041</v>
      </c>
      <c r="C4511" s="131" t="s">
        <v>3761</v>
      </c>
      <c r="D4511" s="131" t="s">
        <v>3760</v>
      </c>
      <c r="E4511" s="132" t="s">
        <v>4042</v>
      </c>
      <c r="F4511" s="136" t="s">
        <v>553</v>
      </c>
      <c r="G4511" s="133">
        <v>228.83469820673469</v>
      </c>
    </row>
    <row r="4512" spans="2:7" ht="29.25" customHeight="1" x14ac:dyDescent="0.25">
      <c r="B4512" s="131" t="s">
        <v>4041</v>
      </c>
      <c r="C4512" s="131" t="s">
        <v>3761</v>
      </c>
      <c r="D4512" s="131" t="s">
        <v>3760</v>
      </c>
      <c r="E4512" s="132" t="s">
        <v>4044</v>
      </c>
      <c r="F4512" s="136" t="s">
        <v>563</v>
      </c>
      <c r="G4512" s="133">
        <v>91.3547701013796</v>
      </c>
    </row>
    <row r="4513" spans="2:7" ht="29.25" customHeight="1" x14ac:dyDescent="0.25">
      <c r="B4513" s="131" t="s">
        <v>4045</v>
      </c>
      <c r="C4513" s="131" t="s">
        <v>3761</v>
      </c>
      <c r="D4513" s="131" t="s">
        <v>3760</v>
      </c>
      <c r="E4513" s="132" t="s">
        <v>4046</v>
      </c>
      <c r="F4513" s="136" t="s">
        <v>563</v>
      </c>
      <c r="G4513" s="133">
        <v>91.3547701013796</v>
      </c>
    </row>
    <row r="4514" spans="2:7" ht="29.25" customHeight="1" x14ac:dyDescent="0.25">
      <c r="B4514" s="131" t="s">
        <v>3876</v>
      </c>
      <c r="C4514" s="131" t="s">
        <v>3761</v>
      </c>
      <c r="D4514" s="131" t="s">
        <v>3760</v>
      </c>
      <c r="E4514" s="132" t="s">
        <v>4047</v>
      </c>
      <c r="F4514" s="136" t="s">
        <v>563</v>
      </c>
      <c r="G4514" s="133">
        <v>67.89236850840598</v>
      </c>
    </row>
    <row r="4515" spans="2:7" ht="29.25" customHeight="1" x14ac:dyDescent="0.25">
      <c r="B4515" s="131" t="s">
        <v>3876</v>
      </c>
      <c r="C4515" s="131" t="s">
        <v>3761</v>
      </c>
      <c r="D4515" s="131" t="s">
        <v>3760</v>
      </c>
      <c r="E4515" s="132" t="s">
        <v>3908</v>
      </c>
      <c r="F4515" s="136" t="s">
        <v>559</v>
      </c>
      <c r="G4515" s="133">
        <v>42.737473010505326</v>
      </c>
    </row>
    <row r="4516" spans="2:7" ht="29.25" customHeight="1" x14ac:dyDescent="0.25">
      <c r="B4516" s="131" t="s">
        <v>3876</v>
      </c>
      <c r="C4516" s="131" t="s">
        <v>3761</v>
      </c>
      <c r="D4516" s="131" t="s">
        <v>3760</v>
      </c>
      <c r="E4516" s="132" t="s">
        <v>4048</v>
      </c>
      <c r="F4516" s="136" t="s">
        <v>563</v>
      </c>
      <c r="G4516" s="133">
        <v>67.89236850840598</v>
      </c>
    </row>
    <row r="4517" spans="2:7" ht="29.25" customHeight="1" x14ac:dyDescent="0.25">
      <c r="B4517" s="131" t="s">
        <v>4049</v>
      </c>
      <c r="C4517" s="131" t="s">
        <v>3761</v>
      </c>
      <c r="D4517" s="131" t="s">
        <v>3760</v>
      </c>
      <c r="E4517" s="132" t="s">
        <v>4050</v>
      </c>
      <c r="F4517" s="136" t="s">
        <v>559</v>
      </c>
      <c r="G4517" s="133">
        <v>42.737473010505326</v>
      </c>
    </row>
    <row r="4518" spans="2:7" ht="29.25" customHeight="1" x14ac:dyDescent="0.25">
      <c r="B4518" s="131" t="s">
        <v>4051</v>
      </c>
      <c r="C4518" s="131" t="s">
        <v>3761</v>
      </c>
      <c r="D4518" s="131" t="s">
        <v>3760</v>
      </c>
      <c r="E4518" s="132" t="s">
        <v>4052</v>
      </c>
      <c r="F4518" s="136" t="s">
        <v>544</v>
      </c>
      <c r="G4518" s="133">
        <v>127.09954407610739</v>
      </c>
    </row>
    <row r="4519" spans="2:7" ht="29.25" customHeight="1" x14ac:dyDescent="0.25">
      <c r="B4519" s="131" t="s">
        <v>4051</v>
      </c>
      <c r="C4519" s="131" t="s">
        <v>3761</v>
      </c>
      <c r="D4519" s="131" t="s">
        <v>3760</v>
      </c>
      <c r="E4519" s="132" t="s">
        <v>4053</v>
      </c>
      <c r="F4519" s="136" t="s">
        <v>544</v>
      </c>
      <c r="G4519" s="133">
        <v>127.09954407610739</v>
      </c>
    </row>
    <row r="4520" spans="2:7" ht="29.25" customHeight="1" x14ac:dyDescent="0.25">
      <c r="B4520" s="131" t="s">
        <v>4051</v>
      </c>
      <c r="C4520" s="131" t="s">
        <v>3761</v>
      </c>
      <c r="D4520" s="131" t="s">
        <v>3760</v>
      </c>
      <c r="E4520" s="132" t="s">
        <v>4054</v>
      </c>
      <c r="F4520" s="136" t="s">
        <v>626</v>
      </c>
      <c r="G4520" s="133">
        <v>19.779846745544724</v>
      </c>
    </row>
    <row r="4521" spans="2:7" ht="29.25" customHeight="1" x14ac:dyDescent="0.25">
      <c r="B4521" s="131" t="s">
        <v>4051</v>
      </c>
      <c r="C4521" s="131" t="s">
        <v>3761</v>
      </c>
      <c r="D4521" s="131" t="s">
        <v>3760</v>
      </c>
      <c r="E4521" s="132" t="s">
        <v>4055</v>
      </c>
      <c r="F4521" s="136" t="s">
        <v>553</v>
      </c>
      <c r="G4521" s="133">
        <v>198.73939134188905</v>
      </c>
    </row>
    <row r="4522" spans="2:7" ht="29.25" customHeight="1" x14ac:dyDescent="0.25">
      <c r="B4522" s="131" t="s">
        <v>4056</v>
      </c>
      <c r="C4522" s="131" t="s">
        <v>3761</v>
      </c>
      <c r="D4522" s="131" t="s">
        <v>3760</v>
      </c>
      <c r="E4522" s="132" t="s">
        <v>4057</v>
      </c>
      <c r="F4522" s="136" t="s">
        <v>544</v>
      </c>
      <c r="G4522" s="133">
        <v>148.19279880750736</v>
      </c>
    </row>
    <row r="4523" spans="2:7" ht="29.25" customHeight="1" x14ac:dyDescent="0.25">
      <c r="B4523" s="131" t="s">
        <v>4058</v>
      </c>
      <c r="C4523" s="131" t="s">
        <v>3761</v>
      </c>
      <c r="D4523" s="131" t="s">
        <v>3760</v>
      </c>
      <c r="E4523" s="132" t="s">
        <v>4059</v>
      </c>
      <c r="F4523" s="136" t="s">
        <v>563</v>
      </c>
      <c r="G4523" s="133">
        <v>84.023767653166786</v>
      </c>
    </row>
    <row r="4524" spans="2:7" ht="29.25" customHeight="1" x14ac:dyDescent="0.25">
      <c r="B4524" s="131" t="s">
        <v>4058</v>
      </c>
      <c r="C4524" s="131" t="s">
        <v>3761</v>
      </c>
      <c r="D4524" s="131" t="s">
        <v>3760</v>
      </c>
      <c r="E4524" s="132" t="s">
        <v>4060</v>
      </c>
      <c r="F4524" s="136" t="s">
        <v>688</v>
      </c>
      <c r="G4524" s="133">
        <v>50.291756080526199</v>
      </c>
    </row>
    <row r="4525" spans="2:7" ht="29.25" customHeight="1" x14ac:dyDescent="0.25">
      <c r="B4525" s="131" t="s">
        <v>4061</v>
      </c>
      <c r="C4525" s="131" t="s">
        <v>3761</v>
      </c>
      <c r="D4525" s="131" t="s">
        <v>3760</v>
      </c>
      <c r="E4525" s="132" t="s">
        <v>4062</v>
      </c>
      <c r="F4525" s="136" t="s">
        <v>688</v>
      </c>
      <c r="G4525" s="133">
        <v>50.291756080526199</v>
      </c>
    </row>
    <row r="4526" spans="2:7" ht="29.25" customHeight="1" x14ac:dyDescent="0.25">
      <c r="B4526" s="131" t="s">
        <v>4063</v>
      </c>
      <c r="C4526" s="131" t="s">
        <v>3761</v>
      </c>
      <c r="D4526" s="131" t="s">
        <v>3760</v>
      </c>
      <c r="E4526" s="132" t="s">
        <v>4064</v>
      </c>
      <c r="F4526" s="136" t="s">
        <v>559</v>
      </c>
      <c r="G4526" s="133">
        <v>52.874290148340215</v>
      </c>
    </row>
    <row r="4527" spans="2:7" ht="29.25" customHeight="1" x14ac:dyDescent="0.25">
      <c r="B4527" s="131" t="s">
        <v>4063</v>
      </c>
      <c r="C4527" s="131" t="s">
        <v>3761</v>
      </c>
      <c r="D4527" s="131" t="s">
        <v>3760</v>
      </c>
      <c r="E4527" s="132" t="s">
        <v>4065</v>
      </c>
      <c r="F4527" s="136" t="s">
        <v>544</v>
      </c>
      <c r="G4527" s="133">
        <v>134.62245086695722</v>
      </c>
    </row>
    <row r="4528" spans="2:7" ht="29.25" customHeight="1" x14ac:dyDescent="0.25">
      <c r="B4528" s="131" t="s">
        <v>4063</v>
      </c>
      <c r="C4528" s="131" t="s">
        <v>3761</v>
      </c>
      <c r="D4528" s="131" t="s">
        <v>3760</v>
      </c>
      <c r="E4528" s="132" t="s">
        <v>4066</v>
      </c>
      <c r="F4528" s="136" t="s">
        <v>547</v>
      </c>
      <c r="G4528" s="133">
        <v>337.34307699862688</v>
      </c>
    </row>
    <row r="4529" spans="2:7" ht="29.25" customHeight="1" x14ac:dyDescent="0.25">
      <c r="B4529" s="131" t="s">
        <v>4067</v>
      </c>
      <c r="C4529" s="131" t="s">
        <v>3761</v>
      </c>
      <c r="D4529" s="131" t="s">
        <v>3760</v>
      </c>
      <c r="E4529" s="132" t="s">
        <v>4068</v>
      </c>
      <c r="F4529" s="136" t="s">
        <v>559</v>
      </c>
      <c r="G4529" s="133">
        <v>52.874290148340215</v>
      </c>
    </row>
    <row r="4530" spans="2:7" ht="29.25" customHeight="1" x14ac:dyDescent="0.25">
      <c r="B4530" s="131" t="s">
        <v>4069</v>
      </c>
      <c r="C4530" s="131" t="s">
        <v>3761</v>
      </c>
      <c r="D4530" s="131" t="s">
        <v>3760</v>
      </c>
      <c r="E4530" s="132" t="s">
        <v>4070</v>
      </c>
      <c r="F4530" s="136" t="s">
        <v>586</v>
      </c>
      <c r="G4530" s="133">
        <v>33.536254955523077</v>
      </c>
    </row>
    <row r="4531" spans="2:7" ht="29.25" customHeight="1" x14ac:dyDescent="0.25">
      <c r="B4531" s="131" t="s">
        <v>4071</v>
      </c>
      <c r="C4531" s="131" t="s">
        <v>3761</v>
      </c>
      <c r="D4531" s="131" t="s">
        <v>3760</v>
      </c>
      <c r="E4531" s="132" t="s">
        <v>4072</v>
      </c>
      <c r="F4531" s="136" t="s">
        <v>544</v>
      </c>
      <c r="G4531" s="133">
        <v>125.71589289481203</v>
      </c>
    </row>
    <row r="4532" spans="2:7" ht="29.25" customHeight="1" x14ac:dyDescent="0.25">
      <c r="B4532" s="131" t="s">
        <v>4071</v>
      </c>
      <c r="C4532" s="131" t="s">
        <v>3761</v>
      </c>
      <c r="D4532" s="131" t="s">
        <v>3760</v>
      </c>
      <c r="E4532" s="132" t="s">
        <v>4073</v>
      </c>
      <c r="F4532" s="136" t="s">
        <v>563</v>
      </c>
      <c r="G4532" s="133">
        <v>78.476989058219573</v>
      </c>
    </row>
    <row r="4533" spans="2:7" ht="29.25" customHeight="1" x14ac:dyDescent="0.25">
      <c r="B4533" s="131" t="s">
        <v>4074</v>
      </c>
      <c r="C4533" s="131" t="s">
        <v>3761</v>
      </c>
      <c r="D4533" s="131" t="s">
        <v>3760</v>
      </c>
      <c r="E4533" s="132" t="s">
        <v>4075</v>
      </c>
      <c r="F4533" s="136" t="s">
        <v>688</v>
      </c>
      <c r="G4533" s="133">
        <v>46.936692608684432</v>
      </c>
    </row>
    <row r="4534" spans="2:7" ht="29.25" customHeight="1" x14ac:dyDescent="0.25">
      <c r="B4534" s="131" t="s">
        <v>4076</v>
      </c>
      <c r="C4534" s="131" t="s">
        <v>3761</v>
      </c>
      <c r="D4534" s="131" t="s">
        <v>3760</v>
      </c>
      <c r="E4534" s="132" t="s">
        <v>4077</v>
      </c>
      <c r="F4534" s="136" t="s">
        <v>688</v>
      </c>
      <c r="G4534" s="133">
        <v>46.936692608684432</v>
      </c>
    </row>
    <row r="4535" spans="2:7" ht="29.25" customHeight="1" x14ac:dyDescent="0.25">
      <c r="B4535" s="131" t="s">
        <v>4076</v>
      </c>
      <c r="C4535" s="131" t="s">
        <v>3761</v>
      </c>
      <c r="D4535" s="131" t="s">
        <v>3760</v>
      </c>
      <c r="E4535" s="132" t="s">
        <v>4078</v>
      </c>
      <c r="F4535" s="136" t="s">
        <v>688</v>
      </c>
      <c r="G4535" s="133">
        <v>46.936692608684432</v>
      </c>
    </row>
    <row r="4536" spans="2:7" ht="29.25" customHeight="1" x14ac:dyDescent="0.25">
      <c r="B4536" s="131" t="s">
        <v>4071</v>
      </c>
      <c r="C4536" s="131" t="s">
        <v>3761</v>
      </c>
      <c r="D4536" s="131" t="s">
        <v>3760</v>
      </c>
      <c r="E4536" s="132" t="s">
        <v>4079</v>
      </c>
      <c r="F4536" s="136" t="s">
        <v>544</v>
      </c>
      <c r="G4536" s="133">
        <v>125.71589289481203</v>
      </c>
    </row>
    <row r="4537" spans="2:7" ht="29.25" customHeight="1" x14ac:dyDescent="0.25">
      <c r="B4537" s="131" t="s">
        <v>4071</v>
      </c>
      <c r="C4537" s="131" t="s">
        <v>3761</v>
      </c>
      <c r="D4537" s="131" t="s">
        <v>3760</v>
      </c>
      <c r="E4537" s="132" t="s">
        <v>4080</v>
      </c>
      <c r="F4537" s="136" t="s">
        <v>544</v>
      </c>
      <c r="G4537" s="133">
        <v>125.71589289481203</v>
      </c>
    </row>
    <row r="4538" spans="2:7" ht="29.25" customHeight="1" x14ac:dyDescent="0.25">
      <c r="B4538" s="131" t="s">
        <v>4071</v>
      </c>
      <c r="C4538" s="131" t="s">
        <v>3761</v>
      </c>
      <c r="D4538" s="131" t="s">
        <v>3760</v>
      </c>
      <c r="E4538" s="132" t="s">
        <v>4082</v>
      </c>
      <c r="F4538" s="136" t="s">
        <v>544</v>
      </c>
      <c r="G4538" s="133">
        <v>125.71589289481203</v>
      </c>
    </row>
    <row r="4539" spans="2:7" ht="29.25" customHeight="1" x14ac:dyDescent="0.25">
      <c r="B4539" s="131" t="s">
        <v>4081</v>
      </c>
      <c r="C4539" s="131" t="s">
        <v>3761</v>
      </c>
      <c r="D4539" s="131" t="s">
        <v>3760</v>
      </c>
      <c r="E4539" s="132" t="s">
        <v>4083</v>
      </c>
      <c r="F4539" s="136" t="s">
        <v>563</v>
      </c>
      <c r="G4539" s="133">
        <v>78.476989058219573</v>
      </c>
    </row>
    <row r="4540" spans="2:7" ht="29.25" customHeight="1" x14ac:dyDescent="0.25">
      <c r="B4540" s="131" t="s">
        <v>1929</v>
      </c>
      <c r="C4540" s="131" t="s">
        <v>3761</v>
      </c>
      <c r="D4540" s="131" t="s">
        <v>3760</v>
      </c>
      <c r="E4540" s="132" t="s">
        <v>4084</v>
      </c>
      <c r="F4540" s="136" t="s">
        <v>798</v>
      </c>
      <c r="G4540" s="133">
        <v>22.35801073018288</v>
      </c>
    </row>
    <row r="4541" spans="2:7" ht="29.25" customHeight="1" x14ac:dyDescent="0.25">
      <c r="B4541" s="131" t="s">
        <v>1929</v>
      </c>
      <c r="C4541" s="131" t="s">
        <v>3761</v>
      </c>
      <c r="D4541" s="131" t="s">
        <v>3760</v>
      </c>
      <c r="E4541" s="132" t="s">
        <v>4085</v>
      </c>
      <c r="F4541" s="136" t="s">
        <v>586</v>
      </c>
      <c r="G4541" s="133">
        <v>31.263295815926924</v>
      </c>
    </row>
    <row r="4542" spans="2:7" ht="29.25" customHeight="1" x14ac:dyDescent="0.25">
      <c r="B4542" s="131" t="s">
        <v>4086</v>
      </c>
      <c r="C4542" s="131" t="s">
        <v>3761</v>
      </c>
      <c r="D4542" s="131" t="s">
        <v>3760</v>
      </c>
      <c r="E4542" s="132" t="s">
        <v>4087</v>
      </c>
      <c r="F4542" s="136" t="s">
        <v>586</v>
      </c>
      <c r="G4542" s="133">
        <v>31.263295815926924</v>
      </c>
    </row>
    <row r="4543" spans="2:7" ht="29.25" customHeight="1" x14ac:dyDescent="0.25">
      <c r="B4543" s="131" t="s">
        <v>4088</v>
      </c>
      <c r="C4543" s="131" t="s">
        <v>3761</v>
      </c>
      <c r="D4543" s="131" t="s">
        <v>3760</v>
      </c>
      <c r="E4543" s="132" t="s">
        <v>4089</v>
      </c>
      <c r="F4543" s="136" t="s">
        <v>586</v>
      </c>
      <c r="G4543" s="133">
        <v>31.263295815926924</v>
      </c>
    </row>
    <row r="4544" spans="2:7" ht="29.25" customHeight="1" x14ac:dyDescent="0.25">
      <c r="B4544" s="131" t="s">
        <v>4056</v>
      </c>
      <c r="C4544" s="131" t="s">
        <v>3761</v>
      </c>
      <c r="D4544" s="131" t="s">
        <v>3760</v>
      </c>
      <c r="E4544" s="132" t="s">
        <v>4090</v>
      </c>
      <c r="F4544" s="136" t="s">
        <v>553</v>
      </c>
      <c r="G4544" s="133">
        <v>223.81202566062049</v>
      </c>
    </row>
    <row r="4545" spans="2:7" ht="29.25" customHeight="1" x14ac:dyDescent="0.25">
      <c r="B4545" s="131" t="s">
        <v>4056</v>
      </c>
      <c r="C4545" s="131" t="s">
        <v>3761</v>
      </c>
      <c r="D4545" s="131" t="s">
        <v>3760</v>
      </c>
      <c r="E4545" s="132" t="s">
        <v>4091</v>
      </c>
      <c r="F4545" s="136" t="s">
        <v>544</v>
      </c>
      <c r="G4545" s="133">
        <v>143.09023950494861</v>
      </c>
    </row>
    <row r="4546" spans="2:7" ht="29.25" customHeight="1" x14ac:dyDescent="0.25">
      <c r="B4546" s="131" t="s">
        <v>4056</v>
      </c>
      <c r="C4546" s="131" t="s">
        <v>3761</v>
      </c>
      <c r="D4546" s="131" t="s">
        <v>3760</v>
      </c>
      <c r="E4546" s="132" t="s">
        <v>4092</v>
      </c>
      <c r="F4546" s="136" t="s">
        <v>553</v>
      </c>
      <c r="G4546" s="133">
        <v>223.81202566062049</v>
      </c>
    </row>
    <row r="4547" spans="2:7" ht="29.25" customHeight="1" x14ac:dyDescent="0.25">
      <c r="B4547" s="131" t="s">
        <v>3669</v>
      </c>
      <c r="C4547" s="131" t="s">
        <v>3670</v>
      </c>
      <c r="D4547" s="131" t="s">
        <v>3671</v>
      </c>
      <c r="E4547" s="132" t="s">
        <v>2488</v>
      </c>
      <c r="F4547" s="136" t="s">
        <v>688</v>
      </c>
      <c r="G4547" s="133">
        <v>43.827801633667733</v>
      </c>
    </row>
    <row r="4548" spans="2:7" ht="30" customHeight="1" x14ac:dyDescent="0.25">
      <c r="B4548" s="131" t="s">
        <v>3672</v>
      </c>
      <c r="C4548" s="131" t="s">
        <v>3670</v>
      </c>
      <c r="D4548" s="131" t="s">
        <v>3671</v>
      </c>
      <c r="E4548" s="132" t="s">
        <v>3278</v>
      </c>
      <c r="F4548" s="136" t="s">
        <v>3280</v>
      </c>
      <c r="G4548" s="133">
        <v>182.71898380208177</v>
      </c>
    </row>
    <row r="4549" spans="2:7" ht="30" customHeight="1" x14ac:dyDescent="0.25">
      <c r="B4549" s="131" t="s">
        <v>3672</v>
      </c>
      <c r="C4549" s="131" t="s">
        <v>3670</v>
      </c>
      <c r="D4549" s="131" t="s">
        <v>3671</v>
      </c>
      <c r="E4549" s="132" t="s">
        <v>3148</v>
      </c>
      <c r="F4549" s="136" t="s">
        <v>563</v>
      </c>
      <c r="G4549" s="133">
        <v>73.328292143171637</v>
      </c>
    </row>
    <row r="4550" spans="2:7" ht="30" customHeight="1" x14ac:dyDescent="0.25">
      <c r="B4550" s="131" t="s">
        <v>3672</v>
      </c>
      <c r="C4550" s="131" t="s">
        <v>3670</v>
      </c>
      <c r="D4550" s="131" t="s">
        <v>3671</v>
      </c>
      <c r="E4550" s="132" t="s">
        <v>2601</v>
      </c>
      <c r="F4550" s="136" t="s">
        <v>553</v>
      </c>
      <c r="G4550" s="133">
        <v>183.77877983606766</v>
      </c>
    </row>
    <row r="4551" spans="2:7" ht="29.25" customHeight="1" x14ac:dyDescent="0.25">
      <c r="B4551" s="131" t="s">
        <v>3673</v>
      </c>
      <c r="C4551" s="131" t="s">
        <v>3670</v>
      </c>
      <c r="D4551" s="131" t="s">
        <v>3671</v>
      </c>
      <c r="E4551" s="132" t="s">
        <v>2669</v>
      </c>
      <c r="F4551" s="136" t="s">
        <v>688</v>
      </c>
      <c r="G4551" s="133">
        <v>43.827801633667733</v>
      </c>
    </row>
    <row r="4552" spans="2:7" ht="30" customHeight="1" x14ac:dyDescent="0.25">
      <c r="B4552" s="131" t="s">
        <v>3674</v>
      </c>
      <c r="C4552" s="131" t="s">
        <v>3670</v>
      </c>
      <c r="D4552" s="131" t="s">
        <v>3671</v>
      </c>
      <c r="E4552" s="132" t="s">
        <v>3075</v>
      </c>
      <c r="F4552" s="136" t="s">
        <v>626</v>
      </c>
      <c r="G4552" s="133">
        <v>18.198529570747219</v>
      </c>
    </row>
    <row r="4553" spans="2:7" ht="30.75" customHeight="1" x14ac:dyDescent="0.25">
      <c r="B4553" s="131" t="s">
        <v>3675</v>
      </c>
      <c r="C4553" s="131" t="s">
        <v>3670</v>
      </c>
      <c r="D4553" s="131" t="s">
        <v>3671</v>
      </c>
      <c r="E4553" s="132" t="s">
        <v>2344</v>
      </c>
      <c r="F4553" s="136" t="s">
        <v>563</v>
      </c>
      <c r="G4553" s="133">
        <v>73.328292143171637</v>
      </c>
    </row>
    <row r="4554" spans="2:7" ht="30" customHeight="1" x14ac:dyDescent="0.25">
      <c r="B4554" s="131" t="s">
        <v>3676</v>
      </c>
      <c r="C4554" s="131" t="s">
        <v>3670</v>
      </c>
      <c r="D4554" s="131" t="s">
        <v>3671</v>
      </c>
      <c r="E4554" s="132" t="s">
        <v>2475</v>
      </c>
      <c r="F4554" s="136" t="s">
        <v>563</v>
      </c>
      <c r="G4554" s="133">
        <v>73.328292143171637</v>
      </c>
    </row>
    <row r="4555" spans="2:7" ht="29.25" customHeight="1" x14ac:dyDescent="0.25">
      <c r="B4555" s="131" t="s">
        <v>3676</v>
      </c>
      <c r="C4555" s="131" t="s">
        <v>3670</v>
      </c>
      <c r="D4555" s="131" t="s">
        <v>3671</v>
      </c>
      <c r="E4555" s="132" t="s">
        <v>2477</v>
      </c>
      <c r="F4555" s="136" t="s">
        <v>544</v>
      </c>
      <c r="G4555" s="133">
        <v>117.49105976385673</v>
      </c>
    </row>
    <row r="4556" spans="2:7" ht="30" customHeight="1" x14ac:dyDescent="0.25">
      <c r="B4556" s="131" t="s">
        <v>3677</v>
      </c>
      <c r="C4556" s="131" t="s">
        <v>3670</v>
      </c>
      <c r="D4556" s="131" t="s">
        <v>3671</v>
      </c>
      <c r="E4556" s="132" t="s">
        <v>3678</v>
      </c>
      <c r="F4556" s="136" t="s">
        <v>547</v>
      </c>
      <c r="G4556" s="133">
        <v>331.42558786252704</v>
      </c>
    </row>
    <row r="4557" spans="2:7" ht="29.25" customHeight="1" x14ac:dyDescent="0.25">
      <c r="B4557" s="131" t="s">
        <v>3677</v>
      </c>
      <c r="C4557" s="131" t="s">
        <v>3670</v>
      </c>
      <c r="D4557" s="131" t="s">
        <v>3671</v>
      </c>
      <c r="E4557" s="132" t="s">
        <v>3679</v>
      </c>
      <c r="F4557" s="136" t="s">
        <v>553</v>
      </c>
      <c r="G4557" s="133">
        <v>206.78657615971628</v>
      </c>
    </row>
    <row r="4558" spans="2:7" ht="29.25" customHeight="1" x14ac:dyDescent="0.25">
      <c r="B4558" s="131" t="s">
        <v>3680</v>
      </c>
      <c r="C4558" s="131" t="s">
        <v>3670</v>
      </c>
      <c r="D4558" s="131" t="s">
        <v>3671</v>
      </c>
      <c r="E4558" s="132" t="s">
        <v>2714</v>
      </c>
      <c r="F4558" s="136" t="s">
        <v>626</v>
      </c>
      <c r="G4558" s="133">
        <v>20.53457728764678</v>
      </c>
    </row>
    <row r="4559" spans="2:7" ht="30" customHeight="1" x14ac:dyDescent="0.25">
      <c r="B4559" s="131" t="s">
        <v>3680</v>
      </c>
      <c r="C4559" s="131" t="s">
        <v>3670</v>
      </c>
      <c r="D4559" s="131" t="s">
        <v>3671</v>
      </c>
      <c r="E4559" s="132" t="s">
        <v>2713</v>
      </c>
      <c r="F4559" s="136" t="s">
        <v>798</v>
      </c>
      <c r="G4559" s="133">
        <v>23.564939782721531</v>
      </c>
    </row>
    <row r="4560" spans="2:7" ht="29.25" customHeight="1" x14ac:dyDescent="0.25">
      <c r="B4560" s="131" t="s">
        <v>3680</v>
      </c>
      <c r="C4560" s="131" t="s">
        <v>3670</v>
      </c>
      <c r="D4560" s="131" t="s">
        <v>3671</v>
      </c>
      <c r="E4560" s="132" t="s">
        <v>3681</v>
      </c>
      <c r="F4560" s="136" t="s">
        <v>544</v>
      </c>
      <c r="G4560" s="133">
        <v>132.31877892866717</v>
      </c>
    </row>
    <row r="4561" spans="2:7" ht="30" customHeight="1" x14ac:dyDescent="0.25">
      <c r="B4561" s="131" t="s">
        <v>3680</v>
      </c>
      <c r="C4561" s="131" t="s">
        <v>3670</v>
      </c>
      <c r="D4561" s="131" t="s">
        <v>3671</v>
      </c>
      <c r="E4561" s="132" t="s">
        <v>3682</v>
      </c>
      <c r="F4561" s="136" t="s">
        <v>544</v>
      </c>
      <c r="G4561" s="133">
        <v>132.31877892866717</v>
      </c>
    </row>
    <row r="4562" spans="2:7" ht="30" customHeight="1" x14ac:dyDescent="0.25">
      <c r="B4562" s="131" t="s">
        <v>3677</v>
      </c>
      <c r="C4562" s="131" t="s">
        <v>3670</v>
      </c>
      <c r="D4562" s="131" t="s">
        <v>3671</v>
      </c>
      <c r="E4562" s="132" t="s">
        <v>3683</v>
      </c>
      <c r="F4562" s="136" t="s">
        <v>563</v>
      </c>
      <c r="G4562" s="133">
        <v>90.287121950729542</v>
      </c>
    </row>
    <row r="4563" spans="2:7" ht="30" customHeight="1" x14ac:dyDescent="0.25">
      <c r="B4563" s="131" t="s">
        <v>3684</v>
      </c>
      <c r="C4563" s="131" t="s">
        <v>3670</v>
      </c>
      <c r="D4563" s="131" t="s">
        <v>3671</v>
      </c>
      <c r="E4563" s="132" t="s">
        <v>2446</v>
      </c>
      <c r="F4563" s="136" t="s">
        <v>563</v>
      </c>
      <c r="G4563" s="133">
        <v>81.646526214364755</v>
      </c>
    </row>
    <row r="4564" spans="2:7" ht="30.75" customHeight="1" x14ac:dyDescent="0.25">
      <c r="B4564" s="131" t="s">
        <v>3684</v>
      </c>
      <c r="C4564" s="131" t="s">
        <v>3670</v>
      </c>
      <c r="D4564" s="131" t="s">
        <v>3671</v>
      </c>
      <c r="E4564" s="132" t="s">
        <v>3685</v>
      </c>
      <c r="F4564" s="136" t="s">
        <v>563</v>
      </c>
      <c r="G4564" s="133">
        <v>81.646526214364755</v>
      </c>
    </row>
    <row r="4565" spans="2:7" ht="30" customHeight="1" x14ac:dyDescent="0.25">
      <c r="B4565" s="131" t="s">
        <v>3686</v>
      </c>
      <c r="C4565" s="131" t="s">
        <v>3670</v>
      </c>
      <c r="D4565" s="131" t="s">
        <v>3671</v>
      </c>
      <c r="E4565" s="132" t="s">
        <v>3687</v>
      </c>
      <c r="F4565" s="136" t="s">
        <v>798</v>
      </c>
      <c r="G4565" s="133">
        <v>23.018596129717174</v>
      </c>
    </row>
    <row r="4566" spans="2:7" ht="30.75" customHeight="1" x14ac:dyDescent="0.25">
      <c r="B4566" s="131" t="s">
        <v>3686</v>
      </c>
      <c r="C4566" s="131" t="s">
        <v>3670</v>
      </c>
      <c r="D4566" s="131" t="s">
        <v>3671</v>
      </c>
      <c r="E4566" s="132" t="s">
        <v>3688</v>
      </c>
      <c r="F4566" s="136" t="s">
        <v>563</v>
      </c>
      <c r="G4566" s="133">
        <v>81.646526214364755</v>
      </c>
    </row>
    <row r="4567" spans="2:7" ht="30" customHeight="1" x14ac:dyDescent="0.25">
      <c r="B4567" s="131" t="s">
        <v>3689</v>
      </c>
      <c r="C4567" s="131" t="s">
        <v>3670</v>
      </c>
      <c r="D4567" s="131" t="s">
        <v>3671</v>
      </c>
      <c r="E4567" s="132" t="s">
        <v>3690</v>
      </c>
      <c r="F4567" s="136" t="s">
        <v>547</v>
      </c>
      <c r="G4567" s="133">
        <v>328.18287112394427</v>
      </c>
    </row>
    <row r="4568" spans="2:7" ht="29.25" customHeight="1" x14ac:dyDescent="0.25">
      <c r="B4568" s="131" t="s">
        <v>3689</v>
      </c>
      <c r="C4568" s="131" t="s">
        <v>3670</v>
      </c>
      <c r="D4568" s="131" t="s">
        <v>3671</v>
      </c>
      <c r="E4568" s="132" t="s">
        <v>3691</v>
      </c>
      <c r="F4568" s="136" t="s">
        <v>688</v>
      </c>
      <c r="G4568" s="133">
        <v>48.730128660894124</v>
      </c>
    </row>
    <row r="4569" spans="2:7" ht="30.75" customHeight="1" x14ac:dyDescent="0.25">
      <c r="B4569" s="131" t="s">
        <v>3689</v>
      </c>
      <c r="C4569" s="131" t="s">
        <v>3670</v>
      </c>
      <c r="D4569" s="131" t="s">
        <v>3671</v>
      </c>
      <c r="E4569" s="132" t="s">
        <v>3692</v>
      </c>
      <c r="F4569" s="136" t="s">
        <v>553</v>
      </c>
      <c r="G4569" s="133">
        <v>204.60726930443599</v>
      </c>
    </row>
    <row r="4570" spans="2:7" ht="29.25" customHeight="1" x14ac:dyDescent="0.25">
      <c r="B4570" s="131" t="s">
        <v>3689</v>
      </c>
      <c r="C4570" s="131" t="s">
        <v>3670</v>
      </c>
      <c r="D4570" s="131" t="s">
        <v>3671</v>
      </c>
      <c r="E4570" s="132" t="s">
        <v>2430</v>
      </c>
      <c r="F4570" s="136" t="s">
        <v>559</v>
      </c>
      <c r="G4570" s="133">
        <v>51.381910656222345</v>
      </c>
    </row>
    <row r="4571" spans="2:7" ht="30" customHeight="1" x14ac:dyDescent="0.25">
      <c r="B4571" s="131" t="s">
        <v>3689</v>
      </c>
      <c r="C4571" s="131" t="s">
        <v>3670</v>
      </c>
      <c r="D4571" s="131" t="s">
        <v>3671</v>
      </c>
      <c r="E4571" s="132" t="s">
        <v>2721</v>
      </c>
      <c r="F4571" s="136" t="s">
        <v>553</v>
      </c>
      <c r="G4571" s="133">
        <v>204.60726930443599</v>
      </c>
    </row>
    <row r="4572" spans="2:7" ht="29.25" customHeight="1" x14ac:dyDescent="0.25">
      <c r="B4572" s="131" t="s">
        <v>3689</v>
      </c>
      <c r="C4572" s="131" t="s">
        <v>3670</v>
      </c>
      <c r="D4572" s="131" t="s">
        <v>3671</v>
      </c>
      <c r="E4572" s="132" t="s">
        <v>3693</v>
      </c>
      <c r="F4572" s="136" t="s">
        <v>547</v>
      </c>
      <c r="G4572" s="133">
        <v>328.18287112394427</v>
      </c>
    </row>
    <row r="4573" spans="2:7" ht="30" customHeight="1" x14ac:dyDescent="0.25">
      <c r="B4573" s="131" t="s">
        <v>3689</v>
      </c>
      <c r="C4573" s="131" t="s">
        <v>3670</v>
      </c>
      <c r="D4573" s="131" t="s">
        <v>3671</v>
      </c>
      <c r="E4573" s="132" t="s">
        <v>3694</v>
      </c>
      <c r="F4573" s="136" t="s">
        <v>688</v>
      </c>
      <c r="G4573" s="133">
        <v>48.730128660894124</v>
      </c>
    </row>
    <row r="4574" spans="2:7" ht="30" customHeight="1" x14ac:dyDescent="0.25">
      <c r="B4574" s="131" t="s">
        <v>3689</v>
      </c>
      <c r="C4574" s="131" t="s">
        <v>3670</v>
      </c>
      <c r="D4574" s="131" t="s">
        <v>3671</v>
      </c>
      <c r="E4574" s="132" t="s">
        <v>3695</v>
      </c>
      <c r="F4574" s="136" t="s">
        <v>626</v>
      </c>
      <c r="G4574" s="133">
        <v>20.257637719448248</v>
      </c>
    </row>
    <row r="4575" spans="2:7" ht="30" customHeight="1" x14ac:dyDescent="0.25">
      <c r="B4575" s="131" t="s">
        <v>3696</v>
      </c>
      <c r="C4575" s="131" t="s">
        <v>3670</v>
      </c>
      <c r="D4575" s="131" t="s">
        <v>3671</v>
      </c>
      <c r="E4575" s="132" t="s">
        <v>3697</v>
      </c>
      <c r="F4575" s="136" t="s">
        <v>563</v>
      </c>
      <c r="G4575" s="133">
        <v>81.646526214364755</v>
      </c>
    </row>
    <row r="4576" spans="2:7" ht="29.25" customHeight="1" x14ac:dyDescent="0.25">
      <c r="B4576" s="131" t="s">
        <v>3684</v>
      </c>
      <c r="C4576" s="131" t="s">
        <v>3670</v>
      </c>
      <c r="D4576" s="131" t="s">
        <v>3671</v>
      </c>
      <c r="E4576" s="132" t="s">
        <v>3698</v>
      </c>
      <c r="F4576" s="136" t="s">
        <v>544</v>
      </c>
      <c r="G4576" s="133">
        <v>100.08864882178003</v>
      </c>
    </row>
    <row r="4577" spans="2:7" ht="29.25" customHeight="1" x14ac:dyDescent="0.25">
      <c r="B4577" s="131" t="s">
        <v>3699</v>
      </c>
      <c r="C4577" s="131" t="s">
        <v>3670</v>
      </c>
      <c r="D4577" s="131" t="s">
        <v>3671</v>
      </c>
      <c r="E4577" s="132" t="s">
        <v>3700</v>
      </c>
      <c r="F4577" s="136" t="s">
        <v>563</v>
      </c>
      <c r="G4577" s="133">
        <v>62.420617354724946</v>
      </c>
    </row>
    <row r="4578" spans="2:7" ht="29.25" customHeight="1" x14ac:dyDescent="0.25">
      <c r="B4578" s="131" t="s">
        <v>3699</v>
      </c>
      <c r="C4578" s="131" t="s">
        <v>3670</v>
      </c>
      <c r="D4578" s="131" t="s">
        <v>3671</v>
      </c>
      <c r="E4578" s="132" t="s">
        <v>3701</v>
      </c>
      <c r="F4578" s="136" t="s">
        <v>1311</v>
      </c>
      <c r="G4578" s="133">
        <v>106.5886929689983</v>
      </c>
    </row>
    <row r="4579" spans="2:7" ht="29.25" customHeight="1" x14ac:dyDescent="0.25">
      <c r="B4579" s="131" t="s">
        <v>3699</v>
      </c>
      <c r="C4579" s="131" t="s">
        <v>3670</v>
      </c>
      <c r="D4579" s="131" t="s">
        <v>3671</v>
      </c>
      <c r="E4579" s="132" t="s">
        <v>3702</v>
      </c>
      <c r="F4579" s="136" t="s">
        <v>563</v>
      </c>
      <c r="G4579" s="133">
        <v>62.420617354724946</v>
      </c>
    </row>
    <row r="4580" spans="2:7" ht="30" customHeight="1" x14ac:dyDescent="0.25">
      <c r="B4580" s="131" t="s">
        <v>3699</v>
      </c>
      <c r="C4580" s="131" t="s">
        <v>3670</v>
      </c>
      <c r="D4580" s="131" t="s">
        <v>3671</v>
      </c>
      <c r="E4580" s="132" t="s">
        <v>3703</v>
      </c>
      <c r="F4580" s="136" t="s">
        <v>553</v>
      </c>
      <c r="G4580" s="133">
        <v>156.54107854249548</v>
      </c>
    </row>
    <row r="4581" spans="2:7" ht="30" customHeight="1" x14ac:dyDescent="0.25">
      <c r="B4581" s="131" t="s">
        <v>3699</v>
      </c>
      <c r="C4581" s="131" t="s">
        <v>3670</v>
      </c>
      <c r="D4581" s="131" t="s">
        <v>3671</v>
      </c>
      <c r="E4581" s="132" t="s">
        <v>3704</v>
      </c>
      <c r="F4581" s="136" t="s">
        <v>544</v>
      </c>
      <c r="G4581" s="133">
        <v>100.08864882178003</v>
      </c>
    </row>
    <row r="4582" spans="2:7" ht="30" customHeight="1" x14ac:dyDescent="0.25">
      <c r="B4582" s="131" t="s">
        <v>3699</v>
      </c>
      <c r="C4582" s="131" t="s">
        <v>3670</v>
      </c>
      <c r="D4582" s="131" t="s">
        <v>3671</v>
      </c>
      <c r="E4582" s="132" t="s">
        <v>3705</v>
      </c>
      <c r="F4582" s="136" t="s">
        <v>563</v>
      </c>
      <c r="G4582" s="133">
        <v>62.420617354724946</v>
      </c>
    </row>
    <row r="4583" spans="2:7" ht="29.25" customHeight="1" x14ac:dyDescent="0.25">
      <c r="B4583" s="131" t="s">
        <v>3196</v>
      </c>
      <c r="C4583" s="131" t="s">
        <v>3670</v>
      </c>
      <c r="D4583" s="131" t="s">
        <v>3671</v>
      </c>
      <c r="E4583" s="132" t="s">
        <v>3706</v>
      </c>
      <c r="F4583" s="136" t="s">
        <v>563</v>
      </c>
      <c r="G4583" s="133">
        <v>79.670218889520726</v>
      </c>
    </row>
    <row r="4584" spans="2:7" ht="30" customHeight="1" x14ac:dyDescent="0.25">
      <c r="B4584" s="131" t="s">
        <v>3707</v>
      </c>
      <c r="C4584" s="131" t="s">
        <v>3670</v>
      </c>
      <c r="D4584" s="131" t="s">
        <v>3671</v>
      </c>
      <c r="E4584" s="132" t="s">
        <v>3708</v>
      </c>
      <c r="F4584" s="136" t="s">
        <v>3280</v>
      </c>
      <c r="G4584" s="133">
        <v>315.32875340471242</v>
      </c>
    </row>
    <row r="4585" spans="2:7" ht="30" customHeight="1" x14ac:dyDescent="0.25">
      <c r="B4585" s="131" t="s">
        <v>3707</v>
      </c>
      <c r="C4585" s="131" t="s">
        <v>3670</v>
      </c>
      <c r="D4585" s="131" t="s">
        <v>3671</v>
      </c>
      <c r="E4585" s="132" t="s">
        <v>2537</v>
      </c>
      <c r="F4585" s="136" t="s">
        <v>559</v>
      </c>
      <c r="G4585" s="133">
        <v>47.68464822473868</v>
      </c>
    </row>
    <row r="4586" spans="2:7" ht="30" customHeight="1" x14ac:dyDescent="0.25">
      <c r="B4586" s="131" t="s">
        <v>3707</v>
      </c>
      <c r="C4586" s="131" t="s">
        <v>3670</v>
      </c>
      <c r="D4586" s="131" t="s">
        <v>3671</v>
      </c>
      <c r="E4586" s="132" t="s">
        <v>3709</v>
      </c>
      <c r="F4586" s="136" t="s">
        <v>563</v>
      </c>
      <c r="G4586" s="133">
        <v>75.864963227705658</v>
      </c>
    </row>
    <row r="4587" spans="2:7" ht="29.25" customHeight="1" x14ac:dyDescent="0.25">
      <c r="B4587" s="131" t="s">
        <v>3707</v>
      </c>
      <c r="C4587" s="131" t="s">
        <v>3670</v>
      </c>
      <c r="D4587" s="131" t="s">
        <v>3671</v>
      </c>
      <c r="E4587" s="132" t="s">
        <v>3710</v>
      </c>
      <c r="F4587" s="136" t="s">
        <v>1680</v>
      </c>
      <c r="G4587" s="133">
        <v>233</v>
      </c>
    </row>
    <row r="4588" spans="2:7" ht="29.25" customHeight="1" x14ac:dyDescent="0.25">
      <c r="B4588" s="131" t="s">
        <v>3707</v>
      </c>
      <c r="C4588" s="131" t="s">
        <v>3670</v>
      </c>
      <c r="D4588" s="131" t="s">
        <v>3671</v>
      </c>
      <c r="E4588" s="132" t="s">
        <v>2536</v>
      </c>
      <c r="F4588" s="136" t="s">
        <v>544</v>
      </c>
      <c r="G4588" s="133">
        <v>121.5120798171686</v>
      </c>
    </row>
    <row r="4589" spans="2:7" ht="29.25" customHeight="1" x14ac:dyDescent="0.25">
      <c r="B4589" s="131" t="s">
        <v>3707</v>
      </c>
      <c r="C4589" s="131" t="s">
        <v>3670</v>
      </c>
      <c r="D4589" s="131" t="s">
        <v>3671</v>
      </c>
      <c r="E4589" s="132" t="s">
        <v>2630</v>
      </c>
      <c r="F4589" s="136" t="s">
        <v>544</v>
      </c>
      <c r="G4589" s="133">
        <v>121.5120798171686</v>
      </c>
    </row>
    <row r="4590" spans="2:7" ht="30.75" customHeight="1" x14ac:dyDescent="0.25">
      <c r="B4590" s="131" t="s">
        <v>3707</v>
      </c>
      <c r="C4590" s="131" t="s">
        <v>3670</v>
      </c>
      <c r="D4590" s="131" t="s">
        <v>3671</v>
      </c>
      <c r="E4590" s="132" t="s">
        <v>2668</v>
      </c>
      <c r="F4590" s="136" t="s">
        <v>547</v>
      </c>
      <c r="G4590" s="133">
        <v>304.83840060192347</v>
      </c>
    </row>
    <row r="4591" spans="2:7" ht="30.75" customHeight="1" x14ac:dyDescent="0.25">
      <c r="B4591" s="131" t="s">
        <v>3711</v>
      </c>
      <c r="C4591" s="131" t="s">
        <v>3670</v>
      </c>
      <c r="D4591" s="131" t="s">
        <v>3671</v>
      </c>
      <c r="E4591" s="132" t="s">
        <v>2524</v>
      </c>
      <c r="F4591" s="136" t="s">
        <v>563</v>
      </c>
      <c r="G4591" s="133">
        <v>75.864963227705658</v>
      </c>
    </row>
    <row r="4592" spans="2:7" ht="29.25" customHeight="1" x14ac:dyDescent="0.25">
      <c r="B4592" s="131" t="s">
        <v>3712</v>
      </c>
      <c r="C4592" s="131" t="s">
        <v>3670</v>
      </c>
      <c r="D4592" s="131" t="s">
        <v>3671</v>
      </c>
      <c r="E4592" s="132" t="s">
        <v>2394</v>
      </c>
      <c r="F4592" s="136" t="s">
        <v>563</v>
      </c>
      <c r="G4592" s="133">
        <v>75.864963227705658</v>
      </c>
    </row>
    <row r="4593" spans="2:7" ht="29.25" customHeight="1" x14ac:dyDescent="0.25">
      <c r="B4593" s="131" t="s">
        <v>3712</v>
      </c>
      <c r="C4593" s="131" t="s">
        <v>3670</v>
      </c>
      <c r="D4593" s="131" t="s">
        <v>3671</v>
      </c>
      <c r="E4593" s="132" t="s">
        <v>2419</v>
      </c>
      <c r="F4593" s="136" t="s">
        <v>688</v>
      </c>
      <c r="G4593" s="133">
        <v>45.378098618852604</v>
      </c>
    </row>
    <row r="4594" spans="2:7" ht="30" customHeight="1" x14ac:dyDescent="0.25">
      <c r="B4594" s="131" t="s">
        <v>3712</v>
      </c>
      <c r="C4594" s="131" t="s">
        <v>3670</v>
      </c>
      <c r="D4594" s="131" t="s">
        <v>3671</v>
      </c>
      <c r="E4594" s="132" t="s">
        <v>2843</v>
      </c>
      <c r="F4594" s="136" t="s">
        <v>688</v>
      </c>
      <c r="G4594" s="133">
        <v>45.378098618852604</v>
      </c>
    </row>
    <row r="4595" spans="2:7" ht="27.75" customHeight="1" x14ac:dyDescent="0.25">
      <c r="B4595" s="131" t="s">
        <v>3713</v>
      </c>
      <c r="C4595" s="131" t="s">
        <v>3670</v>
      </c>
      <c r="D4595" s="131" t="s">
        <v>3671</v>
      </c>
      <c r="E4595" s="132" t="s">
        <v>3326</v>
      </c>
      <c r="F4595" s="136" t="s">
        <v>559</v>
      </c>
      <c r="G4595" s="133">
        <v>47.749754100343168</v>
      </c>
    </row>
    <row r="4596" spans="2:7" ht="29.25" customHeight="1" x14ac:dyDescent="0.25">
      <c r="B4596" s="131" t="s">
        <v>3713</v>
      </c>
      <c r="C4596" s="131" t="s">
        <v>3670</v>
      </c>
      <c r="D4596" s="131" t="s">
        <v>3671</v>
      </c>
      <c r="E4596" s="132" t="s">
        <v>2795</v>
      </c>
      <c r="F4596" s="136" t="s">
        <v>563</v>
      </c>
      <c r="G4596" s="133">
        <v>75.864963227705658</v>
      </c>
    </row>
    <row r="4597" spans="2:7" ht="30" customHeight="1" x14ac:dyDescent="0.25">
      <c r="B4597" s="131" t="s">
        <v>3713</v>
      </c>
      <c r="C4597" s="131" t="s">
        <v>3670</v>
      </c>
      <c r="D4597" s="131" t="s">
        <v>3671</v>
      </c>
      <c r="E4597" s="132" t="s">
        <v>3714</v>
      </c>
      <c r="F4597" s="136" t="s">
        <v>553</v>
      </c>
      <c r="G4597" s="133">
        <v>190.25713431714212</v>
      </c>
    </row>
    <row r="4598" spans="2:7" ht="29.25" customHeight="1" x14ac:dyDescent="0.25">
      <c r="B4598" s="131" t="s">
        <v>3715</v>
      </c>
      <c r="C4598" s="131" t="s">
        <v>3670</v>
      </c>
      <c r="D4598" s="131" t="s">
        <v>3671</v>
      </c>
      <c r="E4598" s="132" t="s">
        <v>3716</v>
      </c>
      <c r="F4598" s="136" t="s">
        <v>2610</v>
      </c>
      <c r="G4598" s="133">
        <v>83.151838018076191</v>
      </c>
    </row>
    <row r="4599" spans="2:7" ht="30" customHeight="1" x14ac:dyDescent="0.25">
      <c r="B4599" s="131" t="s">
        <v>3707</v>
      </c>
      <c r="C4599" s="131" t="s">
        <v>3670</v>
      </c>
      <c r="D4599" s="131" t="s">
        <v>3671</v>
      </c>
      <c r="E4599" s="132" t="s">
        <v>3717</v>
      </c>
      <c r="F4599" s="136" t="s">
        <v>3280</v>
      </c>
      <c r="G4599" s="133">
        <v>262.40915728145279</v>
      </c>
    </row>
    <row r="4600" spans="2:7" ht="30" customHeight="1" x14ac:dyDescent="0.25">
      <c r="B4600" s="131" t="s">
        <v>3707</v>
      </c>
      <c r="C4600" s="131" t="s">
        <v>3670</v>
      </c>
      <c r="D4600" s="131" t="s">
        <v>3671</v>
      </c>
      <c r="E4600" s="132" t="s">
        <v>3718</v>
      </c>
      <c r="F4600" s="136" t="s">
        <v>1311</v>
      </c>
      <c r="G4600" s="133">
        <v>142.06940548844508</v>
      </c>
    </row>
    <row r="4601" spans="2:7" ht="30" customHeight="1" x14ac:dyDescent="0.25">
      <c r="B4601" s="131" t="s">
        <v>3715</v>
      </c>
      <c r="C4601" s="131" t="s">
        <v>3670</v>
      </c>
      <c r="D4601" s="131" t="s">
        <v>3671</v>
      </c>
      <c r="E4601" s="132" t="s">
        <v>2308</v>
      </c>
      <c r="F4601" s="136" t="s">
        <v>563</v>
      </c>
      <c r="G4601" s="133">
        <v>90.1511421982039</v>
      </c>
    </row>
    <row r="4602" spans="2:7" ht="29.25" customHeight="1" x14ac:dyDescent="0.25">
      <c r="B4602" s="131" t="s">
        <v>3715</v>
      </c>
      <c r="C4602" s="131" t="s">
        <v>3670</v>
      </c>
      <c r="D4602" s="131" t="s">
        <v>3671</v>
      </c>
      <c r="E4602" s="132" t="s">
        <v>2624</v>
      </c>
      <c r="F4602" s="136" t="s">
        <v>563</v>
      </c>
      <c r="G4602" s="133">
        <v>90.1511421982039</v>
      </c>
    </row>
    <row r="4603" spans="2:7" ht="34.5" customHeight="1" x14ac:dyDescent="0.25">
      <c r="B4603" s="131" t="s">
        <v>3715</v>
      </c>
      <c r="C4603" s="131" t="s">
        <v>3670</v>
      </c>
      <c r="D4603" s="131" t="s">
        <v>3671</v>
      </c>
      <c r="E4603" s="132" t="s">
        <v>2280</v>
      </c>
      <c r="F4603" s="136" t="s">
        <v>563</v>
      </c>
      <c r="G4603" s="133">
        <v>90.1511421982039</v>
      </c>
    </row>
    <row r="4604" spans="2:7" ht="30" customHeight="1" x14ac:dyDescent="0.25">
      <c r="B4604" s="131" t="s">
        <v>3715</v>
      </c>
      <c r="C4604" s="131" t="s">
        <v>3670</v>
      </c>
      <c r="D4604" s="131" t="s">
        <v>3671</v>
      </c>
      <c r="E4604" s="132" t="s">
        <v>3719</v>
      </c>
      <c r="F4604" s="136" t="s">
        <v>547</v>
      </c>
      <c r="G4604" s="133">
        <v>361.7632375847536</v>
      </c>
    </row>
    <row r="4605" spans="2:7" ht="27.75" customHeight="1" x14ac:dyDescent="0.25">
      <c r="B4605" s="131" t="s">
        <v>3715</v>
      </c>
      <c r="C4605" s="131" t="s">
        <v>3670</v>
      </c>
      <c r="D4605" s="131" t="s">
        <v>3671</v>
      </c>
      <c r="E4605" s="132" t="s">
        <v>3720</v>
      </c>
      <c r="F4605" s="136" t="s">
        <v>553</v>
      </c>
      <c r="G4605" s="133">
        <v>225.84632533132898</v>
      </c>
    </row>
    <row r="4606" spans="2:7" ht="29.25" customHeight="1" x14ac:dyDescent="0.25">
      <c r="B4606" s="131" t="s">
        <v>3721</v>
      </c>
      <c r="C4606" s="131" t="s">
        <v>3670</v>
      </c>
      <c r="D4606" s="131" t="s">
        <v>3671</v>
      </c>
      <c r="E4606" s="132" t="s">
        <v>3722</v>
      </c>
      <c r="F4606" s="136" t="s">
        <v>547</v>
      </c>
      <c r="G4606" s="133">
        <v>361.7632375847536</v>
      </c>
    </row>
    <row r="4607" spans="2:7" ht="27.75" customHeight="1" x14ac:dyDescent="0.25">
      <c r="B4607" s="131" t="s">
        <v>3711</v>
      </c>
      <c r="C4607" s="131" t="s">
        <v>3670</v>
      </c>
      <c r="D4607" s="131" t="s">
        <v>3671</v>
      </c>
      <c r="E4607" s="132" t="s">
        <v>2457</v>
      </c>
      <c r="F4607" s="136" t="s">
        <v>798</v>
      </c>
      <c r="G4607" s="133">
        <v>25.747941674906141</v>
      </c>
    </row>
    <row r="4608" spans="2:7" ht="27.75" customHeight="1" x14ac:dyDescent="0.25">
      <c r="B4608" s="131" t="s">
        <v>3713</v>
      </c>
      <c r="C4608" s="131" t="s">
        <v>3670</v>
      </c>
      <c r="D4608" s="131" t="s">
        <v>3671</v>
      </c>
      <c r="E4608" s="132" t="s">
        <v>2647</v>
      </c>
      <c r="F4608" s="136" t="s">
        <v>688</v>
      </c>
      <c r="G4608" s="133">
        <v>53.909844008565955</v>
      </c>
    </row>
    <row r="4609" spans="2:7" ht="29.25" customHeight="1" x14ac:dyDescent="0.25">
      <c r="B4609" s="131" t="s">
        <v>3713</v>
      </c>
      <c r="C4609" s="131" t="s">
        <v>3670</v>
      </c>
      <c r="D4609" s="131" t="s">
        <v>3671</v>
      </c>
      <c r="E4609" s="132" t="s">
        <v>2511</v>
      </c>
      <c r="F4609" s="136" t="s">
        <v>544</v>
      </c>
      <c r="G4609" s="133">
        <v>144.38814552975848</v>
      </c>
    </row>
    <row r="4610" spans="2:7" ht="30" customHeight="1" x14ac:dyDescent="0.25">
      <c r="B4610" s="131" t="s">
        <v>3723</v>
      </c>
      <c r="C4610" s="131" t="s">
        <v>3670</v>
      </c>
      <c r="D4610" s="131" t="s">
        <v>3671</v>
      </c>
      <c r="E4610" s="132" t="s">
        <v>3724</v>
      </c>
      <c r="F4610" s="136" t="s">
        <v>553</v>
      </c>
      <c r="G4610" s="133">
        <v>225.84632533132898</v>
      </c>
    </row>
    <row r="4611" spans="2:7" ht="29.25" customHeight="1" x14ac:dyDescent="0.25">
      <c r="B4611" s="131" t="s">
        <v>3723</v>
      </c>
      <c r="C4611" s="131" t="s">
        <v>3670</v>
      </c>
      <c r="D4611" s="131" t="s">
        <v>3671</v>
      </c>
      <c r="E4611" s="132" t="s">
        <v>3725</v>
      </c>
      <c r="F4611" s="136" t="s">
        <v>553</v>
      </c>
      <c r="G4611" s="133">
        <v>225.84632533132898</v>
      </c>
    </row>
    <row r="4612" spans="2:7" ht="27.75" customHeight="1" x14ac:dyDescent="0.25">
      <c r="B4612" s="131" t="s">
        <v>3715</v>
      </c>
      <c r="C4612" s="131" t="s">
        <v>3670</v>
      </c>
      <c r="D4612" s="131" t="s">
        <v>3671</v>
      </c>
      <c r="E4612" s="132" t="s">
        <v>3726</v>
      </c>
      <c r="F4612" s="136" t="s">
        <v>553</v>
      </c>
      <c r="G4612" s="133">
        <v>225.84632533132898</v>
      </c>
    </row>
    <row r="4613" spans="2:7" ht="29.25" customHeight="1" x14ac:dyDescent="0.25">
      <c r="B4613" s="131" t="s">
        <v>3715</v>
      </c>
      <c r="C4613" s="131" t="s">
        <v>3670</v>
      </c>
      <c r="D4613" s="131" t="s">
        <v>3671</v>
      </c>
      <c r="E4613" s="132" t="s">
        <v>2514</v>
      </c>
      <c r="F4613" s="136" t="s">
        <v>563</v>
      </c>
      <c r="G4613" s="133">
        <v>90.1511421982039</v>
      </c>
    </row>
    <row r="4614" spans="2:7" ht="30" customHeight="1" x14ac:dyDescent="0.25">
      <c r="B4614" s="131" t="s">
        <v>3715</v>
      </c>
      <c r="C4614" s="131" t="s">
        <v>3670</v>
      </c>
      <c r="D4614" s="131" t="s">
        <v>3671</v>
      </c>
      <c r="E4614" s="132" t="s">
        <v>2655</v>
      </c>
      <c r="F4614" s="136" t="s">
        <v>553</v>
      </c>
      <c r="G4614" s="133">
        <v>225.84632533132898</v>
      </c>
    </row>
    <row r="4615" spans="2:7" ht="30" customHeight="1" x14ac:dyDescent="0.25">
      <c r="B4615" s="131" t="s">
        <v>3727</v>
      </c>
      <c r="C4615" s="131" t="s">
        <v>3670</v>
      </c>
      <c r="D4615" s="131" t="s">
        <v>3671</v>
      </c>
      <c r="E4615" s="132" t="s">
        <v>2340</v>
      </c>
      <c r="F4615" s="136" t="s">
        <v>688</v>
      </c>
      <c r="G4615" s="133">
        <v>55.695351349993821</v>
      </c>
    </row>
    <row r="4616" spans="2:7" ht="30" customHeight="1" x14ac:dyDescent="0.25">
      <c r="B4616" s="131" t="s">
        <v>3728</v>
      </c>
      <c r="C4616" s="131" t="s">
        <v>3670</v>
      </c>
      <c r="D4616" s="131" t="s">
        <v>3671</v>
      </c>
      <c r="E4616" s="132" t="s">
        <v>2994</v>
      </c>
      <c r="F4616" s="136" t="s">
        <v>547</v>
      </c>
      <c r="G4616" s="133">
        <v>373.34066767527736</v>
      </c>
    </row>
    <row r="4617" spans="2:7" ht="30" customHeight="1" x14ac:dyDescent="0.25">
      <c r="B4617" s="131" t="s">
        <v>3728</v>
      </c>
      <c r="C4617" s="131" t="s">
        <v>3670</v>
      </c>
      <c r="D4617" s="131" t="s">
        <v>3671</v>
      </c>
      <c r="E4617" s="132" t="s">
        <v>3729</v>
      </c>
      <c r="F4617" s="136" t="s">
        <v>544</v>
      </c>
      <c r="G4617" s="133">
        <v>149.07251172501202</v>
      </c>
    </row>
    <row r="4618" spans="2:7" ht="29.25" customHeight="1" x14ac:dyDescent="0.25">
      <c r="B4618" s="131" t="s">
        <v>3730</v>
      </c>
      <c r="C4618" s="131" t="s">
        <v>3670</v>
      </c>
      <c r="D4618" s="131" t="s">
        <v>3671</v>
      </c>
      <c r="E4618" s="132" t="s">
        <v>3002</v>
      </c>
      <c r="F4618" s="136" t="s">
        <v>688</v>
      </c>
      <c r="G4618" s="133">
        <v>55.695351349993821</v>
      </c>
    </row>
    <row r="4619" spans="2:7" ht="29.25" customHeight="1" x14ac:dyDescent="0.25">
      <c r="B4619" s="131" t="s">
        <v>3731</v>
      </c>
      <c r="C4619" s="131" t="s">
        <v>3670</v>
      </c>
      <c r="D4619" s="131" t="s">
        <v>3671</v>
      </c>
      <c r="E4619" s="132" t="s">
        <v>2391</v>
      </c>
      <c r="F4619" s="136" t="s">
        <v>798</v>
      </c>
      <c r="G4619" s="133">
        <v>24.271998603352124</v>
      </c>
    </row>
    <row r="4620" spans="2:7" ht="29.25" customHeight="1" x14ac:dyDescent="0.25">
      <c r="B4620" s="131" t="s">
        <v>3732</v>
      </c>
      <c r="C4620" s="131" t="s">
        <v>3670</v>
      </c>
      <c r="D4620" s="131" t="s">
        <v>3671</v>
      </c>
      <c r="E4620" s="132" t="s">
        <v>2371</v>
      </c>
      <c r="F4620" s="136" t="s">
        <v>563</v>
      </c>
      <c r="G4620" s="133">
        <v>84.798684267472112</v>
      </c>
    </row>
    <row r="4621" spans="2:7" ht="29.25" customHeight="1" x14ac:dyDescent="0.25">
      <c r="B4621" s="131" t="s">
        <v>3733</v>
      </c>
      <c r="C4621" s="131" t="s">
        <v>3670</v>
      </c>
      <c r="D4621" s="131" t="s">
        <v>3671</v>
      </c>
      <c r="E4621" s="132" t="s">
        <v>2967</v>
      </c>
      <c r="F4621" s="136" t="s">
        <v>798</v>
      </c>
      <c r="G4621" s="133">
        <v>24.271998603352124</v>
      </c>
    </row>
    <row r="4622" spans="2:7" ht="30" customHeight="1" x14ac:dyDescent="0.25">
      <c r="B4622" s="131" t="s">
        <v>3733</v>
      </c>
      <c r="C4622" s="131" t="s">
        <v>3670</v>
      </c>
      <c r="D4622" s="131" t="s">
        <v>3671</v>
      </c>
      <c r="E4622" s="132" t="s">
        <v>2661</v>
      </c>
      <c r="F4622" s="136" t="s">
        <v>626</v>
      </c>
      <c r="G4622" s="133">
        <v>21.116702432210481</v>
      </c>
    </row>
    <row r="4623" spans="2:7" ht="29.25" customHeight="1" x14ac:dyDescent="0.25">
      <c r="B4623" s="131" t="s">
        <v>3721</v>
      </c>
      <c r="C4623" s="131" t="s">
        <v>3670</v>
      </c>
      <c r="D4623" s="131" t="s">
        <v>3671</v>
      </c>
      <c r="E4623" s="132" t="s">
        <v>3734</v>
      </c>
      <c r="F4623" s="136" t="s">
        <v>553</v>
      </c>
      <c r="G4623" s="133">
        <v>212.4866690361946</v>
      </c>
    </row>
    <row r="4624" spans="2:7" ht="29.25" customHeight="1" x14ac:dyDescent="0.25">
      <c r="B4624" s="131" t="s">
        <v>3721</v>
      </c>
      <c r="C4624" s="131" t="s">
        <v>3670</v>
      </c>
      <c r="D4624" s="131" t="s">
        <v>3671</v>
      </c>
      <c r="E4624" s="132" t="s">
        <v>3735</v>
      </c>
      <c r="F4624" s="136" t="s">
        <v>544</v>
      </c>
      <c r="G4624" s="133">
        <v>135.9168108424154</v>
      </c>
    </row>
    <row r="4625" spans="2:7" ht="29.25" customHeight="1" x14ac:dyDescent="0.25">
      <c r="B4625" s="131" t="s">
        <v>3721</v>
      </c>
      <c r="C4625" s="131" t="s">
        <v>3670</v>
      </c>
      <c r="D4625" s="131" t="s">
        <v>3671</v>
      </c>
      <c r="E4625" s="132" t="s">
        <v>3100</v>
      </c>
      <c r="F4625" s="136" t="s">
        <v>563</v>
      </c>
      <c r="G4625" s="133">
        <v>84.798684267472112</v>
      </c>
    </row>
    <row r="4626" spans="2:7" ht="30" customHeight="1" x14ac:dyDescent="0.25">
      <c r="B4626" s="131" t="s">
        <v>3736</v>
      </c>
      <c r="C4626" s="131" t="s">
        <v>3670</v>
      </c>
      <c r="D4626" s="131" t="s">
        <v>3671</v>
      </c>
      <c r="E4626" s="132" t="s">
        <v>3296</v>
      </c>
      <c r="F4626" s="136" t="s">
        <v>553</v>
      </c>
      <c r="G4626" s="133">
        <v>143.80503778427152</v>
      </c>
    </row>
    <row r="4627" spans="2:7" ht="29.25" customHeight="1" x14ac:dyDescent="0.25">
      <c r="B4627" s="131" t="s">
        <v>3736</v>
      </c>
      <c r="C4627" s="131" t="s">
        <v>3670</v>
      </c>
      <c r="D4627" s="131" t="s">
        <v>3671</v>
      </c>
      <c r="E4627" s="132" t="s">
        <v>2907</v>
      </c>
      <c r="F4627" s="136" t="s">
        <v>544</v>
      </c>
      <c r="G4627" s="133">
        <v>91.88384919859314</v>
      </c>
    </row>
    <row r="4628" spans="2:7" ht="30" customHeight="1" x14ac:dyDescent="0.25">
      <c r="B4628" s="131" t="s">
        <v>3736</v>
      </c>
      <c r="C4628" s="131" t="s">
        <v>3670</v>
      </c>
      <c r="D4628" s="131" t="s">
        <v>3671</v>
      </c>
      <c r="E4628" s="132" t="s">
        <v>2906</v>
      </c>
      <c r="F4628" s="136" t="s">
        <v>563</v>
      </c>
      <c r="G4628" s="133">
        <v>57.32530023538537</v>
      </c>
    </row>
    <row r="4629" spans="2:7" ht="29.25" customHeight="1" x14ac:dyDescent="0.25">
      <c r="B4629" s="131" t="s">
        <v>3736</v>
      </c>
      <c r="C4629" s="131" t="s">
        <v>3670</v>
      </c>
      <c r="D4629" s="131" t="s">
        <v>3671</v>
      </c>
      <c r="E4629" s="132" t="s">
        <v>2506</v>
      </c>
      <c r="F4629" s="136" t="s">
        <v>553</v>
      </c>
      <c r="G4629" s="133">
        <v>143.80503778427152</v>
      </c>
    </row>
    <row r="4630" spans="2:7" ht="30.75" customHeight="1" x14ac:dyDescent="0.25">
      <c r="B4630" s="131" t="s">
        <v>3736</v>
      </c>
      <c r="C4630" s="131" t="s">
        <v>3670</v>
      </c>
      <c r="D4630" s="131" t="s">
        <v>3671</v>
      </c>
      <c r="E4630" s="132" t="s">
        <v>3737</v>
      </c>
      <c r="F4630" s="136" t="s">
        <v>553</v>
      </c>
      <c r="G4630" s="133">
        <v>143.80503778427152</v>
      </c>
    </row>
    <row r="4631" spans="2:7" ht="29.25" customHeight="1" x14ac:dyDescent="0.25">
      <c r="B4631" s="131" t="s">
        <v>3672</v>
      </c>
      <c r="C4631" s="131" t="s">
        <v>3670</v>
      </c>
      <c r="D4631" s="131" t="s">
        <v>3671</v>
      </c>
      <c r="E4631" s="132" t="s">
        <v>2365</v>
      </c>
      <c r="F4631" s="136" t="s">
        <v>544</v>
      </c>
      <c r="G4631" s="133">
        <v>149.28459053512185</v>
      </c>
    </row>
    <row r="4632" spans="2:7" ht="29.25" customHeight="1" x14ac:dyDescent="0.25">
      <c r="B4632" s="131" t="s">
        <v>3672</v>
      </c>
      <c r="C4632" s="131" t="s">
        <v>3670</v>
      </c>
      <c r="D4632" s="131" t="s">
        <v>3671</v>
      </c>
      <c r="E4632" s="132" t="s">
        <v>3175</v>
      </c>
      <c r="F4632" s="136" t="s">
        <v>1311</v>
      </c>
      <c r="G4632" s="133">
        <v>163.16848194606322</v>
      </c>
    </row>
    <row r="4633" spans="2:7" ht="29.25" customHeight="1" x14ac:dyDescent="0.25">
      <c r="B4633" s="131" t="s">
        <v>3738</v>
      </c>
      <c r="C4633" s="131" t="s">
        <v>3670</v>
      </c>
      <c r="D4633" s="131" t="s">
        <v>3671</v>
      </c>
      <c r="E4633" s="132" t="s">
        <v>2954</v>
      </c>
      <c r="F4633" s="136" t="s">
        <v>845</v>
      </c>
      <c r="G4633" s="133">
        <v>8.8598245749008626</v>
      </c>
    </row>
    <row r="4634" spans="2:7" ht="29.25" customHeight="1" x14ac:dyDescent="0.25">
      <c r="B4634" s="131" t="s">
        <v>3738</v>
      </c>
      <c r="C4634" s="131" t="s">
        <v>3670</v>
      </c>
      <c r="D4634" s="131" t="s">
        <v>3671</v>
      </c>
      <c r="E4634" s="132" t="s">
        <v>3241</v>
      </c>
      <c r="F4634" s="136" t="s">
        <v>563</v>
      </c>
      <c r="G4634" s="133">
        <v>93.237603974921313</v>
      </c>
    </row>
    <row r="4635" spans="2:7" ht="30" customHeight="1" x14ac:dyDescent="0.25">
      <c r="B4635" s="131" t="s">
        <v>3739</v>
      </c>
      <c r="C4635" s="131" t="s">
        <v>3670</v>
      </c>
      <c r="D4635" s="131" t="s">
        <v>3671</v>
      </c>
      <c r="E4635" s="132" t="s">
        <v>3660</v>
      </c>
      <c r="F4635" s="136" t="s">
        <v>563</v>
      </c>
      <c r="G4635" s="133">
        <v>93.237603974921313</v>
      </c>
    </row>
    <row r="4636" spans="2:7" ht="29.25" customHeight="1" x14ac:dyDescent="0.25">
      <c r="B4636" s="131" t="s">
        <v>3739</v>
      </c>
      <c r="C4636" s="131" t="s">
        <v>3670</v>
      </c>
      <c r="D4636" s="131" t="s">
        <v>3671</v>
      </c>
      <c r="E4636" s="132" t="s">
        <v>3492</v>
      </c>
      <c r="F4636" s="136" t="s">
        <v>544</v>
      </c>
      <c r="G4636" s="133">
        <v>149.28459053512185</v>
      </c>
    </row>
    <row r="4637" spans="2:7" ht="29.25" customHeight="1" x14ac:dyDescent="0.25">
      <c r="B4637" s="131" t="s">
        <v>3739</v>
      </c>
      <c r="C4637" s="131" t="s">
        <v>3670</v>
      </c>
      <c r="D4637" s="131" t="s">
        <v>3671</v>
      </c>
      <c r="E4637" s="132" t="s">
        <v>3307</v>
      </c>
      <c r="F4637" s="136" t="s">
        <v>553</v>
      </c>
      <c r="G4637" s="133">
        <v>233.30598909788304</v>
      </c>
    </row>
    <row r="4638" spans="2:7" ht="33" customHeight="1" x14ac:dyDescent="0.25">
      <c r="B4638" s="131" t="s">
        <v>3739</v>
      </c>
      <c r="C4638" s="131" t="s">
        <v>3670</v>
      </c>
      <c r="D4638" s="131" t="s">
        <v>3671</v>
      </c>
      <c r="E4638" s="132" t="s">
        <v>2796</v>
      </c>
      <c r="F4638" s="136" t="s">
        <v>553</v>
      </c>
      <c r="G4638" s="133">
        <v>233.30598909788304</v>
      </c>
    </row>
    <row r="4639" spans="2:7" ht="29.25" customHeight="1" x14ac:dyDescent="0.25">
      <c r="B4639" s="131" t="s">
        <v>3739</v>
      </c>
      <c r="C4639" s="131" t="s">
        <v>3670</v>
      </c>
      <c r="D4639" s="131" t="s">
        <v>3671</v>
      </c>
      <c r="E4639" s="132" t="s">
        <v>3740</v>
      </c>
      <c r="F4639" s="136" t="s">
        <v>1595</v>
      </c>
      <c r="G4639" s="133">
        <v>332.71069921599718</v>
      </c>
    </row>
    <row r="4640" spans="2:7" ht="30" customHeight="1" x14ac:dyDescent="0.25">
      <c r="B4640" s="131" t="s">
        <v>2720</v>
      </c>
      <c r="C4640" s="131" t="s">
        <v>3670</v>
      </c>
      <c r="D4640" s="131" t="s">
        <v>3671</v>
      </c>
      <c r="E4640" s="132" t="s">
        <v>2619</v>
      </c>
      <c r="F4640" s="136" t="s">
        <v>553</v>
      </c>
      <c r="G4640" s="133">
        <v>191.57663138777428</v>
      </c>
    </row>
    <row r="4641" spans="2:7" ht="30" customHeight="1" x14ac:dyDescent="0.25">
      <c r="B4641" s="131" t="s">
        <v>2720</v>
      </c>
      <c r="C4641" s="131" t="s">
        <v>3670</v>
      </c>
      <c r="D4641" s="131" t="s">
        <v>3671</v>
      </c>
      <c r="E4641" s="132" t="s">
        <v>2473</v>
      </c>
      <c r="F4641" s="136" t="s">
        <v>688</v>
      </c>
      <c r="G4641" s="133">
        <v>45.671706312334322</v>
      </c>
    </row>
    <row r="4642" spans="2:7" ht="29.25" customHeight="1" x14ac:dyDescent="0.25">
      <c r="B4642" s="131" t="s">
        <v>2720</v>
      </c>
      <c r="C4642" s="131" t="s">
        <v>3670</v>
      </c>
      <c r="D4642" s="131" t="s">
        <v>3671</v>
      </c>
      <c r="E4642" s="132" t="s">
        <v>3741</v>
      </c>
      <c r="F4642" s="136" t="s">
        <v>553</v>
      </c>
      <c r="G4642" s="133">
        <v>191.57663138777428</v>
      </c>
    </row>
    <row r="4643" spans="2:7" ht="27.75" customHeight="1" x14ac:dyDescent="0.25">
      <c r="B4643" s="131" t="s">
        <v>2720</v>
      </c>
      <c r="C4643" s="131" t="s">
        <v>3670</v>
      </c>
      <c r="D4643" s="131" t="s">
        <v>3671</v>
      </c>
      <c r="E4643" s="132" t="s">
        <v>2622</v>
      </c>
      <c r="F4643" s="136" t="s">
        <v>547</v>
      </c>
      <c r="G4643" s="133">
        <v>307.03199475088218</v>
      </c>
    </row>
    <row r="4644" spans="2:7" ht="29.25" customHeight="1" x14ac:dyDescent="0.25">
      <c r="B4644" s="131" t="s">
        <v>2720</v>
      </c>
      <c r="C4644" s="131" t="s">
        <v>3670</v>
      </c>
      <c r="D4644" s="131" t="s">
        <v>3671</v>
      </c>
      <c r="E4644" s="132" t="s">
        <v>2505</v>
      </c>
      <c r="F4644" s="136" t="s">
        <v>553</v>
      </c>
      <c r="G4644" s="133">
        <v>191.57663138777428</v>
      </c>
    </row>
    <row r="4645" spans="2:7" ht="30" customHeight="1" x14ac:dyDescent="0.25">
      <c r="B4645" s="131" t="s">
        <v>2720</v>
      </c>
      <c r="C4645" s="131" t="s">
        <v>3670</v>
      </c>
      <c r="D4645" s="131" t="s">
        <v>3671</v>
      </c>
      <c r="E4645" s="132" t="s">
        <v>2929</v>
      </c>
      <c r="F4645" s="136" t="s">
        <v>553</v>
      </c>
      <c r="G4645" s="133">
        <v>191.57663138777428</v>
      </c>
    </row>
    <row r="4646" spans="2:7" ht="30" customHeight="1" x14ac:dyDescent="0.25">
      <c r="B4646" s="131" t="s">
        <v>3742</v>
      </c>
      <c r="C4646" s="131" t="s">
        <v>3670</v>
      </c>
      <c r="D4646" s="131" t="s">
        <v>3671</v>
      </c>
      <c r="E4646" s="132" t="s">
        <v>2469</v>
      </c>
      <c r="F4646" s="136" t="s">
        <v>688</v>
      </c>
      <c r="G4646" s="133">
        <v>45.671706312334322</v>
      </c>
    </row>
    <row r="4647" spans="2:7" ht="30.75" customHeight="1" x14ac:dyDescent="0.25">
      <c r="B4647" s="131" t="s">
        <v>3743</v>
      </c>
      <c r="C4647" s="131" t="s">
        <v>3670</v>
      </c>
      <c r="D4647" s="131" t="s">
        <v>3671</v>
      </c>
      <c r="E4647" s="132" t="s">
        <v>2605</v>
      </c>
      <c r="F4647" s="136" t="s">
        <v>688</v>
      </c>
      <c r="G4647" s="133">
        <v>45.671706312334322</v>
      </c>
    </row>
    <row r="4648" spans="2:7" ht="30.75" customHeight="1" x14ac:dyDescent="0.25">
      <c r="B4648" s="131" t="s">
        <v>3743</v>
      </c>
      <c r="C4648" s="131" t="s">
        <v>3670</v>
      </c>
      <c r="D4648" s="131" t="s">
        <v>3671</v>
      </c>
      <c r="E4648" s="132" t="s">
        <v>2426</v>
      </c>
      <c r="F4648" s="136" t="s">
        <v>563</v>
      </c>
      <c r="G4648" s="133">
        <v>76.440713083796453</v>
      </c>
    </row>
    <row r="4649" spans="2:7" ht="31.5" customHeight="1" x14ac:dyDescent="0.25">
      <c r="B4649" s="131" t="s">
        <v>3743</v>
      </c>
      <c r="C4649" s="131" t="s">
        <v>3670</v>
      </c>
      <c r="D4649" s="131" t="s">
        <v>3671</v>
      </c>
      <c r="E4649" s="132" t="s">
        <v>2732</v>
      </c>
      <c r="F4649" s="136" t="s">
        <v>544</v>
      </c>
      <c r="G4649" s="133">
        <v>122.58756891085531</v>
      </c>
    </row>
    <row r="4650" spans="2:7" ht="30" customHeight="1" x14ac:dyDescent="0.25">
      <c r="B4650" s="131" t="s">
        <v>3743</v>
      </c>
      <c r="C4650" s="131" t="s">
        <v>3670</v>
      </c>
      <c r="D4650" s="131" t="s">
        <v>3671</v>
      </c>
      <c r="E4650" s="132" t="s">
        <v>2658</v>
      </c>
      <c r="F4650" s="136" t="s">
        <v>553</v>
      </c>
      <c r="G4650" s="133">
        <v>191.57663138777428</v>
      </c>
    </row>
    <row r="4651" spans="2:7" ht="30.75" customHeight="1" x14ac:dyDescent="0.25">
      <c r="B4651" s="131" t="s">
        <v>3743</v>
      </c>
      <c r="C4651" s="131" t="s">
        <v>3670</v>
      </c>
      <c r="D4651" s="131" t="s">
        <v>3671</v>
      </c>
      <c r="E4651" s="132" t="s">
        <v>3281</v>
      </c>
      <c r="F4651" s="136" t="s">
        <v>553</v>
      </c>
      <c r="G4651" s="133">
        <v>191.57663138777428</v>
      </c>
    </row>
    <row r="4652" spans="2:7" ht="30" customHeight="1" x14ac:dyDescent="0.25">
      <c r="B4652" s="131" t="s">
        <v>3744</v>
      </c>
      <c r="C4652" s="131" t="s">
        <v>3670</v>
      </c>
      <c r="D4652" s="131" t="s">
        <v>3671</v>
      </c>
      <c r="E4652" s="132" t="s">
        <v>2959</v>
      </c>
      <c r="F4652" s="136" t="s">
        <v>626</v>
      </c>
      <c r="G4652" s="133">
        <v>19.045170027616237</v>
      </c>
    </row>
    <row r="4653" spans="2:7" ht="29.25" customHeight="1" x14ac:dyDescent="0.25">
      <c r="B4653" s="131" t="s">
        <v>3744</v>
      </c>
      <c r="C4653" s="131" t="s">
        <v>3670</v>
      </c>
      <c r="D4653" s="131" t="s">
        <v>3671</v>
      </c>
      <c r="E4653" s="132" t="s">
        <v>2467</v>
      </c>
      <c r="F4653" s="136" t="s">
        <v>586</v>
      </c>
      <c r="G4653" s="133">
        <v>30.498421183824238</v>
      </c>
    </row>
    <row r="4654" spans="2:7" ht="30" customHeight="1" x14ac:dyDescent="0.25">
      <c r="B4654" s="131" t="s">
        <v>3744</v>
      </c>
      <c r="C4654" s="131" t="s">
        <v>3670</v>
      </c>
      <c r="D4654" s="131" t="s">
        <v>3671</v>
      </c>
      <c r="E4654" s="132" t="s">
        <v>2478</v>
      </c>
      <c r="F4654" s="136" t="s">
        <v>559</v>
      </c>
      <c r="G4654" s="133">
        <v>48.107720120814278</v>
      </c>
    </row>
    <row r="4655" spans="2:7" ht="28.5" customHeight="1" x14ac:dyDescent="0.25">
      <c r="B4655" s="131" t="s">
        <v>3744</v>
      </c>
      <c r="C4655" s="131" t="s">
        <v>3670</v>
      </c>
      <c r="D4655" s="131" t="s">
        <v>3671</v>
      </c>
      <c r="E4655" s="132" t="s">
        <v>2836</v>
      </c>
      <c r="F4655" s="136" t="s">
        <v>544</v>
      </c>
      <c r="G4655" s="133">
        <v>122.58756891085531</v>
      </c>
    </row>
    <row r="4656" spans="2:7" ht="27.75" customHeight="1" x14ac:dyDescent="0.25">
      <c r="B4656" s="131" t="s">
        <v>3743</v>
      </c>
      <c r="C4656" s="131" t="s">
        <v>3670</v>
      </c>
      <c r="D4656" s="131" t="s">
        <v>3671</v>
      </c>
      <c r="E4656" s="132" t="s">
        <v>2507</v>
      </c>
      <c r="F4656" s="136" t="s">
        <v>563</v>
      </c>
      <c r="G4656" s="133">
        <v>76.440713083796453</v>
      </c>
    </row>
    <row r="4657" spans="2:7" ht="30" customHeight="1" x14ac:dyDescent="0.25">
      <c r="B4657" s="131" t="s">
        <v>3743</v>
      </c>
      <c r="C4657" s="131" t="s">
        <v>3670</v>
      </c>
      <c r="D4657" s="131" t="s">
        <v>3671</v>
      </c>
      <c r="E4657" s="132" t="s">
        <v>2358</v>
      </c>
      <c r="F4657" s="136" t="s">
        <v>553</v>
      </c>
      <c r="G4657" s="133">
        <v>191.57663138777428</v>
      </c>
    </row>
    <row r="4658" spans="2:7" ht="34.5" customHeight="1" x14ac:dyDescent="0.25">
      <c r="B4658" s="131" t="s">
        <v>3743</v>
      </c>
      <c r="C4658" s="131" t="s">
        <v>3670</v>
      </c>
      <c r="D4658" s="131" t="s">
        <v>3671</v>
      </c>
      <c r="E4658" s="132" t="s">
        <v>2962</v>
      </c>
      <c r="F4658" s="136" t="s">
        <v>544</v>
      </c>
      <c r="G4658" s="133">
        <v>122.58756891085531</v>
      </c>
    </row>
    <row r="4659" spans="2:7" ht="29.25" customHeight="1" x14ac:dyDescent="0.25">
      <c r="B4659" s="131" t="s">
        <v>3743</v>
      </c>
      <c r="C4659" s="131" t="s">
        <v>3670</v>
      </c>
      <c r="D4659" s="131" t="s">
        <v>3671</v>
      </c>
      <c r="E4659" s="132" t="s">
        <v>2459</v>
      </c>
      <c r="F4659" s="136" t="s">
        <v>688</v>
      </c>
      <c r="G4659" s="133">
        <v>45.671706312334322</v>
      </c>
    </row>
    <row r="4660" spans="2:7" ht="29.25" customHeight="1" x14ac:dyDescent="0.25">
      <c r="B4660" s="131" t="s">
        <v>3743</v>
      </c>
      <c r="C4660" s="131" t="s">
        <v>3670</v>
      </c>
      <c r="D4660" s="131" t="s">
        <v>3671</v>
      </c>
      <c r="E4660" s="132" t="s">
        <v>2321</v>
      </c>
      <c r="F4660" s="136" t="s">
        <v>563</v>
      </c>
      <c r="G4660" s="133">
        <v>76.440713083796453</v>
      </c>
    </row>
    <row r="4661" spans="2:7" ht="29.25" customHeight="1" x14ac:dyDescent="0.25">
      <c r="B4661" s="131" t="s">
        <v>3739</v>
      </c>
      <c r="C4661" s="131" t="s">
        <v>3670</v>
      </c>
      <c r="D4661" s="131" t="s">
        <v>3671</v>
      </c>
      <c r="E4661" s="132" t="s">
        <v>2987</v>
      </c>
      <c r="F4661" s="136" t="s">
        <v>563</v>
      </c>
      <c r="G4661" s="133">
        <v>95.639954128681666</v>
      </c>
    </row>
    <row r="4662" spans="2:7" ht="30" customHeight="1" x14ac:dyDescent="0.25">
      <c r="B4662" s="131" t="s">
        <v>3739</v>
      </c>
      <c r="C4662" s="131" t="s">
        <v>3670</v>
      </c>
      <c r="D4662" s="131" t="s">
        <v>3671</v>
      </c>
      <c r="E4662" s="132" t="s">
        <v>3255</v>
      </c>
      <c r="F4662" s="136" t="s">
        <v>563</v>
      </c>
      <c r="G4662" s="133">
        <v>95.639954128681666</v>
      </c>
    </row>
    <row r="4663" spans="2:7" ht="30" customHeight="1" x14ac:dyDescent="0.25">
      <c r="B4663" s="131" t="s">
        <v>3739</v>
      </c>
      <c r="C4663" s="131" t="s">
        <v>3670</v>
      </c>
      <c r="D4663" s="131" t="s">
        <v>3671</v>
      </c>
      <c r="E4663" s="132" t="s">
        <v>3745</v>
      </c>
      <c r="F4663" s="136" t="s">
        <v>544</v>
      </c>
      <c r="G4663" s="133">
        <v>149.84519818017111</v>
      </c>
    </row>
    <row r="4664" spans="2:7" ht="29.25" customHeight="1" x14ac:dyDescent="0.25">
      <c r="B4664" s="131" t="s">
        <v>3739</v>
      </c>
      <c r="C4664" s="131" t="s">
        <v>3670</v>
      </c>
      <c r="D4664" s="131" t="s">
        <v>3671</v>
      </c>
      <c r="E4664" s="132" t="s">
        <v>2402</v>
      </c>
      <c r="F4664" s="136" t="s">
        <v>563</v>
      </c>
      <c r="G4664" s="133">
        <v>95.639954128681666</v>
      </c>
    </row>
    <row r="4665" spans="2:7" ht="29.25" customHeight="1" x14ac:dyDescent="0.25">
      <c r="B4665" s="131" t="s">
        <v>3746</v>
      </c>
      <c r="C4665" s="131" t="s">
        <v>3670</v>
      </c>
      <c r="D4665" s="131" t="s">
        <v>3671</v>
      </c>
      <c r="E4665" s="132" t="s">
        <v>2842</v>
      </c>
      <c r="F4665" s="136" t="s">
        <v>626</v>
      </c>
      <c r="G4665" s="133">
        <v>23.05835121610524</v>
      </c>
    </row>
    <row r="4666" spans="2:7" ht="29.25" customHeight="1" x14ac:dyDescent="0.25">
      <c r="B4666" s="131" t="s">
        <v>3747</v>
      </c>
      <c r="C4666" s="131" t="s">
        <v>3670</v>
      </c>
      <c r="D4666" s="131" t="s">
        <v>3671</v>
      </c>
      <c r="E4666" s="132" t="s">
        <v>3257</v>
      </c>
      <c r="F4666" s="136" t="s">
        <v>547</v>
      </c>
      <c r="G4666" s="133">
        <v>371.28606610023627</v>
      </c>
    </row>
    <row r="4667" spans="2:7" ht="30" customHeight="1" x14ac:dyDescent="0.25">
      <c r="B4667" s="131" t="s">
        <v>3747</v>
      </c>
      <c r="C4667" s="131" t="s">
        <v>3670</v>
      </c>
      <c r="D4667" s="131" t="s">
        <v>3671</v>
      </c>
      <c r="E4667" s="132" t="s">
        <v>2373</v>
      </c>
      <c r="F4667" s="136" t="s">
        <v>547</v>
      </c>
      <c r="G4667" s="133">
        <v>371.28606610023627</v>
      </c>
    </row>
    <row r="4668" spans="2:7" ht="27.75" customHeight="1" x14ac:dyDescent="0.25">
      <c r="B4668" s="131" t="s">
        <v>3747</v>
      </c>
      <c r="C4668" s="131" t="s">
        <v>3670</v>
      </c>
      <c r="D4668" s="131" t="s">
        <v>3671</v>
      </c>
      <c r="E4668" s="132" t="s">
        <v>2823</v>
      </c>
      <c r="F4668" s="136" t="s">
        <v>559</v>
      </c>
      <c r="G4668" s="133">
        <v>58.197917118582815</v>
      </c>
    </row>
    <row r="4669" spans="2:7" ht="27.75" customHeight="1" x14ac:dyDescent="0.25">
      <c r="B4669" s="131" t="s">
        <v>3748</v>
      </c>
      <c r="C4669" s="131" t="s">
        <v>3670</v>
      </c>
      <c r="D4669" s="131" t="s">
        <v>3671</v>
      </c>
      <c r="E4669" s="132" t="s">
        <v>2852</v>
      </c>
      <c r="F4669" s="136" t="s">
        <v>563</v>
      </c>
      <c r="G4669" s="133">
        <v>81.736922493730688</v>
      </c>
    </row>
    <row r="4670" spans="2:7" ht="29.25" customHeight="1" x14ac:dyDescent="0.25">
      <c r="B4670" s="131" t="s">
        <v>3674</v>
      </c>
      <c r="C4670" s="131" t="s">
        <v>3670</v>
      </c>
      <c r="D4670" s="131" t="s">
        <v>3671</v>
      </c>
      <c r="E4670" s="132" t="s">
        <v>2303</v>
      </c>
      <c r="F4670" s="136" t="s">
        <v>626</v>
      </c>
      <c r="G4670" s="133">
        <v>23.05835121610524</v>
      </c>
    </row>
    <row r="4671" spans="2:7" ht="29.25" customHeight="1" x14ac:dyDescent="0.25">
      <c r="B4671" s="131" t="s">
        <v>3747</v>
      </c>
      <c r="C4671" s="131" t="s">
        <v>3670</v>
      </c>
      <c r="D4671" s="131" t="s">
        <v>3671</v>
      </c>
      <c r="E4671" s="132" t="s">
        <v>3149</v>
      </c>
      <c r="F4671" s="136" t="s">
        <v>688</v>
      </c>
      <c r="G4671" s="133">
        <v>55.112260236060024</v>
      </c>
    </row>
    <row r="4672" spans="2:7" ht="30" customHeight="1" x14ac:dyDescent="0.25">
      <c r="B4672" s="131" t="s">
        <v>3747</v>
      </c>
      <c r="C4672" s="131" t="s">
        <v>3670</v>
      </c>
      <c r="D4672" s="131" t="s">
        <v>3671</v>
      </c>
      <c r="E4672" s="132" t="s">
        <v>3125</v>
      </c>
      <c r="F4672" s="136" t="s">
        <v>553</v>
      </c>
      <c r="G4672" s="133">
        <v>230.79765639303369</v>
      </c>
    </row>
    <row r="4673" spans="2:7" ht="30" customHeight="1" x14ac:dyDescent="0.25">
      <c r="B4673" s="131" t="s">
        <v>3672</v>
      </c>
      <c r="C4673" s="131" t="s">
        <v>3670</v>
      </c>
      <c r="D4673" s="131" t="s">
        <v>3671</v>
      </c>
      <c r="E4673" s="132" t="s">
        <v>2279</v>
      </c>
      <c r="F4673" s="136" t="s">
        <v>553</v>
      </c>
      <c r="G4673" s="133">
        <v>236.19963768591563</v>
      </c>
    </row>
    <row r="4674" spans="2:7" ht="29.25" customHeight="1" x14ac:dyDescent="0.25">
      <c r="B4674" s="131" t="s">
        <v>3672</v>
      </c>
      <c r="C4674" s="131" t="s">
        <v>3670</v>
      </c>
      <c r="D4674" s="131" t="s">
        <v>3671</v>
      </c>
      <c r="E4674" s="132" t="s">
        <v>2764</v>
      </c>
      <c r="F4674" s="136" t="s">
        <v>563</v>
      </c>
      <c r="G4674" s="133">
        <v>94.367948863868506</v>
      </c>
    </row>
    <row r="4675" spans="2:7" ht="27.75" customHeight="1" x14ac:dyDescent="0.25">
      <c r="B4675" s="131" t="s">
        <v>3672</v>
      </c>
      <c r="C4675" s="131" t="s">
        <v>3670</v>
      </c>
      <c r="D4675" s="131" t="s">
        <v>3671</v>
      </c>
      <c r="E4675" s="132" t="s">
        <v>2599</v>
      </c>
      <c r="F4675" s="136" t="s">
        <v>553</v>
      </c>
      <c r="G4675" s="133">
        <v>236.19963768591563</v>
      </c>
    </row>
    <row r="4676" spans="2:7" ht="29.25" customHeight="1" x14ac:dyDescent="0.25">
      <c r="B4676" s="131" t="s">
        <v>2720</v>
      </c>
      <c r="C4676" s="131" t="s">
        <v>3670</v>
      </c>
      <c r="D4676" s="131" t="s">
        <v>3671</v>
      </c>
      <c r="E4676" s="132" t="s">
        <v>2423</v>
      </c>
      <c r="F4676" s="136" t="s">
        <v>547</v>
      </c>
      <c r="G4676" s="133">
        <v>384.59707819925063</v>
      </c>
    </row>
    <row r="4677" spans="2:7" ht="27.75" customHeight="1" x14ac:dyDescent="0.25">
      <c r="B4677" s="131" t="s">
        <v>2720</v>
      </c>
      <c r="C4677" s="131" t="s">
        <v>3670</v>
      </c>
      <c r="D4677" s="131" t="s">
        <v>3671</v>
      </c>
      <c r="E4677" s="132" t="s">
        <v>2656</v>
      </c>
      <c r="F4677" s="136" t="s">
        <v>563</v>
      </c>
      <c r="G4677" s="133">
        <v>93.63996855353686</v>
      </c>
    </row>
    <row r="4678" spans="2:7" ht="30" customHeight="1" x14ac:dyDescent="0.25">
      <c r="B4678" s="131" t="s">
        <v>3749</v>
      </c>
      <c r="C4678" s="131" t="s">
        <v>3670</v>
      </c>
      <c r="D4678" s="131" t="s">
        <v>3671</v>
      </c>
      <c r="E4678" s="132" t="s">
        <v>3750</v>
      </c>
      <c r="F4678" s="136" t="s">
        <v>547</v>
      </c>
      <c r="G4678" s="133">
        <v>361.45937208607</v>
      </c>
    </row>
    <row r="4679" spans="2:7" ht="29.25" customHeight="1" x14ac:dyDescent="0.25">
      <c r="B4679" s="131" t="s">
        <v>3749</v>
      </c>
      <c r="C4679" s="131" t="s">
        <v>3670</v>
      </c>
      <c r="D4679" s="131" t="s">
        <v>3671</v>
      </c>
      <c r="E4679" s="132" t="s">
        <v>2270</v>
      </c>
      <c r="F4679" s="136" t="s">
        <v>553</v>
      </c>
      <c r="G4679" s="133">
        <v>225.6268590452523</v>
      </c>
    </row>
    <row r="4680" spans="2:7" ht="29.25" customHeight="1" x14ac:dyDescent="0.25">
      <c r="B4680" s="131" t="s">
        <v>3749</v>
      </c>
      <c r="C4680" s="131" t="s">
        <v>3670</v>
      </c>
      <c r="D4680" s="131" t="s">
        <v>3671</v>
      </c>
      <c r="E4680" s="132" t="s">
        <v>2491</v>
      </c>
      <c r="F4680" s="136" t="s">
        <v>547</v>
      </c>
      <c r="G4680" s="133">
        <v>361.45937208607</v>
      </c>
    </row>
    <row r="4681" spans="2:7" ht="27.75" customHeight="1" x14ac:dyDescent="0.25">
      <c r="B4681" s="131" t="s">
        <v>3749</v>
      </c>
      <c r="C4681" s="131" t="s">
        <v>3670</v>
      </c>
      <c r="D4681" s="131" t="s">
        <v>3671</v>
      </c>
      <c r="E4681" s="132" t="s">
        <v>2265</v>
      </c>
      <c r="F4681" s="136" t="s">
        <v>544</v>
      </c>
      <c r="G4681" s="133">
        <v>144.22153366134719</v>
      </c>
    </row>
    <row r="4682" spans="2:7" ht="29.25" customHeight="1" x14ac:dyDescent="0.25">
      <c r="B4682" s="131" t="s">
        <v>3749</v>
      </c>
      <c r="C4682" s="131" t="s">
        <v>3670</v>
      </c>
      <c r="D4682" s="131" t="s">
        <v>3671</v>
      </c>
      <c r="E4682" s="132" t="s">
        <v>3751</v>
      </c>
      <c r="F4682" s="136" t="s">
        <v>553</v>
      </c>
      <c r="G4682" s="133">
        <v>225.6268590452523</v>
      </c>
    </row>
    <row r="4683" spans="2:7" ht="30" customHeight="1" x14ac:dyDescent="0.25">
      <c r="B4683" s="131" t="s">
        <v>3752</v>
      </c>
      <c r="C4683" s="131" t="s">
        <v>3670</v>
      </c>
      <c r="D4683" s="131" t="s">
        <v>3671</v>
      </c>
      <c r="E4683" s="132" t="s">
        <v>2616</v>
      </c>
      <c r="F4683" s="136" t="s">
        <v>688</v>
      </c>
      <c r="G4683" s="133">
        <v>49.845198180171117</v>
      </c>
    </row>
    <row r="4684" spans="2:7" ht="29.25" customHeight="1" x14ac:dyDescent="0.25">
      <c r="B4684" s="131" t="s">
        <v>3749</v>
      </c>
      <c r="C4684" s="131" t="s">
        <v>3670</v>
      </c>
      <c r="D4684" s="131" t="s">
        <v>3671</v>
      </c>
      <c r="E4684" s="132" t="s">
        <v>2484</v>
      </c>
      <c r="F4684" s="136" t="s">
        <v>688</v>
      </c>
      <c r="G4684" s="133">
        <v>49.845198180171117</v>
      </c>
    </row>
    <row r="4685" spans="2:7" ht="27.75" customHeight="1" x14ac:dyDescent="0.25">
      <c r="B4685" s="131" t="s">
        <v>3753</v>
      </c>
      <c r="C4685" s="131" t="s">
        <v>3670</v>
      </c>
      <c r="D4685" s="131" t="s">
        <v>3671</v>
      </c>
      <c r="E4685" s="132" t="s">
        <v>2615</v>
      </c>
      <c r="F4685" s="136" t="s">
        <v>626</v>
      </c>
      <c r="G4685" s="133">
        <v>20.811921681725615</v>
      </c>
    </row>
    <row r="4686" spans="2:7" ht="29.25" customHeight="1" x14ac:dyDescent="0.25">
      <c r="B4686" s="131" t="s">
        <v>3749</v>
      </c>
      <c r="C4686" s="131" t="s">
        <v>3670</v>
      </c>
      <c r="D4686" s="131" t="s">
        <v>3671</v>
      </c>
      <c r="E4686" s="132" t="s">
        <v>2893</v>
      </c>
      <c r="F4686" s="136" t="s">
        <v>544</v>
      </c>
      <c r="G4686" s="133">
        <v>109.21092637190554</v>
      </c>
    </row>
    <row r="4687" spans="2:7" ht="27.75" customHeight="1" x14ac:dyDescent="0.25">
      <c r="B4687" s="131" t="s">
        <v>3749</v>
      </c>
      <c r="C4687" s="131" t="s">
        <v>3670</v>
      </c>
      <c r="D4687" s="131" t="s">
        <v>3671</v>
      </c>
      <c r="E4687" s="132" t="s">
        <v>2512</v>
      </c>
      <c r="F4687" s="136" t="s">
        <v>688</v>
      </c>
      <c r="G4687" s="133">
        <v>58.211145618000167</v>
      </c>
    </row>
    <row r="4688" spans="2:7" ht="30" customHeight="1" x14ac:dyDescent="0.25">
      <c r="B4688" s="131" t="s">
        <v>3749</v>
      </c>
      <c r="C4688" s="131" t="s">
        <v>3670</v>
      </c>
      <c r="D4688" s="131" t="s">
        <v>3671</v>
      </c>
      <c r="E4688" s="132" t="s">
        <v>2479</v>
      </c>
      <c r="F4688" s="136" t="s">
        <v>559</v>
      </c>
      <c r="G4688" s="133">
        <v>61.197224362268003</v>
      </c>
    </row>
    <row r="4689" spans="2:7" ht="27.75" customHeight="1" x14ac:dyDescent="0.25">
      <c r="B4689" s="131" t="s">
        <v>3749</v>
      </c>
      <c r="C4689" s="131" t="s">
        <v>3670</v>
      </c>
      <c r="D4689" s="131" t="s">
        <v>3671</v>
      </c>
      <c r="E4689" s="132" t="s">
        <v>3754</v>
      </c>
      <c r="F4689" s="136" t="s">
        <v>2610</v>
      </c>
      <c r="G4689" s="133">
        <v>152.30324743804246</v>
      </c>
    </row>
    <row r="4690" spans="2:7" ht="27.75" customHeight="1" x14ac:dyDescent="0.25">
      <c r="B4690" s="131" t="s">
        <v>3749</v>
      </c>
      <c r="C4690" s="131" t="s">
        <v>3670</v>
      </c>
      <c r="D4690" s="131" t="s">
        <v>3671</v>
      </c>
      <c r="E4690" s="132" t="s">
        <v>2342</v>
      </c>
      <c r="F4690" s="136" t="s">
        <v>688</v>
      </c>
      <c r="G4690" s="133">
        <v>58.211145618000167</v>
      </c>
    </row>
    <row r="4691" spans="2:7" ht="29.25" customHeight="1" x14ac:dyDescent="0.25">
      <c r="B4691" s="131" t="s">
        <v>3749</v>
      </c>
      <c r="C4691" s="131" t="s">
        <v>3670</v>
      </c>
      <c r="D4691" s="131" t="s">
        <v>3671</v>
      </c>
      <c r="E4691" s="132" t="s">
        <v>2320</v>
      </c>
      <c r="F4691" s="136" t="s">
        <v>553</v>
      </c>
      <c r="G4691" s="133">
        <v>244.23025130529933</v>
      </c>
    </row>
    <row r="4692" spans="2:7" ht="29.25" customHeight="1" x14ac:dyDescent="0.25">
      <c r="B4692" s="131" t="s">
        <v>3749</v>
      </c>
      <c r="C4692" s="131" t="s">
        <v>3670</v>
      </c>
      <c r="D4692" s="131" t="s">
        <v>3671</v>
      </c>
      <c r="E4692" s="132" t="s">
        <v>3755</v>
      </c>
      <c r="F4692" s="136" t="s">
        <v>3280</v>
      </c>
      <c r="G4692" s="133">
        <v>383.18453093131211</v>
      </c>
    </row>
    <row r="4693" spans="2:7" ht="27.75" customHeight="1" x14ac:dyDescent="0.25">
      <c r="B4693" s="131" t="s">
        <v>3749</v>
      </c>
      <c r="C4693" s="131" t="s">
        <v>3670</v>
      </c>
      <c r="D4693" s="131" t="s">
        <v>3671</v>
      </c>
      <c r="E4693" s="132" t="s">
        <v>2498</v>
      </c>
      <c r="F4693" s="136" t="s">
        <v>547</v>
      </c>
      <c r="G4693" s="133">
        <v>391.59226546565606</v>
      </c>
    </row>
    <row r="4694" spans="2:7" ht="27.75" customHeight="1" x14ac:dyDescent="0.25">
      <c r="B4694" s="131" t="s">
        <v>3749</v>
      </c>
      <c r="C4694" s="131" t="s">
        <v>3670</v>
      </c>
      <c r="D4694" s="131" t="s">
        <v>3671</v>
      </c>
      <c r="E4694" s="132" t="s">
        <v>2262</v>
      </c>
      <c r="F4694" s="136" t="s">
        <v>563</v>
      </c>
      <c r="G4694" s="133">
        <v>97.359924243511188</v>
      </c>
    </row>
    <row r="4695" spans="2:7" ht="30" customHeight="1" x14ac:dyDescent="0.25">
      <c r="B4695" s="131" t="s">
        <v>3749</v>
      </c>
      <c r="C4695" s="131" t="s">
        <v>3670</v>
      </c>
      <c r="D4695" s="131" t="s">
        <v>3671</v>
      </c>
      <c r="E4695" s="132" t="s">
        <v>2879</v>
      </c>
      <c r="F4695" s="136" t="s">
        <v>559</v>
      </c>
      <c r="G4695" s="133">
        <v>61.197224362268003</v>
      </c>
    </row>
    <row r="4696" spans="2:7" ht="30" customHeight="1" x14ac:dyDescent="0.25">
      <c r="B4696" s="131" t="s">
        <v>3756</v>
      </c>
      <c r="C4696" s="131" t="s">
        <v>3670</v>
      </c>
      <c r="D4696" s="131" t="s">
        <v>3671</v>
      </c>
      <c r="E4696" s="132" t="s">
        <v>3757</v>
      </c>
      <c r="F4696" s="136" t="s">
        <v>559</v>
      </c>
      <c r="G4696" s="133">
        <v>61.197224362268003</v>
      </c>
    </row>
    <row r="4697" spans="2:7" ht="29.25" customHeight="1" x14ac:dyDescent="0.25">
      <c r="B4697" s="131" t="s">
        <v>3749</v>
      </c>
      <c r="C4697" s="131" t="s">
        <v>3670</v>
      </c>
      <c r="D4697" s="131" t="s">
        <v>3671</v>
      </c>
      <c r="E4697" s="132" t="s">
        <v>3758</v>
      </c>
      <c r="F4697" s="136" t="s">
        <v>2610</v>
      </c>
      <c r="G4697" s="133">
        <v>152.30324743804246</v>
      </c>
    </row>
    <row r="4698" spans="2:7" ht="30" customHeight="1" x14ac:dyDescent="0.25">
      <c r="B4698" s="131" t="s">
        <v>3749</v>
      </c>
      <c r="C4698" s="131" t="s">
        <v>3670</v>
      </c>
      <c r="D4698" s="131" t="s">
        <v>3671</v>
      </c>
      <c r="E4698" s="132" t="s">
        <v>2678</v>
      </c>
      <c r="F4698" s="136" t="s">
        <v>688</v>
      </c>
      <c r="G4698" s="133">
        <v>58.211145618000167</v>
      </c>
    </row>
    <row r="4699" spans="2:7" ht="27.75" customHeight="1" x14ac:dyDescent="0.25">
      <c r="B4699" s="131" t="s">
        <v>3749</v>
      </c>
      <c r="C4699" s="131" t="s">
        <v>3670</v>
      </c>
      <c r="D4699" s="131" t="s">
        <v>3671</v>
      </c>
      <c r="E4699" s="132" t="s">
        <v>3759</v>
      </c>
      <c r="F4699" s="136" t="s">
        <v>547</v>
      </c>
      <c r="G4699" s="133">
        <v>391.50294168550079</v>
      </c>
    </row>
    <row r="4700" spans="2:7" ht="29.25" customHeight="1" x14ac:dyDescent="0.25">
      <c r="B4700" s="131" t="s">
        <v>4095</v>
      </c>
      <c r="C4700" s="131" t="s">
        <v>4094</v>
      </c>
      <c r="D4700" s="131" t="s">
        <v>4093</v>
      </c>
      <c r="E4700" s="132" t="s">
        <v>2590</v>
      </c>
      <c r="F4700" s="136" t="s">
        <v>553</v>
      </c>
      <c r="G4700" s="133">
        <v>10</v>
      </c>
    </row>
    <row r="4701" spans="2:7" ht="29.25" customHeight="1" x14ac:dyDescent="0.25">
      <c r="B4701" s="131" t="s">
        <v>4095</v>
      </c>
      <c r="C4701" s="131" t="s">
        <v>4094</v>
      </c>
      <c r="D4701" s="131" t="s">
        <v>4093</v>
      </c>
      <c r="E4701" s="132" t="s">
        <v>2753</v>
      </c>
      <c r="F4701" s="136" t="s">
        <v>547</v>
      </c>
      <c r="G4701" s="133">
        <v>60</v>
      </c>
    </row>
    <row r="4702" spans="2:7" ht="29.25" customHeight="1" x14ac:dyDescent="0.25">
      <c r="B4702" s="131" t="s">
        <v>4096</v>
      </c>
      <c r="C4702" s="131" t="s">
        <v>4094</v>
      </c>
      <c r="D4702" s="131" t="s">
        <v>4093</v>
      </c>
      <c r="E4702" s="132" t="s">
        <v>3277</v>
      </c>
      <c r="F4702" s="136" t="s">
        <v>544</v>
      </c>
      <c r="G4702" s="133">
        <v>80</v>
      </c>
    </row>
    <row r="4703" spans="2:7" ht="29.25" customHeight="1" x14ac:dyDescent="0.25">
      <c r="B4703" s="131" t="s">
        <v>4095</v>
      </c>
      <c r="C4703" s="131" t="s">
        <v>4094</v>
      </c>
      <c r="D4703" s="131" t="s">
        <v>4093</v>
      </c>
      <c r="E4703" s="132" t="s">
        <v>2395</v>
      </c>
      <c r="F4703" s="136" t="s">
        <v>547</v>
      </c>
      <c r="G4703" s="133">
        <v>275</v>
      </c>
    </row>
    <row r="4704" spans="2:7" ht="29.25" customHeight="1" x14ac:dyDescent="0.25">
      <c r="B4704" s="131" t="s">
        <v>4096</v>
      </c>
      <c r="C4704" s="131" t="s">
        <v>4094</v>
      </c>
      <c r="D4704" s="131" t="s">
        <v>4093</v>
      </c>
      <c r="E4704" s="132" t="s">
        <v>2588</v>
      </c>
      <c r="F4704" s="136" t="s">
        <v>544</v>
      </c>
      <c r="G4704" s="133">
        <v>124.87835425268344</v>
      </c>
    </row>
    <row r="4705" spans="2:7" ht="29.25" customHeight="1" x14ac:dyDescent="0.25">
      <c r="B4705" s="131" t="s">
        <v>4096</v>
      </c>
      <c r="C4705" s="131" t="s">
        <v>4094</v>
      </c>
      <c r="D4705" s="131" t="s">
        <v>4093</v>
      </c>
      <c r="E4705" s="132" t="s">
        <v>2391</v>
      </c>
      <c r="F4705" s="136" t="s">
        <v>544</v>
      </c>
      <c r="G4705" s="133">
        <v>124.87835425268344</v>
      </c>
    </row>
    <row r="4706" spans="2:7" ht="29.25" customHeight="1" x14ac:dyDescent="0.25">
      <c r="B4706" s="131" t="s">
        <v>4096</v>
      </c>
      <c r="C4706" s="131" t="s">
        <v>4094</v>
      </c>
      <c r="D4706" s="131" t="s">
        <v>4093</v>
      </c>
      <c r="E4706" s="132" t="s">
        <v>2469</v>
      </c>
      <c r="F4706" s="136" t="s">
        <v>553</v>
      </c>
      <c r="G4706" s="133">
        <v>50</v>
      </c>
    </row>
    <row r="4707" spans="2:7" ht="29.25" customHeight="1" x14ac:dyDescent="0.25">
      <c r="B4707" s="131" t="s">
        <v>4096</v>
      </c>
      <c r="C4707" s="131" t="s">
        <v>4094</v>
      </c>
      <c r="D4707" s="131" t="s">
        <v>4093</v>
      </c>
      <c r="E4707" s="132" t="s">
        <v>3335</v>
      </c>
      <c r="F4707" s="136" t="s">
        <v>553</v>
      </c>
      <c r="G4707" s="133">
        <v>50</v>
      </c>
    </row>
    <row r="4708" spans="2:7" ht="29.25" customHeight="1" x14ac:dyDescent="0.25">
      <c r="B4708" s="131" t="s">
        <v>4097</v>
      </c>
      <c r="C4708" s="131" t="s">
        <v>4094</v>
      </c>
      <c r="D4708" s="131" t="s">
        <v>4093</v>
      </c>
      <c r="E4708" s="132" t="s">
        <v>2459</v>
      </c>
      <c r="F4708" s="136" t="s">
        <v>563</v>
      </c>
      <c r="G4708" s="133">
        <v>30</v>
      </c>
    </row>
    <row r="4709" spans="2:7" ht="29.25" customHeight="1" x14ac:dyDescent="0.25">
      <c r="B4709" s="131" t="s">
        <v>4098</v>
      </c>
      <c r="C4709" s="131" t="s">
        <v>4094</v>
      </c>
      <c r="D4709" s="131" t="s">
        <v>4093</v>
      </c>
      <c r="E4709" s="132" t="s">
        <v>3729</v>
      </c>
      <c r="F4709" s="136" t="s">
        <v>544</v>
      </c>
      <c r="G4709" s="133">
        <v>90</v>
      </c>
    </row>
    <row r="4710" spans="2:7" ht="29.25" customHeight="1" x14ac:dyDescent="0.25">
      <c r="B4710" s="131" t="s">
        <v>4098</v>
      </c>
      <c r="C4710" s="131" t="s">
        <v>4094</v>
      </c>
      <c r="D4710" s="131" t="s">
        <v>4093</v>
      </c>
      <c r="E4710" s="132" t="s">
        <v>2302</v>
      </c>
      <c r="F4710" s="136" t="s">
        <v>544</v>
      </c>
      <c r="G4710" s="133">
        <v>124.87835425268344</v>
      </c>
    </row>
    <row r="4711" spans="2:7" ht="29.25" customHeight="1" x14ac:dyDescent="0.25">
      <c r="B4711" s="131" t="s">
        <v>4098</v>
      </c>
      <c r="C4711" s="131" t="s">
        <v>4094</v>
      </c>
      <c r="D4711" s="131" t="s">
        <v>4093</v>
      </c>
      <c r="E4711" s="132" t="s">
        <v>2893</v>
      </c>
      <c r="F4711" s="136" t="s">
        <v>626</v>
      </c>
      <c r="G4711" s="133">
        <v>0</v>
      </c>
    </row>
    <row r="4712" spans="2:7" ht="29.25" customHeight="1" x14ac:dyDescent="0.25">
      <c r="B4712" s="131" t="s">
        <v>4098</v>
      </c>
      <c r="C4712" s="131" t="s">
        <v>4094</v>
      </c>
      <c r="D4712" s="131" t="s">
        <v>4093</v>
      </c>
      <c r="E4712" s="132" t="s">
        <v>2998</v>
      </c>
      <c r="F4712" s="136" t="s">
        <v>563</v>
      </c>
      <c r="G4712" s="133">
        <v>20</v>
      </c>
    </row>
    <row r="4713" spans="2:7" ht="29.25" customHeight="1" x14ac:dyDescent="0.25">
      <c r="B4713" s="131" t="s">
        <v>4099</v>
      </c>
      <c r="C4713" s="131" t="s">
        <v>4094</v>
      </c>
      <c r="D4713" s="131" t="s">
        <v>4093</v>
      </c>
      <c r="E4713" s="132" t="s">
        <v>2264</v>
      </c>
      <c r="F4713" s="136" t="s">
        <v>563</v>
      </c>
      <c r="G4713" s="133">
        <v>30</v>
      </c>
    </row>
    <row r="4714" spans="2:7" ht="29.25" customHeight="1" x14ac:dyDescent="0.25">
      <c r="B4714" s="131" t="s">
        <v>4099</v>
      </c>
      <c r="C4714" s="131" t="s">
        <v>4094</v>
      </c>
      <c r="D4714" s="131" t="s">
        <v>4093</v>
      </c>
      <c r="E4714" s="132" t="s">
        <v>4100</v>
      </c>
      <c r="F4714" s="136" t="s">
        <v>563</v>
      </c>
      <c r="G4714" s="133">
        <v>40</v>
      </c>
    </row>
    <row r="4715" spans="2:7" ht="29.25" customHeight="1" x14ac:dyDescent="0.25">
      <c r="B4715" s="131" t="s">
        <v>4099</v>
      </c>
      <c r="C4715" s="131" t="s">
        <v>4094</v>
      </c>
      <c r="D4715" s="131" t="s">
        <v>4093</v>
      </c>
      <c r="E4715" s="132" t="s">
        <v>2461</v>
      </c>
      <c r="F4715" s="136" t="s">
        <v>563</v>
      </c>
      <c r="G4715" s="133">
        <v>77.873093302497068</v>
      </c>
    </row>
    <row r="4716" spans="2:7" ht="29.25" customHeight="1" x14ac:dyDescent="0.25">
      <c r="B4716" s="131" t="s">
        <v>4101</v>
      </c>
      <c r="C4716" s="131" t="s">
        <v>4094</v>
      </c>
      <c r="D4716" s="131" t="s">
        <v>4093</v>
      </c>
      <c r="E4716" s="132" t="s">
        <v>2412</v>
      </c>
      <c r="F4716" s="136" t="s">
        <v>563</v>
      </c>
      <c r="G4716" s="133">
        <v>20</v>
      </c>
    </row>
    <row r="4717" spans="2:7" ht="29.25" customHeight="1" x14ac:dyDescent="0.25">
      <c r="B4717" s="131" t="s">
        <v>4101</v>
      </c>
      <c r="C4717" s="131" t="s">
        <v>4094</v>
      </c>
      <c r="D4717" s="131" t="s">
        <v>4093</v>
      </c>
      <c r="E4717" s="132" t="s">
        <v>3179</v>
      </c>
      <c r="F4717" s="136" t="s">
        <v>553</v>
      </c>
      <c r="G4717" s="133">
        <v>70</v>
      </c>
    </row>
    <row r="4718" spans="2:7" ht="29.25" customHeight="1" x14ac:dyDescent="0.25">
      <c r="B4718" s="131" t="s">
        <v>4102</v>
      </c>
      <c r="C4718" s="131" t="s">
        <v>4094</v>
      </c>
      <c r="D4718" s="131" t="s">
        <v>4093</v>
      </c>
      <c r="E4718" s="132" t="s">
        <v>2605</v>
      </c>
      <c r="F4718" s="136" t="s">
        <v>559</v>
      </c>
      <c r="G4718" s="133">
        <v>48.964331152381803</v>
      </c>
    </row>
    <row r="4719" spans="2:7" ht="29.25" customHeight="1" x14ac:dyDescent="0.25">
      <c r="B4719" s="131" t="s">
        <v>4103</v>
      </c>
      <c r="C4719" s="131" t="s">
        <v>4094</v>
      </c>
      <c r="D4719" s="131" t="s">
        <v>4093</v>
      </c>
      <c r="E4719" s="132" t="s">
        <v>2530</v>
      </c>
      <c r="F4719" s="136" t="s">
        <v>559</v>
      </c>
      <c r="G4719" s="133">
        <v>0</v>
      </c>
    </row>
    <row r="4720" spans="2:7" ht="29.25" customHeight="1" x14ac:dyDescent="0.25">
      <c r="B4720" s="131" t="s">
        <v>4103</v>
      </c>
      <c r="C4720" s="131" t="s">
        <v>4094</v>
      </c>
      <c r="D4720" s="131" t="s">
        <v>4093</v>
      </c>
      <c r="E4720" s="132" t="s">
        <v>2816</v>
      </c>
      <c r="F4720" s="136" t="s">
        <v>626</v>
      </c>
      <c r="G4720" s="133">
        <v>16.994376976149827</v>
      </c>
    </row>
    <row r="4721" spans="2:7" ht="29.25" customHeight="1" x14ac:dyDescent="0.25">
      <c r="B4721" s="131" t="s">
        <v>4103</v>
      </c>
      <c r="C4721" s="131" t="s">
        <v>4094</v>
      </c>
      <c r="D4721" s="131" t="s">
        <v>4093</v>
      </c>
      <c r="E4721" s="132" t="s">
        <v>2532</v>
      </c>
      <c r="F4721" s="136" t="s">
        <v>553</v>
      </c>
      <c r="G4721" s="133">
        <v>10</v>
      </c>
    </row>
    <row r="4722" spans="2:7" ht="29.25" customHeight="1" x14ac:dyDescent="0.25">
      <c r="B4722" s="131" t="s">
        <v>4103</v>
      </c>
      <c r="C4722" s="131" t="s">
        <v>4094</v>
      </c>
      <c r="D4722" s="131" t="s">
        <v>4093</v>
      </c>
      <c r="E4722" s="132" t="s">
        <v>3159</v>
      </c>
      <c r="F4722" s="136" t="s">
        <v>544</v>
      </c>
      <c r="G4722" s="133">
        <v>0</v>
      </c>
    </row>
    <row r="4723" spans="2:7" ht="29.25" customHeight="1" x14ac:dyDescent="0.25">
      <c r="B4723" s="131" t="s">
        <v>4103</v>
      </c>
      <c r="C4723" s="131" t="s">
        <v>4094</v>
      </c>
      <c r="D4723" s="131" t="s">
        <v>4093</v>
      </c>
      <c r="E4723" s="132" t="s">
        <v>2955</v>
      </c>
      <c r="F4723" s="136" t="s">
        <v>563</v>
      </c>
      <c r="G4723" s="133">
        <v>0</v>
      </c>
    </row>
    <row r="4724" spans="2:7" ht="29.25" customHeight="1" x14ac:dyDescent="0.25">
      <c r="B4724" s="131" t="s">
        <v>4103</v>
      </c>
      <c r="C4724" s="131" t="s">
        <v>4094</v>
      </c>
      <c r="D4724" s="131" t="s">
        <v>4093</v>
      </c>
      <c r="E4724" s="132" t="s">
        <v>2397</v>
      </c>
      <c r="F4724" s="136" t="s">
        <v>547</v>
      </c>
      <c r="G4724" s="133">
        <v>250</v>
      </c>
    </row>
    <row r="4725" spans="2:7" ht="29.25" customHeight="1" x14ac:dyDescent="0.25">
      <c r="B4725" s="131" t="s">
        <v>4103</v>
      </c>
      <c r="C4725" s="131" t="s">
        <v>4094</v>
      </c>
      <c r="D4725" s="131" t="s">
        <v>4093</v>
      </c>
      <c r="E4725" s="132" t="s">
        <v>2861</v>
      </c>
      <c r="F4725" s="136" t="s">
        <v>544</v>
      </c>
      <c r="G4725" s="133">
        <v>0</v>
      </c>
    </row>
    <row r="4726" spans="2:7" ht="29.25" customHeight="1" x14ac:dyDescent="0.25">
      <c r="B4726" s="131" t="s">
        <v>4103</v>
      </c>
      <c r="C4726" s="131" t="s">
        <v>4094</v>
      </c>
      <c r="D4726" s="131" t="s">
        <v>4093</v>
      </c>
      <c r="E4726" s="132" t="s">
        <v>2290</v>
      </c>
      <c r="F4726" s="136" t="s">
        <v>626</v>
      </c>
      <c r="G4726" s="133">
        <v>16.994376976149827</v>
      </c>
    </row>
    <row r="4727" spans="2:7" ht="29.25" customHeight="1" x14ac:dyDescent="0.25">
      <c r="B4727" s="131" t="s">
        <v>4103</v>
      </c>
      <c r="C4727" s="131" t="s">
        <v>4094</v>
      </c>
      <c r="D4727" s="131" t="s">
        <v>4093</v>
      </c>
      <c r="E4727" s="132" t="s">
        <v>2543</v>
      </c>
      <c r="F4727" s="136" t="s">
        <v>553</v>
      </c>
      <c r="G4727" s="133">
        <v>0</v>
      </c>
    </row>
    <row r="4728" spans="2:7" ht="29.25" customHeight="1" x14ac:dyDescent="0.25">
      <c r="B4728" s="131" t="s">
        <v>4103</v>
      </c>
      <c r="C4728" s="131" t="s">
        <v>4094</v>
      </c>
      <c r="D4728" s="131" t="s">
        <v>4093</v>
      </c>
      <c r="E4728" s="132" t="s">
        <v>2537</v>
      </c>
      <c r="F4728" s="136" t="s">
        <v>563</v>
      </c>
      <c r="G4728" s="133">
        <v>0</v>
      </c>
    </row>
    <row r="4729" spans="2:7" ht="29.25" customHeight="1" x14ac:dyDescent="0.25">
      <c r="B4729" s="131" t="s">
        <v>4103</v>
      </c>
      <c r="C4729" s="131" t="s">
        <v>4094</v>
      </c>
      <c r="D4729" s="131" t="s">
        <v>4093</v>
      </c>
      <c r="E4729" s="132" t="s">
        <v>2401</v>
      </c>
      <c r="F4729" s="136" t="s">
        <v>553</v>
      </c>
      <c r="G4729" s="133">
        <v>150</v>
      </c>
    </row>
    <row r="4730" spans="2:7" ht="29.25" customHeight="1" x14ac:dyDescent="0.25">
      <c r="B4730" s="131" t="s">
        <v>3401</v>
      </c>
      <c r="C4730" s="131" t="s">
        <v>4094</v>
      </c>
      <c r="D4730" s="131" t="s">
        <v>4093</v>
      </c>
      <c r="E4730" s="132" t="s">
        <v>2325</v>
      </c>
      <c r="F4730" s="136" t="s">
        <v>544</v>
      </c>
      <c r="G4730" s="133">
        <v>60</v>
      </c>
    </row>
    <row r="4731" spans="2:7" ht="29.25" customHeight="1" x14ac:dyDescent="0.25">
      <c r="B4731" s="131" t="s">
        <v>4104</v>
      </c>
      <c r="C4731" s="131" t="s">
        <v>4094</v>
      </c>
      <c r="D4731" s="131" t="s">
        <v>4093</v>
      </c>
      <c r="E4731" s="132" t="s">
        <v>2540</v>
      </c>
      <c r="F4731" s="136" t="s">
        <v>563</v>
      </c>
      <c r="G4731" s="133">
        <v>20</v>
      </c>
    </row>
    <row r="4732" spans="2:7" ht="29.25" customHeight="1" x14ac:dyDescent="0.25">
      <c r="B4732" s="131" t="s">
        <v>4104</v>
      </c>
      <c r="C4732" s="131" t="s">
        <v>4094</v>
      </c>
      <c r="D4732" s="131" t="s">
        <v>4093</v>
      </c>
      <c r="E4732" s="132" t="s">
        <v>3132</v>
      </c>
      <c r="F4732" s="136" t="s">
        <v>563</v>
      </c>
      <c r="G4732" s="133">
        <v>40</v>
      </c>
    </row>
    <row r="4733" spans="2:7" ht="29.25" customHeight="1" x14ac:dyDescent="0.25">
      <c r="B4733" s="131" t="s">
        <v>4643</v>
      </c>
      <c r="C4733" s="131" t="s">
        <v>4094</v>
      </c>
      <c r="D4733" s="131" t="s">
        <v>4093</v>
      </c>
      <c r="E4733" s="132" t="s">
        <v>3014</v>
      </c>
      <c r="F4733" s="136" t="s">
        <v>547</v>
      </c>
      <c r="G4733" s="133">
        <v>200</v>
      </c>
    </row>
    <row r="4734" spans="2:7" ht="29.25" customHeight="1" x14ac:dyDescent="0.25">
      <c r="B4734" s="131" t="s">
        <v>4643</v>
      </c>
      <c r="C4734" s="131" t="s">
        <v>4094</v>
      </c>
      <c r="D4734" s="131" t="s">
        <v>4093</v>
      </c>
      <c r="E4734" s="132" t="s">
        <v>2666</v>
      </c>
      <c r="F4734" s="136" t="s">
        <v>563</v>
      </c>
      <c r="G4734" s="133">
        <v>10</v>
      </c>
    </row>
    <row r="4735" spans="2:7" ht="29.25" customHeight="1" x14ac:dyDescent="0.25">
      <c r="B4735" s="131" t="s">
        <v>4104</v>
      </c>
      <c r="C4735" s="131" t="s">
        <v>4094</v>
      </c>
      <c r="D4735" s="131" t="s">
        <v>4093</v>
      </c>
      <c r="E4735" s="132" t="s">
        <v>2363</v>
      </c>
      <c r="F4735" s="136" t="s">
        <v>563</v>
      </c>
      <c r="G4735" s="133">
        <v>59.745186623212376</v>
      </c>
    </row>
    <row r="4736" spans="2:7" ht="29.25" customHeight="1" x14ac:dyDescent="0.25">
      <c r="B4736" s="131" t="s">
        <v>4104</v>
      </c>
      <c r="C4736" s="131" t="s">
        <v>4094</v>
      </c>
      <c r="D4736" s="131" t="s">
        <v>4093</v>
      </c>
      <c r="E4736" s="132" t="s">
        <v>2535</v>
      </c>
      <c r="F4736" s="136" t="s">
        <v>544</v>
      </c>
      <c r="G4736" s="133">
        <v>95.879098571526612</v>
      </c>
    </row>
    <row r="4737" spans="2:7" ht="29.25" customHeight="1" x14ac:dyDescent="0.25">
      <c r="B4737" s="131" t="s">
        <v>4105</v>
      </c>
      <c r="C4737" s="131" t="s">
        <v>4094</v>
      </c>
      <c r="D4737" s="131" t="s">
        <v>4093</v>
      </c>
      <c r="E4737" s="132" t="s">
        <v>2366</v>
      </c>
      <c r="F4737" s="136" t="s">
        <v>559</v>
      </c>
      <c r="G4737" s="133">
        <v>40</v>
      </c>
    </row>
    <row r="4738" spans="2:7" ht="29.25" customHeight="1" x14ac:dyDescent="0.25">
      <c r="B4738" s="131" t="s">
        <v>4105</v>
      </c>
      <c r="C4738" s="131" t="s">
        <v>4094</v>
      </c>
      <c r="D4738" s="131" t="s">
        <v>4093</v>
      </c>
      <c r="E4738" s="132" t="s">
        <v>2369</v>
      </c>
      <c r="F4738" s="136" t="s">
        <v>626</v>
      </c>
      <c r="G4738" s="133">
        <v>15</v>
      </c>
    </row>
    <row r="4739" spans="2:7" ht="29.25" customHeight="1" x14ac:dyDescent="0.25">
      <c r="B4739" s="131" t="s">
        <v>4106</v>
      </c>
      <c r="C4739" s="131" t="s">
        <v>4094</v>
      </c>
      <c r="D4739" s="131" t="s">
        <v>4093</v>
      </c>
      <c r="E4739" s="132" t="s">
        <v>2764</v>
      </c>
      <c r="F4739" s="136" t="s">
        <v>559</v>
      </c>
      <c r="G4739" s="133">
        <v>59.991678208701735</v>
      </c>
    </row>
    <row r="4740" spans="2:7" ht="29.25" customHeight="1" x14ac:dyDescent="0.25">
      <c r="B4740" s="131" t="s">
        <v>4107</v>
      </c>
      <c r="C4740" s="131" t="s">
        <v>4094</v>
      </c>
      <c r="D4740" s="131" t="s">
        <v>4093</v>
      </c>
      <c r="E4740" s="132" t="s">
        <v>2394</v>
      </c>
      <c r="F4740" s="136" t="s">
        <v>559</v>
      </c>
      <c r="G4740" s="133">
        <v>59.991678208701735</v>
      </c>
    </row>
    <row r="4741" spans="2:7" ht="29.25" customHeight="1" x14ac:dyDescent="0.25">
      <c r="B4741" s="131" t="s">
        <v>4108</v>
      </c>
      <c r="C4741" s="131" t="s">
        <v>4094</v>
      </c>
      <c r="D4741" s="131" t="s">
        <v>4093</v>
      </c>
      <c r="E4741" s="132" t="s">
        <v>2624</v>
      </c>
      <c r="F4741" s="136" t="s">
        <v>845</v>
      </c>
      <c r="G4741" s="133">
        <v>7.6654764940142499</v>
      </c>
    </row>
    <row r="4742" spans="2:7" ht="29.25" customHeight="1" x14ac:dyDescent="0.25">
      <c r="B4742" s="131" t="s">
        <v>4644</v>
      </c>
      <c r="C4742" s="131" t="s">
        <v>4094</v>
      </c>
      <c r="D4742" s="131" t="s">
        <v>4093</v>
      </c>
      <c r="E4742" s="132" t="s">
        <v>2949</v>
      </c>
      <c r="F4742" s="136" t="s">
        <v>544</v>
      </c>
      <c r="G4742" s="133">
        <v>60</v>
      </c>
    </row>
    <row r="4743" spans="2:7" ht="29.25" customHeight="1" x14ac:dyDescent="0.25">
      <c r="B4743" s="131" t="s">
        <v>4109</v>
      </c>
      <c r="C4743" s="131" t="s">
        <v>4094</v>
      </c>
      <c r="D4743" s="131" t="s">
        <v>4093</v>
      </c>
      <c r="E4743" s="132" t="s">
        <v>2979</v>
      </c>
      <c r="F4743" s="136" t="s">
        <v>559</v>
      </c>
      <c r="G4743" s="133">
        <v>51.406467320096084</v>
      </c>
    </row>
    <row r="4744" spans="2:7" ht="29.25" customHeight="1" x14ac:dyDescent="0.25">
      <c r="B4744" s="131" t="s">
        <v>4110</v>
      </c>
      <c r="C4744" s="131" t="s">
        <v>4094</v>
      </c>
      <c r="D4744" s="131" t="s">
        <v>4093</v>
      </c>
      <c r="E4744" s="132" t="s">
        <v>2495</v>
      </c>
      <c r="F4744" s="136" t="s">
        <v>563</v>
      </c>
      <c r="G4744" s="133">
        <v>40</v>
      </c>
    </row>
    <row r="4745" spans="2:7" ht="29.25" customHeight="1" x14ac:dyDescent="0.25">
      <c r="B4745" s="131" t="s">
        <v>4111</v>
      </c>
      <c r="C4745" s="131" t="s">
        <v>4094</v>
      </c>
      <c r="D4745" s="131" t="s">
        <v>4093</v>
      </c>
      <c r="E4745" s="132" t="s">
        <v>2497</v>
      </c>
      <c r="F4745" s="136" t="s">
        <v>586</v>
      </c>
      <c r="G4745" s="133">
        <v>32.511341909260381</v>
      </c>
    </row>
    <row r="4746" spans="2:7" ht="29.25" customHeight="1" x14ac:dyDescent="0.25">
      <c r="B4746" s="131" t="s">
        <v>4112</v>
      </c>
      <c r="C4746" s="131" t="s">
        <v>4094</v>
      </c>
      <c r="D4746" s="131" t="s">
        <v>4093</v>
      </c>
      <c r="E4746" s="132" t="s">
        <v>2498</v>
      </c>
      <c r="F4746" s="136" t="s">
        <v>563</v>
      </c>
      <c r="G4746" s="133">
        <v>60</v>
      </c>
    </row>
    <row r="4747" spans="2:7" ht="29.25" customHeight="1" x14ac:dyDescent="0.25">
      <c r="B4747" s="131" t="s">
        <v>4113</v>
      </c>
      <c r="C4747" s="131" t="s">
        <v>4094</v>
      </c>
      <c r="D4747" s="131" t="s">
        <v>4093</v>
      </c>
      <c r="E4747" s="132" t="s">
        <v>3173</v>
      </c>
      <c r="F4747" s="136" t="s">
        <v>550</v>
      </c>
      <c r="G4747" s="133">
        <v>210.51606928290727</v>
      </c>
    </row>
    <row r="4748" spans="2:7" ht="29.25" customHeight="1" x14ac:dyDescent="0.25">
      <c r="B4748" s="131" t="s">
        <v>4113</v>
      </c>
      <c r="C4748" s="131" t="s">
        <v>4094</v>
      </c>
      <c r="D4748" s="131" t="s">
        <v>4093</v>
      </c>
      <c r="E4748" s="132" t="s">
        <v>2985</v>
      </c>
      <c r="F4748" s="136" t="s">
        <v>563</v>
      </c>
      <c r="G4748" s="133">
        <v>64.737413594575912</v>
      </c>
    </row>
    <row r="4749" spans="2:7" ht="29.25" customHeight="1" x14ac:dyDescent="0.25">
      <c r="B4749" s="131" t="s">
        <v>4113</v>
      </c>
      <c r="C4749" s="131" t="s">
        <v>4094</v>
      </c>
      <c r="D4749" s="131" t="s">
        <v>4093</v>
      </c>
      <c r="E4749" s="132" t="s">
        <v>2616</v>
      </c>
      <c r="F4749" s="136" t="s">
        <v>544</v>
      </c>
      <c r="G4749" s="133">
        <v>40</v>
      </c>
    </row>
    <row r="4750" spans="2:7" ht="29.25" customHeight="1" x14ac:dyDescent="0.25">
      <c r="B4750" s="131" t="s">
        <v>4113</v>
      </c>
      <c r="C4750" s="131" t="s">
        <v>4094</v>
      </c>
      <c r="D4750" s="131" t="s">
        <v>4093</v>
      </c>
      <c r="E4750" s="132" t="s">
        <v>2268</v>
      </c>
      <c r="F4750" s="136" t="s">
        <v>688</v>
      </c>
      <c r="G4750" s="133">
        <v>38.642799808963723</v>
      </c>
    </row>
    <row r="4751" spans="2:7" ht="29.25" customHeight="1" x14ac:dyDescent="0.25">
      <c r="B4751" s="131" t="s">
        <v>4114</v>
      </c>
      <c r="C4751" s="131" t="s">
        <v>4094</v>
      </c>
      <c r="D4751" s="131" t="s">
        <v>4093</v>
      </c>
      <c r="E4751" s="132" t="s">
        <v>2641</v>
      </c>
      <c r="F4751" s="136" t="s">
        <v>563</v>
      </c>
      <c r="G4751" s="133">
        <v>30</v>
      </c>
    </row>
    <row r="4752" spans="2:7" ht="29.25" customHeight="1" x14ac:dyDescent="0.25">
      <c r="B4752" s="131" t="s">
        <v>4115</v>
      </c>
      <c r="C4752" s="131" t="s">
        <v>4094</v>
      </c>
      <c r="D4752" s="131" t="s">
        <v>4093</v>
      </c>
      <c r="E4752" s="132" t="s">
        <v>2638</v>
      </c>
      <c r="F4752" s="136" t="s">
        <v>688</v>
      </c>
      <c r="G4752" s="133">
        <v>38.642799808963723</v>
      </c>
    </row>
    <row r="4753" spans="2:7" ht="29.25" customHeight="1" x14ac:dyDescent="0.25">
      <c r="B4753" s="131" t="s">
        <v>4116</v>
      </c>
      <c r="C4753" s="131" t="s">
        <v>4094</v>
      </c>
      <c r="D4753" s="131" t="s">
        <v>4093</v>
      </c>
      <c r="E4753" s="132" t="s">
        <v>2890</v>
      </c>
      <c r="F4753" s="136" t="s">
        <v>553</v>
      </c>
      <c r="G4753" s="133">
        <v>100</v>
      </c>
    </row>
    <row r="4754" spans="2:7" ht="29.25" customHeight="1" x14ac:dyDescent="0.25">
      <c r="B4754" s="131" t="s">
        <v>4117</v>
      </c>
      <c r="C4754" s="131" t="s">
        <v>4094</v>
      </c>
      <c r="D4754" s="131" t="s">
        <v>4093</v>
      </c>
      <c r="E4754" s="132" t="s">
        <v>2546</v>
      </c>
      <c r="F4754" s="136" t="s">
        <v>563</v>
      </c>
      <c r="G4754" s="133">
        <v>50</v>
      </c>
    </row>
    <row r="4755" spans="2:7" ht="29.25" customHeight="1" x14ac:dyDescent="0.25">
      <c r="B4755" s="131" t="s">
        <v>4118</v>
      </c>
      <c r="C4755" s="131" t="s">
        <v>4094</v>
      </c>
      <c r="D4755" s="131" t="s">
        <v>4093</v>
      </c>
      <c r="E4755" s="132" t="s">
        <v>2642</v>
      </c>
      <c r="F4755" s="136" t="s">
        <v>563</v>
      </c>
      <c r="G4755" s="133">
        <v>45</v>
      </c>
    </row>
    <row r="4756" spans="2:7" ht="29.25" customHeight="1" x14ac:dyDescent="0.25">
      <c r="B4756" s="131" t="s">
        <v>4119</v>
      </c>
      <c r="C4756" s="131" t="s">
        <v>4094</v>
      </c>
      <c r="D4756" s="131" t="s">
        <v>4093</v>
      </c>
      <c r="E4756" s="132" t="s">
        <v>2649</v>
      </c>
      <c r="F4756" s="136" t="s">
        <v>688</v>
      </c>
      <c r="G4756" s="133">
        <v>20</v>
      </c>
    </row>
    <row r="4757" spans="2:7" ht="29.25" customHeight="1" x14ac:dyDescent="0.25">
      <c r="B4757" s="131" t="s">
        <v>4120</v>
      </c>
      <c r="C4757" s="131" t="s">
        <v>4094</v>
      </c>
      <c r="D4757" s="131" t="s">
        <v>4093</v>
      </c>
      <c r="E4757" s="132" t="s">
        <v>2378</v>
      </c>
      <c r="F4757" s="136" t="s">
        <v>563</v>
      </c>
      <c r="G4757" s="133">
        <v>40</v>
      </c>
    </row>
    <row r="4758" spans="2:7" ht="29.25" customHeight="1" x14ac:dyDescent="0.25">
      <c r="B4758" s="131" t="s">
        <v>4120</v>
      </c>
      <c r="C4758" s="131" t="s">
        <v>4094</v>
      </c>
      <c r="D4758" s="131" t="s">
        <v>4093</v>
      </c>
      <c r="E4758" s="132" t="s">
        <v>2273</v>
      </c>
      <c r="F4758" s="136" t="s">
        <v>547</v>
      </c>
      <c r="G4758" s="133">
        <v>335.31885900820862</v>
      </c>
    </row>
    <row r="4759" spans="2:7" ht="29.25" customHeight="1" x14ac:dyDescent="0.25">
      <c r="B4759" s="131" t="s">
        <v>4120</v>
      </c>
      <c r="C4759" s="131" t="s">
        <v>4094</v>
      </c>
      <c r="D4759" s="131" t="s">
        <v>4093</v>
      </c>
      <c r="E4759" s="132" t="s">
        <v>2999</v>
      </c>
      <c r="F4759" s="136" t="s">
        <v>563</v>
      </c>
      <c r="G4759" s="133">
        <v>83.524563738704813</v>
      </c>
    </row>
    <row r="4760" spans="2:7" ht="29.25" customHeight="1" x14ac:dyDescent="0.25">
      <c r="B4760" s="131" t="s">
        <v>4120</v>
      </c>
      <c r="C4760" s="131" t="s">
        <v>4094</v>
      </c>
      <c r="D4760" s="131" t="s">
        <v>4093</v>
      </c>
      <c r="E4760" s="132" t="s">
        <v>2410</v>
      </c>
      <c r="F4760" s="136" t="s">
        <v>626</v>
      </c>
      <c r="G4760" s="133">
        <v>15</v>
      </c>
    </row>
    <row r="4761" spans="2:7" ht="29.25" customHeight="1" x14ac:dyDescent="0.25">
      <c r="B4761" s="131" t="s">
        <v>4120</v>
      </c>
      <c r="C4761" s="131" t="s">
        <v>4094</v>
      </c>
      <c r="D4761" s="131" t="s">
        <v>4093</v>
      </c>
      <c r="E4761" s="132" t="s">
        <v>2539</v>
      </c>
      <c r="F4761" s="136" t="s">
        <v>553</v>
      </c>
      <c r="G4761" s="133">
        <v>209.27408687334315</v>
      </c>
    </row>
    <row r="4762" spans="2:7" ht="29.25" customHeight="1" x14ac:dyDescent="0.25">
      <c r="B4762" s="131" t="s">
        <v>4121</v>
      </c>
      <c r="C4762" s="131" t="s">
        <v>4094</v>
      </c>
      <c r="D4762" s="131" t="s">
        <v>4093</v>
      </c>
      <c r="E4762" s="132" t="s">
        <v>2499</v>
      </c>
      <c r="F4762" s="136" t="s">
        <v>563</v>
      </c>
      <c r="G4762" s="133">
        <v>60</v>
      </c>
    </row>
    <row r="4763" spans="2:7" ht="29.25" customHeight="1" x14ac:dyDescent="0.25">
      <c r="B4763" s="131" t="s">
        <v>4120</v>
      </c>
      <c r="C4763" s="131" t="s">
        <v>4094</v>
      </c>
      <c r="D4763" s="131" t="s">
        <v>4093</v>
      </c>
      <c r="E4763" s="132" t="s">
        <v>2512</v>
      </c>
      <c r="F4763" s="136" t="s">
        <v>563</v>
      </c>
      <c r="G4763" s="133">
        <v>30</v>
      </c>
    </row>
    <row r="4764" spans="2:7" ht="29.25" customHeight="1" x14ac:dyDescent="0.25">
      <c r="B4764" s="131" t="s">
        <v>4120</v>
      </c>
      <c r="C4764" s="131" t="s">
        <v>4094</v>
      </c>
      <c r="D4764" s="131" t="s">
        <v>4093</v>
      </c>
      <c r="E4764" s="132" t="s">
        <v>3088</v>
      </c>
      <c r="F4764" s="136" t="s">
        <v>626</v>
      </c>
      <c r="G4764" s="133">
        <v>20.75618096521541</v>
      </c>
    </row>
    <row r="4765" spans="2:7" ht="29.25" customHeight="1" x14ac:dyDescent="0.25">
      <c r="B4765" s="131" t="s">
        <v>4122</v>
      </c>
      <c r="C4765" s="131" t="s">
        <v>4094</v>
      </c>
      <c r="D4765" s="131" t="s">
        <v>4093</v>
      </c>
      <c r="E4765" s="132" t="s">
        <v>2907</v>
      </c>
      <c r="F4765" s="136" t="s">
        <v>626</v>
      </c>
      <c r="G4765" s="133">
        <v>20.75618096521541</v>
      </c>
    </row>
    <row r="4766" spans="2:7" ht="29.25" customHeight="1" x14ac:dyDescent="0.25">
      <c r="B4766" s="131" t="s">
        <v>4123</v>
      </c>
      <c r="C4766" s="131" t="s">
        <v>4094</v>
      </c>
      <c r="D4766" s="131" t="s">
        <v>4093</v>
      </c>
      <c r="E4766" s="132" t="s">
        <v>2526</v>
      </c>
      <c r="F4766" s="136" t="s">
        <v>563</v>
      </c>
      <c r="G4766" s="133">
        <v>70</v>
      </c>
    </row>
    <row r="4767" spans="2:7" ht="29.25" customHeight="1" x14ac:dyDescent="0.25">
      <c r="B4767" s="131" t="s">
        <v>4124</v>
      </c>
      <c r="C4767" s="131" t="s">
        <v>4094</v>
      </c>
      <c r="D4767" s="131" t="s">
        <v>4093</v>
      </c>
      <c r="E4767" s="132" t="s">
        <v>2419</v>
      </c>
      <c r="F4767" s="136" t="s">
        <v>553</v>
      </c>
      <c r="G4767" s="133">
        <v>209.27408687334315</v>
      </c>
    </row>
    <row r="4768" spans="2:7" ht="29.25" customHeight="1" x14ac:dyDescent="0.25">
      <c r="B4768" s="131" t="s">
        <v>4124</v>
      </c>
      <c r="C4768" s="131" t="s">
        <v>4094</v>
      </c>
      <c r="D4768" s="131" t="s">
        <v>4093</v>
      </c>
      <c r="E4768" s="132" t="s">
        <v>2524</v>
      </c>
      <c r="F4768" s="136" t="s">
        <v>547</v>
      </c>
      <c r="G4768" s="133">
        <v>300</v>
      </c>
    </row>
    <row r="4769" spans="2:7" ht="29.25" customHeight="1" x14ac:dyDescent="0.25">
      <c r="B4769" s="131" t="s">
        <v>4124</v>
      </c>
      <c r="C4769" s="131" t="s">
        <v>4094</v>
      </c>
      <c r="D4769" s="131" t="s">
        <v>4093</v>
      </c>
      <c r="E4769" s="132" t="s">
        <v>2520</v>
      </c>
      <c r="F4769" s="136" t="s">
        <v>563</v>
      </c>
      <c r="G4769" s="133">
        <v>20</v>
      </c>
    </row>
    <row r="4770" spans="2:7" ht="29.25" customHeight="1" x14ac:dyDescent="0.25">
      <c r="B4770" s="131" t="s">
        <v>4125</v>
      </c>
      <c r="C4770" s="131" t="s">
        <v>4094</v>
      </c>
      <c r="D4770" s="131" t="s">
        <v>4093</v>
      </c>
      <c r="E4770" s="132" t="s">
        <v>2405</v>
      </c>
      <c r="F4770" s="136" t="s">
        <v>559</v>
      </c>
      <c r="G4770" s="133">
        <v>25</v>
      </c>
    </row>
    <row r="4771" spans="2:7" ht="29.25" customHeight="1" x14ac:dyDescent="0.25">
      <c r="B4771" s="131" t="s">
        <v>4120</v>
      </c>
      <c r="C4771" s="131" t="s">
        <v>4094</v>
      </c>
      <c r="D4771" s="131" t="s">
        <v>4093</v>
      </c>
      <c r="E4771" s="132" t="s">
        <v>4126</v>
      </c>
      <c r="F4771" s="136" t="s">
        <v>547</v>
      </c>
      <c r="G4771" s="133">
        <v>334.93080606001024</v>
      </c>
    </row>
    <row r="4772" spans="2:7" ht="29.25" customHeight="1" x14ac:dyDescent="0.25">
      <c r="B4772" s="131" t="s">
        <v>4120</v>
      </c>
      <c r="C4772" s="131" t="s">
        <v>4094</v>
      </c>
      <c r="D4772" s="131" t="s">
        <v>4093</v>
      </c>
      <c r="E4772" s="132" t="s">
        <v>2503</v>
      </c>
      <c r="F4772" s="136" t="s">
        <v>559</v>
      </c>
      <c r="G4772" s="133">
        <v>20</v>
      </c>
    </row>
    <row r="4773" spans="2:7" ht="29.25" customHeight="1" x14ac:dyDescent="0.25">
      <c r="B4773" s="131" t="s">
        <v>4127</v>
      </c>
      <c r="C4773" s="131" t="s">
        <v>4094</v>
      </c>
      <c r="D4773" s="131" t="s">
        <v>4093</v>
      </c>
      <c r="E4773" s="132" t="s">
        <v>2967</v>
      </c>
      <c r="F4773" s="136" t="s">
        <v>563</v>
      </c>
      <c r="G4773" s="133">
        <v>40</v>
      </c>
    </row>
    <row r="4774" spans="2:7" ht="29.25" customHeight="1" x14ac:dyDescent="0.25">
      <c r="B4774" s="131" t="s">
        <v>4127</v>
      </c>
      <c r="C4774" s="131" t="s">
        <v>4094</v>
      </c>
      <c r="D4774" s="131" t="s">
        <v>4093</v>
      </c>
      <c r="E4774" s="132" t="s">
        <v>2969</v>
      </c>
      <c r="F4774" s="136" t="s">
        <v>563</v>
      </c>
      <c r="G4774" s="133">
        <v>60</v>
      </c>
    </row>
    <row r="4775" spans="2:7" ht="29.25" customHeight="1" x14ac:dyDescent="0.25">
      <c r="B4775" s="131" t="s">
        <v>4128</v>
      </c>
      <c r="C4775" s="131" t="s">
        <v>4094</v>
      </c>
      <c r="D4775" s="131" t="s">
        <v>4093</v>
      </c>
      <c r="E4775" s="132" t="s">
        <v>2506</v>
      </c>
      <c r="F4775" s="136" t="s">
        <v>563</v>
      </c>
      <c r="G4775" s="133">
        <v>70</v>
      </c>
    </row>
    <row r="4776" spans="2:7" ht="29.25" customHeight="1" x14ac:dyDescent="0.25">
      <c r="B4776" s="131" t="s">
        <v>4129</v>
      </c>
      <c r="C4776" s="131" t="s">
        <v>4094</v>
      </c>
      <c r="D4776" s="131" t="s">
        <v>4093</v>
      </c>
      <c r="E4776" s="132" t="s">
        <v>2881</v>
      </c>
      <c r="F4776" s="136" t="s">
        <v>559</v>
      </c>
      <c r="G4776" s="133">
        <v>60</v>
      </c>
    </row>
    <row r="4777" spans="2:7" ht="29.25" customHeight="1" x14ac:dyDescent="0.25">
      <c r="B4777" s="131" t="s">
        <v>4129</v>
      </c>
      <c r="C4777" s="131" t="s">
        <v>4094</v>
      </c>
      <c r="D4777" s="131" t="s">
        <v>4093</v>
      </c>
      <c r="E4777" s="132" t="s">
        <v>2507</v>
      </c>
      <c r="F4777" s="136" t="s">
        <v>688</v>
      </c>
      <c r="G4777" s="133">
        <v>49.821100255921564</v>
      </c>
    </row>
    <row r="4778" spans="2:7" ht="29.25" customHeight="1" x14ac:dyDescent="0.25">
      <c r="B4778" s="131" t="s">
        <v>4130</v>
      </c>
      <c r="C4778" s="131" t="s">
        <v>4094</v>
      </c>
      <c r="D4778" s="131" t="s">
        <v>4093</v>
      </c>
      <c r="E4778" s="132" t="s">
        <v>2315</v>
      </c>
      <c r="F4778" s="136" t="s">
        <v>563</v>
      </c>
      <c r="G4778" s="133">
        <v>60</v>
      </c>
    </row>
    <row r="4779" spans="2:7" ht="29.25" customHeight="1" x14ac:dyDescent="0.25">
      <c r="B4779" s="131" t="s">
        <v>4131</v>
      </c>
      <c r="C4779" s="131" t="s">
        <v>4094</v>
      </c>
      <c r="D4779" s="131" t="s">
        <v>4093</v>
      </c>
      <c r="E4779" s="132" t="s">
        <v>3208</v>
      </c>
      <c r="F4779" s="136" t="s">
        <v>798</v>
      </c>
      <c r="G4779" s="133">
        <v>26.657845006586321</v>
      </c>
    </row>
    <row r="4780" spans="2:7" ht="29.25" customHeight="1" x14ac:dyDescent="0.25">
      <c r="B4780" s="131" t="s">
        <v>4131</v>
      </c>
      <c r="C4780" s="131" t="s">
        <v>4094</v>
      </c>
      <c r="D4780" s="131" t="s">
        <v>4093</v>
      </c>
      <c r="E4780" s="132" t="s">
        <v>3013</v>
      </c>
      <c r="F4780" s="136" t="s">
        <v>559</v>
      </c>
      <c r="G4780" s="133">
        <v>20</v>
      </c>
    </row>
    <row r="4781" spans="2:7" ht="29.25" customHeight="1" x14ac:dyDescent="0.25">
      <c r="B4781" s="131" t="s">
        <v>4131</v>
      </c>
      <c r="C4781" s="131" t="s">
        <v>4094</v>
      </c>
      <c r="D4781" s="131" t="s">
        <v>4093</v>
      </c>
      <c r="E4781" s="132" t="s">
        <v>2265</v>
      </c>
      <c r="F4781" s="136" t="s">
        <v>553</v>
      </c>
      <c r="G4781" s="133">
        <v>150</v>
      </c>
    </row>
    <row r="4782" spans="2:7" ht="29.25" customHeight="1" x14ac:dyDescent="0.25">
      <c r="B4782" s="131" t="s">
        <v>4132</v>
      </c>
      <c r="C4782" s="131" t="s">
        <v>4094</v>
      </c>
      <c r="D4782" s="131" t="s">
        <v>4093</v>
      </c>
      <c r="E4782" s="132" t="s">
        <v>2509</v>
      </c>
      <c r="F4782" s="136" t="s">
        <v>559</v>
      </c>
      <c r="G4782" s="133">
        <v>18</v>
      </c>
    </row>
    <row r="4783" spans="2:7" ht="29.25" customHeight="1" x14ac:dyDescent="0.25">
      <c r="B4783" s="131" t="s">
        <v>4133</v>
      </c>
      <c r="C4783" s="131" t="s">
        <v>4094</v>
      </c>
      <c r="D4783" s="131" t="s">
        <v>4093</v>
      </c>
      <c r="E4783" s="132" t="s">
        <v>2621</v>
      </c>
      <c r="F4783" s="136" t="s">
        <v>626</v>
      </c>
      <c r="G4783" s="133">
        <v>23.164244024931417</v>
      </c>
    </row>
    <row r="4784" spans="2:7" ht="29.25" customHeight="1" x14ac:dyDescent="0.25">
      <c r="B4784" s="131" t="s">
        <v>2201</v>
      </c>
      <c r="C4784" s="131" t="s">
        <v>4094</v>
      </c>
      <c r="D4784" s="131" t="s">
        <v>4093</v>
      </c>
      <c r="E4784" s="132" t="s">
        <v>2959</v>
      </c>
      <c r="F4784" s="136" t="s">
        <v>845</v>
      </c>
      <c r="G4784" s="133">
        <v>8.8598245749008626</v>
      </c>
    </row>
    <row r="4785" spans="2:7" ht="29.25" customHeight="1" x14ac:dyDescent="0.25">
      <c r="B4785" s="131" t="s">
        <v>4133</v>
      </c>
      <c r="C4785" s="131" t="s">
        <v>4094</v>
      </c>
      <c r="D4785" s="131" t="s">
        <v>4093</v>
      </c>
      <c r="E4785" s="132" t="s">
        <v>2513</v>
      </c>
      <c r="F4785" s="136" t="s">
        <v>586</v>
      </c>
      <c r="G4785" s="133">
        <v>20</v>
      </c>
    </row>
    <row r="4786" spans="2:7" ht="29.25" customHeight="1" x14ac:dyDescent="0.25">
      <c r="B4786" s="131" t="s">
        <v>1687</v>
      </c>
      <c r="C4786" s="131" t="s">
        <v>4094</v>
      </c>
      <c r="D4786" s="131" t="s">
        <v>4093</v>
      </c>
      <c r="E4786" s="132" t="s">
        <v>2951</v>
      </c>
      <c r="F4786" s="136" t="s">
        <v>553</v>
      </c>
      <c r="G4786" s="133">
        <v>212.56138357257311</v>
      </c>
    </row>
    <row r="4787" spans="2:7" ht="29.25" customHeight="1" x14ac:dyDescent="0.25">
      <c r="B4787" s="131" t="s">
        <v>1899</v>
      </c>
      <c r="C4787" s="131" t="s">
        <v>4094</v>
      </c>
      <c r="D4787" s="131" t="s">
        <v>4093</v>
      </c>
      <c r="E4787" s="132" t="s">
        <v>4134</v>
      </c>
      <c r="F4787" s="136" t="s">
        <v>553</v>
      </c>
      <c r="G4787" s="133">
        <v>212.56138357257311</v>
      </c>
    </row>
    <row r="4788" spans="2:7" ht="29.25" customHeight="1" x14ac:dyDescent="0.25">
      <c r="B4788" s="131" t="s">
        <v>1899</v>
      </c>
      <c r="C4788" s="131" t="s">
        <v>4094</v>
      </c>
      <c r="D4788" s="131" t="s">
        <v>4093</v>
      </c>
      <c r="E4788" s="132" t="s">
        <v>2281</v>
      </c>
      <c r="F4788" s="136" t="s">
        <v>559</v>
      </c>
      <c r="G4788" s="133">
        <v>23</v>
      </c>
    </row>
    <row r="4789" spans="2:7" ht="29.25" customHeight="1" x14ac:dyDescent="0.25">
      <c r="B4789" s="131" t="s">
        <v>1899</v>
      </c>
      <c r="C4789" s="131" t="s">
        <v>4094</v>
      </c>
      <c r="D4789" s="131" t="s">
        <v>4093</v>
      </c>
      <c r="E4789" s="132" t="s">
        <v>2980</v>
      </c>
      <c r="F4789" s="136" t="s">
        <v>563</v>
      </c>
      <c r="G4789" s="133">
        <v>75</v>
      </c>
    </row>
    <row r="4790" spans="2:7" ht="29.25" customHeight="1" x14ac:dyDescent="0.25">
      <c r="B4790" s="131" t="s">
        <v>1899</v>
      </c>
      <c r="C4790" s="131" t="s">
        <v>4094</v>
      </c>
      <c r="D4790" s="131" t="s">
        <v>4093</v>
      </c>
      <c r="E4790" s="132" t="s">
        <v>2323</v>
      </c>
      <c r="F4790" s="136" t="s">
        <v>544</v>
      </c>
      <c r="G4790" s="133">
        <v>135.95587389818462</v>
      </c>
    </row>
    <row r="4791" spans="2:7" ht="29.25" customHeight="1" x14ac:dyDescent="0.25">
      <c r="B4791" s="131" t="s">
        <v>1899</v>
      </c>
      <c r="C4791" s="131" t="s">
        <v>4094</v>
      </c>
      <c r="D4791" s="131" t="s">
        <v>4093</v>
      </c>
      <c r="E4791" s="132" t="s">
        <v>2554</v>
      </c>
      <c r="F4791" s="136" t="s">
        <v>659</v>
      </c>
      <c r="G4791" s="133">
        <v>40.734472492081196</v>
      </c>
    </row>
    <row r="4792" spans="2:7" ht="29.25" customHeight="1" x14ac:dyDescent="0.25">
      <c r="B4792" s="131" t="s">
        <v>1899</v>
      </c>
      <c r="C4792" s="131" t="s">
        <v>4094</v>
      </c>
      <c r="D4792" s="131" t="s">
        <v>4093</v>
      </c>
      <c r="E4792" s="132" t="s">
        <v>2683</v>
      </c>
      <c r="F4792" s="136" t="s">
        <v>544</v>
      </c>
      <c r="G4792" s="133">
        <v>90</v>
      </c>
    </row>
    <row r="4793" spans="2:7" ht="29.25" customHeight="1" x14ac:dyDescent="0.25">
      <c r="B4793" s="131" t="s">
        <v>4135</v>
      </c>
      <c r="C4793" s="131" t="s">
        <v>4094</v>
      </c>
      <c r="D4793" s="131" t="s">
        <v>4093</v>
      </c>
      <c r="E4793" s="132" t="s">
        <v>2306</v>
      </c>
      <c r="F4793" s="136" t="s">
        <v>544</v>
      </c>
      <c r="G4793" s="133">
        <v>150</v>
      </c>
    </row>
    <row r="4794" spans="2:7" ht="29.25" customHeight="1" x14ac:dyDescent="0.25">
      <c r="B4794" s="131" t="s">
        <v>4135</v>
      </c>
      <c r="C4794" s="131" t="s">
        <v>4094</v>
      </c>
      <c r="D4794" s="131" t="s">
        <v>4093</v>
      </c>
      <c r="E4794" s="132" t="s">
        <v>2548</v>
      </c>
      <c r="F4794" s="136" t="s">
        <v>563</v>
      </c>
      <c r="G4794" s="133">
        <v>95</v>
      </c>
    </row>
    <row r="4795" spans="2:7" ht="29.25" customHeight="1" x14ac:dyDescent="0.25">
      <c r="B4795" s="131" t="s">
        <v>4135</v>
      </c>
      <c r="C4795" s="131" t="s">
        <v>4094</v>
      </c>
      <c r="D4795" s="131" t="s">
        <v>4093</v>
      </c>
      <c r="E4795" s="132" t="s">
        <v>2375</v>
      </c>
      <c r="F4795" s="136" t="s">
        <v>563</v>
      </c>
      <c r="G4795" s="133">
        <v>10</v>
      </c>
    </row>
    <row r="4796" spans="2:7" ht="29.25" customHeight="1" x14ac:dyDescent="0.25">
      <c r="B4796" s="131" t="s">
        <v>4136</v>
      </c>
      <c r="C4796" s="131" t="s">
        <v>4094</v>
      </c>
      <c r="D4796" s="131" t="s">
        <v>4093</v>
      </c>
      <c r="E4796" s="132" t="s">
        <v>2377</v>
      </c>
      <c r="F4796" s="136" t="s">
        <v>563</v>
      </c>
      <c r="G4796" s="133">
        <v>55</v>
      </c>
    </row>
    <row r="4797" spans="2:7" ht="29.25" customHeight="1" x14ac:dyDescent="0.25">
      <c r="B4797" s="131" t="s">
        <v>4136</v>
      </c>
      <c r="C4797" s="131" t="s">
        <v>4094</v>
      </c>
      <c r="D4797" s="131" t="s">
        <v>4093</v>
      </c>
      <c r="E4797" s="132" t="s">
        <v>2373</v>
      </c>
      <c r="F4797" s="136" t="s">
        <v>563</v>
      </c>
      <c r="G4797" s="133">
        <v>84.873202586138731</v>
      </c>
    </row>
    <row r="4798" spans="2:7" ht="29.25" customHeight="1" x14ac:dyDescent="0.25">
      <c r="B4798" s="131" t="s">
        <v>4136</v>
      </c>
      <c r="C4798" s="131" t="s">
        <v>4094</v>
      </c>
      <c r="D4798" s="131" t="s">
        <v>4093</v>
      </c>
      <c r="E4798" s="132" t="s">
        <v>3131</v>
      </c>
      <c r="F4798" s="136" t="s">
        <v>626</v>
      </c>
      <c r="G4798" s="133">
        <v>21.172468158199074</v>
      </c>
    </row>
    <row r="4799" spans="2:7" ht="29.25" customHeight="1" x14ac:dyDescent="0.25">
      <c r="B4799" s="131" t="s">
        <v>4136</v>
      </c>
      <c r="C4799" s="131" t="s">
        <v>4094</v>
      </c>
      <c r="D4799" s="131" t="s">
        <v>4093</v>
      </c>
      <c r="E4799" s="132" t="s">
        <v>2293</v>
      </c>
      <c r="F4799" s="136" t="s">
        <v>563</v>
      </c>
      <c r="G4799" s="133">
        <v>84.873202586138731</v>
      </c>
    </row>
    <row r="4800" spans="2:7" ht="29.25" customHeight="1" x14ac:dyDescent="0.25">
      <c r="B4800" s="131" t="s">
        <v>4136</v>
      </c>
      <c r="C4800" s="131" t="s">
        <v>4094</v>
      </c>
      <c r="D4800" s="131" t="s">
        <v>4093</v>
      </c>
      <c r="E4800" s="132" t="s">
        <v>2371</v>
      </c>
      <c r="F4800" s="136" t="s">
        <v>547</v>
      </c>
      <c r="G4800" s="133">
        <v>135</v>
      </c>
    </row>
    <row r="4801" spans="2:7" ht="29.25" customHeight="1" x14ac:dyDescent="0.25">
      <c r="B4801" s="131" t="s">
        <v>4137</v>
      </c>
      <c r="C4801" s="131" t="s">
        <v>4094</v>
      </c>
      <c r="D4801" s="131" t="s">
        <v>4093</v>
      </c>
      <c r="E4801" s="132" t="s">
        <v>2368</v>
      </c>
      <c r="F4801" s="136" t="s">
        <v>626</v>
      </c>
      <c r="G4801" s="133">
        <v>21.172468158199074</v>
      </c>
    </row>
    <row r="4802" spans="2:7" ht="29.25" customHeight="1" x14ac:dyDescent="0.25">
      <c r="B4802" s="131" t="s">
        <v>4138</v>
      </c>
      <c r="C4802" s="131" t="s">
        <v>4094</v>
      </c>
      <c r="D4802" s="131" t="s">
        <v>4093</v>
      </c>
      <c r="E4802" s="132" t="s">
        <v>2488</v>
      </c>
      <c r="F4802" s="136" t="s">
        <v>626</v>
      </c>
      <c r="G4802" s="133">
        <v>20</v>
      </c>
    </row>
    <row r="4803" spans="2:7" ht="29.25" customHeight="1" x14ac:dyDescent="0.25">
      <c r="B4803" s="131" t="s">
        <v>4139</v>
      </c>
      <c r="C4803" s="131" t="s">
        <v>4094</v>
      </c>
      <c r="D4803" s="131" t="s">
        <v>4093</v>
      </c>
      <c r="E4803" s="132" t="s">
        <v>2866</v>
      </c>
      <c r="F4803" s="136" t="s">
        <v>559</v>
      </c>
      <c r="G4803" s="133">
        <v>43.920953902251824</v>
      </c>
    </row>
    <row r="4804" spans="2:7" ht="29.25" customHeight="1" x14ac:dyDescent="0.25">
      <c r="B4804" s="131" t="s">
        <v>4140</v>
      </c>
      <c r="C4804" s="131" t="s">
        <v>4094</v>
      </c>
      <c r="D4804" s="131" t="s">
        <v>4093</v>
      </c>
      <c r="E4804" s="132" t="s">
        <v>3202</v>
      </c>
      <c r="F4804" s="136" t="s">
        <v>544</v>
      </c>
      <c r="G4804" s="133">
        <v>130</v>
      </c>
    </row>
    <row r="4805" spans="2:7" ht="29.25" customHeight="1" x14ac:dyDescent="0.25">
      <c r="B4805" s="131" t="s">
        <v>4140</v>
      </c>
      <c r="C4805" s="131" t="s">
        <v>4094</v>
      </c>
      <c r="D4805" s="131" t="s">
        <v>4093</v>
      </c>
      <c r="E4805" s="132" t="s">
        <v>2850</v>
      </c>
      <c r="F4805" s="136" t="s">
        <v>547</v>
      </c>
      <c r="G4805" s="133">
        <v>280.6180499405375</v>
      </c>
    </row>
    <row r="4806" spans="2:7" ht="29.25" customHeight="1" x14ac:dyDescent="0.25">
      <c r="B4806" s="131" t="s">
        <v>4140</v>
      </c>
      <c r="C4806" s="131" t="s">
        <v>4094</v>
      </c>
      <c r="D4806" s="131" t="s">
        <v>4093</v>
      </c>
      <c r="E4806" s="132" t="s">
        <v>2954</v>
      </c>
      <c r="F4806" s="136" t="s">
        <v>563</v>
      </c>
      <c r="G4806" s="133">
        <v>69.769882567214523</v>
      </c>
    </row>
    <row r="4807" spans="2:7" ht="29.25" customHeight="1" x14ac:dyDescent="0.25">
      <c r="B4807" s="131" t="s">
        <v>4140</v>
      </c>
      <c r="C4807" s="131" t="s">
        <v>4094</v>
      </c>
      <c r="D4807" s="131" t="s">
        <v>4093</v>
      </c>
      <c r="E4807" s="132" t="s">
        <v>2385</v>
      </c>
      <c r="F4807" s="136" t="s">
        <v>563</v>
      </c>
      <c r="G4807" s="133">
        <v>90</v>
      </c>
    </row>
    <row r="4808" spans="2:7" ht="29.25" customHeight="1" x14ac:dyDescent="0.25">
      <c r="B4808" s="131" t="s">
        <v>4140</v>
      </c>
      <c r="C4808" s="131" t="s">
        <v>4094</v>
      </c>
      <c r="D4808" s="131" t="s">
        <v>4093</v>
      </c>
      <c r="E4808" s="132" t="s">
        <v>2490</v>
      </c>
      <c r="F4808" s="136" t="s">
        <v>559</v>
      </c>
      <c r="G4808" s="133">
        <v>13</v>
      </c>
    </row>
    <row r="4809" spans="2:7" ht="29.25" customHeight="1" x14ac:dyDescent="0.25">
      <c r="B4809" s="131" t="s">
        <v>4140</v>
      </c>
      <c r="C4809" s="131" t="s">
        <v>4094</v>
      </c>
      <c r="D4809" s="131" t="s">
        <v>4093</v>
      </c>
      <c r="E4809" s="132" t="s">
        <v>2473</v>
      </c>
      <c r="F4809" s="136" t="s">
        <v>563</v>
      </c>
      <c r="G4809" s="133">
        <v>20</v>
      </c>
    </row>
    <row r="4810" spans="2:7" ht="29.25" customHeight="1" x14ac:dyDescent="0.25">
      <c r="B4810" s="131" t="s">
        <v>4140</v>
      </c>
      <c r="C4810" s="131" t="s">
        <v>4094</v>
      </c>
      <c r="D4810" s="131" t="s">
        <v>4093</v>
      </c>
      <c r="E4810" s="132" t="s">
        <v>2779</v>
      </c>
      <c r="F4810" s="136" t="s">
        <v>544</v>
      </c>
      <c r="G4810" s="133">
        <v>60</v>
      </c>
    </row>
    <row r="4811" spans="2:7" ht="29.25" customHeight="1" x14ac:dyDescent="0.25">
      <c r="B4811" s="131" t="s">
        <v>4140</v>
      </c>
      <c r="C4811" s="131" t="s">
        <v>4094</v>
      </c>
      <c r="D4811" s="131" t="s">
        <v>4093</v>
      </c>
      <c r="E4811" s="132" t="s">
        <v>2533</v>
      </c>
      <c r="F4811" s="136" t="s">
        <v>553</v>
      </c>
      <c r="G4811" s="133">
        <v>175.02160311129612</v>
      </c>
    </row>
    <row r="4812" spans="2:7" ht="29.25" customHeight="1" x14ac:dyDescent="0.25">
      <c r="B4812" s="131" t="s">
        <v>4140</v>
      </c>
      <c r="C4812" s="131" t="s">
        <v>4094</v>
      </c>
      <c r="D4812" s="131" t="s">
        <v>4093</v>
      </c>
      <c r="E4812" s="132" t="s">
        <v>3145</v>
      </c>
      <c r="F4812" s="136" t="s">
        <v>544</v>
      </c>
      <c r="G4812" s="133">
        <v>111.87079888466877</v>
      </c>
    </row>
    <row r="4813" spans="2:7" ht="29.25" customHeight="1" x14ac:dyDescent="0.25">
      <c r="B4813" s="131" t="s">
        <v>1687</v>
      </c>
      <c r="C4813" s="131" t="s">
        <v>4094</v>
      </c>
      <c r="D4813" s="131" t="s">
        <v>4093</v>
      </c>
      <c r="E4813" s="132" t="s">
        <v>2491</v>
      </c>
      <c r="F4813" s="136" t="s">
        <v>553</v>
      </c>
      <c r="G4813" s="133">
        <v>120</v>
      </c>
    </row>
    <row r="4814" spans="2:7" ht="29.25" customHeight="1" x14ac:dyDescent="0.25">
      <c r="B4814" s="131" t="s">
        <v>1687</v>
      </c>
      <c r="C4814" s="131" t="s">
        <v>4094</v>
      </c>
      <c r="D4814" s="131" t="s">
        <v>4093</v>
      </c>
      <c r="E4814" s="132" t="s">
        <v>2358</v>
      </c>
      <c r="F4814" s="136" t="s">
        <v>559</v>
      </c>
      <c r="G4814" s="133">
        <v>10</v>
      </c>
    </row>
    <row r="4815" spans="2:7" ht="29.25" customHeight="1" x14ac:dyDescent="0.25">
      <c r="B4815" s="131" t="s">
        <v>1687</v>
      </c>
      <c r="C4815" s="131" t="s">
        <v>4094</v>
      </c>
      <c r="D4815" s="131" t="s">
        <v>4093</v>
      </c>
      <c r="E4815" s="132" t="s">
        <v>2615</v>
      </c>
      <c r="F4815" s="136" t="s">
        <v>563</v>
      </c>
      <c r="G4815" s="133">
        <v>30</v>
      </c>
    </row>
    <row r="4816" spans="2:7" ht="29.25" customHeight="1" x14ac:dyDescent="0.25">
      <c r="B4816" s="131" t="s">
        <v>1687</v>
      </c>
      <c r="C4816" s="131" t="s">
        <v>4094</v>
      </c>
      <c r="D4816" s="131" t="s">
        <v>4093</v>
      </c>
      <c r="E4816" s="132" t="s">
        <v>2360</v>
      </c>
      <c r="F4816" s="136" t="s">
        <v>553</v>
      </c>
      <c r="G4816" s="133">
        <v>245</v>
      </c>
    </row>
    <row r="4817" spans="2:7" ht="29.25" customHeight="1" x14ac:dyDescent="0.25">
      <c r="B4817" s="131" t="s">
        <v>1687</v>
      </c>
      <c r="C4817" s="131" t="s">
        <v>4094</v>
      </c>
      <c r="D4817" s="131" t="s">
        <v>4093</v>
      </c>
      <c r="E4817" s="132" t="s">
        <v>2528</v>
      </c>
      <c r="F4817" s="136" t="s">
        <v>553</v>
      </c>
      <c r="G4817" s="133">
        <v>245</v>
      </c>
    </row>
    <row r="4818" spans="2:7" ht="29.25" customHeight="1" x14ac:dyDescent="0.25">
      <c r="B4818" s="131" t="s">
        <v>4141</v>
      </c>
      <c r="C4818" s="131" t="s">
        <v>4094</v>
      </c>
      <c r="D4818" s="131" t="s">
        <v>4093</v>
      </c>
      <c r="E4818" s="132" t="s">
        <v>3075</v>
      </c>
      <c r="F4818" s="136" t="s">
        <v>553</v>
      </c>
      <c r="G4818" s="133">
        <v>100</v>
      </c>
    </row>
    <row r="4819" spans="2:7" ht="29.25" customHeight="1" x14ac:dyDescent="0.25">
      <c r="B4819" s="131" t="s">
        <v>4141</v>
      </c>
      <c r="C4819" s="131" t="s">
        <v>4094</v>
      </c>
      <c r="D4819" s="131" t="s">
        <v>4093</v>
      </c>
      <c r="E4819" s="132" t="s">
        <v>2344</v>
      </c>
      <c r="F4819" s="136" t="s">
        <v>559</v>
      </c>
      <c r="G4819" s="133">
        <v>33</v>
      </c>
    </row>
    <row r="4820" spans="2:7" ht="29.25" customHeight="1" x14ac:dyDescent="0.25">
      <c r="B4820" s="131" t="s">
        <v>4141</v>
      </c>
      <c r="C4820" s="131" t="s">
        <v>4094</v>
      </c>
      <c r="D4820" s="131" t="s">
        <v>4093</v>
      </c>
      <c r="E4820" s="132" t="s">
        <v>2688</v>
      </c>
      <c r="F4820" s="136" t="s">
        <v>563</v>
      </c>
      <c r="G4820" s="133">
        <v>81.193618104483789</v>
      </c>
    </row>
    <row r="4821" spans="2:7" ht="29.25" customHeight="1" x14ac:dyDescent="0.25">
      <c r="B4821" s="131" t="s">
        <v>4141</v>
      </c>
      <c r="C4821" s="131" t="s">
        <v>4094</v>
      </c>
      <c r="D4821" s="131" t="s">
        <v>4093</v>
      </c>
      <c r="E4821" s="132" t="s">
        <v>2326</v>
      </c>
      <c r="F4821" s="136" t="s">
        <v>563</v>
      </c>
      <c r="G4821" s="133">
        <v>81.193618104483789</v>
      </c>
    </row>
    <row r="4822" spans="2:7" ht="29.25" customHeight="1" x14ac:dyDescent="0.25">
      <c r="B4822" s="131" t="s">
        <v>1228</v>
      </c>
      <c r="C4822" s="131" t="s">
        <v>4094</v>
      </c>
      <c r="D4822" s="131" t="s">
        <v>4093</v>
      </c>
      <c r="E4822" s="132" t="s">
        <v>2478</v>
      </c>
      <c r="F4822" s="136" t="s">
        <v>559</v>
      </c>
      <c r="G4822" s="133">
        <v>13</v>
      </c>
    </row>
    <row r="4823" spans="2:7" ht="29.25" customHeight="1" x14ac:dyDescent="0.25">
      <c r="B4823" s="131" t="s">
        <v>1228</v>
      </c>
      <c r="C4823" s="131" t="s">
        <v>4094</v>
      </c>
      <c r="D4823" s="131" t="s">
        <v>4093</v>
      </c>
      <c r="E4823" s="132" t="s">
        <v>2386</v>
      </c>
      <c r="F4823" s="136" t="s">
        <v>563</v>
      </c>
      <c r="G4823" s="133">
        <v>96</v>
      </c>
    </row>
    <row r="4824" spans="2:7" ht="29.25" customHeight="1" x14ac:dyDescent="0.25">
      <c r="B4824" s="131" t="s">
        <v>4142</v>
      </c>
      <c r="C4824" s="131" t="s">
        <v>4094</v>
      </c>
      <c r="D4824" s="131" t="s">
        <v>4093</v>
      </c>
      <c r="E4824" s="132" t="s">
        <v>2471</v>
      </c>
      <c r="F4824" s="136" t="s">
        <v>559</v>
      </c>
      <c r="G4824" s="133">
        <v>51.101680790968835</v>
      </c>
    </row>
    <row r="4825" spans="2:7" ht="29.25" customHeight="1" x14ac:dyDescent="0.25">
      <c r="B4825" s="131" t="s">
        <v>4143</v>
      </c>
      <c r="C4825" s="131" t="s">
        <v>4094</v>
      </c>
      <c r="D4825" s="131" t="s">
        <v>4093</v>
      </c>
      <c r="E4825" s="132" t="s">
        <v>2465</v>
      </c>
      <c r="F4825" s="136" t="s">
        <v>559</v>
      </c>
      <c r="G4825" s="133">
        <v>51.101680790968835</v>
      </c>
    </row>
    <row r="4826" spans="2:7" ht="29.25" customHeight="1" x14ac:dyDescent="0.25">
      <c r="B4826" s="131" t="s">
        <v>4144</v>
      </c>
      <c r="C4826" s="131" t="s">
        <v>4094</v>
      </c>
      <c r="D4826" s="131" t="s">
        <v>4093</v>
      </c>
      <c r="E4826" s="132" t="s">
        <v>2559</v>
      </c>
      <c r="F4826" s="136" t="s">
        <v>586</v>
      </c>
      <c r="G4826" s="133">
        <v>34</v>
      </c>
    </row>
    <row r="4827" spans="2:7" ht="29.25" customHeight="1" x14ac:dyDescent="0.25">
      <c r="B4827" s="131" t="s">
        <v>1688</v>
      </c>
      <c r="C4827" s="131" t="s">
        <v>4094</v>
      </c>
      <c r="D4827" s="131" t="s">
        <v>4093</v>
      </c>
      <c r="E4827" s="132" t="s">
        <v>2547</v>
      </c>
      <c r="F4827" s="136" t="s">
        <v>688</v>
      </c>
      <c r="G4827" s="133">
        <v>40.345738375609223</v>
      </c>
    </row>
    <row r="4828" spans="2:7" ht="29.25" customHeight="1" x14ac:dyDescent="0.25">
      <c r="B4828" s="131" t="s">
        <v>4145</v>
      </c>
      <c r="C4828" s="131" t="s">
        <v>4094</v>
      </c>
      <c r="D4828" s="131" t="s">
        <v>4093</v>
      </c>
      <c r="E4828" s="132" t="s">
        <v>2661</v>
      </c>
      <c r="F4828" s="136" t="s">
        <v>544</v>
      </c>
      <c r="G4828" s="133">
        <v>30</v>
      </c>
    </row>
    <row r="4829" spans="2:7" ht="29.25" customHeight="1" x14ac:dyDescent="0.25">
      <c r="B4829" s="131" t="s">
        <v>4116</v>
      </c>
      <c r="C4829" s="131" t="s">
        <v>4094</v>
      </c>
      <c r="D4829" s="131" t="s">
        <v>4093</v>
      </c>
      <c r="E4829" s="132" t="s">
        <v>2645</v>
      </c>
      <c r="F4829" s="136" t="s">
        <v>563</v>
      </c>
      <c r="G4829" s="133">
        <v>67.567762951038986</v>
      </c>
    </row>
    <row r="4830" spans="2:7" ht="29.25" customHeight="1" x14ac:dyDescent="0.25">
      <c r="B4830" s="131" t="s">
        <v>4116</v>
      </c>
      <c r="C4830" s="131" t="s">
        <v>4094</v>
      </c>
      <c r="D4830" s="131" t="s">
        <v>4093</v>
      </c>
      <c r="E4830" s="132" t="s">
        <v>2550</v>
      </c>
      <c r="F4830" s="136" t="s">
        <v>563</v>
      </c>
      <c r="G4830" s="133">
        <v>0</v>
      </c>
    </row>
    <row r="4831" spans="2:7" ht="29.25" customHeight="1" x14ac:dyDescent="0.25">
      <c r="B4831" s="131" t="s">
        <v>4116</v>
      </c>
      <c r="C4831" s="131" t="s">
        <v>4094</v>
      </c>
      <c r="D4831" s="131" t="s">
        <v>4093</v>
      </c>
      <c r="E4831" s="132" t="s">
        <v>3197</v>
      </c>
      <c r="F4831" s="136" t="s">
        <v>547</v>
      </c>
      <c r="G4831" s="133">
        <v>250</v>
      </c>
    </row>
    <row r="4832" spans="2:7" ht="29.25" customHeight="1" x14ac:dyDescent="0.25">
      <c r="B4832" s="131" t="s">
        <v>4116</v>
      </c>
      <c r="C4832" s="131" t="s">
        <v>4094</v>
      </c>
      <c r="D4832" s="131" t="s">
        <v>4093</v>
      </c>
      <c r="E4832" s="132" t="s">
        <v>2348</v>
      </c>
      <c r="F4832" s="136" t="s">
        <v>553</v>
      </c>
      <c r="G4832" s="133">
        <v>150</v>
      </c>
    </row>
    <row r="4833" spans="2:7" ht="29.25" customHeight="1" x14ac:dyDescent="0.25">
      <c r="B4833" s="131" t="s">
        <v>4116</v>
      </c>
      <c r="C4833" s="131" t="s">
        <v>4094</v>
      </c>
      <c r="D4833" s="131" t="s">
        <v>4093</v>
      </c>
      <c r="E4833" s="132" t="s">
        <v>2549</v>
      </c>
      <c r="F4833" s="136" t="s">
        <v>544</v>
      </c>
      <c r="G4833" s="133">
        <v>120</v>
      </c>
    </row>
    <row r="4834" spans="2:7" ht="29.25" customHeight="1" x14ac:dyDescent="0.25">
      <c r="B4834" s="131" t="s">
        <v>4116</v>
      </c>
      <c r="C4834" s="131" t="s">
        <v>4094</v>
      </c>
      <c r="D4834" s="131" t="s">
        <v>4093</v>
      </c>
      <c r="E4834" s="132" t="s">
        <v>3326</v>
      </c>
      <c r="F4834" s="136" t="s">
        <v>559</v>
      </c>
      <c r="G4834" s="133">
        <v>0</v>
      </c>
    </row>
    <row r="4835" spans="2:7" ht="29.25" customHeight="1" x14ac:dyDescent="0.25">
      <c r="B4835" s="131" t="s">
        <v>4146</v>
      </c>
      <c r="C4835" s="131" t="s">
        <v>4094</v>
      </c>
      <c r="D4835" s="131" t="s">
        <v>4093</v>
      </c>
      <c r="E4835" s="132" t="s">
        <v>2878</v>
      </c>
      <c r="F4835" s="136" t="s">
        <v>553</v>
      </c>
      <c r="G4835" s="133">
        <v>207.00372109123862</v>
      </c>
    </row>
    <row r="4836" spans="2:7" ht="29.25" customHeight="1" x14ac:dyDescent="0.25">
      <c r="B4836" s="131" t="s">
        <v>4146</v>
      </c>
      <c r="C4836" s="131" t="s">
        <v>4094</v>
      </c>
      <c r="D4836" s="131" t="s">
        <v>4093</v>
      </c>
      <c r="E4836" s="132" t="s">
        <v>2296</v>
      </c>
      <c r="F4836" s="136" t="s">
        <v>544</v>
      </c>
      <c r="G4836" s="133">
        <v>130</v>
      </c>
    </row>
    <row r="4837" spans="2:7" ht="29.25" customHeight="1" x14ac:dyDescent="0.25">
      <c r="B4837" s="131" t="s">
        <v>4146</v>
      </c>
      <c r="C4837" s="131" t="s">
        <v>4094</v>
      </c>
      <c r="D4837" s="131" t="s">
        <v>4093</v>
      </c>
      <c r="E4837" s="132" t="s">
        <v>2556</v>
      </c>
      <c r="F4837" s="136" t="s">
        <v>563</v>
      </c>
      <c r="G4837" s="133">
        <v>0</v>
      </c>
    </row>
    <row r="4838" spans="2:7" ht="29.25" customHeight="1" x14ac:dyDescent="0.25">
      <c r="B4838" s="131" t="s">
        <v>4146</v>
      </c>
      <c r="C4838" s="131" t="s">
        <v>4094</v>
      </c>
      <c r="D4838" s="131" t="s">
        <v>4093</v>
      </c>
      <c r="E4838" s="132" t="s">
        <v>2987</v>
      </c>
      <c r="F4838" s="136" t="s">
        <v>563</v>
      </c>
      <c r="G4838" s="133">
        <v>90</v>
      </c>
    </row>
    <row r="4839" spans="2:7" ht="29.25" customHeight="1" x14ac:dyDescent="0.25">
      <c r="B4839" s="131" t="s">
        <v>4146</v>
      </c>
      <c r="C4839" s="131" t="s">
        <v>4094</v>
      </c>
      <c r="D4839" s="131" t="s">
        <v>4093</v>
      </c>
      <c r="E4839" s="132" t="s">
        <v>2636</v>
      </c>
      <c r="F4839" s="136" t="s">
        <v>563</v>
      </c>
      <c r="G4839" s="133">
        <v>30</v>
      </c>
    </row>
    <row r="4840" spans="2:7" ht="29.25" customHeight="1" x14ac:dyDescent="0.25">
      <c r="B4840" s="131" t="s">
        <v>4147</v>
      </c>
      <c r="C4840" s="131" t="s">
        <v>4094</v>
      </c>
      <c r="D4840" s="131" t="s">
        <v>4093</v>
      </c>
      <c r="E4840" s="132" t="s">
        <v>2934</v>
      </c>
      <c r="F4840" s="136" t="s">
        <v>559</v>
      </c>
      <c r="G4840" s="133">
        <v>51.905857401313071</v>
      </c>
    </row>
    <row r="4841" spans="2:7" ht="29.25" customHeight="1" x14ac:dyDescent="0.25">
      <c r="B4841" s="131" t="s">
        <v>4147</v>
      </c>
      <c r="C4841" s="131" t="s">
        <v>4094</v>
      </c>
      <c r="D4841" s="131" t="s">
        <v>4093</v>
      </c>
      <c r="E4841" s="132" t="s">
        <v>3002</v>
      </c>
      <c r="F4841" s="136" t="s">
        <v>544</v>
      </c>
      <c r="G4841" s="133">
        <v>132.37320141601637</v>
      </c>
    </row>
    <row r="4842" spans="2:7" ht="29.25" customHeight="1" x14ac:dyDescent="0.25">
      <c r="B4842" s="131" t="s">
        <v>4148</v>
      </c>
      <c r="C4842" s="131" t="s">
        <v>4094</v>
      </c>
      <c r="D4842" s="131" t="s">
        <v>4093</v>
      </c>
      <c r="E4842" s="132" t="s">
        <v>2665</v>
      </c>
      <c r="F4842" s="136" t="s">
        <v>563</v>
      </c>
      <c r="G4842" s="133">
        <v>40</v>
      </c>
    </row>
    <row r="4843" spans="2:7" ht="29.25" customHeight="1" x14ac:dyDescent="0.25">
      <c r="B4843" s="131" t="s">
        <v>4149</v>
      </c>
      <c r="C4843" s="131" t="s">
        <v>4094</v>
      </c>
      <c r="D4843" s="131" t="s">
        <v>4093</v>
      </c>
      <c r="E4843" s="132" t="s">
        <v>2647</v>
      </c>
      <c r="F4843" s="136" t="s">
        <v>563</v>
      </c>
      <c r="G4843" s="133">
        <v>20</v>
      </c>
    </row>
    <row r="4844" spans="2:7" ht="29.25" customHeight="1" x14ac:dyDescent="0.25">
      <c r="B4844" s="131" t="s">
        <v>4150</v>
      </c>
      <c r="C4844" s="131" t="s">
        <v>4094</v>
      </c>
      <c r="D4844" s="131" t="s">
        <v>4093</v>
      </c>
      <c r="E4844" s="132" t="s">
        <v>2351</v>
      </c>
      <c r="F4844" s="136" t="s">
        <v>553</v>
      </c>
      <c r="G4844" s="133">
        <v>170</v>
      </c>
    </row>
    <row r="4845" spans="2:7" ht="29.25" customHeight="1" x14ac:dyDescent="0.25">
      <c r="B4845" s="131" t="s">
        <v>4150</v>
      </c>
      <c r="C4845" s="131" t="s">
        <v>4094</v>
      </c>
      <c r="D4845" s="131" t="s">
        <v>4093</v>
      </c>
      <c r="E4845" s="132" t="s">
        <v>2653</v>
      </c>
      <c r="F4845" s="136" t="s">
        <v>563</v>
      </c>
      <c r="G4845" s="133">
        <v>10</v>
      </c>
    </row>
    <row r="4846" spans="2:7" ht="29.25" customHeight="1" x14ac:dyDescent="0.25">
      <c r="B4846" s="131" t="s">
        <v>4150</v>
      </c>
      <c r="C4846" s="131" t="s">
        <v>4094</v>
      </c>
      <c r="D4846" s="131" t="s">
        <v>4093</v>
      </c>
      <c r="E4846" s="132" t="s">
        <v>2976</v>
      </c>
      <c r="F4846" s="136" t="s">
        <v>586</v>
      </c>
      <c r="G4846" s="133">
        <v>31.151836348710543</v>
      </c>
    </row>
    <row r="4847" spans="2:7" ht="29.25" customHeight="1" x14ac:dyDescent="0.25">
      <c r="B4847" s="131" t="s">
        <v>4150</v>
      </c>
      <c r="C4847" s="131" t="s">
        <v>4094</v>
      </c>
      <c r="D4847" s="131" t="s">
        <v>4093</v>
      </c>
      <c r="E4847" s="132" t="s">
        <v>2690</v>
      </c>
      <c r="F4847" s="136" t="s">
        <v>553</v>
      </c>
      <c r="G4847" s="133">
        <v>150</v>
      </c>
    </row>
    <row r="4848" spans="2:7" ht="29.25" customHeight="1" x14ac:dyDescent="0.25">
      <c r="B4848" s="131" t="s">
        <v>4151</v>
      </c>
      <c r="C4848" s="131" t="s">
        <v>4094</v>
      </c>
      <c r="D4848" s="131" t="s">
        <v>4093</v>
      </c>
      <c r="E4848" s="132" t="s">
        <v>2738</v>
      </c>
      <c r="F4848" s="136" t="s">
        <v>544</v>
      </c>
      <c r="G4848" s="133">
        <v>130</v>
      </c>
    </row>
    <row r="4849" spans="2:7" ht="29.25" customHeight="1" x14ac:dyDescent="0.25">
      <c r="B4849" s="131" t="s">
        <v>4152</v>
      </c>
      <c r="C4849" s="131" t="s">
        <v>4094</v>
      </c>
      <c r="D4849" s="131" t="s">
        <v>4093</v>
      </c>
      <c r="E4849" s="132" t="s">
        <v>2732</v>
      </c>
      <c r="F4849" s="136" t="s">
        <v>544</v>
      </c>
      <c r="G4849" s="133">
        <v>125</v>
      </c>
    </row>
    <row r="4850" spans="2:7" ht="29.25" customHeight="1" x14ac:dyDescent="0.25">
      <c r="B4850" s="131" t="s">
        <v>4153</v>
      </c>
      <c r="C4850" s="131" t="s">
        <v>4094</v>
      </c>
      <c r="D4850" s="131" t="s">
        <v>4093</v>
      </c>
      <c r="E4850" s="132" t="s">
        <v>2399</v>
      </c>
      <c r="F4850" s="136" t="s">
        <v>544</v>
      </c>
      <c r="G4850" s="133">
        <v>60</v>
      </c>
    </row>
    <row r="4851" spans="2:7" ht="29.25" customHeight="1" x14ac:dyDescent="0.25">
      <c r="B4851" s="131" t="s">
        <v>4154</v>
      </c>
      <c r="C4851" s="131" t="s">
        <v>4094</v>
      </c>
      <c r="D4851" s="131" t="s">
        <v>4093</v>
      </c>
      <c r="E4851" s="132" t="s">
        <v>2379</v>
      </c>
      <c r="F4851" s="136" t="s">
        <v>553</v>
      </c>
      <c r="G4851" s="133">
        <v>225</v>
      </c>
    </row>
    <row r="4852" spans="2:7" ht="29.25" customHeight="1" x14ac:dyDescent="0.25">
      <c r="B4852" s="131" t="s">
        <v>4155</v>
      </c>
      <c r="C4852" s="131" t="s">
        <v>4094</v>
      </c>
      <c r="D4852" s="131" t="s">
        <v>4093</v>
      </c>
      <c r="E4852" s="132" t="s">
        <v>2670</v>
      </c>
      <c r="F4852" s="136" t="s">
        <v>559</v>
      </c>
      <c r="G4852" s="133">
        <v>48</v>
      </c>
    </row>
    <row r="4853" spans="2:7" ht="29.25" customHeight="1" x14ac:dyDescent="0.25">
      <c r="B4853" s="131" t="s">
        <v>4156</v>
      </c>
      <c r="C4853" s="131" t="s">
        <v>4094</v>
      </c>
      <c r="D4853" s="131" t="s">
        <v>4093</v>
      </c>
      <c r="E4853" s="132" t="s">
        <v>2791</v>
      </c>
      <c r="F4853" s="136" t="s">
        <v>563</v>
      </c>
      <c r="G4853" s="133">
        <v>90.912646149730932</v>
      </c>
    </row>
    <row r="4854" spans="2:7" ht="29.25" customHeight="1" x14ac:dyDescent="0.25">
      <c r="B4854" s="131" t="s">
        <v>4156</v>
      </c>
      <c r="C4854" s="131" t="s">
        <v>4094</v>
      </c>
      <c r="D4854" s="131" t="s">
        <v>4093</v>
      </c>
      <c r="E4854" s="132" t="s">
        <v>2365</v>
      </c>
      <c r="F4854" s="136" t="s">
        <v>559</v>
      </c>
      <c r="G4854" s="133">
        <v>33</v>
      </c>
    </row>
    <row r="4855" spans="2:7" ht="29.25" customHeight="1" x14ac:dyDescent="0.25">
      <c r="B4855" s="131" t="s">
        <v>4156</v>
      </c>
      <c r="C4855" s="131" t="s">
        <v>4094</v>
      </c>
      <c r="D4855" s="131" t="s">
        <v>4093</v>
      </c>
      <c r="E4855" s="132" t="s">
        <v>2836</v>
      </c>
      <c r="F4855" s="136" t="s">
        <v>845</v>
      </c>
      <c r="G4855" s="133">
        <v>5</v>
      </c>
    </row>
    <row r="4856" spans="2:7" ht="29.25" customHeight="1" x14ac:dyDescent="0.25">
      <c r="B4856" s="131" t="s">
        <v>4157</v>
      </c>
      <c r="C4856" s="131" t="s">
        <v>4094</v>
      </c>
      <c r="D4856" s="131" t="s">
        <v>4093</v>
      </c>
      <c r="E4856" s="132" t="s">
        <v>2336</v>
      </c>
      <c r="F4856" s="136" t="s">
        <v>563</v>
      </c>
      <c r="G4856" s="133">
        <v>40</v>
      </c>
    </row>
    <row r="4857" spans="2:7" ht="29.25" customHeight="1" x14ac:dyDescent="0.25">
      <c r="B4857" s="131" t="s">
        <v>4157</v>
      </c>
      <c r="C4857" s="131" t="s">
        <v>4094</v>
      </c>
      <c r="D4857" s="131" t="s">
        <v>4093</v>
      </c>
      <c r="E4857" s="132" t="s">
        <v>3149</v>
      </c>
      <c r="F4857" s="136" t="s">
        <v>563</v>
      </c>
      <c r="G4857" s="133">
        <v>50</v>
      </c>
    </row>
    <row r="4858" spans="2:7" ht="29.25" customHeight="1" x14ac:dyDescent="0.25">
      <c r="B4858" s="131" t="s">
        <v>4158</v>
      </c>
      <c r="C4858" s="131" t="s">
        <v>4094</v>
      </c>
      <c r="D4858" s="131" t="s">
        <v>4093</v>
      </c>
      <c r="E4858" s="132" t="s">
        <v>2660</v>
      </c>
      <c r="F4858" s="136" t="s">
        <v>544</v>
      </c>
      <c r="G4858" s="133">
        <v>130</v>
      </c>
    </row>
    <row r="4859" spans="2:7" ht="29.25" customHeight="1" x14ac:dyDescent="0.25">
      <c r="B4859" s="131" t="s">
        <v>4157</v>
      </c>
      <c r="C4859" s="131" t="s">
        <v>4094</v>
      </c>
      <c r="D4859" s="131" t="s">
        <v>4093</v>
      </c>
      <c r="E4859" s="132" t="s">
        <v>3286</v>
      </c>
      <c r="F4859" s="136" t="s">
        <v>553</v>
      </c>
      <c r="G4859" s="133">
        <v>100</v>
      </c>
    </row>
    <row r="4860" spans="2:7" ht="29.25" customHeight="1" x14ac:dyDescent="0.25">
      <c r="B4860" s="131" t="s">
        <v>4157</v>
      </c>
      <c r="C4860" s="131" t="s">
        <v>4094</v>
      </c>
      <c r="D4860" s="131" t="s">
        <v>4093</v>
      </c>
      <c r="E4860" s="132" t="s">
        <v>2285</v>
      </c>
      <c r="F4860" s="136" t="s">
        <v>547</v>
      </c>
      <c r="G4860" s="133">
        <v>289.58093461725008</v>
      </c>
    </row>
    <row r="4861" spans="2:7" ht="29.25" customHeight="1" x14ac:dyDescent="0.25">
      <c r="B4861" s="131" t="s">
        <v>4157</v>
      </c>
      <c r="C4861" s="131" t="s">
        <v>4094</v>
      </c>
      <c r="D4861" s="131" t="s">
        <v>4093</v>
      </c>
      <c r="E4861" s="132" t="s">
        <v>2667</v>
      </c>
      <c r="F4861" s="136" t="s">
        <v>563</v>
      </c>
      <c r="G4861" s="133">
        <v>71.983397779173856</v>
      </c>
    </row>
    <row r="4862" spans="2:7" ht="29.25" customHeight="1" x14ac:dyDescent="0.25">
      <c r="B4862" s="131" t="s">
        <v>4157</v>
      </c>
      <c r="C4862" s="131" t="s">
        <v>4094</v>
      </c>
      <c r="D4862" s="131" t="s">
        <v>4093</v>
      </c>
      <c r="E4862" s="132" t="s">
        <v>2686</v>
      </c>
      <c r="F4862" s="136" t="s">
        <v>563</v>
      </c>
      <c r="G4862" s="133">
        <v>25</v>
      </c>
    </row>
    <row r="4863" spans="2:7" ht="29.25" customHeight="1" x14ac:dyDescent="0.25">
      <c r="B4863" s="131" t="s">
        <v>4159</v>
      </c>
      <c r="C4863" s="131" t="s">
        <v>4094</v>
      </c>
      <c r="D4863" s="131" t="s">
        <v>4093</v>
      </c>
      <c r="E4863" s="132" t="s">
        <v>2340</v>
      </c>
      <c r="F4863" s="136" t="s">
        <v>626</v>
      </c>
      <c r="G4863" s="133">
        <v>20</v>
      </c>
    </row>
    <row r="4864" spans="2:7" ht="29.25" customHeight="1" x14ac:dyDescent="0.25">
      <c r="B4864" s="131" t="s">
        <v>4159</v>
      </c>
      <c r="C4864" s="131" t="s">
        <v>4094</v>
      </c>
      <c r="D4864" s="131" t="s">
        <v>4093</v>
      </c>
      <c r="E4864" s="132" t="s">
        <v>2656</v>
      </c>
      <c r="F4864" s="136" t="s">
        <v>626</v>
      </c>
      <c r="G4864" s="133">
        <v>17.916215700630065</v>
      </c>
    </row>
    <row r="4865" spans="2:7" ht="29.25" customHeight="1" x14ac:dyDescent="0.25">
      <c r="B4865" s="131" t="s">
        <v>1459</v>
      </c>
      <c r="C4865" s="131" t="s">
        <v>4094</v>
      </c>
      <c r="D4865" s="131" t="s">
        <v>4093</v>
      </c>
      <c r="E4865" s="132" t="s">
        <v>2672</v>
      </c>
      <c r="F4865" s="136" t="s">
        <v>559</v>
      </c>
      <c r="G4865" s="133">
        <v>15</v>
      </c>
    </row>
    <row r="4866" spans="2:7" ht="29.25" customHeight="1" x14ac:dyDescent="0.25">
      <c r="B4866" s="131" t="s">
        <v>1459</v>
      </c>
      <c r="C4866" s="131" t="s">
        <v>4094</v>
      </c>
      <c r="D4866" s="131" t="s">
        <v>4093</v>
      </c>
      <c r="E4866" s="132" t="s">
        <v>2396</v>
      </c>
      <c r="F4866" s="136" t="s">
        <v>553</v>
      </c>
      <c r="G4866" s="133">
        <v>180.51381432255761</v>
      </c>
    </row>
    <row r="4867" spans="2:7" ht="29.25" customHeight="1" x14ac:dyDescent="0.25">
      <c r="B4867" s="131" t="s">
        <v>1459</v>
      </c>
      <c r="C4867" s="131" t="s">
        <v>4094</v>
      </c>
      <c r="D4867" s="131" t="s">
        <v>4093</v>
      </c>
      <c r="E4867" s="132" t="s">
        <v>2673</v>
      </c>
      <c r="F4867" s="136" t="s">
        <v>559</v>
      </c>
      <c r="G4867" s="133">
        <v>55</v>
      </c>
    </row>
    <row r="4868" spans="2:7" ht="29.25" customHeight="1" x14ac:dyDescent="0.25">
      <c r="B4868" s="131" t="s">
        <v>1459</v>
      </c>
      <c r="C4868" s="131" t="s">
        <v>4094</v>
      </c>
      <c r="D4868" s="131" t="s">
        <v>4093</v>
      </c>
      <c r="E4868" s="132" t="s">
        <v>2668</v>
      </c>
      <c r="F4868" s="136" t="s">
        <v>544</v>
      </c>
      <c r="G4868" s="133">
        <v>115.42983060386689</v>
      </c>
    </row>
    <row r="4869" spans="2:7" ht="29.25" customHeight="1" x14ac:dyDescent="0.25">
      <c r="B4869" s="131" t="s">
        <v>4160</v>
      </c>
      <c r="C4869" s="131" t="s">
        <v>4094</v>
      </c>
      <c r="D4869" s="131" t="s">
        <v>4093</v>
      </c>
      <c r="E4869" s="132" t="s">
        <v>2669</v>
      </c>
      <c r="F4869" s="136" t="s">
        <v>626</v>
      </c>
      <c r="G4869" s="133">
        <v>20</v>
      </c>
    </row>
    <row r="4870" spans="2:7" ht="29.25" customHeight="1" x14ac:dyDescent="0.25">
      <c r="B4870" s="131" t="s">
        <v>4161</v>
      </c>
      <c r="C4870" s="131" t="s">
        <v>4094</v>
      </c>
      <c r="D4870" s="131" t="s">
        <v>4093</v>
      </c>
      <c r="E4870" s="132" t="s">
        <v>3314</v>
      </c>
      <c r="F4870" s="136" t="s">
        <v>544</v>
      </c>
      <c r="G4870" s="133">
        <v>115.42983060386689</v>
      </c>
    </row>
    <row r="4871" spans="2:7" ht="29.25" customHeight="1" x14ac:dyDescent="0.25">
      <c r="B4871" s="131" t="s">
        <v>4161</v>
      </c>
      <c r="C4871" s="131" t="s">
        <v>4094</v>
      </c>
      <c r="D4871" s="131" t="s">
        <v>4093</v>
      </c>
      <c r="E4871" s="132" t="s">
        <v>2937</v>
      </c>
      <c r="F4871" s="136" t="s">
        <v>544</v>
      </c>
      <c r="G4871" s="133">
        <v>90</v>
      </c>
    </row>
    <row r="4872" spans="2:7" ht="29.25" customHeight="1" x14ac:dyDescent="0.25">
      <c r="B4872" s="131" t="s">
        <v>4161</v>
      </c>
      <c r="C4872" s="131" t="s">
        <v>4094</v>
      </c>
      <c r="D4872" s="131" t="s">
        <v>4093</v>
      </c>
      <c r="E4872" s="132" t="s">
        <v>2972</v>
      </c>
      <c r="F4872" s="136" t="s">
        <v>586</v>
      </c>
      <c r="G4872" s="133">
        <v>34</v>
      </c>
    </row>
    <row r="4873" spans="2:7" ht="29.25" customHeight="1" x14ac:dyDescent="0.25">
      <c r="B4873" s="131" t="s">
        <v>4162</v>
      </c>
      <c r="C4873" s="131" t="s">
        <v>4094</v>
      </c>
      <c r="D4873" s="131" t="s">
        <v>4093</v>
      </c>
      <c r="E4873" s="132" t="s">
        <v>2744</v>
      </c>
      <c r="F4873" s="136" t="s">
        <v>586</v>
      </c>
      <c r="G4873" s="133">
        <v>15</v>
      </c>
    </row>
    <row r="4874" spans="2:7" ht="29.25" customHeight="1" x14ac:dyDescent="0.25">
      <c r="B4874" s="131" t="s">
        <v>4162</v>
      </c>
      <c r="C4874" s="131" t="s">
        <v>4094</v>
      </c>
      <c r="D4874" s="131" t="s">
        <v>4093</v>
      </c>
      <c r="E4874" s="132" t="s">
        <v>2349</v>
      </c>
      <c r="F4874" s="136" t="s">
        <v>563</v>
      </c>
      <c r="G4874" s="133">
        <v>30</v>
      </c>
    </row>
    <row r="4875" spans="2:7" ht="29.25" customHeight="1" x14ac:dyDescent="0.25">
      <c r="B4875" s="131" t="s">
        <v>4163</v>
      </c>
      <c r="C4875" s="131" t="s">
        <v>4094</v>
      </c>
      <c r="D4875" s="131" t="s">
        <v>4093</v>
      </c>
      <c r="E4875" s="132" t="s">
        <v>2276</v>
      </c>
      <c r="F4875" s="136" t="s">
        <v>845</v>
      </c>
      <c r="G4875" s="133">
        <v>7.016713221964741</v>
      </c>
    </row>
    <row r="4876" spans="2:7" ht="29.25" customHeight="1" x14ac:dyDescent="0.25">
      <c r="B4876" s="131" t="s">
        <v>4162</v>
      </c>
      <c r="C4876" s="131" t="s">
        <v>4094</v>
      </c>
      <c r="D4876" s="131" t="s">
        <v>4093</v>
      </c>
      <c r="E4876" s="132" t="s">
        <v>2771</v>
      </c>
      <c r="F4876" s="136" t="s">
        <v>547</v>
      </c>
      <c r="G4876" s="133">
        <v>306.19744139950126</v>
      </c>
    </row>
    <row r="4877" spans="2:7" ht="29.25" customHeight="1" x14ac:dyDescent="0.25">
      <c r="B4877" s="131" t="s">
        <v>4162</v>
      </c>
      <c r="C4877" s="131" t="s">
        <v>4094</v>
      </c>
      <c r="D4877" s="131" t="s">
        <v>4093</v>
      </c>
      <c r="E4877" s="132" t="s">
        <v>2278</v>
      </c>
      <c r="F4877" s="136" t="s">
        <v>544</v>
      </c>
      <c r="G4877" s="133">
        <v>35</v>
      </c>
    </row>
    <row r="4878" spans="2:7" ht="29.25" customHeight="1" x14ac:dyDescent="0.25">
      <c r="B4878" s="131" t="s">
        <v>4164</v>
      </c>
      <c r="C4878" s="131" t="s">
        <v>4094</v>
      </c>
      <c r="D4878" s="131" t="s">
        <v>4093</v>
      </c>
      <c r="E4878" s="132" t="s">
        <v>2456</v>
      </c>
      <c r="F4878" s="136" t="s">
        <v>559</v>
      </c>
      <c r="G4878" s="133">
        <v>18</v>
      </c>
    </row>
    <row r="4879" spans="2:7" ht="29.25" customHeight="1" x14ac:dyDescent="0.25">
      <c r="B4879" s="131" t="s">
        <v>4164</v>
      </c>
      <c r="C4879" s="131" t="s">
        <v>4094</v>
      </c>
      <c r="D4879" s="131" t="s">
        <v>4093</v>
      </c>
      <c r="E4879" s="132" t="s">
        <v>2300</v>
      </c>
      <c r="F4879" s="136" t="s">
        <v>626</v>
      </c>
      <c r="G4879" s="133">
        <v>18.97920271060385</v>
      </c>
    </row>
    <row r="4880" spans="2:7" ht="29.25" customHeight="1" x14ac:dyDescent="0.25">
      <c r="B4880" s="131" t="s">
        <v>4165</v>
      </c>
      <c r="C4880" s="131" t="s">
        <v>4094</v>
      </c>
      <c r="D4880" s="131" t="s">
        <v>4093</v>
      </c>
      <c r="E4880" s="132" t="s">
        <v>2321</v>
      </c>
      <c r="F4880" s="136" t="s">
        <v>544</v>
      </c>
      <c r="G4880" s="133">
        <v>154</v>
      </c>
    </row>
    <row r="4881" spans="2:7" ht="29.25" customHeight="1" x14ac:dyDescent="0.25">
      <c r="B4881" s="131" t="s">
        <v>4165</v>
      </c>
      <c r="C4881" s="131" t="s">
        <v>4094</v>
      </c>
      <c r="D4881" s="131" t="s">
        <v>4093</v>
      </c>
      <c r="E4881" s="132" t="s">
        <v>2457</v>
      </c>
      <c r="F4881" s="136" t="s">
        <v>563</v>
      </c>
      <c r="G4881" s="133">
        <v>94</v>
      </c>
    </row>
    <row r="4882" spans="2:7" ht="29.25" customHeight="1" x14ac:dyDescent="0.25">
      <c r="B4882" s="131" t="s">
        <v>4165</v>
      </c>
      <c r="C4882" s="131" t="s">
        <v>4094</v>
      </c>
      <c r="D4882" s="131" t="s">
        <v>4093</v>
      </c>
      <c r="E4882" s="132" t="s">
        <v>2596</v>
      </c>
      <c r="F4882" s="136" t="s">
        <v>559</v>
      </c>
      <c r="G4882" s="133">
        <v>47.910599746842152</v>
      </c>
    </row>
    <row r="4883" spans="2:7" ht="29.25" customHeight="1" x14ac:dyDescent="0.25">
      <c r="B4883" s="131" t="s">
        <v>4166</v>
      </c>
      <c r="C4883" s="131" t="s">
        <v>4094</v>
      </c>
      <c r="D4883" s="131" t="s">
        <v>4093</v>
      </c>
      <c r="E4883" s="132" t="s">
        <v>2598</v>
      </c>
      <c r="F4883" s="136" t="s">
        <v>586</v>
      </c>
      <c r="G4883" s="133">
        <v>20</v>
      </c>
    </row>
    <row r="4884" spans="2:7" ht="29.25" customHeight="1" x14ac:dyDescent="0.25">
      <c r="B4884" s="131" t="s">
        <v>4167</v>
      </c>
      <c r="C4884" s="131" t="s">
        <v>4094</v>
      </c>
      <c r="D4884" s="131" t="s">
        <v>4093</v>
      </c>
      <c r="E4884" s="132" t="s">
        <v>2651</v>
      </c>
      <c r="F4884" s="136" t="s">
        <v>559</v>
      </c>
      <c r="G4884" s="133">
        <v>43</v>
      </c>
    </row>
    <row r="4885" spans="2:7" ht="29.25" customHeight="1" x14ac:dyDescent="0.25">
      <c r="B4885" s="131" t="s">
        <v>4165</v>
      </c>
      <c r="C4885" s="131" t="s">
        <v>4094</v>
      </c>
      <c r="D4885" s="131" t="s">
        <v>4093</v>
      </c>
      <c r="E4885" s="132" t="s">
        <v>2595</v>
      </c>
      <c r="F4885" s="136" t="s">
        <v>563</v>
      </c>
      <c r="G4885" s="133">
        <v>32</v>
      </c>
    </row>
    <row r="4886" spans="2:7" ht="29.25" customHeight="1" x14ac:dyDescent="0.25">
      <c r="B4886" s="131" t="s">
        <v>4168</v>
      </c>
      <c r="C4886" s="131" t="s">
        <v>1751</v>
      </c>
      <c r="D4886" s="131" t="s">
        <v>1896</v>
      </c>
      <c r="E4886" s="132" t="s">
        <v>2866</v>
      </c>
      <c r="F4886" s="136" t="s">
        <v>544</v>
      </c>
      <c r="G4886" s="133">
        <v>122.19986772509915</v>
      </c>
    </row>
    <row r="4887" spans="2:7" ht="29.25" customHeight="1" x14ac:dyDescent="0.25">
      <c r="B4887" s="131" t="s">
        <v>4157</v>
      </c>
      <c r="C4887" s="131" t="s">
        <v>4094</v>
      </c>
      <c r="D4887" s="131" t="s">
        <v>4093</v>
      </c>
      <c r="E4887" s="132" t="s">
        <v>2402</v>
      </c>
      <c r="F4887" s="136" t="s">
        <v>544</v>
      </c>
      <c r="G4887" s="133">
        <v>99.502562037719315</v>
      </c>
    </row>
    <row r="4888" spans="2:7" ht="29.25" customHeight="1" x14ac:dyDescent="0.25">
      <c r="B4888" s="131" t="s">
        <v>4169</v>
      </c>
      <c r="C4888" s="131" t="s">
        <v>4094</v>
      </c>
      <c r="D4888" s="131" t="s">
        <v>4093</v>
      </c>
      <c r="E4888" s="132" t="s">
        <v>2676</v>
      </c>
      <c r="F4888" s="136" t="s">
        <v>626</v>
      </c>
      <c r="G4888" s="133">
        <v>20</v>
      </c>
    </row>
    <row r="4889" spans="2:7" ht="29.25" customHeight="1" x14ac:dyDescent="0.25">
      <c r="B4889" s="131" t="s">
        <v>1774</v>
      </c>
      <c r="C4889" s="131" t="s">
        <v>4094</v>
      </c>
      <c r="D4889" s="131" t="s">
        <v>4093</v>
      </c>
      <c r="E4889" s="132" t="s">
        <v>2599</v>
      </c>
      <c r="F4889" s="136" t="s">
        <v>559</v>
      </c>
      <c r="G4889" s="133">
        <v>39.017923359308512</v>
      </c>
    </row>
    <row r="4890" spans="2:7" ht="29.25" customHeight="1" x14ac:dyDescent="0.25">
      <c r="B4890" s="131" t="s">
        <v>4170</v>
      </c>
      <c r="C4890" s="131" t="s">
        <v>4094</v>
      </c>
      <c r="D4890" s="131" t="s">
        <v>4093</v>
      </c>
      <c r="E4890" s="132" t="s">
        <v>2658</v>
      </c>
      <c r="F4890" s="136" t="s">
        <v>544</v>
      </c>
      <c r="G4890" s="133">
        <v>154</v>
      </c>
    </row>
    <row r="4891" spans="2:7" ht="29.25" customHeight="1" x14ac:dyDescent="0.25">
      <c r="B4891" s="131" t="s">
        <v>4170</v>
      </c>
      <c r="C4891" s="131" t="s">
        <v>4094</v>
      </c>
      <c r="D4891" s="131" t="s">
        <v>4093</v>
      </c>
      <c r="E4891" s="132" t="s">
        <v>2392</v>
      </c>
      <c r="F4891" s="136" t="s">
        <v>544</v>
      </c>
      <c r="G4891" s="133">
        <v>90</v>
      </c>
    </row>
    <row r="4892" spans="2:7" ht="29.25" customHeight="1" x14ac:dyDescent="0.25">
      <c r="B4892" s="131" t="s">
        <v>4171</v>
      </c>
      <c r="C4892" s="131" t="s">
        <v>4094</v>
      </c>
      <c r="D4892" s="131" t="s">
        <v>4093</v>
      </c>
      <c r="E4892" s="132" t="s">
        <v>2592</v>
      </c>
      <c r="F4892" s="136" t="s">
        <v>798</v>
      </c>
      <c r="G4892" s="133">
        <v>24</v>
      </c>
    </row>
    <row r="4893" spans="2:7" ht="29.25" customHeight="1" x14ac:dyDescent="0.25">
      <c r="B4893" s="131" t="s">
        <v>4171</v>
      </c>
      <c r="C4893" s="131" t="s">
        <v>4094</v>
      </c>
      <c r="D4893" s="131" t="s">
        <v>4093</v>
      </c>
      <c r="E4893" s="132" t="s">
        <v>2538</v>
      </c>
      <c r="F4893" s="136" t="s">
        <v>586</v>
      </c>
      <c r="G4893" s="133">
        <v>15</v>
      </c>
    </row>
    <row r="4894" spans="2:7" ht="29.25" customHeight="1" x14ac:dyDescent="0.25">
      <c r="B4894" s="131" t="s">
        <v>4172</v>
      </c>
      <c r="C4894" s="131" t="s">
        <v>4094</v>
      </c>
      <c r="D4894" s="131" t="s">
        <v>4093</v>
      </c>
      <c r="E4894" s="132" t="s">
        <v>3067</v>
      </c>
      <c r="F4894" s="136" t="s">
        <v>553</v>
      </c>
      <c r="G4894" s="133">
        <v>240</v>
      </c>
    </row>
    <row r="4895" spans="2:7" ht="29.25" customHeight="1" x14ac:dyDescent="0.25">
      <c r="B4895" s="131" t="s">
        <v>4173</v>
      </c>
      <c r="C4895" s="131" t="s">
        <v>4094</v>
      </c>
      <c r="D4895" s="131" t="s">
        <v>4093</v>
      </c>
      <c r="E4895" s="132" t="s">
        <v>2338</v>
      </c>
      <c r="F4895" s="136" t="s">
        <v>563</v>
      </c>
      <c r="G4895" s="133">
        <v>65</v>
      </c>
    </row>
    <row r="4896" spans="2:7" ht="29.25" customHeight="1" x14ac:dyDescent="0.25">
      <c r="B4896" s="131" t="s">
        <v>4173</v>
      </c>
      <c r="C4896" s="131" t="s">
        <v>4094</v>
      </c>
      <c r="D4896" s="131" t="s">
        <v>4093</v>
      </c>
      <c r="E4896" s="132" t="s">
        <v>2852</v>
      </c>
      <c r="F4896" s="136" t="s">
        <v>563</v>
      </c>
      <c r="G4896" s="133">
        <v>50</v>
      </c>
    </row>
    <row r="4897" spans="2:7" ht="29.25" customHeight="1" x14ac:dyDescent="0.25">
      <c r="B4897" s="131" t="s">
        <v>4173</v>
      </c>
      <c r="C4897" s="131" t="s">
        <v>4094</v>
      </c>
      <c r="D4897" s="131" t="s">
        <v>4093</v>
      </c>
      <c r="E4897" s="132" t="s">
        <v>4174</v>
      </c>
      <c r="F4897" s="136" t="s">
        <v>553</v>
      </c>
      <c r="G4897" s="133">
        <v>197.5495471897525</v>
      </c>
    </row>
    <row r="4898" spans="2:7" ht="29.25" customHeight="1" x14ac:dyDescent="0.25">
      <c r="B4898" s="131" t="s">
        <v>4173</v>
      </c>
      <c r="C4898" s="131" t="s">
        <v>4094</v>
      </c>
      <c r="D4898" s="131" t="s">
        <v>4093</v>
      </c>
      <c r="E4898" s="132" t="s">
        <v>2842</v>
      </c>
      <c r="F4898" s="136" t="s">
        <v>553</v>
      </c>
      <c r="G4898" s="133">
        <v>125</v>
      </c>
    </row>
    <row r="4899" spans="2:7" ht="29.25" customHeight="1" x14ac:dyDescent="0.25">
      <c r="B4899" s="131" t="s">
        <v>4173</v>
      </c>
      <c r="C4899" s="131" t="s">
        <v>4094</v>
      </c>
      <c r="D4899" s="131" t="s">
        <v>4093</v>
      </c>
      <c r="E4899" s="132" t="s">
        <v>3374</v>
      </c>
      <c r="F4899" s="136" t="s">
        <v>563</v>
      </c>
      <c r="G4899" s="133">
        <v>20</v>
      </c>
    </row>
    <row r="4900" spans="2:7" ht="29.25" customHeight="1" x14ac:dyDescent="0.25">
      <c r="B4900" s="131" t="s">
        <v>4173</v>
      </c>
      <c r="C4900" s="131" t="s">
        <v>4094</v>
      </c>
      <c r="D4900" s="131" t="s">
        <v>4093</v>
      </c>
      <c r="E4900" s="132" t="s">
        <v>2795</v>
      </c>
      <c r="F4900" s="136" t="s">
        <v>544</v>
      </c>
      <c r="G4900" s="133">
        <v>126.27093241727545</v>
      </c>
    </row>
    <row r="4901" spans="2:7" ht="29.25" customHeight="1" x14ac:dyDescent="0.25">
      <c r="B4901" s="131" t="s">
        <v>4173</v>
      </c>
      <c r="C4901" s="131" t="s">
        <v>4094</v>
      </c>
      <c r="D4901" s="131" t="s">
        <v>4093</v>
      </c>
      <c r="E4901" s="132" t="s">
        <v>2888</v>
      </c>
      <c r="F4901" s="136" t="s">
        <v>559</v>
      </c>
      <c r="G4901" s="133">
        <v>49.596642211744104</v>
      </c>
    </row>
    <row r="4902" spans="2:7" ht="29.25" customHeight="1" x14ac:dyDescent="0.25">
      <c r="B4902" s="131" t="s">
        <v>4175</v>
      </c>
      <c r="C4902" s="131" t="s">
        <v>4094</v>
      </c>
      <c r="D4902" s="131" t="s">
        <v>4093</v>
      </c>
      <c r="E4902" s="132" t="s">
        <v>2678</v>
      </c>
      <c r="F4902" s="136" t="s">
        <v>563</v>
      </c>
      <c r="G4902" s="133">
        <v>0</v>
      </c>
    </row>
    <row r="4903" spans="2:7" ht="29.25" customHeight="1" x14ac:dyDescent="0.25">
      <c r="B4903" s="131" t="s">
        <v>4172</v>
      </c>
      <c r="C4903" s="131" t="s">
        <v>4094</v>
      </c>
      <c r="D4903" s="131" t="s">
        <v>4093</v>
      </c>
      <c r="E4903" s="132" t="s">
        <v>2821</v>
      </c>
      <c r="F4903" s="136" t="s">
        <v>559</v>
      </c>
      <c r="G4903" s="133">
        <v>49.596642211744104</v>
      </c>
    </row>
    <row r="4904" spans="2:7" ht="29.25" customHeight="1" x14ac:dyDescent="0.25">
      <c r="B4904" s="131" t="s">
        <v>4172</v>
      </c>
      <c r="C4904" s="131" t="s">
        <v>4094</v>
      </c>
      <c r="D4904" s="131" t="s">
        <v>4093</v>
      </c>
      <c r="E4904" s="132" t="s">
        <v>3100</v>
      </c>
      <c r="F4904" s="136" t="s">
        <v>563</v>
      </c>
      <c r="G4904" s="133">
        <v>30</v>
      </c>
    </row>
    <row r="4905" spans="2:7" ht="29.25" customHeight="1" x14ac:dyDescent="0.25">
      <c r="B4905" s="131" t="s">
        <v>4172</v>
      </c>
      <c r="C4905" s="131" t="s">
        <v>4094</v>
      </c>
      <c r="D4905" s="131" t="s">
        <v>4093</v>
      </c>
      <c r="E4905" s="132" t="s">
        <v>2757</v>
      </c>
      <c r="F4905" s="136" t="s">
        <v>559</v>
      </c>
      <c r="G4905" s="133">
        <v>0</v>
      </c>
    </row>
    <row r="4906" spans="2:7" ht="29.25" customHeight="1" x14ac:dyDescent="0.25">
      <c r="B4906" s="131" t="s">
        <v>4176</v>
      </c>
      <c r="C4906" s="131" t="s">
        <v>4177</v>
      </c>
      <c r="D4906" s="131" t="s">
        <v>4178</v>
      </c>
      <c r="E4906" s="132" t="s">
        <v>2590</v>
      </c>
      <c r="F4906" s="136" t="s">
        <v>586</v>
      </c>
      <c r="G4906" s="133">
        <v>22.526591631853847</v>
      </c>
    </row>
    <row r="4907" spans="2:7" ht="30" customHeight="1" x14ac:dyDescent="0.25">
      <c r="B4907" s="131" t="s">
        <v>4179</v>
      </c>
      <c r="C4907" s="131" t="s">
        <v>4177</v>
      </c>
      <c r="D4907" s="131" t="s">
        <v>4178</v>
      </c>
      <c r="E4907" s="132" t="s">
        <v>2281</v>
      </c>
      <c r="F4907" s="136" t="s">
        <v>845</v>
      </c>
      <c r="G4907" s="133">
        <v>5.1729926455411315</v>
      </c>
    </row>
    <row r="4908" spans="2:7" ht="30" customHeight="1" x14ac:dyDescent="0.25">
      <c r="B4908" s="131" t="s">
        <v>4180</v>
      </c>
      <c r="C4908" s="131" t="s">
        <v>4177</v>
      </c>
      <c r="D4908" s="131" t="s">
        <v>4178</v>
      </c>
      <c r="E4908" s="132" t="s">
        <v>2366</v>
      </c>
      <c r="F4908" s="136" t="s">
        <v>559</v>
      </c>
      <c r="G4908" s="133">
        <v>35.56972475530003</v>
      </c>
    </row>
    <row r="4909" spans="2:7" ht="30" customHeight="1" x14ac:dyDescent="0.25">
      <c r="B4909" s="131" t="s">
        <v>4181</v>
      </c>
      <c r="C4909" s="131" t="s">
        <v>4177</v>
      </c>
      <c r="D4909" s="131" t="s">
        <v>4178</v>
      </c>
      <c r="E4909" s="132" t="s">
        <v>3492</v>
      </c>
      <c r="F4909" s="136" t="s">
        <v>688</v>
      </c>
      <c r="G4909" s="133">
        <v>33.789887447780771</v>
      </c>
    </row>
    <row r="4910" spans="2:7" ht="30" customHeight="1" x14ac:dyDescent="0.25">
      <c r="B4910" s="131" t="s">
        <v>4182</v>
      </c>
      <c r="C4910" s="131" t="s">
        <v>4177</v>
      </c>
      <c r="D4910" s="131" t="s">
        <v>4178</v>
      </c>
      <c r="E4910" s="132" t="s">
        <v>2323</v>
      </c>
      <c r="F4910" s="136" t="s">
        <v>688</v>
      </c>
      <c r="G4910" s="133">
        <v>33.789887447780771</v>
      </c>
    </row>
    <row r="4911" spans="2:7" ht="30.75" customHeight="1" x14ac:dyDescent="0.25">
      <c r="B4911" s="131" t="s">
        <v>4182</v>
      </c>
      <c r="C4911" s="131" t="s">
        <v>4177</v>
      </c>
      <c r="D4911" s="131" t="s">
        <v>4178</v>
      </c>
      <c r="E4911" s="132" t="s">
        <v>3286</v>
      </c>
      <c r="F4911" s="136" t="s">
        <v>798</v>
      </c>
      <c r="G4911" s="133">
        <v>15.772561720393934</v>
      </c>
    </row>
    <row r="4912" spans="2:7" ht="30" customHeight="1" x14ac:dyDescent="0.25">
      <c r="B4912" s="131" t="s">
        <v>4182</v>
      </c>
      <c r="C4912" s="131" t="s">
        <v>4177</v>
      </c>
      <c r="D4912" s="131" t="s">
        <v>4178</v>
      </c>
      <c r="E4912" s="132" t="s">
        <v>4183</v>
      </c>
      <c r="F4912" s="136" t="s">
        <v>544</v>
      </c>
      <c r="G4912" s="133">
        <v>90.740343633540888</v>
      </c>
    </row>
    <row r="4913" spans="2:7" ht="29.25" customHeight="1" x14ac:dyDescent="0.25">
      <c r="B4913" s="131" t="s">
        <v>4184</v>
      </c>
      <c r="C4913" s="131" t="s">
        <v>4177</v>
      </c>
      <c r="D4913" s="131" t="s">
        <v>4178</v>
      </c>
      <c r="E4913" s="132" t="s">
        <v>2344</v>
      </c>
      <c r="F4913" s="136" t="s">
        <v>586</v>
      </c>
      <c r="G4913" s="133">
        <v>22.526591631853847</v>
      </c>
    </row>
    <row r="4914" spans="2:7" ht="30" customHeight="1" x14ac:dyDescent="0.25">
      <c r="B4914" s="131" t="s">
        <v>4185</v>
      </c>
      <c r="C4914" s="131" t="s">
        <v>4177</v>
      </c>
      <c r="D4914" s="131" t="s">
        <v>4178</v>
      </c>
      <c r="E4914" s="132" t="s">
        <v>2893</v>
      </c>
      <c r="F4914" s="136" t="s">
        <v>798</v>
      </c>
      <c r="G4914" s="133">
        <v>15.772561720393934</v>
      </c>
    </row>
    <row r="4915" spans="2:7" ht="29.25" customHeight="1" x14ac:dyDescent="0.25">
      <c r="B4915" s="131" t="s">
        <v>4186</v>
      </c>
      <c r="C4915" s="131" t="s">
        <v>4177</v>
      </c>
      <c r="D4915" s="131" t="s">
        <v>4178</v>
      </c>
      <c r="E4915" s="132" t="s">
        <v>2605</v>
      </c>
      <c r="F4915" s="136" t="s">
        <v>586</v>
      </c>
      <c r="G4915" s="133">
        <v>22.526591631853847</v>
      </c>
    </row>
    <row r="4916" spans="2:7" ht="29.25" customHeight="1" x14ac:dyDescent="0.25">
      <c r="B4916" s="131" t="s">
        <v>4186</v>
      </c>
      <c r="C4916" s="131" t="s">
        <v>4177</v>
      </c>
      <c r="D4916" s="131" t="s">
        <v>4178</v>
      </c>
      <c r="E4916" s="132" t="s">
        <v>2412</v>
      </c>
      <c r="F4916" s="136" t="s">
        <v>688</v>
      </c>
      <c r="G4916" s="133">
        <v>33.789887447780771</v>
      </c>
    </row>
    <row r="4917" spans="2:7" ht="30" customHeight="1" x14ac:dyDescent="0.25">
      <c r="B4917" s="131" t="s">
        <v>4187</v>
      </c>
      <c r="C4917" s="131" t="s">
        <v>4177</v>
      </c>
      <c r="D4917" s="131" t="s">
        <v>4178</v>
      </c>
      <c r="E4917" s="132" t="s">
        <v>2292</v>
      </c>
      <c r="F4917" s="136" t="s">
        <v>796</v>
      </c>
      <c r="G4917" s="133">
        <v>10.345985291082263</v>
      </c>
    </row>
    <row r="4918" spans="2:7" ht="29.25" customHeight="1" x14ac:dyDescent="0.25">
      <c r="B4918" s="131" t="s">
        <v>4188</v>
      </c>
      <c r="C4918" s="131" t="s">
        <v>4177</v>
      </c>
      <c r="D4918" s="131" t="s">
        <v>4178</v>
      </c>
      <c r="E4918" s="132" t="s">
        <v>2401</v>
      </c>
      <c r="F4918" s="136" t="s">
        <v>796</v>
      </c>
      <c r="G4918" s="133">
        <v>10.345985291082263</v>
      </c>
    </row>
    <row r="4919" spans="2:7" ht="30" customHeight="1" x14ac:dyDescent="0.25">
      <c r="B4919" s="131" t="s">
        <v>4189</v>
      </c>
      <c r="C4919" s="131" t="s">
        <v>4177</v>
      </c>
      <c r="D4919" s="131" t="s">
        <v>4178</v>
      </c>
      <c r="E4919" s="132" t="s">
        <v>2819</v>
      </c>
      <c r="F4919" s="136" t="s">
        <v>544</v>
      </c>
      <c r="G4919" s="133">
        <v>139.07250612232798</v>
      </c>
    </row>
    <row r="4920" spans="2:7" ht="30" customHeight="1" x14ac:dyDescent="0.25">
      <c r="B4920" s="131" t="s">
        <v>4645</v>
      </c>
      <c r="C4920" s="131" t="s">
        <v>4177</v>
      </c>
      <c r="D4920" s="131" t="s">
        <v>4178</v>
      </c>
      <c r="E4920" s="132" t="s">
        <v>4190</v>
      </c>
      <c r="F4920" s="136" t="s">
        <v>2424</v>
      </c>
      <c r="G4920" s="133">
        <v>184.93726104750891</v>
      </c>
    </row>
    <row r="4921" spans="2:7" ht="30" customHeight="1" x14ac:dyDescent="0.25">
      <c r="B4921" s="131" t="s">
        <v>4645</v>
      </c>
      <c r="C4921" s="131" t="s">
        <v>4177</v>
      </c>
      <c r="D4921" s="131" t="s">
        <v>4178</v>
      </c>
      <c r="E4921" s="132" t="s">
        <v>2488</v>
      </c>
      <c r="F4921" s="136" t="s">
        <v>688</v>
      </c>
      <c r="G4921" s="133">
        <v>51.894446348336224</v>
      </c>
    </row>
    <row r="4922" spans="2:7" ht="30.75" customHeight="1" x14ac:dyDescent="0.25">
      <c r="B4922" s="131" t="s">
        <v>4191</v>
      </c>
      <c r="C4922" s="131" t="s">
        <v>4177</v>
      </c>
      <c r="D4922" s="131" t="s">
        <v>4178</v>
      </c>
      <c r="E4922" s="132" t="s">
        <v>2955</v>
      </c>
      <c r="F4922" s="136" t="s">
        <v>563</v>
      </c>
      <c r="G4922" s="133">
        <v>86.771999395222267</v>
      </c>
    </row>
    <row r="4923" spans="2:7" ht="30" customHeight="1" x14ac:dyDescent="0.25">
      <c r="B4923" s="131" t="s">
        <v>4192</v>
      </c>
      <c r="C4923" s="131" t="s">
        <v>4177</v>
      </c>
      <c r="D4923" s="131" t="s">
        <v>4178</v>
      </c>
      <c r="E4923" s="132" t="s">
        <v>2690</v>
      </c>
      <c r="F4923" s="136" t="s">
        <v>563</v>
      </c>
      <c r="G4923" s="133">
        <v>86.771999395222267</v>
      </c>
    </row>
    <row r="4924" spans="2:7" ht="30.75" customHeight="1" x14ac:dyDescent="0.25">
      <c r="B4924" s="131" t="s">
        <v>4192</v>
      </c>
      <c r="C4924" s="131" t="s">
        <v>4177</v>
      </c>
      <c r="D4924" s="131" t="s">
        <v>4178</v>
      </c>
      <c r="E4924" s="132" t="s">
        <v>4193</v>
      </c>
      <c r="F4924" s="136" t="s">
        <v>563</v>
      </c>
      <c r="G4924" s="133">
        <v>86.771999395222267</v>
      </c>
    </row>
    <row r="4925" spans="2:7" ht="30" customHeight="1" x14ac:dyDescent="0.25">
      <c r="B4925" s="131" t="s">
        <v>4192</v>
      </c>
      <c r="C4925" s="131" t="s">
        <v>4177</v>
      </c>
      <c r="D4925" s="131" t="s">
        <v>4178</v>
      </c>
      <c r="E4925" s="132" t="s">
        <v>4194</v>
      </c>
      <c r="F4925" s="136" t="s">
        <v>1279</v>
      </c>
      <c r="G4925" s="133">
        <v>139.07250612232798</v>
      </c>
    </row>
    <row r="4926" spans="2:7" ht="29.25" customHeight="1" x14ac:dyDescent="0.25">
      <c r="B4926" s="131" t="s">
        <v>4195</v>
      </c>
      <c r="C4926" s="131" t="s">
        <v>4177</v>
      </c>
      <c r="D4926" s="131" t="s">
        <v>4178</v>
      </c>
      <c r="E4926" s="132" t="s">
        <v>2398</v>
      </c>
      <c r="F4926" s="136" t="s">
        <v>544</v>
      </c>
      <c r="G4926" s="133">
        <v>139.07250612232798</v>
      </c>
    </row>
    <row r="4927" spans="2:7" ht="30.75" customHeight="1" x14ac:dyDescent="0.25">
      <c r="B4927" s="131" t="s">
        <v>4195</v>
      </c>
      <c r="C4927" s="131" t="s">
        <v>4177</v>
      </c>
      <c r="D4927" s="131" t="s">
        <v>4178</v>
      </c>
      <c r="E4927" s="132" t="s">
        <v>2526</v>
      </c>
      <c r="F4927" s="136" t="s">
        <v>544</v>
      </c>
      <c r="G4927" s="133">
        <v>139.07250612232798</v>
      </c>
    </row>
    <row r="4928" spans="2:7" ht="29.25" customHeight="1" x14ac:dyDescent="0.25">
      <c r="B4928" s="131" t="s">
        <v>4195</v>
      </c>
      <c r="C4928" s="131" t="s">
        <v>4177</v>
      </c>
      <c r="D4928" s="131" t="s">
        <v>4178</v>
      </c>
      <c r="E4928" s="132" t="s">
        <v>2866</v>
      </c>
      <c r="F4928" s="136" t="s">
        <v>563</v>
      </c>
      <c r="G4928" s="133">
        <v>86.771999395222267</v>
      </c>
    </row>
    <row r="4929" spans="2:7" ht="30" customHeight="1" x14ac:dyDescent="0.25">
      <c r="B4929" s="131" t="s">
        <v>4195</v>
      </c>
      <c r="C4929" s="131" t="s">
        <v>4177</v>
      </c>
      <c r="D4929" s="131" t="s">
        <v>4178</v>
      </c>
      <c r="E4929" s="132" t="s">
        <v>3750</v>
      </c>
      <c r="F4929" s="136" t="s">
        <v>553</v>
      </c>
      <c r="G4929" s="133">
        <v>217.53062981824255</v>
      </c>
    </row>
    <row r="4930" spans="2:7" ht="29.25" customHeight="1" x14ac:dyDescent="0.25">
      <c r="B4930" s="131" t="s">
        <v>4196</v>
      </c>
      <c r="C4930" s="131" t="s">
        <v>4177</v>
      </c>
      <c r="D4930" s="131" t="s">
        <v>4178</v>
      </c>
      <c r="E4930" s="132" t="s">
        <v>2616</v>
      </c>
      <c r="F4930" s="136" t="s">
        <v>544</v>
      </c>
      <c r="G4930" s="133">
        <v>139.07250612232798</v>
      </c>
    </row>
    <row r="4931" spans="2:7" ht="30" customHeight="1" x14ac:dyDescent="0.25">
      <c r="B4931" s="131" t="s">
        <v>4197</v>
      </c>
      <c r="C4931" s="131" t="s">
        <v>4177</v>
      </c>
      <c r="D4931" s="131" t="s">
        <v>4178</v>
      </c>
      <c r="E4931" s="132" t="s">
        <v>2510</v>
      </c>
      <c r="F4931" s="136" t="s">
        <v>559</v>
      </c>
      <c r="G4931" s="133">
        <v>54.62623143381667</v>
      </c>
    </row>
    <row r="4932" spans="2:7" ht="30" customHeight="1" x14ac:dyDescent="0.25">
      <c r="B4932" s="131" t="s">
        <v>4189</v>
      </c>
      <c r="C4932" s="131" t="s">
        <v>4177</v>
      </c>
      <c r="D4932" s="131" t="s">
        <v>4178</v>
      </c>
      <c r="E4932" s="132" t="s">
        <v>2377</v>
      </c>
      <c r="F4932" s="136" t="s">
        <v>563</v>
      </c>
      <c r="G4932" s="133">
        <v>86.771999395222267</v>
      </c>
    </row>
    <row r="4933" spans="2:7" ht="30" customHeight="1" x14ac:dyDescent="0.25">
      <c r="B4933" s="131" t="s">
        <v>4189</v>
      </c>
      <c r="C4933" s="131" t="s">
        <v>4177</v>
      </c>
      <c r="D4933" s="131" t="s">
        <v>4178</v>
      </c>
      <c r="E4933" s="132" t="s">
        <v>2662</v>
      </c>
      <c r="F4933" s="136" t="s">
        <v>1680</v>
      </c>
      <c r="G4933" s="133">
        <v>268.20714334968574</v>
      </c>
    </row>
    <row r="4934" spans="2:7" ht="29.25" customHeight="1" x14ac:dyDescent="0.25">
      <c r="B4934" s="131" t="s">
        <v>4198</v>
      </c>
      <c r="C4934" s="131" t="s">
        <v>4177</v>
      </c>
      <c r="D4934" s="131" t="s">
        <v>4178</v>
      </c>
      <c r="E4934" s="132" t="s">
        <v>2491</v>
      </c>
      <c r="F4934" s="136" t="s">
        <v>796</v>
      </c>
      <c r="G4934" s="133">
        <v>16.279784952452346</v>
      </c>
    </row>
    <row r="4935" spans="2:7" ht="29.25" customHeight="1" x14ac:dyDescent="0.25">
      <c r="B4935" s="131" t="s">
        <v>4189</v>
      </c>
      <c r="C4935" s="131" t="s">
        <v>4177</v>
      </c>
      <c r="D4935" s="131" t="s">
        <v>4178</v>
      </c>
      <c r="E4935" s="132" t="s">
        <v>2505</v>
      </c>
      <c r="F4935" s="136" t="s">
        <v>563</v>
      </c>
      <c r="G4935" s="133">
        <v>88.389229138424952</v>
      </c>
    </row>
    <row r="4936" spans="2:7" ht="29.25" customHeight="1" x14ac:dyDescent="0.25">
      <c r="B4936" s="131" t="s">
        <v>4199</v>
      </c>
      <c r="C4936" s="131" t="s">
        <v>4177</v>
      </c>
      <c r="D4936" s="131" t="s">
        <v>4178</v>
      </c>
      <c r="E4936" s="132" t="s">
        <v>2878</v>
      </c>
      <c r="F4936" s="136" t="s">
        <v>798</v>
      </c>
      <c r="G4936" s="133">
        <v>25.183362168483082</v>
      </c>
    </row>
    <row r="4937" spans="2:7" ht="29.25" customHeight="1" x14ac:dyDescent="0.25">
      <c r="B4937" s="131" t="s">
        <v>4199</v>
      </c>
      <c r="C4937" s="131" t="s">
        <v>4177</v>
      </c>
      <c r="D4937" s="131" t="s">
        <v>4178</v>
      </c>
      <c r="E4937" s="132" t="s">
        <v>2524</v>
      </c>
      <c r="F4937" s="136" t="s">
        <v>563</v>
      </c>
      <c r="G4937" s="133">
        <v>88.389229138424952</v>
      </c>
    </row>
    <row r="4938" spans="2:7" ht="30" customHeight="1" x14ac:dyDescent="0.25">
      <c r="B4938" s="131" t="s">
        <v>4199</v>
      </c>
      <c r="C4938" s="131" t="s">
        <v>4177</v>
      </c>
      <c r="D4938" s="131" t="s">
        <v>4178</v>
      </c>
      <c r="E4938" s="132" t="s">
        <v>2373</v>
      </c>
      <c r="F4938" s="136" t="s">
        <v>544</v>
      </c>
      <c r="G4938" s="133">
        <v>141.68006550230052</v>
      </c>
    </row>
    <row r="4939" spans="2:7" ht="30" customHeight="1" x14ac:dyDescent="0.25">
      <c r="B4939" s="131" t="s">
        <v>4199</v>
      </c>
      <c r="C4939" s="131" t="s">
        <v>4177</v>
      </c>
      <c r="D4939" s="131" t="s">
        <v>4178</v>
      </c>
      <c r="E4939" s="132" t="s">
        <v>2375</v>
      </c>
      <c r="F4939" s="136" t="s">
        <v>544</v>
      </c>
      <c r="G4939" s="133">
        <v>141.68006550230052</v>
      </c>
    </row>
    <row r="4940" spans="2:7" ht="30" customHeight="1" x14ac:dyDescent="0.25">
      <c r="B4940" s="131" t="s">
        <v>4200</v>
      </c>
      <c r="C4940" s="131" t="s">
        <v>4177</v>
      </c>
      <c r="D4940" s="131" t="s">
        <v>4178</v>
      </c>
      <c r="E4940" s="132" t="s">
        <v>2369</v>
      </c>
      <c r="F4940" s="136" t="s">
        <v>553</v>
      </c>
      <c r="G4940" s="133">
        <v>221.57026204834099</v>
      </c>
    </row>
    <row r="4941" spans="2:7" ht="29.25" customHeight="1" x14ac:dyDescent="0.25">
      <c r="B4941" s="131" t="s">
        <v>4201</v>
      </c>
      <c r="C4941" s="131" t="s">
        <v>4177</v>
      </c>
      <c r="D4941" s="131" t="s">
        <v>4178</v>
      </c>
      <c r="E4941" s="132" t="s">
        <v>2642</v>
      </c>
      <c r="F4941" s="136" t="s">
        <v>559</v>
      </c>
      <c r="G4941" s="133">
        <v>57.317570941929851</v>
      </c>
    </row>
    <row r="4942" spans="2:7" ht="30" customHeight="1" x14ac:dyDescent="0.25">
      <c r="B4942" s="131" t="s">
        <v>4202</v>
      </c>
      <c r="C4942" s="131" t="s">
        <v>4177</v>
      </c>
      <c r="D4942" s="131" t="s">
        <v>4178</v>
      </c>
      <c r="E4942" s="132" t="s">
        <v>2660</v>
      </c>
      <c r="F4942" s="136" t="s">
        <v>626</v>
      </c>
      <c r="G4942" s="133">
        <v>22.717457557897333</v>
      </c>
    </row>
    <row r="4943" spans="2:7" ht="30" customHeight="1" x14ac:dyDescent="0.25">
      <c r="B4943" s="131" t="s">
        <v>4203</v>
      </c>
      <c r="C4943" s="131" t="s">
        <v>4177</v>
      </c>
      <c r="D4943" s="131" t="s">
        <v>4178</v>
      </c>
      <c r="E4943" s="132" t="s">
        <v>2891</v>
      </c>
      <c r="F4943" s="136" t="s">
        <v>563</v>
      </c>
      <c r="G4943" s="133">
        <v>91.055728090000841</v>
      </c>
    </row>
    <row r="4944" spans="2:7" ht="30" customHeight="1" x14ac:dyDescent="0.25">
      <c r="B4944" s="131" t="s">
        <v>4204</v>
      </c>
      <c r="C4944" s="131" t="s">
        <v>4177</v>
      </c>
      <c r="D4944" s="131" t="s">
        <v>4178</v>
      </c>
      <c r="E4944" s="132" t="s">
        <v>2308</v>
      </c>
      <c r="F4944" s="136" t="s">
        <v>544</v>
      </c>
      <c r="G4944" s="133">
        <v>145.82078986685084</v>
      </c>
    </row>
    <row r="4945" spans="2:7" ht="29.25" customHeight="1" x14ac:dyDescent="0.25">
      <c r="B4945" s="131" t="s">
        <v>4204</v>
      </c>
      <c r="C4945" s="131" t="s">
        <v>4177</v>
      </c>
      <c r="D4945" s="131" t="s">
        <v>4178</v>
      </c>
      <c r="E4945" s="132" t="s">
        <v>2396</v>
      </c>
      <c r="F4945" s="136" t="s">
        <v>563</v>
      </c>
      <c r="G4945" s="133">
        <v>91.055728090000841</v>
      </c>
    </row>
    <row r="4946" spans="2:7" ht="29.25" customHeight="1" x14ac:dyDescent="0.25">
      <c r="B4946" s="131" t="s">
        <v>4205</v>
      </c>
      <c r="C4946" s="131" t="s">
        <v>4177</v>
      </c>
      <c r="D4946" s="131" t="s">
        <v>4178</v>
      </c>
      <c r="E4946" s="132" t="s">
        <v>2457</v>
      </c>
      <c r="F4946" s="136" t="s">
        <v>845</v>
      </c>
      <c r="G4946" s="133">
        <v>8.5787329596448103</v>
      </c>
    </row>
    <row r="4947" spans="2:7" ht="29.25" customHeight="1" x14ac:dyDescent="0.25">
      <c r="B4947" s="131" t="s">
        <v>4206</v>
      </c>
      <c r="C4947" s="131" t="s">
        <v>4177</v>
      </c>
      <c r="D4947" s="131" t="s">
        <v>4178</v>
      </c>
      <c r="E4947" s="132" t="s">
        <v>3132</v>
      </c>
      <c r="F4947" s="136" t="s">
        <v>688</v>
      </c>
      <c r="G4947" s="133">
        <v>49.367032399184133</v>
      </c>
    </row>
    <row r="4948" spans="2:7" ht="29.25" customHeight="1" x14ac:dyDescent="0.25">
      <c r="B4948" s="131" t="s">
        <v>4207</v>
      </c>
      <c r="C4948" s="131" t="s">
        <v>4177</v>
      </c>
      <c r="D4948" s="131" t="s">
        <v>4178</v>
      </c>
      <c r="E4948" s="132" t="s">
        <v>2954</v>
      </c>
      <c r="F4948" s="136" t="s">
        <v>559</v>
      </c>
      <c r="G4948" s="133">
        <v>52.00682029620183</v>
      </c>
    </row>
    <row r="4949" spans="2:7" ht="29.25" customHeight="1" x14ac:dyDescent="0.25">
      <c r="B4949" s="131" t="s">
        <v>4207</v>
      </c>
      <c r="C4949" s="131" t="s">
        <v>4177</v>
      </c>
      <c r="D4949" s="131" t="s">
        <v>4178</v>
      </c>
      <c r="E4949" s="132" t="s">
        <v>4208</v>
      </c>
      <c r="F4949" s="136" t="s">
        <v>553</v>
      </c>
      <c r="G4949" s="133">
        <v>207.08380259156223</v>
      </c>
    </row>
    <row r="4950" spans="2:7" ht="30" customHeight="1" x14ac:dyDescent="0.25">
      <c r="B4950" s="131" t="s">
        <v>4207</v>
      </c>
      <c r="C4950" s="131" t="s">
        <v>4177</v>
      </c>
      <c r="D4950" s="131" t="s">
        <v>4178</v>
      </c>
      <c r="E4950" s="132" t="s">
        <v>2653</v>
      </c>
      <c r="F4950" s="136" t="s">
        <v>544</v>
      </c>
      <c r="G4950" s="133">
        <v>132.43825114402208</v>
      </c>
    </row>
    <row r="4951" spans="2:7" ht="27.75" customHeight="1" x14ac:dyDescent="0.25">
      <c r="B4951" s="131" t="s">
        <v>4207</v>
      </c>
      <c r="C4951" s="131" t="s">
        <v>4177</v>
      </c>
      <c r="D4951" s="131" t="s">
        <v>4178</v>
      </c>
      <c r="E4951" s="132" t="s">
        <v>4209</v>
      </c>
      <c r="F4951" s="136" t="s">
        <v>553</v>
      </c>
      <c r="G4951" s="133">
        <v>207.08380259156223</v>
      </c>
    </row>
    <row r="4952" spans="2:7" ht="29.25" customHeight="1" x14ac:dyDescent="0.25">
      <c r="B4952" s="131" t="s">
        <v>4207</v>
      </c>
      <c r="C4952" s="131" t="s">
        <v>4177</v>
      </c>
      <c r="D4952" s="131" t="s">
        <v>4178</v>
      </c>
      <c r="E4952" s="132" t="s">
        <v>2962</v>
      </c>
      <c r="F4952" s="136" t="s">
        <v>796</v>
      </c>
      <c r="G4952" s="133">
        <v>15.544666118010907</v>
      </c>
    </row>
    <row r="4953" spans="2:7" ht="30" customHeight="1" x14ac:dyDescent="0.25">
      <c r="B4953" s="131" t="s">
        <v>4207</v>
      </c>
      <c r="C4953" s="131" t="s">
        <v>4177</v>
      </c>
      <c r="D4953" s="131" t="s">
        <v>4178</v>
      </c>
      <c r="E4953" s="132" t="s">
        <v>2668</v>
      </c>
      <c r="F4953" s="136" t="s">
        <v>563</v>
      </c>
      <c r="G4953" s="133">
        <v>82.695376340411215</v>
      </c>
    </row>
    <row r="4954" spans="2:7" ht="29.25" customHeight="1" x14ac:dyDescent="0.25">
      <c r="B4954" s="131" t="s">
        <v>4207</v>
      </c>
      <c r="C4954" s="131" t="s">
        <v>4177</v>
      </c>
      <c r="D4954" s="131" t="s">
        <v>4178</v>
      </c>
      <c r="E4954" s="132" t="s">
        <v>2551</v>
      </c>
      <c r="F4954" s="136" t="s">
        <v>563</v>
      </c>
      <c r="G4954" s="133">
        <v>82.695376340411215</v>
      </c>
    </row>
    <row r="4955" spans="2:7" ht="30" customHeight="1" x14ac:dyDescent="0.25">
      <c r="B4955" s="131" t="s">
        <v>4207</v>
      </c>
      <c r="C4955" s="131" t="s">
        <v>4177</v>
      </c>
      <c r="D4955" s="131" t="s">
        <v>4178</v>
      </c>
      <c r="E4955" s="132" t="s">
        <v>3374</v>
      </c>
      <c r="F4955" s="136" t="s">
        <v>563</v>
      </c>
      <c r="G4955" s="133">
        <v>82.695376340411215</v>
      </c>
    </row>
    <row r="4956" spans="2:7" ht="30" customHeight="1" x14ac:dyDescent="0.25">
      <c r="B4956" s="131" t="s">
        <v>4207</v>
      </c>
      <c r="C4956" s="131" t="s">
        <v>4177</v>
      </c>
      <c r="D4956" s="131" t="s">
        <v>4178</v>
      </c>
      <c r="E4956" s="132" t="s">
        <v>4210</v>
      </c>
      <c r="F4956" s="136" t="s">
        <v>563</v>
      </c>
      <c r="G4956" s="133">
        <v>82.695376340411215</v>
      </c>
    </row>
    <row r="4957" spans="2:7" ht="30" customHeight="1" x14ac:dyDescent="0.25">
      <c r="B4957" s="131" t="s">
        <v>4211</v>
      </c>
      <c r="C4957" s="131" t="s">
        <v>4177</v>
      </c>
      <c r="D4957" s="131" t="s">
        <v>4178</v>
      </c>
      <c r="E4957" s="132" t="s">
        <v>2669</v>
      </c>
      <c r="F4957" s="136" t="s">
        <v>563</v>
      </c>
      <c r="G4957" s="133">
        <v>82.695376340411215</v>
      </c>
    </row>
    <row r="4958" spans="2:7" ht="29.25" customHeight="1" x14ac:dyDescent="0.25">
      <c r="B4958" s="131" t="s">
        <v>4212</v>
      </c>
      <c r="C4958" s="131" t="s">
        <v>4177</v>
      </c>
      <c r="D4958" s="131" t="s">
        <v>4178</v>
      </c>
      <c r="E4958" s="132" t="s">
        <v>2870</v>
      </c>
      <c r="F4958" s="136" t="s">
        <v>559</v>
      </c>
      <c r="G4958" s="133">
        <v>52.00682029620183</v>
      </c>
    </row>
    <row r="4959" spans="2:7" ht="34.5" customHeight="1" x14ac:dyDescent="0.25">
      <c r="B4959" s="131" t="s">
        <v>4213</v>
      </c>
      <c r="C4959" s="131" t="s">
        <v>4177</v>
      </c>
      <c r="D4959" s="131" t="s">
        <v>4178</v>
      </c>
      <c r="E4959" s="132" t="s">
        <v>2937</v>
      </c>
      <c r="F4959" s="136" t="s">
        <v>845</v>
      </c>
      <c r="G4959" s="133">
        <v>7.7372583002030471</v>
      </c>
    </row>
    <row r="4960" spans="2:7" ht="30" customHeight="1" x14ac:dyDescent="0.25">
      <c r="B4960" s="131" t="s">
        <v>4214</v>
      </c>
      <c r="C4960" s="131" t="s">
        <v>4177</v>
      </c>
      <c r="D4960" s="131" t="s">
        <v>4178</v>
      </c>
      <c r="E4960" s="132" t="s">
        <v>2656</v>
      </c>
      <c r="F4960" s="136" t="s">
        <v>845</v>
      </c>
      <c r="G4960" s="133">
        <v>7.7372583002030471</v>
      </c>
    </row>
    <row r="4961" spans="2:7" ht="27.75" customHeight="1" x14ac:dyDescent="0.25">
      <c r="B4961" s="131" t="s">
        <v>4215</v>
      </c>
      <c r="C4961" s="131" t="s">
        <v>4177</v>
      </c>
      <c r="D4961" s="131" t="s">
        <v>4178</v>
      </c>
      <c r="E4961" s="132" t="s">
        <v>2919</v>
      </c>
      <c r="F4961" s="136" t="s">
        <v>798</v>
      </c>
      <c r="G4961" s="133">
        <v>23.561832558872052</v>
      </c>
    </row>
    <row r="4962" spans="2:7" ht="29.25" customHeight="1" x14ac:dyDescent="0.25">
      <c r="B4962" s="131" t="s">
        <v>4216</v>
      </c>
      <c r="C4962" s="131" t="s">
        <v>4177</v>
      </c>
      <c r="D4962" s="131" t="s">
        <v>4178</v>
      </c>
      <c r="E4962" s="132" t="s">
        <v>2356</v>
      </c>
      <c r="F4962" s="136" t="s">
        <v>586</v>
      </c>
      <c r="G4962" s="133">
        <v>30.152665335229031</v>
      </c>
    </row>
    <row r="4963" spans="2:7" ht="27.75" customHeight="1" x14ac:dyDescent="0.25">
      <c r="B4963" s="131" t="s">
        <v>4217</v>
      </c>
      <c r="C4963" s="131" t="s">
        <v>4177</v>
      </c>
      <c r="D4963" s="131" t="s">
        <v>4178</v>
      </c>
      <c r="E4963" s="132" t="s">
        <v>2588</v>
      </c>
      <c r="F4963" s="136" t="s">
        <v>626</v>
      </c>
      <c r="G4963" s="133">
        <v>18.838831279700255</v>
      </c>
    </row>
    <row r="4964" spans="2:7" ht="27.75" customHeight="1" x14ac:dyDescent="0.25">
      <c r="B4964" s="131" t="s">
        <v>4217</v>
      </c>
      <c r="C4964" s="131" t="s">
        <v>4177</v>
      </c>
      <c r="D4964" s="131" t="s">
        <v>4178</v>
      </c>
      <c r="E4964" s="132" t="s">
        <v>2839</v>
      </c>
      <c r="F4964" s="136" t="s">
        <v>563</v>
      </c>
      <c r="G4964" s="133">
        <v>75.757681629019061</v>
      </c>
    </row>
    <row r="4965" spans="2:7" ht="29.25" customHeight="1" x14ac:dyDescent="0.25">
      <c r="B4965" s="131" t="s">
        <v>4217</v>
      </c>
      <c r="C4965" s="131" t="s">
        <v>4177</v>
      </c>
      <c r="D4965" s="131" t="s">
        <v>4178</v>
      </c>
      <c r="E4965" s="132" t="s">
        <v>3221</v>
      </c>
      <c r="F4965" s="136" t="s">
        <v>553</v>
      </c>
      <c r="G4965" s="133">
        <v>189.75915007239689</v>
      </c>
    </row>
    <row r="4966" spans="2:7" ht="30" customHeight="1" x14ac:dyDescent="0.25">
      <c r="B4966" s="131" t="s">
        <v>4217</v>
      </c>
      <c r="C4966" s="131" t="s">
        <v>4177</v>
      </c>
      <c r="D4966" s="131" t="s">
        <v>4178</v>
      </c>
      <c r="E4966" s="132" t="s">
        <v>2539</v>
      </c>
      <c r="F4966" s="136" t="s">
        <v>563</v>
      </c>
      <c r="G4966" s="133">
        <v>75.757681629019061</v>
      </c>
    </row>
    <row r="4967" spans="2:7" ht="29.25" customHeight="1" x14ac:dyDescent="0.25">
      <c r="B4967" s="131" t="s">
        <v>4217</v>
      </c>
      <c r="C4967" s="131" t="s">
        <v>4177</v>
      </c>
      <c r="D4967" s="131" t="s">
        <v>4178</v>
      </c>
      <c r="E4967" s="132" t="s">
        <v>2426</v>
      </c>
      <c r="F4967" s="136" t="s">
        <v>626</v>
      </c>
      <c r="G4967" s="133">
        <v>18.838831279700255</v>
      </c>
    </row>
    <row r="4968" spans="2:7" ht="27.75" customHeight="1" x14ac:dyDescent="0.25">
      <c r="B4968" s="131" t="s">
        <v>4217</v>
      </c>
      <c r="C4968" s="131" t="s">
        <v>4177</v>
      </c>
      <c r="D4968" s="131" t="s">
        <v>4178</v>
      </c>
      <c r="E4968" s="132" t="s">
        <v>2554</v>
      </c>
      <c r="F4968" s="136" t="s">
        <v>559</v>
      </c>
      <c r="G4968" s="133">
        <v>47.631200437249497</v>
      </c>
    </row>
    <row r="4969" spans="2:7" ht="29.25" customHeight="1" x14ac:dyDescent="0.25">
      <c r="B4969" s="131" t="s">
        <v>4217</v>
      </c>
      <c r="C4969" s="131" t="s">
        <v>4177</v>
      </c>
      <c r="D4969" s="131" t="s">
        <v>4178</v>
      </c>
      <c r="E4969" s="132" t="s">
        <v>4218</v>
      </c>
      <c r="F4969" s="136" t="s">
        <v>553</v>
      </c>
      <c r="G4969" s="133">
        <v>189.75915007239689</v>
      </c>
    </row>
    <row r="4970" spans="2:7" ht="30" customHeight="1" x14ac:dyDescent="0.25">
      <c r="B4970" s="131" t="s">
        <v>4219</v>
      </c>
      <c r="C4970" s="131" t="s">
        <v>4177</v>
      </c>
      <c r="D4970" s="131" t="s">
        <v>4178</v>
      </c>
      <c r="E4970" s="132" t="s">
        <v>2477</v>
      </c>
      <c r="F4970" s="136" t="s">
        <v>559</v>
      </c>
      <c r="G4970" s="133">
        <v>57.677406647131491</v>
      </c>
    </row>
    <row r="4971" spans="2:7" ht="30" customHeight="1" x14ac:dyDescent="0.25">
      <c r="B4971" s="131" t="s">
        <v>4220</v>
      </c>
      <c r="C4971" s="131" t="s">
        <v>4177</v>
      </c>
      <c r="D4971" s="131" t="s">
        <v>4178</v>
      </c>
      <c r="E4971" s="132" t="s">
        <v>4221</v>
      </c>
      <c r="F4971" s="136" t="s">
        <v>544</v>
      </c>
      <c r="G4971" s="133">
        <v>146.64597438972052</v>
      </c>
    </row>
    <row r="4972" spans="2:7" ht="30" customHeight="1" x14ac:dyDescent="0.25">
      <c r="B4972" s="131" t="s">
        <v>4220</v>
      </c>
      <c r="C4972" s="131" t="s">
        <v>4177</v>
      </c>
      <c r="D4972" s="131" t="s">
        <v>4178</v>
      </c>
      <c r="E4972" s="132" t="s">
        <v>4222</v>
      </c>
      <c r="F4972" s="136" t="s">
        <v>563</v>
      </c>
      <c r="G4972" s="133">
        <v>91.541867818483794</v>
      </c>
    </row>
    <row r="4973" spans="2:7" ht="30" customHeight="1" x14ac:dyDescent="0.25">
      <c r="B4973" s="131" t="s">
        <v>4220</v>
      </c>
      <c r="C4973" s="131" t="s">
        <v>4177</v>
      </c>
      <c r="D4973" s="131" t="s">
        <v>4178</v>
      </c>
      <c r="E4973" s="132" t="s">
        <v>4223</v>
      </c>
      <c r="F4973" s="136" t="s">
        <v>553</v>
      </c>
      <c r="G4973" s="133">
        <v>229.29227197397068</v>
      </c>
    </row>
    <row r="4974" spans="2:7" ht="29.25" customHeight="1" x14ac:dyDescent="0.25">
      <c r="B4974" s="131" t="s">
        <v>4224</v>
      </c>
      <c r="C4974" s="131" t="s">
        <v>4177</v>
      </c>
      <c r="D4974" s="131" t="s">
        <v>4178</v>
      </c>
      <c r="E4974" s="132" t="s">
        <v>2996</v>
      </c>
      <c r="F4974" s="136" t="s">
        <v>586</v>
      </c>
      <c r="G4974" s="133">
        <v>36.556164928455487</v>
      </c>
    </row>
    <row r="4975" spans="2:7" ht="29.25" customHeight="1" x14ac:dyDescent="0.25">
      <c r="B4975" s="131" t="s">
        <v>4224</v>
      </c>
      <c r="C4975" s="131" t="s">
        <v>4177</v>
      </c>
      <c r="D4975" s="131" t="s">
        <v>4178</v>
      </c>
      <c r="E4975" s="132" t="s">
        <v>2548</v>
      </c>
      <c r="F4975" s="136" t="s">
        <v>798</v>
      </c>
      <c r="G4975" s="133">
        <v>26.17116205618467</v>
      </c>
    </row>
    <row r="4976" spans="2:7" ht="29.25" customHeight="1" x14ac:dyDescent="0.25">
      <c r="B4976" s="131" t="s">
        <v>4225</v>
      </c>
      <c r="C4976" s="131" t="s">
        <v>4177</v>
      </c>
      <c r="D4976" s="131" t="s">
        <v>4178</v>
      </c>
      <c r="E4976" s="132" t="s">
        <v>2655</v>
      </c>
      <c r="F4976" s="136" t="s">
        <v>796</v>
      </c>
      <c r="G4976" s="133">
        <v>17.298148782778739</v>
      </c>
    </row>
    <row r="4977" spans="2:7" ht="29.25" customHeight="1" x14ac:dyDescent="0.25">
      <c r="B4977" s="131" t="s">
        <v>4227</v>
      </c>
      <c r="C4977" s="131" t="s">
        <v>4177</v>
      </c>
      <c r="D4977" s="131" t="s">
        <v>4178</v>
      </c>
      <c r="E4977" s="132" t="s">
        <v>3255</v>
      </c>
      <c r="F4977" s="136" t="s">
        <v>544</v>
      </c>
      <c r="G4977" s="133">
        <v>136.90281402421499</v>
      </c>
    </row>
    <row r="4978" spans="2:7" ht="29.25" customHeight="1" x14ac:dyDescent="0.25">
      <c r="B4978" s="131" t="s">
        <v>4228</v>
      </c>
      <c r="C4978" s="131" t="s">
        <v>4177</v>
      </c>
      <c r="D4978" s="131" t="s">
        <v>4178</v>
      </c>
      <c r="E4978" s="132" t="s">
        <v>2388</v>
      </c>
      <c r="F4978" s="136" t="s">
        <v>688</v>
      </c>
      <c r="G4978" s="133">
        <v>51.081479943398676</v>
      </c>
    </row>
    <row r="4979" spans="2:7" ht="29.25" customHeight="1" x14ac:dyDescent="0.25">
      <c r="B4979" s="131" t="s">
        <v>4229</v>
      </c>
      <c r="C4979" s="131" t="s">
        <v>4177</v>
      </c>
      <c r="D4979" s="131" t="s">
        <v>4178</v>
      </c>
      <c r="E4979" s="132" t="s">
        <v>2384</v>
      </c>
      <c r="F4979" s="136" t="s">
        <v>559</v>
      </c>
      <c r="G4979" s="133">
        <v>53.721530298589101</v>
      </c>
    </row>
    <row r="4980" spans="2:7" ht="29.25" customHeight="1" x14ac:dyDescent="0.25">
      <c r="B4980" s="131" t="s">
        <v>4230</v>
      </c>
      <c r="C4980" s="131" t="s">
        <v>4177</v>
      </c>
      <c r="D4980" s="131" t="s">
        <v>4178</v>
      </c>
      <c r="E4980" s="132" t="s">
        <v>2764</v>
      </c>
      <c r="F4980" s="136" t="s">
        <v>559</v>
      </c>
      <c r="G4980" s="133">
        <v>53.721530298589101</v>
      </c>
    </row>
    <row r="4981" spans="2:7" ht="30" customHeight="1" x14ac:dyDescent="0.25">
      <c r="B4981" s="131" t="s">
        <v>4230</v>
      </c>
      <c r="C4981" s="131" t="s">
        <v>4177</v>
      </c>
      <c r="D4981" s="131" t="s">
        <v>4178</v>
      </c>
      <c r="E4981" s="132" t="s">
        <v>2909</v>
      </c>
      <c r="F4981" s="136" t="s">
        <v>563</v>
      </c>
      <c r="G4981" s="133">
        <v>85.401027433411627</v>
      </c>
    </row>
    <row r="4982" spans="2:7" ht="29.25" customHeight="1" x14ac:dyDescent="0.25">
      <c r="B4982" s="131" t="s">
        <v>4231</v>
      </c>
      <c r="C4982" s="131" t="s">
        <v>4177</v>
      </c>
      <c r="D4982" s="131" t="s">
        <v>4178</v>
      </c>
      <c r="E4982" s="132" t="s">
        <v>2278</v>
      </c>
      <c r="F4982" s="136" t="s">
        <v>798</v>
      </c>
      <c r="G4982" s="133">
        <v>24.34314575050762</v>
      </c>
    </row>
    <row r="4983" spans="2:7" ht="30" customHeight="1" x14ac:dyDescent="0.25">
      <c r="B4983" s="131" t="s">
        <v>4232</v>
      </c>
      <c r="C4983" s="131" t="s">
        <v>4177</v>
      </c>
      <c r="D4983" s="131" t="s">
        <v>4178</v>
      </c>
      <c r="E4983" s="132" t="s">
        <v>2615</v>
      </c>
      <c r="F4983" s="136" t="s">
        <v>688</v>
      </c>
      <c r="G4983" s="133">
        <v>47.450498017849469</v>
      </c>
    </row>
    <row r="4984" spans="2:7" ht="29.25" customHeight="1" x14ac:dyDescent="0.25">
      <c r="B4984" s="131" t="s">
        <v>4233</v>
      </c>
      <c r="C4984" s="131" t="s">
        <v>4177</v>
      </c>
      <c r="D4984" s="131" t="s">
        <v>4178</v>
      </c>
      <c r="E4984" s="132" t="s">
        <v>4234</v>
      </c>
      <c r="F4984" s="136" t="s">
        <v>544</v>
      </c>
      <c r="G4984" s="133">
        <v>127.22134841089402</v>
      </c>
    </row>
    <row r="4985" spans="2:7" ht="35.25" customHeight="1" x14ac:dyDescent="0.25">
      <c r="B4985" s="131" t="s">
        <v>4233</v>
      </c>
      <c r="C4985" s="131" t="s">
        <v>4177</v>
      </c>
      <c r="D4985" s="131" t="s">
        <v>4178</v>
      </c>
      <c r="E4985" s="132" t="s">
        <v>4235</v>
      </c>
      <c r="F4985" s="136" t="s">
        <v>553</v>
      </c>
      <c r="G4985" s="133">
        <v>198.97637801958783</v>
      </c>
    </row>
    <row r="4986" spans="2:7" ht="29.25" customHeight="1" x14ac:dyDescent="0.25">
      <c r="B4986" s="131" t="s">
        <v>4233</v>
      </c>
      <c r="C4986" s="131" t="s">
        <v>4177</v>
      </c>
      <c r="D4986" s="131" t="s">
        <v>4178</v>
      </c>
      <c r="E4986" s="132" t="s">
        <v>2336</v>
      </c>
      <c r="F4986" s="136" t="s">
        <v>559</v>
      </c>
      <c r="G4986" s="133">
        <v>49.961595189594703</v>
      </c>
    </row>
    <row r="4987" spans="2:7" ht="29.25" customHeight="1" x14ac:dyDescent="0.25">
      <c r="B4987" s="131" t="s">
        <v>4236</v>
      </c>
      <c r="C4987" s="131" t="s">
        <v>4177</v>
      </c>
      <c r="D4987" s="131" t="s">
        <v>4178</v>
      </c>
      <c r="E4987" s="132" t="s">
        <v>2521</v>
      </c>
      <c r="F4987" s="136" t="s">
        <v>559</v>
      </c>
      <c r="G4987" s="133">
        <v>49.961595189594703</v>
      </c>
    </row>
    <row r="4988" spans="2:7" ht="29.25" customHeight="1" x14ac:dyDescent="0.25">
      <c r="B4988" s="131" t="s">
        <v>4237</v>
      </c>
      <c r="C4988" s="131" t="s">
        <v>4177</v>
      </c>
      <c r="D4988" s="131" t="s">
        <v>4178</v>
      </c>
      <c r="E4988" s="132" t="s">
        <v>2861</v>
      </c>
      <c r="F4988" s="136" t="s">
        <v>586</v>
      </c>
      <c r="G4988" s="133">
        <v>31.636986189177971</v>
      </c>
    </row>
    <row r="4989" spans="2:7" ht="29.25" customHeight="1" x14ac:dyDescent="0.25">
      <c r="B4989" s="131" t="s">
        <v>4238</v>
      </c>
      <c r="C4989" s="131" t="s">
        <v>4177</v>
      </c>
      <c r="D4989" s="131" t="s">
        <v>4178</v>
      </c>
      <c r="E4989" s="132" t="s">
        <v>2267</v>
      </c>
      <c r="F4989" s="136" t="s">
        <v>845</v>
      </c>
      <c r="G4989" s="133">
        <v>7.3751190503186628</v>
      </c>
    </row>
    <row r="4990" spans="2:7" ht="30" customHeight="1" x14ac:dyDescent="0.25">
      <c r="B4990" s="131" t="s">
        <v>4239</v>
      </c>
      <c r="C4990" s="131" t="s">
        <v>4177</v>
      </c>
      <c r="D4990" s="131" t="s">
        <v>4178</v>
      </c>
      <c r="E4990" s="132" t="s">
        <v>2947</v>
      </c>
      <c r="F4990" s="136" t="s">
        <v>544</v>
      </c>
      <c r="G4990" s="133">
        <v>127.22134841089402</v>
      </c>
    </row>
    <row r="4991" spans="2:7" ht="29.25" customHeight="1" x14ac:dyDescent="0.25">
      <c r="B4991" s="131" t="s">
        <v>4240</v>
      </c>
      <c r="C4991" s="131" t="s">
        <v>4177</v>
      </c>
      <c r="D4991" s="131" t="s">
        <v>4178</v>
      </c>
      <c r="E4991" s="132" t="s">
        <v>2514</v>
      </c>
      <c r="F4991" s="136" t="s">
        <v>845</v>
      </c>
      <c r="G4991" s="133">
        <v>7.3751190503186628</v>
      </c>
    </row>
    <row r="4992" spans="2:7" ht="29.25" customHeight="1" x14ac:dyDescent="0.25">
      <c r="B4992" s="131" t="s">
        <v>4239</v>
      </c>
      <c r="C4992" s="131" t="s">
        <v>4177</v>
      </c>
      <c r="D4992" s="131" t="s">
        <v>4178</v>
      </c>
      <c r="E4992" s="132" t="s">
        <v>2321</v>
      </c>
      <c r="F4992" s="136" t="s">
        <v>626</v>
      </c>
      <c r="G4992" s="133">
        <v>19.759770997370438</v>
      </c>
    </row>
    <row r="4993" spans="2:7" ht="33" customHeight="1" x14ac:dyDescent="0.25">
      <c r="B4993" s="131" t="s">
        <v>4239</v>
      </c>
      <c r="C4993" s="131" t="s">
        <v>4177</v>
      </c>
      <c r="D4993" s="131" t="s">
        <v>4178</v>
      </c>
      <c r="E4993" s="132" t="s">
        <v>2495</v>
      </c>
      <c r="F4993" s="136" t="s">
        <v>563</v>
      </c>
      <c r="G4993" s="133">
        <v>79.359021341031337</v>
      </c>
    </row>
    <row r="4994" spans="2:7" ht="29.25" customHeight="1" x14ac:dyDescent="0.25">
      <c r="B4994" s="131" t="s">
        <v>4239</v>
      </c>
      <c r="C4994" s="131" t="s">
        <v>4177</v>
      </c>
      <c r="D4994" s="131" t="s">
        <v>4178</v>
      </c>
      <c r="E4994" s="132" t="s">
        <v>3254</v>
      </c>
      <c r="F4994" s="136" t="s">
        <v>553</v>
      </c>
      <c r="G4994" s="133">
        <v>198.9118409022208</v>
      </c>
    </row>
    <row r="4995" spans="2:7" ht="30" customHeight="1" x14ac:dyDescent="0.25">
      <c r="B4995" s="131" t="s">
        <v>4241</v>
      </c>
      <c r="C4995" s="131" t="s">
        <v>4177</v>
      </c>
      <c r="D4995" s="131" t="s">
        <v>4178</v>
      </c>
      <c r="E4995" s="132" t="s">
        <v>2506</v>
      </c>
      <c r="F4995" s="136" t="s">
        <v>796</v>
      </c>
      <c r="G4995" s="133">
        <v>14.736921053223693</v>
      </c>
    </row>
    <row r="4996" spans="2:7" ht="30" customHeight="1" x14ac:dyDescent="0.25">
      <c r="B4996" s="131" t="s">
        <v>4242</v>
      </c>
      <c r="C4996" s="131" t="s">
        <v>4177</v>
      </c>
      <c r="D4996" s="131" t="s">
        <v>4178</v>
      </c>
      <c r="E4996" s="132" t="s">
        <v>2979</v>
      </c>
      <c r="F4996" s="136" t="s">
        <v>688</v>
      </c>
      <c r="G4996" s="133">
        <v>47.450498017849469</v>
      </c>
    </row>
    <row r="4997" spans="2:7" ht="29.25" customHeight="1" x14ac:dyDescent="0.25">
      <c r="B4997" s="131" t="s">
        <v>4200</v>
      </c>
      <c r="C4997" s="131" t="s">
        <v>4177</v>
      </c>
      <c r="D4997" s="131" t="s">
        <v>4178</v>
      </c>
      <c r="E4997" s="132" t="s">
        <v>3307</v>
      </c>
      <c r="F4997" s="136" t="s">
        <v>553</v>
      </c>
      <c r="G4997" s="133">
        <v>217.85999377722524</v>
      </c>
    </row>
    <row r="4998" spans="2:7" ht="27.75" customHeight="1" x14ac:dyDescent="0.25">
      <c r="B4998" s="131" t="s">
        <v>4200</v>
      </c>
      <c r="C4998" s="131" t="s">
        <v>4177</v>
      </c>
      <c r="D4998" s="131" t="s">
        <v>4178</v>
      </c>
      <c r="E4998" s="132" t="s">
        <v>2619</v>
      </c>
      <c r="F4998" s="136" t="s">
        <v>563</v>
      </c>
      <c r="G4998" s="133">
        <v>86.982703813771465</v>
      </c>
    </row>
    <row r="4999" spans="2:7" ht="29.25" customHeight="1" x14ac:dyDescent="0.25">
      <c r="B4999" s="131" t="s">
        <v>4200</v>
      </c>
      <c r="C4999" s="131" t="s">
        <v>4177</v>
      </c>
      <c r="D4999" s="131" t="s">
        <v>4178</v>
      </c>
      <c r="E4999" s="132" t="s">
        <v>2520</v>
      </c>
      <c r="F4999" s="136" t="s">
        <v>586</v>
      </c>
      <c r="G4999" s="133">
        <v>34.868723355733003</v>
      </c>
    </row>
    <row r="5000" spans="2:7" ht="30" customHeight="1" x14ac:dyDescent="0.25">
      <c r="B5000" s="131" t="s">
        <v>4200</v>
      </c>
      <c r="C5000" s="131" t="s">
        <v>4177</v>
      </c>
      <c r="D5000" s="131" t="s">
        <v>4178</v>
      </c>
      <c r="E5000" s="132" t="s">
        <v>2547</v>
      </c>
      <c r="F5000" s="136" t="s">
        <v>563</v>
      </c>
      <c r="G5000" s="133">
        <v>87.650910964771526</v>
      </c>
    </row>
    <row r="5001" spans="2:7" ht="30" customHeight="1" x14ac:dyDescent="0.25">
      <c r="B5001" s="131" t="s">
        <v>4200</v>
      </c>
      <c r="C5001" s="131" t="s">
        <v>4177</v>
      </c>
      <c r="D5001" s="131" t="s">
        <v>4178</v>
      </c>
      <c r="E5001" s="132" t="s">
        <v>4243</v>
      </c>
      <c r="F5001" s="136" t="s">
        <v>553</v>
      </c>
      <c r="G5001" s="133">
        <v>219.50737794154134</v>
      </c>
    </row>
    <row r="5002" spans="2:7" ht="30.75" customHeight="1" x14ac:dyDescent="0.25">
      <c r="B5002" s="131" t="s">
        <v>4244</v>
      </c>
      <c r="C5002" s="131" t="s">
        <v>4177</v>
      </c>
      <c r="D5002" s="131" t="s">
        <v>4178</v>
      </c>
      <c r="E5002" s="132" t="s">
        <v>2280</v>
      </c>
      <c r="F5002" s="136" t="s">
        <v>626</v>
      </c>
      <c r="G5002" s="133">
        <v>16.199431836523281</v>
      </c>
    </row>
    <row r="5003" spans="2:7" ht="30.75" customHeight="1" x14ac:dyDescent="0.25">
      <c r="B5003" s="131" t="s">
        <v>4245</v>
      </c>
      <c r="C5003" s="131" t="s">
        <v>4177</v>
      </c>
      <c r="D5003" s="131" t="s">
        <v>4178</v>
      </c>
      <c r="E5003" s="132" t="s">
        <v>2536</v>
      </c>
      <c r="F5003" s="136" t="s">
        <v>544</v>
      </c>
      <c r="G5003" s="133">
        <v>104.22437808504507</v>
      </c>
    </row>
    <row r="5004" spans="2:7" ht="31.5" customHeight="1" x14ac:dyDescent="0.25">
      <c r="B5004" s="131" t="s">
        <v>4246</v>
      </c>
      <c r="C5004" s="131" t="s">
        <v>4177</v>
      </c>
      <c r="D5004" s="131" t="s">
        <v>4178</v>
      </c>
      <c r="E5004" s="132" t="s">
        <v>2405</v>
      </c>
      <c r="F5004" s="136" t="s">
        <v>688</v>
      </c>
      <c r="G5004" s="133">
        <v>38.796226750882283</v>
      </c>
    </row>
    <row r="5005" spans="2:7" ht="30" customHeight="1" x14ac:dyDescent="0.25">
      <c r="B5005" s="131" t="s">
        <v>4246</v>
      </c>
      <c r="C5005" s="131" t="s">
        <v>4177</v>
      </c>
      <c r="D5005" s="131" t="s">
        <v>4178</v>
      </c>
      <c r="E5005" s="132" t="s">
        <v>3149</v>
      </c>
      <c r="F5005" s="136" t="s">
        <v>559</v>
      </c>
      <c r="G5005" s="133">
        <v>40.877387134427366</v>
      </c>
    </row>
    <row r="5006" spans="2:7" ht="30.75" customHeight="1" x14ac:dyDescent="0.25">
      <c r="B5006" s="131" t="s">
        <v>4247</v>
      </c>
      <c r="C5006" s="131" t="s">
        <v>4177</v>
      </c>
      <c r="D5006" s="131" t="s">
        <v>4178</v>
      </c>
      <c r="E5006" s="132" t="s">
        <v>4248</v>
      </c>
      <c r="F5006" s="136" t="s">
        <v>544</v>
      </c>
      <c r="G5006" s="133">
        <v>134.12143744331999</v>
      </c>
    </row>
    <row r="5007" spans="2:7" ht="30" customHeight="1" x14ac:dyDescent="0.25">
      <c r="B5007" s="131" t="s">
        <v>4247</v>
      </c>
      <c r="C5007" s="131" t="s">
        <v>4177</v>
      </c>
      <c r="D5007" s="131" t="s">
        <v>4178</v>
      </c>
      <c r="E5007" s="132" t="s">
        <v>4249</v>
      </c>
      <c r="F5007" s="136" t="s">
        <v>553</v>
      </c>
      <c r="G5007" s="133">
        <v>209.77960716253506</v>
      </c>
    </row>
    <row r="5008" spans="2:7" ht="29.25" customHeight="1" x14ac:dyDescent="0.25">
      <c r="B5008" s="131" t="s">
        <v>4247</v>
      </c>
      <c r="C5008" s="131" t="s">
        <v>4177</v>
      </c>
      <c r="D5008" s="131" t="s">
        <v>4178</v>
      </c>
      <c r="E5008" s="132" t="s">
        <v>2807</v>
      </c>
      <c r="F5008" s="136" t="s">
        <v>563</v>
      </c>
      <c r="G5008" s="133">
        <v>83.691719894483043</v>
      </c>
    </row>
    <row r="5009" spans="2:7" ht="30" customHeight="1" x14ac:dyDescent="0.25">
      <c r="B5009" s="131" t="s">
        <v>4247</v>
      </c>
      <c r="C5009" s="131" t="s">
        <v>4177</v>
      </c>
      <c r="D5009" s="131" t="s">
        <v>4178</v>
      </c>
      <c r="E5009" s="132" t="s">
        <v>4250</v>
      </c>
      <c r="F5009" s="136" t="s">
        <v>547</v>
      </c>
      <c r="G5009" s="133">
        <v>336.27237647613083</v>
      </c>
    </row>
    <row r="5010" spans="2:7" ht="28.5" customHeight="1" x14ac:dyDescent="0.25">
      <c r="B5010" s="131" t="s">
        <v>4251</v>
      </c>
      <c r="C5010" s="131" t="s">
        <v>4177</v>
      </c>
      <c r="D5010" s="131" t="s">
        <v>4178</v>
      </c>
      <c r="E5010" s="132" t="s">
        <v>3029</v>
      </c>
      <c r="F5010" s="136" t="s">
        <v>688</v>
      </c>
      <c r="G5010" s="133">
        <v>50.043092849684697</v>
      </c>
    </row>
    <row r="5011" spans="2:7" ht="27.75" customHeight="1" x14ac:dyDescent="0.25">
      <c r="B5011" s="131" t="s">
        <v>4252</v>
      </c>
      <c r="C5011" s="131" t="s">
        <v>4177</v>
      </c>
      <c r="D5011" s="131" t="s">
        <v>4178</v>
      </c>
      <c r="E5011" s="132" t="s">
        <v>2559</v>
      </c>
      <c r="F5011" s="136" t="s">
        <v>563</v>
      </c>
      <c r="G5011" s="133">
        <v>83.691719894483043</v>
      </c>
    </row>
    <row r="5012" spans="2:7" ht="30" customHeight="1" x14ac:dyDescent="0.25">
      <c r="B5012" s="131" t="s">
        <v>4253</v>
      </c>
      <c r="C5012" s="131" t="s">
        <v>4177</v>
      </c>
      <c r="D5012" s="131" t="s">
        <v>4178</v>
      </c>
      <c r="E5012" s="132" t="s">
        <v>2728</v>
      </c>
      <c r="F5012" s="136" t="s">
        <v>559</v>
      </c>
      <c r="G5012" s="133">
        <v>59.332575835821551</v>
      </c>
    </row>
    <row r="5013" spans="2:7" ht="34.5" customHeight="1" x14ac:dyDescent="0.25">
      <c r="B5013" s="131" t="s">
        <v>4253</v>
      </c>
      <c r="C5013" s="131" t="s">
        <v>4177</v>
      </c>
      <c r="D5013" s="131" t="s">
        <v>4178</v>
      </c>
      <c r="E5013" s="132" t="s">
        <v>4254</v>
      </c>
      <c r="F5013" s="136" t="s">
        <v>2424</v>
      </c>
      <c r="G5013" s="133">
        <v>221.66133383519966</v>
      </c>
    </row>
    <row r="5014" spans="2:7" ht="29.25" customHeight="1" x14ac:dyDescent="0.25">
      <c r="B5014" s="131" t="s">
        <v>2614</v>
      </c>
      <c r="C5014" s="131" t="s">
        <v>4177</v>
      </c>
      <c r="D5014" s="131" t="s">
        <v>4178</v>
      </c>
      <c r="E5014" s="132" t="s">
        <v>2410</v>
      </c>
      <c r="F5014" s="136" t="s">
        <v>586</v>
      </c>
      <c r="G5014" s="133">
        <v>37.646279540812039</v>
      </c>
    </row>
    <row r="5015" spans="2:7" ht="29.25" customHeight="1" x14ac:dyDescent="0.25">
      <c r="B5015" s="131" t="s">
        <v>4253</v>
      </c>
      <c r="C5015" s="131" t="s">
        <v>4177</v>
      </c>
      <c r="D5015" s="131" t="s">
        <v>4178</v>
      </c>
      <c r="E5015" s="132" t="s">
        <v>4255</v>
      </c>
      <c r="F5015" s="136" t="s">
        <v>544</v>
      </c>
      <c r="G5015" s="133">
        <v>150.8337575855752</v>
      </c>
    </row>
    <row r="5016" spans="2:7" ht="29.25" customHeight="1" x14ac:dyDescent="0.25">
      <c r="B5016" s="131" t="s">
        <v>4253</v>
      </c>
      <c r="C5016" s="131" t="s">
        <v>4177</v>
      </c>
      <c r="D5016" s="131" t="s">
        <v>4178</v>
      </c>
      <c r="E5016" s="132" t="s">
        <v>2306</v>
      </c>
      <c r="F5016" s="136" t="s">
        <v>559</v>
      </c>
      <c r="G5016" s="133">
        <v>59.332575835821551</v>
      </c>
    </row>
    <row r="5017" spans="2:7" ht="30" customHeight="1" x14ac:dyDescent="0.25">
      <c r="B5017" s="131" t="s">
        <v>4256</v>
      </c>
      <c r="C5017" s="131" t="s">
        <v>4177</v>
      </c>
      <c r="D5017" s="131" t="s">
        <v>4178</v>
      </c>
      <c r="E5017" s="132" t="s">
        <v>2732</v>
      </c>
      <c r="F5017" s="136" t="s">
        <v>586</v>
      </c>
      <c r="G5017" s="133">
        <v>37.646279540812039</v>
      </c>
    </row>
    <row r="5018" spans="2:7" ht="30" customHeight="1" x14ac:dyDescent="0.25">
      <c r="B5018" s="131" t="s">
        <v>4200</v>
      </c>
      <c r="C5018" s="131" t="s">
        <v>4177</v>
      </c>
      <c r="D5018" s="131" t="s">
        <v>4178</v>
      </c>
      <c r="E5018" s="132" t="s">
        <v>4257</v>
      </c>
      <c r="F5018" s="136" t="s">
        <v>553</v>
      </c>
      <c r="G5018" s="133">
        <v>209.85700559250716</v>
      </c>
    </row>
    <row r="5019" spans="2:7" ht="29.25" customHeight="1" x14ac:dyDescent="0.25">
      <c r="B5019" s="131" t="s">
        <v>4258</v>
      </c>
      <c r="C5019" s="131" t="s">
        <v>4177</v>
      </c>
      <c r="D5019" s="131" t="s">
        <v>4178</v>
      </c>
      <c r="E5019" s="132" t="s">
        <v>4259</v>
      </c>
      <c r="F5019" s="136" t="s">
        <v>553</v>
      </c>
      <c r="G5019" s="133">
        <v>209.85700559250716</v>
      </c>
    </row>
    <row r="5020" spans="2:7" ht="29.25" customHeight="1" x14ac:dyDescent="0.25">
      <c r="B5020" s="131" t="s">
        <v>4258</v>
      </c>
      <c r="C5020" s="131" t="s">
        <v>4177</v>
      </c>
      <c r="D5020" s="131" t="s">
        <v>4178</v>
      </c>
      <c r="E5020" s="132" t="s">
        <v>2519</v>
      </c>
      <c r="F5020" s="136" t="s">
        <v>563</v>
      </c>
      <c r="G5020" s="133">
        <v>83.74669264426467</v>
      </c>
    </row>
    <row r="5021" spans="2:7" ht="29.25" customHeight="1" x14ac:dyDescent="0.25">
      <c r="B5021" s="131" t="s">
        <v>4258</v>
      </c>
      <c r="C5021" s="131" t="s">
        <v>4177</v>
      </c>
      <c r="D5021" s="131" t="s">
        <v>4178</v>
      </c>
      <c r="E5021" s="132" t="s">
        <v>3014</v>
      </c>
      <c r="F5021" s="136" t="s">
        <v>559</v>
      </c>
      <c r="G5021" s="133">
        <v>52.709713317890504</v>
      </c>
    </row>
    <row r="5022" spans="2:7" ht="30" customHeight="1" x14ac:dyDescent="0.25">
      <c r="B5022" s="131" t="s">
        <v>4258</v>
      </c>
      <c r="C5022" s="131" t="s">
        <v>4177</v>
      </c>
      <c r="D5022" s="131" t="s">
        <v>4178</v>
      </c>
      <c r="E5022" s="132" t="s">
        <v>2320</v>
      </c>
      <c r="F5022" s="136" t="s">
        <v>559</v>
      </c>
      <c r="G5022" s="133">
        <v>52.709713317890504</v>
      </c>
    </row>
    <row r="5023" spans="2:7" ht="27.75" customHeight="1" x14ac:dyDescent="0.25">
      <c r="B5023" s="131" t="s">
        <v>4260</v>
      </c>
      <c r="C5023" s="131" t="s">
        <v>4177</v>
      </c>
      <c r="D5023" s="131" t="s">
        <v>4178</v>
      </c>
      <c r="E5023" s="132" t="s">
        <v>3358</v>
      </c>
      <c r="F5023" s="136" t="s">
        <v>586</v>
      </c>
      <c r="G5023" s="133">
        <v>36.687900967664163</v>
      </c>
    </row>
    <row r="5024" spans="2:7" ht="27.75" customHeight="1" x14ac:dyDescent="0.25">
      <c r="B5024" s="131" t="s">
        <v>4261</v>
      </c>
      <c r="C5024" s="131" t="s">
        <v>4177</v>
      </c>
      <c r="D5024" s="131" t="s">
        <v>4178</v>
      </c>
      <c r="E5024" s="132" t="s">
        <v>2392</v>
      </c>
      <c r="F5024" s="136" t="s">
        <v>688</v>
      </c>
      <c r="G5024" s="133">
        <v>55.035123365077439</v>
      </c>
    </row>
    <row r="5025" spans="2:7" ht="29.25" customHeight="1" x14ac:dyDescent="0.25">
      <c r="B5025" s="131" t="s">
        <v>2589</v>
      </c>
      <c r="C5025" s="131" t="s">
        <v>4177</v>
      </c>
      <c r="D5025" s="131" t="s">
        <v>4178</v>
      </c>
      <c r="E5025" s="132" t="s">
        <v>2533</v>
      </c>
      <c r="F5025" s="136" t="s">
        <v>626</v>
      </c>
      <c r="G5025" s="133">
        <v>22.940873971802599</v>
      </c>
    </row>
    <row r="5026" spans="2:7" ht="29.25" customHeight="1" x14ac:dyDescent="0.25">
      <c r="B5026" s="131" t="s">
        <v>4262</v>
      </c>
      <c r="C5026" s="131" t="s">
        <v>4177</v>
      </c>
      <c r="D5026" s="131" t="s">
        <v>4178</v>
      </c>
      <c r="E5026" s="132" t="s">
        <v>2397</v>
      </c>
      <c r="F5026" s="136" t="s">
        <v>559</v>
      </c>
      <c r="G5026" s="133">
        <v>57.9</v>
      </c>
    </row>
    <row r="5027" spans="2:7" ht="30" customHeight="1" x14ac:dyDescent="0.25">
      <c r="B5027" s="131" t="s">
        <v>4262</v>
      </c>
      <c r="C5027" s="131" t="s">
        <v>4177</v>
      </c>
      <c r="D5027" s="131" t="s">
        <v>4178</v>
      </c>
      <c r="E5027" s="132" t="s">
        <v>3710</v>
      </c>
      <c r="F5027" s="136" t="s">
        <v>563</v>
      </c>
      <c r="G5027" s="133">
        <v>91.994376976149823</v>
      </c>
    </row>
    <row r="5028" spans="2:7" ht="30" customHeight="1" x14ac:dyDescent="0.25">
      <c r="B5028" s="131" t="s">
        <v>4263</v>
      </c>
      <c r="C5028" s="131" t="s">
        <v>4177</v>
      </c>
      <c r="D5028" s="131" t="s">
        <v>4178</v>
      </c>
      <c r="E5028" s="132" t="s">
        <v>2543</v>
      </c>
      <c r="F5028" s="136" t="s">
        <v>845</v>
      </c>
      <c r="G5028" s="133">
        <v>8.6398529491264551</v>
      </c>
    </row>
    <row r="5029" spans="2:7" ht="29.25" customHeight="1" x14ac:dyDescent="0.25">
      <c r="B5029" s="131" t="s">
        <v>4264</v>
      </c>
      <c r="C5029" s="131" t="s">
        <v>4177</v>
      </c>
      <c r="D5029" s="131" t="s">
        <v>4178</v>
      </c>
      <c r="E5029" s="132" t="s">
        <v>2649</v>
      </c>
      <c r="F5029" s="136" t="s">
        <v>544</v>
      </c>
      <c r="G5029" s="133">
        <v>129.2765561826152</v>
      </c>
    </row>
    <row r="5030" spans="2:7" ht="27.75" customHeight="1" x14ac:dyDescent="0.25">
      <c r="B5030" s="131" t="s">
        <v>4264</v>
      </c>
      <c r="C5030" s="131" t="s">
        <v>4177</v>
      </c>
      <c r="D5030" s="131" t="s">
        <v>4178</v>
      </c>
      <c r="E5030" s="132" t="s">
        <v>2985</v>
      </c>
      <c r="F5030" s="136" t="s">
        <v>798</v>
      </c>
      <c r="G5030" s="133">
        <v>22.923277594818348</v>
      </c>
    </row>
    <row r="5031" spans="2:7" ht="29.25" customHeight="1" x14ac:dyDescent="0.25">
      <c r="B5031" s="131" t="s">
        <v>4264</v>
      </c>
      <c r="C5031" s="131" t="s">
        <v>4177</v>
      </c>
      <c r="D5031" s="131" t="s">
        <v>4178</v>
      </c>
      <c r="E5031" s="132" t="s">
        <v>2379</v>
      </c>
      <c r="F5031" s="136" t="s">
        <v>559</v>
      </c>
      <c r="G5031" s="133">
        <v>51.406467320096084</v>
      </c>
    </row>
    <row r="5032" spans="2:7" ht="27.75" customHeight="1" x14ac:dyDescent="0.25">
      <c r="B5032" s="131" t="s">
        <v>4264</v>
      </c>
      <c r="C5032" s="131" t="s">
        <v>4177</v>
      </c>
      <c r="D5032" s="131" t="s">
        <v>4178</v>
      </c>
      <c r="E5032" s="132" t="s">
        <v>4265</v>
      </c>
      <c r="F5032" s="136" t="s">
        <v>544</v>
      </c>
      <c r="G5032" s="133">
        <v>130.87664167716918</v>
      </c>
    </row>
    <row r="5033" spans="2:7" ht="30" customHeight="1" x14ac:dyDescent="0.25">
      <c r="B5033" s="131" t="s">
        <v>4264</v>
      </c>
      <c r="C5033" s="131" t="s">
        <v>4177</v>
      </c>
      <c r="D5033" s="131" t="s">
        <v>4178</v>
      </c>
      <c r="E5033" s="132" t="s">
        <v>2681</v>
      </c>
      <c r="F5033" s="136" t="s">
        <v>559</v>
      </c>
      <c r="G5033" s="133">
        <v>51.406467320096084</v>
      </c>
    </row>
    <row r="5034" spans="2:7" ht="29.25" customHeight="1" x14ac:dyDescent="0.25">
      <c r="B5034" s="131" t="s">
        <v>4264</v>
      </c>
      <c r="C5034" s="131" t="s">
        <v>4177</v>
      </c>
      <c r="D5034" s="131" t="s">
        <v>4178</v>
      </c>
      <c r="E5034" s="132" t="s">
        <v>4266</v>
      </c>
      <c r="F5034" s="136" t="s">
        <v>544</v>
      </c>
      <c r="G5034" s="133">
        <v>130.87664167716918</v>
      </c>
    </row>
    <row r="5035" spans="2:7" ht="29.25" customHeight="1" x14ac:dyDescent="0.25">
      <c r="B5035" s="131" t="s">
        <v>4267</v>
      </c>
      <c r="C5035" s="131" t="s">
        <v>4177</v>
      </c>
      <c r="D5035" s="131" t="s">
        <v>4178</v>
      </c>
      <c r="E5035" s="132" t="s">
        <v>4268</v>
      </c>
      <c r="F5035" s="136" t="s">
        <v>553</v>
      </c>
      <c r="G5035" s="133">
        <v>204.73235150794775</v>
      </c>
    </row>
    <row r="5036" spans="2:7" ht="27.75" customHeight="1" x14ac:dyDescent="0.25">
      <c r="B5036" s="131" t="s">
        <v>4267</v>
      </c>
      <c r="C5036" s="131" t="s">
        <v>4177</v>
      </c>
      <c r="D5036" s="131" t="s">
        <v>4178</v>
      </c>
      <c r="E5036" s="132" t="s">
        <v>3314</v>
      </c>
      <c r="F5036" s="136" t="s">
        <v>563</v>
      </c>
      <c r="G5036" s="133">
        <v>81.750342468966721</v>
      </c>
    </row>
    <row r="5037" spans="2:7" ht="29.25" customHeight="1" x14ac:dyDescent="0.25">
      <c r="B5037" s="131" t="s">
        <v>4267</v>
      </c>
      <c r="C5037" s="131" t="s">
        <v>4177</v>
      </c>
      <c r="D5037" s="131" t="s">
        <v>4178</v>
      </c>
      <c r="E5037" s="132" t="s">
        <v>4269</v>
      </c>
      <c r="F5037" s="136" t="s">
        <v>563</v>
      </c>
      <c r="G5037" s="133">
        <v>81.750342468966721</v>
      </c>
    </row>
    <row r="5038" spans="2:7" ht="30" customHeight="1" x14ac:dyDescent="0.25">
      <c r="B5038" s="131" t="s">
        <v>4270</v>
      </c>
      <c r="C5038" s="131" t="s">
        <v>4177</v>
      </c>
      <c r="D5038" s="131" t="s">
        <v>4178</v>
      </c>
      <c r="E5038" s="132" t="s">
        <v>2647</v>
      </c>
      <c r="F5038" s="136" t="s">
        <v>688</v>
      </c>
      <c r="G5038" s="133">
        <v>48.822791046061631</v>
      </c>
    </row>
    <row r="5039" spans="2:7" ht="29.25" customHeight="1" x14ac:dyDescent="0.25">
      <c r="B5039" s="131" t="s">
        <v>4264</v>
      </c>
      <c r="C5039" s="131" t="s">
        <v>4177</v>
      </c>
      <c r="D5039" s="131" t="s">
        <v>4178</v>
      </c>
      <c r="E5039" s="132" t="s">
        <v>2471</v>
      </c>
      <c r="F5039" s="136" t="s">
        <v>659</v>
      </c>
      <c r="G5039" s="133">
        <v>45.559279337765098</v>
      </c>
    </row>
    <row r="5040" spans="2:7" ht="27.75" customHeight="1" x14ac:dyDescent="0.25">
      <c r="B5040" s="131" t="s">
        <v>4264</v>
      </c>
      <c r="C5040" s="131" t="s">
        <v>4177</v>
      </c>
      <c r="D5040" s="131" t="s">
        <v>4178</v>
      </c>
      <c r="E5040" s="132" t="s">
        <v>3786</v>
      </c>
      <c r="F5040" s="136" t="s">
        <v>4271</v>
      </c>
      <c r="G5040" s="133">
        <v>74.188181001719386</v>
      </c>
    </row>
    <row r="5041" spans="2:7" ht="29.25" customHeight="1" x14ac:dyDescent="0.25">
      <c r="B5041" s="131" t="s">
        <v>4267</v>
      </c>
      <c r="C5041" s="131" t="s">
        <v>4177</v>
      </c>
      <c r="D5041" s="131" t="s">
        <v>4178</v>
      </c>
      <c r="E5041" s="132" t="s">
        <v>2386</v>
      </c>
      <c r="F5041" s="136" t="s">
        <v>563</v>
      </c>
      <c r="G5041" s="133">
        <v>82</v>
      </c>
    </row>
    <row r="5042" spans="2:7" ht="27.75" customHeight="1" x14ac:dyDescent="0.25">
      <c r="B5042" s="131" t="s">
        <v>4272</v>
      </c>
      <c r="C5042" s="131" t="s">
        <v>4177</v>
      </c>
      <c r="D5042" s="131" t="s">
        <v>4178</v>
      </c>
      <c r="E5042" s="132" t="s">
        <v>2738</v>
      </c>
      <c r="F5042" s="136" t="s">
        <v>659</v>
      </c>
      <c r="G5042" s="133">
        <v>45.559279337765098</v>
      </c>
    </row>
    <row r="5043" spans="2:7" ht="30" customHeight="1" x14ac:dyDescent="0.25">
      <c r="B5043" s="131" t="s">
        <v>4273</v>
      </c>
      <c r="C5043" s="131" t="s">
        <v>4177</v>
      </c>
      <c r="D5043" s="131" t="s">
        <v>4178</v>
      </c>
      <c r="E5043" s="132" t="s">
        <v>2650</v>
      </c>
      <c r="F5043" s="136" t="s">
        <v>1097</v>
      </c>
      <c r="G5043" s="133">
        <v>3.4614835192865496</v>
      </c>
    </row>
    <row r="5044" spans="2:7" ht="27.75" customHeight="1" x14ac:dyDescent="0.25">
      <c r="B5044" s="131" t="s">
        <v>4274</v>
      </c>
      <c r="C5044" s="131" t="s">
        <v>4177</v>
      </c>
      <c r="D5044" s="131" t="s">
        <v>4178</v>
      </c>
      <c r="E5044" s="132" t="s">
        <v>2264</v>
      </c>
      <c r="F5044" s="136" t="s">
        <v>688</v>
      </c>
      <c r="G5044" s="133">
        <v>57.405775645785432</v>
      </c>
    </row>
    <row r="5045" spans="2:7" ht="27.75" customHeight="1" x14ac:dyDescent="0.25">
      <c r="B5045" s="131" t="s">
        <v>4274</v>
      </c>
      <c r="C5045" s="131" t="s">
        <v>4177</v>
      </c>
      <c r="D5045" s="131" t="s">
        <v>4178</v>
      </c>
      <c r="E5045" s="132" t="s">
        <v>2486</v>
      </c>
      <c r="F5045" s="136" t="s">
        <v>626</v>
      </c>
      <c r="G5045" s="133">
        <v>23.918334617360802</v>
      </c>
    </row>
    <row r="5046" spans="2:7" ht="29.25" customHeight="1" x14ac:dyDescent="0.25">
      <c r="B5046" s="131" t="s">
        <v>4274</v>
      </c>
      <c r="C5046" s="131" t="s">
        <v>4177</v>
      </c>
      <c r="D5046" s="131" t="s">
        <v>4178</v>
      </c>
      <c r="E5046" s="132" t="s">
        <v>2622</v>
      </c>
      <c r="F5046" s="136" t="s">
        <v>688</v>
      </c>
      <c r="G5046" s="133">
        <v>57.405775645785432</v>
      </c>
    </row>
    <row r="5047" spans="2:7" ht="29.25" customHeight="1" x14ac:dyDescent="0.25">
      <c r="B5047" s="131" t="s">
        <v>4274</v>
      </c>
      <c r="C5047" s="131" t="s">
        <v>4177</v>
      </c>
      <c r="D5047" s="131" t="s">
        <v>4178</v>
      </c>
      <c r="E5047" s="132" t="s">
        <v>2477</v>
      </c>
      <c r="F5047" s="136" t="s">
        <v>563</v>
      </c>
      <c r="G5047" s="133">
        <v>78</v>
      </c>
    </row>
    <row r="5048" spans="2:7" ht="27.75" customHeight="1" x14ac:dyDescent="0.25">
      <c r="B5048" s="131" t="s">
        <v>4274</v>
      </c>
      <c r="C5048" s="131" t="s">
        <v>4177</v>
      </c>
      <c r="D5048" s="131" t="s">
        <v>4178</v>
      </c>
      <c r="E5048" s="132" t="s">
        <v>2329</v>
      </c>
      <c r="F5048" s="136" t="s">
        <v>563</v>
      </c>
      <c r="G5048" s="133">
        <v>73</v>
      </c>
    </row>
    <row r="5049" spans="2:7" ht="27.75" customHeight="1" x14ac:dyDescent="0.25">
      <c r="B5049" s="131" t="s">
        <v>4275</v>
      </c>
      <c r="C5049" s="131" t="s">
        <v>4177</v>
      </c>
      <c r="D5049" s="131" t="s">
        <v>4178</v>
      </c>
      <c r="E5049" s="132" t="s">
        <v>2980</v>
      </c>
      <c r="F5049" s="136" t="s">
        <v>563</v>
      </c>
      <c r="G5049" s="133">
        <v>81</v>
      </c>
    </row>
    <row r="5050" spans="2:7" ht="30" customHeight="1" x14ac:dyDescent="0.25">
      <c r="B5050" s="131" t="s">
        <v>4274</v>
      </c>
      <c r="C5050" s="131" t="s">
        <v>4177</v>
      </c>
      <c r="D5050" s="131" t="s">
        <v>4178</v>
      </c>
      <c r="E5050" s="132" t="s">
        <v>2402</v>
      </c>
      <c r="F5050" s="136" t="s">
        <v>563</v>
      </c>
      <c r="G5050" s="133">
        <v>79</v>
      </c>
    </row>
    <row r="5051" spans="2:7" ht="29.25" customHeight="1" x14ac:dyDescent="0.25">
      <c r="B5051" s="131" t="s">
        <v>4274</v>
      </c>
      <c r="C5051" s="131" t="s">
        <v>4177</v>
      </c>
      <c r="D5051" s="131" t="s">
        <v>4178</v>
      </c>
      <c r="E5051" s="132" t="s">
        <v>4276</v>
      </c>
      <c r="F5051" s="136" t="s">
        <v>2424</v>
      </c>
      <c r="G5051" s="133">
        <v>230.53824262816948</v>
      </c>
    </row>
    <row r="5052" spans="2:7" ht="29.25" customHeight="1" x14ac:dyDescent="0.25">
      <c r="B5052" s="131" t="s">
        <v>4274</v>
      </c>
      <c r="C5052" s="131" t="s">
        <v>4177</v>
      </c>
      <c r="D5052" s="131" t="s">
        <v>4178</v>
      </c>
      <c r="E5052" s="132" t="s">
        <v>2467</v>
      </c>
      <c r="F5052" s="136" t="s">
        <v>688</v>
      </c>
      <c r="G5052" s="133">
        <v>46</v>
      </c>
    </row>
    <row r="5053" spans="2:7" ht="30" customHeight="1" x14ac:dyDescent="0.25">
      <c r="B5053" s="131" t="s">
        <v>4274</v>
      </c>
      <c r="C5053" s="131" t="s">
        <v>4177</v>
      </c>
      <c r="D5053" s="131" t="s">
        <v>4178</v>
      </c>
      <c r="E5053" s="132" t="s">
        <v>2289</v>
      </c>
      <c r="F5053" s="136" t="s">
        <v>553</v>
      </c>
      <c r="G5053" s="133">
        <v>240.26912131408474</v>
      </c>
    </row>
    <row r="5054" spans="2:7" ht="27.75" customHeight="1" x14ac:dyDescent="0.25">
      <c r="B5054" s="131" t="s">
        <v>4277</v>
      </c>
      <c r="C5054" s="131" t="s">
        <v>4177</v>
      </c>
      <c r="D5054" s="131" t="s">
        <v>4178</v>
      </c>
      <c r="E5054" s="132" t="s">
        <v>2503</v>
      </c>
      <c r="F5054" s="136" t="s">
        <v>688</v>
      </c>
      <c r="G5054" s="133">
        <v>53.064583646240123</v>
      </c>
    </row>
    <row r="5055" spans="2:7" ht="29.25" customHeight="1" x14ac:dyDescent="0.25">
      <c r="B5055" s="131" t="s">
        <v>4278</v>
      </c>
      <c r="C5055" s="131" t="s">
        <v>4177</v>
      </c>
      <c r="D5055" s="131" t="s">
        <v>4178</v>
      </c>
      <c r="E5055" s="132" t="s">
        <v>2502</v>
      </c>
      <c r="F5055" s="136" t="s">
        <v>544</v>
      </c>
      <c r="G5055" s="133">
        <v>121</v>
      </c>
    </row>
    <row r="5056" spans="2:7" ht="27.75" customHeight="1" x14ac:dyDescent="0.25">
      <c r="B5056" s="131" t="s">
        <v>4278</v>
      </c>
      <c r="C5056" s="131" t="s">
        <v>4177</v>
      </c>
      <c r="D5056" s="131" t="s">
        <v>4178</v>
      </c>
      <c r="E5056" s="132" t="s">
        <v>4279</v>
      </c>
      <c r="F5056" s="136" t="s">
        <v>553</v>
      </c>
      <c r="G5056" s="133">
        <v>190</v>
      </c>
    </row>
    <row r="5057" spans="2:7" ht="27.75" customHeight="1" x14ac:dyDescent="0.25">
      <c r="B5057" s="131" t="s">
        <v>4280</v>
      </c>
      <c r="C5057" s="131" t="s">
        <v>4177</v>
      </c>
      <c r="D5057" s="131" t="s">
        <v>4178</v>
      </c>
      <c r="E5057" s="132" t="s">
        <v>2371</v>
      </c>
      <c r="F5057" s="136" t="s">
        <v>563</v>
      </c>
      <c r="G5057" s="133">
        <v>79</v>
      </c>
    </row>
    <row r="5058" spans="2:7" ht="27.75" customHeight="1" x14ac:dyDescent="0.25">
      <c r="B5058" s="131" t="s">
        <v>4280</v>
      </c>
      <c r="C5058" s="131" t="s">
        <v>4177</v>
      </c>
      <c r="D5058" s="131" t="s">
        <v>4178</v>
      </c>
      <c r="E5058" s="132" t="s">
        <v>2514</v>
      </c>
      <c r="F5058" s="136" t="s">
        <v>563</v>
      </c>
      <c r="G5058" s="133">
        <v>73</v>
      </c>
    </row>
    <row r="5059" spans="2:7" ht="29.25" customHeight="1" x14ac:dyDescent="0.25">
      <c r="B5059" s="131" t="s">
        <v>4278</v>
      </c>
      <c r="C5059" s="131" t="s">
        <v>4177</v>
      </c>
      <c r="D5059" s="131" t="s">
        <v>4178</v>
      </c>
      <c r="E5059" s="132" t="s">
        <v>4281</v>
      </c>
      <c r="F5059" s="136" t="s">
        <v>637</v>
      </c>
      <c r="G5059" s="133">
        <v>200</v>
      </c>
    </row>
    <row r="5060" spans="2:7" ht="27.75" customHeight="1" x14ac:dyDescent="0.25">
      <c r="B5060" s="131" t="s">
        <v>4282</v>
      </c>
      <c r="C5060" s="131" t="s">
        <v>4177</v>
      </c>
      <c r="D5060" s="131" t="s">
        <v>4178</v>
      </c>
      <c r="E5060" s="132" t="s">
        <v>2753</v>
      </c>
      <c r="F5060" s="136" t="s">
        <v>798</v>
      </c>
      <c r="G5060" s="133">
        <v>25.3309529880285</v>
      </c>
    </row>
    <row r="5061" spans="2:7" ht="27.75" customHeight="1" x14ac:dyDescent="0.25">
      <c r="B5061" s="131" t="s">
        <v>4280</v>
      </c>
      <c r="C5061" s="131" t="s">
        <v>4177</v>
      </c>
      <c r="D5061" s="131" t="s">
        <v>4178</v>
      </c>
      <c r="E5061" s="132" t="s">
        <v>3154</v>
      </c>
      <c r="F5061" s="136" t="s">
        <v>559</v>
      </c>
      <c r="G5061" s="133">
        <v>55.793058901309102</v>
      </c>
    </row>
    <row r="5062" spans="2:7" ht="29.25" customHeight="1" x14ac:dyDescent="0.25">
      <c r="B5062" s="131" t="s">
        <v>4283</v>
      </c>
      <c r="C5062" s="131" t="s">
        <v>4177</v>
      </c>
      <c r="D5062" s="131" t="s">
        <v>4178</v>
      </c>
      <c r="E5062" s="132" t="s">
        <v>2509</v>
      </c>
      <c r="F5062" s="136" t="s">
        <v>845</v>
      </c>
      <c r="G5062" s="133">
        <v>8.3721179403900301</v>
      </c>
    </row>
    <row r="5063" spans="2:7" ht="29.25" customHeight="1" x14ac:dyDescent="0.25">
      <c r="B5063" s="131" t="s">
        <v>4284</v>
      </c>
      <c r="C5063" s="131" t="s">
        <v>4177</v>
      </c>
      <c r="D5063" s="131" t="s">
        <v>4178</v>
      </c>
      <c r="E5063" s="132" t="s">
        <v>2620</v>
      </c>
      <c r="F5063" s="136" t="s">
        <v>1279</v>
      </c>
      <c r="G5063" s="133">
        <v>114.16006108206514</v>
      </c>
    </row>
    <row r="5064" spans="2:7" ht="27.75" customHeight="1" x14ac:dyDescent="0.25">
      <c r="B5064" s="131" t="s">
        <v>4284</v>
      </c>
      <c r="C5064" s="131" t="s">
        <v>4177</v>
      </c>
      <c r="D5064" s="131" t="s">
        <v>4178</v>
      </c>
      <c r="E5064" s="132" t="s">
        <v>4285</v>
      </c>
      <c r="F5064" s="136" t="s">
        <v>553</v>
      </c>
      <c r="G5064" s="133">
        <v>210</v>
      </c>
    </row>
    <row r="5065" spans="2:7" ht="29.25" customHeight="1" x14ac:dyDescent="0.25">
      <c r="B5065" s="131" t="s">
        <v>4284</v>
      </c>
      <c r="C5065" s="131" t="s">
        <v>4177</v>
      </c>
      <c r="D5065" s="131" t="s">
        <v>4178</v>
      </c>
      <c r="E5065" s="132" t="s">
        <v>4286</v>
      </c>
      <c r="F5065" s="136" t="s">
        <v>559</v>
      </c>
      <c r="G5065" s="133">
        <v>55.793058901309102</v>
      </c>
    </row>
    <row r="5066" spans="2:7" ht="27.75" customHeight="1" x14ac:dyDescent="0.25">
      <c r="B5066" s="131" t="s">
        <v>4287</v>
      </c>
      <c r="C5066" s="131" t="s">
        <v>4177</v>
      </c>
      <c r="D5066" s="131" t="s">
        <v>4178</v>
      </c>
      <c r="E5066" s="132" t="s">
        <v>2824</v>
      </c>
      <c r="F5066" s="136" t="s">
        <v>796</v>
      </c>
      <c r="G5066" s="133">
        <v>16.7350344565371</v>
      </c>
    </row>
    <row r="5067" spans="2:7" ht="30" customHeight="1" x14ac:dyDescent="0.25">
      <c r="B5067" s="131" t="s">
        <v>2631</v>
      </c>
      <c r="C5067" s="131" t="s">
        <v>4177</v>
      </c>
      <c r="D5067" s="131" t="s">
        <v>4178</v>
      </c>
      <c r="E5067" s="132" t="s">
        <v>2515</v>
      </c>
      <c r="F5067" s="136" t="s">
        <v>688</v>
      </c>
      <c r="G5067" s="133">
        <v>53.064583646240123</v>
      </c>
    </row>
    <row r="5068" spans="2:7" ht="27.75" customHeight="1" x14ac:dyDescent="0.25">
      <c r="B5068" s="131" t="s">
        <v>4288</v>
      </c>
      <c r="C5068" s="131" t="s">
        <v>4177</v>
      </c>
      <c r="D5068" s="131" t="s">
        <v>4178</v>
      </c>
      <c r="E5068" s="132" t="s">
        <v>2522</v>
      </c>
      <c r="F5068" s="136" t="s">
        <v>796</v>
      </c>
      <c r="G5068" s="133">
        <v>16.7350344565371</v>
      </c>
    </row>
    <row r="5069" spans="2:7" ht="27.75" customHeight="1" x14ac:dyDescent="0.25">
      <c r="B5069" s="131" t="s">
        <v>4284</v>
      </c>
      <c r="C5069" s="131" t="s">
        <v>4177</v>
      </c>
      <c r="D5069" s="131" t="s">
        <v>4178</v>
      </c>
      <c r="E5069" s="132" t="s">
        <v>3100</v>
      </c>
      <c r="F5069" s="136" t="s">
        <v>688</v>
      </c>
      <c r="G5069" s="133">
        <v>53.064583646240123</v>
      </c>
    </row>
    <row r="5070" spans="2:7" ht="29.25" customHeight="1" x14ac:dyDescent="0.25">
      <c r="B5070" s="131" t="s">
        <v>4205</v>
      </c>
      <c r="C5070" s="131" t="s">
        <v>4177</v>
      </c>
      <c r="D5070" s="131" t="s">
        <v>4178</v>
      </c>
      <c r="E5070" s="132" t="s">
        <v>2513</v>
      </c>
      <c r="F5070" s="136" t="s">
        <v>688</v>
      </c>
      <c r="G5070" s="133">
        <v>53.064583646240123</v>
      </c>
    </row>
    <row r="5071" spans="2:7" ht="29.25" customHeight="1" x14ac:dyDescent="0.25">
      <c r="B5071" s="131" t="s">
        <v>4289</v>
      </c>
      <c r="C5071" s="131" t="s">
        <v>4177</v>
      </c>
      <c r="D5071" s="131" t="s">
        <v>4178</v>
      </c>
      <c r="E5071" s="132" t="s">
        <v>2665</v>
      </c>
      <c r="F5071" s="136" t="s">
        <v>553</v>
      </c>
      <c r="G5071" s="133">
        <v>194.30610446377449</v>
      </c>
    </row>
    <row r="5072" spans="2:7" ht="30" customHeight="1" x14ac:dyDescent="0.25">
      <c r="B5072" s="131" t="s">
        <v>4289</v>
      </c>
      <c r="C5072" s="131" t="s">
        <v>4177</v>
      </c>
      <c r="D5072" s="131" t="s">
        <v>4178</v>
      </c>
      <c r="E5072" s="132" t="s">
        <v>2886</v>
      </c>
      <c r="F5072" s="136" t="s">
        <v>563</v>
      </c>
      <c r="G5072" s="133">
        <v>66</v>
      </c>
    </row>
    <row r="5073" spans="2:7" ht="30.75" customHeight="1" x14ac:dyDescent="0.25">
      <c r="B5073" s="131" t="s">
        <v>4289</v>
      </c>
      <c r="C5073" s="131" t="s">
        <v>4177</v>
      </c>
      <c r="D5073" s="131" t="s">
        <v>4178</v>
      </c>
      <c r="E5073" s="132" t="s">
        <v>2332</v>
      </c>
      <c r="F5073" s="136" t="s">
        <v>553</v>
      </c>
      <c r="G5073" s="133">
        <v>186</v>
      </c>
    </row>
    <row r="5074" spans="2:7" ht="29.25" customHeight="1" x14ac:dyDescent="0.25">
      <c r="B5074" s="131" t="s">
        <v>4290</v>
      </c>
      <c r="C5074" s="131" t="s">
        <v>4177</v>
      </c>
      <c r="D5074" s="131" t="s">
        <v>4178</v>
      </c>
      <c r="E5074" s="132" t="s">
        <v>2498</v>
      </c>
      <c r="F5074" s="136" t="s">
        <v>688</v>
      </c>
      <c r="G5074" s="133">
        <v>46.381997209575843</v>
      </c>
    </row>
    <row r="5075" spans="2:7" ht="29.25" customHeight="1" x14ac:dyDescent="0.25">
      <c r="B5075" s="131" t="s">
        <v>4291</v>
      </c>
      <c r="C5075" s="131" t="s">
        <v>4177</v>
      </c>
      <c r="D5075" s="131" t="s">
        <v>4178</v>
      </c>
      <c r="E5075" s="132" t="s">
        <v>2500</v>
      </c>
      <c r="F5075" s="136" t="s">
        <v>688</v>
      </c>
      <c r="G5075" s="133">
        <v>46.381997209575843</v>
      </c>
    </row>
    <row r="5076" spans="2:7" ht="29.25" customHeight="1" x14ac:dyDescent="0.25">
      <c r="B5076" s="131" t="s">
        <v>4292</v>
      </c>
      <c r="C5076" s="131" t="s">
        <v>4177</v>
      </c>
      <c r="D5076" s="131" t="s">
        <v>4178</v>
      </c>
      <c r="E5076" s="132" t="s">
        <v>2499</v>
      </c>
      <c r="F5076" s="136" t="s">
        <v>563</v>
      </c>
      <c r="G5076" s="133">
        <v>77.506889943807238</v>
      </c>
    </row>
    <row r="5077" spans="2:7" ht="27.75" customHeight="1" x14ac:dyDescent="0.25">
      <c r="B5077" s="131" t="s">
        <v>4293</v>
      </c>
      <c r="C5077" s="131" t="s">
        <v>4177</v>
      </c>
      <c r="D5077" s="131" t="s">
        <v>4178</v>
      </c>
      <c r="E5077" s="132" t="s">
        <v>3201</v>
      </c>
      <c r="F5077" s="136" t="s">
        <v>688</v>
      </c>
      <c r="G5077" s="133">
        <v>46.381997209575843</v>
      </c>
    </row>
    <row r="5078" spans="2:7" ht="27.75" customHeight="1" x14ac:dyDescent="0.25">
      <c r="B5078" s="131" t="s">
        <v>4289</v>
      </c>
      <c r="C5078" s="131" t="s">
        <v>4177</v>
      </c>
      <c r="D5078" s="131" t="s">
        <v>4178</v>
      </c>
      <c r="E5078" s="132" t="s">
        <v>2319</v>
      </c>
      <c r="F5078" s="136" t="s">
        <v>2424</v>
      </c>
      <c r="G5078" s="133">
        <v>233.44705464275316</v>
      </c>
    </row>
    <row r="5079" spans="2:7" ht="29.25" customHeight="1" x14ac:dyDescent="0.25">
      <c r="B5079" s="131" t="s">
        <v>4294</v>
      </c>
      <c r="C5079" s="131" t="s">
        <v>4177</v>
      </c>
      <c r="D5079" s="131" t="s">
        <v>4178</v>
      </c>
      <c r="E5079" s="132" t="s">
        <v>3131</v>
      </c>
      <c r="F5079" s="136" t="s">
        <v>544</v>
      </c>
      <c r="G5079" s="133">
        <v>145</v>
      </c>
    </row>
    <row r="5080" spans="2:7" ht="29.25" customHeight="1" x14ac:dyDescent="0.25">
      <c r="B5080" s="131" t="s">
        <v>4295</v>
      </c>
      <c r="C5080" s="131" t="s">
        <v>4177</v>
      </c>
      <c r="D5080" s="131" t="s">
        <v>4178</v>
      </c>
      <c r="E5080" s="132" t="s">
        <v>2418</v>
      </c>
      <c r="F5080" s="136" t="s">
        <v>544</v>
      </c>
      <c r="G5080" s="133">
        <v>151</v>
      </c>
    </row>
    <row r="5081" spans="2:7" ht="27.75" customHeight="1" x14ac:dyDescent="0.25">
      <c r="B5081" s="131" t="s">
        <v>4295</v>
      </c>
      <c r="C5081" s="131" t="s">
        <v>4177</v>
      </c>
      <c r="D5081" s="131" t="s">
        <v>4178</v>
      </c>
      <c r="E5081" s="132" t="s">
        <v>2649</v>
      </c>
      <c r="F5081" s="136" t="s">
        <v>563</v>
      </c>
      <c r="G5081" s="133">
        <v>84</v>
      </c>
    </row>
    <row r="5082" spans="2:7" ht="29.25" customHeight="1" x14ac:dyDescent="0.25">
      <c r="B5082" s="131" t="s">
        <v>4296</v>
      </c>
      <c r="C5082" s="131" t="s">
        <v>4177</v>
      </c>
      <c r="D5082" s="131" t="s">
        <v>4178</v>
      </c>
      <c r="E5082" s="132" t="s">
        <v>2465</v>
      </c>
      <c r="F5082" s="136" t="s">
        <v>626</v>
      </c>
      <c r="G5082" s="133">
        <v>19.617621343680845</v>
      </c>
    </row>
    <row r="5083" spans="2:7" ht="27.75" customHeight="1" x14ac:dyDescent="0.25">
      <c r="B5083" s="131" t="s">
        <v>4297</v>
      </c>
      <c r="C5083" s="131" t="s">
        <v>4177</v>
      </c>
      <c r="D5083" s="131" t="s">
        <v>4178</v>
      </c>
      <c r="E5083" s="132" t="s">
        <v>2280</v>
      </c>
      <c r="F5083" s="136" t="s">
        <v>586</v>
      </c>
      <c r="G5083" s="133">
        <v>31.373297269524119</v>
      </c>
    </row>
    <row r="5084" spans="2:7" ht="29.25" customHeight="1" x14ac:dyDescent="0.25">
      <c r="B5084" s="131" t="s">
        <v>4298</v>
      </c>
      <c r="C5084" s="131" t="s">
        <v>4177</v>
      </c>
      <c r="D5084" s="131" t="s">
        <v>4178</v>
      </c>
      <c r="E5084" s="132" t="s">
        <v>2528</v>
      </c>
      <c r="F5084" s="136" t="s">
        <v>563</v>
      </c>
      <c r="G5084" s="133">
        <v>78.810379899582912</v>
      </c>
    </row>
    <row r="5085" spans="2:7" ht="27.75" customHeight="1" x14ac:dyDescent="0.25">
      <c r="B5085" s="131" t="s">
        <v>4298</v>
      </c>
      <c r="C5085" s="131" t="s">
        <v>4177</v>
      </c>
      <c r="D5085" s="131" t="s">
        <v>4178</v>
      </c>
      <c r="E5085" s="132" t="s">
        <v>3177</v>
      </c>
      <c r="F5085" s="136" t="s">
        <v>563</v>
      </c>
      <c r="G5085" s="133">
        <v>69</v>
      </c>
    </row>
    <row r="5086" spans="2:7" ht="27.75" customHeight="1" x14ac:dyDescent="0.25">
      <c r="B5086" s="131" t="s">
        <v>3673</v>
      </c>
      <c r="C5086" s="131" t="s">
        <v>4177</v>
      </c>
      <c r="D5086" s="131" t="s">
        <v>4178</v>
      </c>
      <c r="E5086" s="132" t="s">
        <v>2688</v>
      </c>
      <c r="F5086" s="136" t="s">
        <v>845</v>
      </c>
      <c r="G5086" s="133">
        <v>7.3129942314911194</v>
      </c>
    </row>
    <row r="5087" spans="2:7" ht="27.75" customHeight="1" x14ac:dyDescent="0.25">
      <c r="B5087" s="131" t="s">
        <v>4298</v>
      </c>
      <c r="C5087" s="131" t="s">
        <v>4177</v>
      </c>
      <c r="D5087" s="131" t="s">
        <v>4178</v>
      </c>
      <c r="E5087" s="132" t="s">
        <v>4299</v>
      </c>
      <c r="F5087" s="136" t="s">
        <v>544</v>
      </c>
      <c r="G5087" s="133">
        <v>160</v>
      </c>
    </row>
    <row r="5088" spans="2:7" ht="29.25" customHeight="1" x14ac:dyDescent="0.25">
      <c r="B5088" s="131" t="s">
        <v>4298</v>
      </c>
      <c r="C5088" s="131" t="s">
        <v>4177</v>
      </c>
      <c r="D5088" s="131" t="s">
        <v>4178</v>
      </c>
      <c r="E5088" s="132" t="s">
        <v>2816</v>
      </c>
      <c r="F5088" s="136" t="s">
        <v>559</v>
      </c>
      <c r="G5088" s="133">
        <v>49.547490940348709</v>
      </c>
    </row>
    <row r="5089" spans="2:7" ht="30" customHeight="1" x14ac:dyDescent="0.25">
      <c r="B5089" s="131" t="s">
        <v>4289</v>
      </c>
      <c r="C5089" s="131" t="s">
        <v>4177</v>
      </c>
      <c r="D5089" s="131" t="s">
        <v>4178</v>
      </c>
      <c r="E5089" s="132" t="s">
        <v>2263</v>
      </c>
      <c r="F5089" s="136" t="s">
        <v>586</v>
      </c>
      <c r="G5089" s="133">
        <v>37.358031037275417</v>
      </c>
    </row>
    <row r="5090" spans="2:7" ht="30" customHeight="1" x14ac:dyDescent="0.25">
      <c r="B5090" s="131" t="s">
        <v>4300</v>
      </c>
      <c r="C5090" s="131" t="s">
        <v>4177</v>
      </c>
      <c r="D5090" s="131" t="s">
        <v>4178</v>
      </c>
      <c r="E5090" s="132" t="s">
        <v>2949</v>
      </c>
      <c r="F5090" s="136" t="s">
        <v>544</v>
      </c>
      <c r="G5090" s="133">
        <v>137</v>
      </c>
    </row>
    <row r="5091" spans="2:7" ht="30" customHeight="1" x14ac:dyDescent="0.25">
      <c r="B5091" s="131" t="s">
        <v>4226</v>
      </c>
      <c r="C5091" s="131" t="s">
        <v>4177</v>
      </c>
      <c r="D5091" s="131" t="s">
        <v>4178</v>
      </c>
      <c r="E5091" s="132" t="s">
        <v>3708</v>
      </c>
      <c r="F5091" s="136" t="s">
        <v>553</v>
      </c>
      <c r="G5091" s="133">
        <v>213</v>
      </c>
    </row>
    <row r="5092" spans="2:7" ht="30" customHeight="1" x14ac:dyDescent="0.25">
      <c r="B5092" s="131" t="s">
        <v>4226</v>
      </c>
      <c r="C5092" s="131" t="s">
        <v>4177</v>
      </c>
      <c r="D5092" s="131" t="s">
        <v>4178</v>
      </c>
      <c r="E5092" s="132" t="s">
        <v>2358</v>
      </c>
      <c r="F5092" s="136" t="s">
        <v>553</v>
      </c>
      <c r="G5092" s="133">
        <v>220</v>
      </c>
    </row>
    <row r="5093" spans="2:7" ht="30.75" customHeight="1" x14ac:dyDescent="0.25">
      <c r="B5093" s="131" t="s">
        <v>4301</v>
      </c>
      <c r="C5093" s="131" t="s">
        <v>4177</v>
      </c>
      <c r="D5093" s="131" t="s">
        <v>4178</v>
      </c>
      <c r="E5093" s="132" t="s">
        <v>3305</v>
      </c>
      <c r="F5093" s="136" t="s">
        <v>688</v>
      </c>
      <c r="G5093" s="133">
        <v>43</v>
      </c>
    </row>
    <row r="5094" spans="2:7" ht="29.25" customHeight="1" x14ac:dyDescent="0.25">
      <c r="B5094" s="131" t="s">
        <v>4226</v>
      </c>
      <c r="C5094" s="131" t="s">
        <v>4177</v>
      </c>
      <c r="D5094" s="131" t="s">
        <v>4178</v>
      </c>
      <c r="E5094" s="132" t="s">
        <v>4302</v>
      </c>
      <c r="F5094" s="136" t="s">
        <v>3280</v>
      </c>
      <c r="G5094" s="133">
        <v>351.30749544334367</v>
      </c>
    </row>
    <row r="5095" spans="2:7" ht="27.75" customHeight="1" x14ac:dyDescent="0.25">
      <c r="B5095" s="131" t="s">
        <v>4226</v>
      </c>
      <c r="C5095" s="131" t="s">
        <v>4177</v>
      </c>
      <c r="D5095" s="131" t="s">
        <v>4178</v>
      </c>
      <c r="E5095" s="132" t="s">
        <v>3087</v>
      </c>
      <c r="F5095" s="136" t="s">
        <v>544</v>
      </c>
      <c r="G5095" s="133">
        <v>146.64597438972052</v>
      </c>
    </row>
    <row r="5096" spans="2:7" ht="25.5" x14ac:dyDescent="0.25">
      <c r="B5096" s="131" t="s">
        <v>4305</v>
      </c>
      <c r="C5096" s="131" t="s">
        <v>4304</v>
      </c>
      <c r="D5096" s="131" t="s">
        <v>4303</v>
      </c>
      <c r="E5096" s="132" t="s">
        <v>2710</v>
      </c>
      <c r="F5096" s="136" t="s">
        <v>798</v>
      </c>
      <c r="G5096" s="133">
        <v>26.594122726814721</v>
      </c>
    </row>
    <row r="5097" spans="2:7" ht="27.75" customHeight="1" x14ac:dyDescent="0.25">
      <c r="B5097" s="131" t="s">
        <v>4307</v>
      </c>
      <c r="C5097" s="131" t="s">
        <v>4304</v>
      </c>
      <c r="D5097" s="131" t="s">
        <v>4303</v>
      </c>
      <c r="E5097" s="132" t="s">
        <v>4306</v>
      </c>
      <c r="F5097" s="136" t="s">
        <v>626</v>
      </c>
      <c r="G5097" s="133">
        <v>20</v>
      </c>
    </row>
    <row r="5098" spans="2:7" ht="27.75" customHeight="1" x14ac:dyDescent="0.25">
      <c r="B5098" s="131" t="s">
        <v>4308</v>
      </c>
      <c r="C5098" s="131" t="s">
        <v>4304</v>
      </c>
      <c r="D5098" s="131" t="s">
        <v>4303</v>
      </c>
      <c r="E5098" s="132" t="s">
        <v>4309</v>
      </c>
      <c r="F5098" s="136" t="s">
        <v>798</v>
      </c>
      <c r="G5098" s="133">
        <v>20</v>
      </c>
    </row>
    <row r="5099" spans="2:7" ht="27.75" customHeight="1" x14ac:dyDescent="0.25">
      <c r="B5099" s="131" t="s">
        <v>4311</v>
      </c>
      <c r="C5099" s="131" t="s">
        <v>4304</v>
      </c>
      <c r="D5099" s="131" t="s">
        <v>4303</v>
      </c>
      <c r="E5099" s="132" t="s">
        <v>4310</v>
      </c>
      <c r="F5099" s="136" t="s">
        <v>553</v>
      </c>
      <c r="G5099" s="133">
        <v>50</v>
      </c>
    </row>
    <row r="5100" spans="2:7" ht="27.75" customHeight="1" x14ac:dyDescent="0.25">
      <c r="B5100" s="131" t="s">
        <v>4312</v>
      </c>
      <c r="C5100" s="131" t="s">
        <v>4304</v>
      </c>
      <c r="D5100" s="131" t="s">
        <v>4303</v>
      </c>
      <c r="E5100" s="132" t="s">
        <v>2454</v>
      </c>
      <c r="F5100" s="136" t="s">
        <v>586</v>
      </c>
      <c r="G5100" s="133">
        <v>30</v>
      </c>
    </row>
    <row r="5101" spans="2:7" ht="27.75" customHeight="1" x14ac:dyDescent="0.25">
      <c r="B5101" s="131" t="s">
        <v>4313</v>
      </c>
      <c r="C5101" s="131" t="s">
        <v>4304</v>
      </c>
      <c r="D5101" s="131" t="s">
        <v>4303</v>
      </c>
      <c r="E5101" s="132" t="s">
        <v>2452</v>
      </c>
      <c r="F5101" s="136" t="s">
        <v>688</v>
      </c>
      <c r="G5101" s="133">
        <v>45</v>
      </c>
    </row>
    <row r="5102" spans="2:7" ht="27.75" customHeight="1" x14ac:dyDescent="0.25">
      <c r="B5102" s="131" t="s">
        <v>4322</v>
      </c>
      <c r="C5102" s="131" t="s">
        <v>4304</v>
      </c>
      <c r="D5102" s="131" t="s">
        <v>4303</v>
      </c>
      <c r="E5102" s="132" t="s">
        <v>4314</v>
      </c>
      <c r="F5102" s="136" t="s">
        <v>544</v>
      </c>
      <c r="G5102" s="133">
        <v>60</v>
      </c>
    </row>
    <row r="5103" spans="2:7" ht="27.75" customHeight="1" x14ac:dyDescent="0.25">
      <c r="B5103" s="131" t="s">
        <v>4322</v>
      </c>
      <c r="C5103" s="131" t="s">
        <v>4304</v>
      </c>
      <c r="D5103" s="131" t="s">
        <v>4303</v>
      </c>
      <c r="E5103" s="132" t="s">
        <v>4315</v>
      </c>
      <c r="F5103" s="136" t="s">
        <v>544</v>
      </c>
      <c r="G5103" s="133">
        <v>100</v>
      </c>
    </row>
    <row r="5104" spans="2:7" ht="27.75" customHeight="1" x14ac:dyDescent="0.25">
      <c r="B5104" s="131" t="s">
        <v>4322</v>
      </c>
      <c r="C5104" s="131" t="s">
        <v>4304</v>
      </c>
      <c r="D5104" s="131" t="s">
        <v>4303</v>
      </c>
      <c r="E5104" s="132" t="s">
        <v>4316</v>
      </c>
      <c r="F5104" s="136" t="s">
        <v>544</v>
      </c>
      <c r="G5104" s="133">
        <v>60</v>
      </c>
    </row>
    <row r="5105" spans="2:7" ht="27.75" customHeight="1" x14ac:dyDescent="0.25">
      <c r="B5105" s="131" t="s">
        <v>4322</v>
      </c>
      <c r="C5105" s="131" t="s">
        <v>4304</v>
      </c>
      <c r="D5105" s="131" t="s">
        <v>4303</v>
      </c>
      <c r="E5105" s="132" t="s">
        <v>4317</v>
      </c>
      <c r="F5105" s="136" t="s">
        <v>544</v>
      </c>
      <c r="G5105" s="133">
        <v>65</v>
      </c>
    </row>
    <row r="5106" spans="2:7" ht="27.75" customHeight="1" x14ac:dyDescent="0.25">
      <c r="B5106" s="131" t="s">
        <v>4319</v>
      </c>
      <c r="C5106" s="131" t="s">
        <v>4304</v>
      </c>
      <c r="D5106" s="131" t="s">
        <v>4303</v>
      </c>
      <c r="E5106" s="132" t="s">
        <v>4318</v>
      </c>
      <c r="F5106" s="136" t="s">
        <v>626</v>
      </c>
      <c r="G5106" s="133">
        <v>20</v>
      </c>
    </row>
    <row r="5107" spans="2:7" ht="27.75" customHeight="1" x14ac:dyDescent="0.25">
      <c r="B5107" s="131" t="s">
        <v>4319</v>
      </c>
      <c r="C5107" s="131" t="s">
        <v>4304</v>
      </c>
      <c r="D5107" s="131" t="s">
        <v>4303</v>
      </c>
      <c r="E5107" s="132" t="s">
        <v>4320</v>
      </c>
      <c r="F5107" s="136" t="s">
        <v>544</v>
      </c>
      <c r="G5107" s="133">
        <v>100</v>
      </c>
    </row>
    <row r="5108" spans="2:7" ht="27.75" customHeight="1" x14ac:dyDescent="0.25">
      <c r="B5108" s="131" t="s">
        <v>4322</v>
      </c>
      <c r="C5108" s="131" t="s">
        <v>4304</v>
      </c>
      <c r="D5108" s="131" t="s">
        <v>4303</v>
      </c>
      <c r="E5108" s="132" t="s">
        <v>4321</v>
      </c>
      <c r="F5108" s="136" t="s">
        <v>544</v>
      </c>
      <c r="G5108" s="133">
        <v>60</v>
      </c>
    </row>
    <row r="5109" spans="2:7" ht="27.75" customHeight="1" x14ac:dyDescent="0.25">
      <c r="B5109" s="131" t="s">
        <v>4322</v>
      </c>
      <c r="C5109" s="131" t="s">
        <v>4304</v>
      </c>
      <c r="D5109" s="131" t="s">
        <v>4303</v>
      </c>
      <c r="E5109" s="132" t="s">
        <v>4323</v>
      </c>
      <c r="F5109" s="136" t="s">
        <v>688</v>
      </c>
      <c r="G5109" s="133">
        <v>10</v>
      </c>
    </row>
    <row r="5110" spans="2:7" ht="27.75" customHeight="1" x14ac:dyDescent="0.25">
      <c r="B5110" s="131" t="s">
        <v>4324</v>
      </c>
      <c r="C5110" s="131" t="s">
        <v>4304</v>
      </c>
      <c r="D5110" s="131" t="s">
        <v>4303</v>
      </c>
      <c r="E5110" s="132" t="s">
        <v>4325</v>
      </c>
      <c r="F5110" s="136" t="s">
        <v>559</v>
      </c>
      <c r="G5110" s="133">
        <v>20</v>
      </c>
    </row>
    <row r="5111" spans="2:7" ht="27.75" customHeight="1" x14ac:dyDescent="0.25">
      <c r="B5111" s="131" t="s">
        <v>4324</v>
      </c>
      <c r="C5111" s="131" t="s">
        <v>4304</v>
      </c>
      <c r="D5111" s="131" t="s">
        <v>4303</v>
      </c>
      <c r="E5111" s="132" t="s">
        <v>4326</v>
      </c>
      <c r="F5111" s="136" t="s">
        <v>553</v>
      </c>
      <c r="G5111" s="133">
        <v>50</v>
      </c>
    </row>
    <row r="5112" spans="2:7" ht="27.75" customHeight="1" x14ac:dyDescent="0.25">
      <c r="B5112" s="131" t="s">
        <v>4324</v>
      </c>
      <c r="C5112" s="131" t="s">
        <v>4304</v>
      </c>
      <c r="D5112" s="131" t="s">
        <v>4303</v>
      </c>
      <c r="E5112" s="132" t="s">
        <v>4327</v>
      </c>
      <c r="F5112" s="136" t="s">
        <v>553</v>
      </c>
      <c r="G5112" s="133">
        <v>50</v>
      </c>
    </row>
    <row r="5113" spans="2:7" ht="27.75" customHeight="1" x14ac:dyDescent="0.25">
      <c r="B5113" s="131" t="s">
        <v>4328</v>
      </c>
      <c r="C5113" s="131" t="s">
        <v>4304</v>
      </c>
      <c r="D5113" s="131" t="s">
        <v>4303</v>
      </c>
      <c r="E5113" s="132" t="s">
        <v>3700</v>
      </c>
      <c r="F5113" s="136" t="s">
        <v>626</v>
      </c>
      <c r="G5113" s="133">
        <v>20</v>
      </c>
    </row>
    <row r="5114" spans="2:7" ht="27.75" customHeight="1" x14ac:dyDescent="0.25">
      <c r="B5114" s="131" t="s">
        <v>4329</v>
      </c>
      <c r="C5114" s="131" t="s">
        <v>4304</v>
      </c>
      <c r="D5114" s="131" t="s">
        <v>4303</v>
      </c>
      <c r="E5114" s="132" t="s">
        <v>3702</v>
      </c>
      <c r="F5114" s="136" t="s">
        <v>559</v>
      </c>
      <c r="G5114" s="133">
        <v>50</v>
      </c>
    </row>
    <row r="5115" spans="2:7" ht="27.75" customHeight="1" x14ac:dyDescent="0.25">
      <c r="B5115" s="131" t="s">
        <v>4330</v>
      </c>
      <c r="C5115" s="131" t="s">
        <v>4304</v>
      </c>
      <c r="D5115" s="131" t="s">
        <v>4303</v>
      </c>
      <c r="E5115" s="132" t="s">
        <v>4331</v>
      </c>
      <c r="F5115" s="136" t="s">
        <v>559</v>
      </c>
      <c r="G5115" s="133">
        <v>30</v>
      </c>
    </row>
    <row r="5116" spans="2:7" ht="27.75" customHeight="1" x14ac:dyDescent="0.25">
      <c r="B5116" s="131" t="s">
        <v>4332</v>
      </c>
      <c r="C5116" s="131" t="s">
        <v>4304</v>
      </c>
      <c r="D5116" s="131" t="s">
        <v>4303</v>
      </c>
      <c r="E5116" s="132" t="s">
        <v>4333</v>
      </c>
      <c r="F5116" s="136" t="s">
        <v>563</v>
      </c>
      <c r="G5116" s="133">
        <v>50</v>
      </c>
    </row>
    <row r="5117" spans="2:7" ht="27.75" customHeight="1" x14ac:dyDescent="0.25">
      <c r="B5117" s="131" t="s">
        <v>4332</v>
      </c>
      <c r="C5117" s="131" t="s">
        <v>4304</v>
      </c>
      <c r="D5117" s="131" t="s">
        <v>4303</v>
      </c>
      <c r="E5117" s="132" t="s">
        <v>4334</v>
      </c>
      <c r="F5117" s="136" t="s">
        <v>563</v>
      </c>
      <c r="G5117" s="133">
        <v>50</v>
      </c>
    </row>
    <row r="5118" spans="2:7" ht="27.75" customHeight="1" x14ac:dyDescent="0.25">
      <c r="B5118" s="131" t="s">
        <v>4330</v>
      </c>
      <c r="C5118" s="131" t="s">
        <v>4304</v>
      </c>
      <c r="D5118" s="131" t="s">
        <v>4303</v>
      </c>
      <c r="E5118" s="132" t="s">
        <v>2709</v>
      </c>
      <c r="F5118" s="136" t="s">
        <v>563</v>
      </c>
      <c r="G5118" s="133">
        <v>90</v>
      </c>
    </row>
    <row r="5119" spans="2:7" ht="27.75" customHeight="1" x14ac:dyDescent="0.25">
      <c r="B5119" s="131" t="s">
        <v>4330</v>
      </c>
      <c r="C5119" s="131" t="s">
        <v>4304</v>
      </c>
      <c r="D5119" s="131" t="s">
        <v>4303</v>
      </c>
      <c r="E5119" s="132" t="s">
        <v>4335</v>
      </c>
      <c r="F5119" s="136" t="s">
        <v>563</v>
      </c>
      <c r="G5119" s="133">
        <v>20</v>
      </c>
    </row>
    <row r="5120" spans="2:7" ht="27.75" customHeight="1" x14ac:dyDescent="0.25">
      <c r="B5120" s="131" t="s">
        <v>4330</v>
      </c>
      <c r="C5120" s="131" t="s">
        <v>4304</v>
      </c>
      <c r="D5120" s="131" t="s">
        <v>4303</v>
      </c>
      <c r="E5120" s="132" t="s">
        <v>4336</v>
      </c>
      <c r="F5120" s="136" t="s">
        <v>544</v>
      </c>
      <c r="G5120" s="133">
        <v>50</v>
      </c>
    </row>
    <row r="5121" spans="2:7" ht="27.75" customHeight="1" x14ac:dyDescent="0.25">
      <c r="B5121" s="131" t="s">
        <v>4338</v>
      </c>
      <c r="C5121" s="131" t="s">
        <v>4304</v>
      </c>
      <c r="D5121" s="131" t="s">
        <v>4303</v>
      </c>
      <c r="E5121" s="132" t="s">
        <v>4337</v>
      </c>
      <c r="F5121" s="136" t="s">
        <v>559</v>
      </c>
      <c r="G5121" s="133">
        <v>60</v>
      </c>
    </row>
    <row r="5122" spans="2:7" ht="27.75" customHeight="1" x14ac:dyDescent="0.25">
      <c r="B5122" s="131" t="s">
        <v>4339</v>
      </c>
      <c r="C5122" s="131" t="s">
        <v>4304</v>
      </c>
      <c r="D5122" s="131" t="s">
        <v>4303</v>
      </c>
      <c r="E5122" s="132" t="s">
        <v>4340</v>
      </c>
      <c r="F5122" s="136" t="s">
        <v>586</v>
      </c>
      <c r="G5122" s="133">
        <v>35</v>
      </c>
    </row>
    <row r="5123" spans="2:7" ht="27.75" customHeight="1" x14ac:dyDescent="0.25">
      <c r="B5123" s="131" t="s">
        <v>4341</v>
      </c>
      <c r="C5123" s="131" t="s">
        <v>4304</v>
      </c>
      <c r="D5123" s="131" t="s">
        <v>4303</v>
      </c>
      <c r="E5123" s="132" t="s">
        <v>4342</v>
      </c>
      <c r="F5123" s="136" t="s">
        <v>845</v>
      </c>
      <c r="G5123" s="133">
        <v>10</v>
      </c>
    </row>
    <row r="5124" spans="2:7" ht="27.75" customHeight="1" x14ac:dyDescent="0.25">
      <c r="B5124" s="131" t="s">
        <v>4305</v>
      </c>
      <c r="C5124" s="131" t="s">
        <v>4304</v>
      </c>
      <c r="D5124" s="131" t="s">
        <v>4303</v>
      </c>
      <c r="E5124" s="132" t="s">
        <v>4343</v>
      </c>
      <c r="F5124" s="136" t="s">
        <v>563</v>
      </c>
      <c r="G5124" s="133">
        <v>15</v>
      </c>
    </row>
    <row r="5125" spans="2:7" ht="27.75" customHeight="1" x14ac:dyDescent="0.25">
      <c r="B5125" s="131" t="s">
        <v>4305</v>
      </c>
      <c r="C5125" s="131" t="s">
        <v>4304</v>
      </c>
      <c r="D5125" s="131" t="s">
        <v>4303</v>
      </c>
      <c r="E5125" s="132" t="s">
        <v>2697</v>
      </c>
      <c r="F5125" s="136" t="s">
        <v>553</v>
      </c>
      <c r="G5125" s="133">
        <v>30</v>
      </c>
    </row>
    <row r="5126" spans="2:7" ht="27.75" customHeight="1" x14ac:dyDescent="0.25">
      <c r="B5126" s="131" t="s">
        <v>4305</v>
      </c>
      <c r="C5126" s="131" t="s">
        <v>4304</v>
      </c>
      <c r="D5126" s="131" t="s">
        <v>4303</v>
      </c>
      <c r="E5126" s="132" t="s">
        <v>4344</v>
      </c>
      <c r="F5126" s="136" t="s">
        <v>544</v>
      </c>
      <c r="G5126" s="133">
        <v>20</v>
      </c>
    </row>
    <row r="5127" spans="2:7" ht="27.75" customHeight="1" x14ac:dyDescent="0.25">
      <c r="B5127" s="131" t="s">
        <v>4305</v>
      </c>
      <c r="C5127" s="131" t="s">
        <v>4304</v>
      </c>
      <c r="D5127" s="131" t="s">
        <v>4303</v>
      </c>
      <c r="E5127" s="132" t="s">
        <v>4345</v>
      </c>
      <c r="F5127" s="136" t="s">
        <v>688</v>
      </c>
      <c r="G5127" s="133">
        <v>55</v>
      </c>
    </row>
    <row r="5128" spans="2:7" ht="27.75" customHeight="1" x14ac:dyDescent="0.25">
      <c r="B5128" s="131" t="s">
        <v>4346</v>
      </c>
      <c r="C5128" s="131" t="s">
        <v>4304</v>
      </c>
      <c r="D5128" s="131" t="s">
        <v>4303</v>
      </c>
      <c r="E5128" s="132" t="s">
        <v>4347</v>
      </c>
      <c r="F5128" s="136" t="s">
        <v>626</v>
      </c>
      <c r="G5128" s="133">
        <v>20.256583509747429</v>
      </c>
    </row>
    <row r="5129" spans="2:7" ht="27.75" customHeight="1" x14ac:dyDescent="0.25">
      <c r="B5129" s="131" t="s">
        <v>4346</v>
      </c>
      <c r="C5129" s="131" t="s">
        <v>4304</v>
      </c>
      <c r="D5129" s="131" t="s">
        <v>4303</v>
      </c>
      <c r="E5129" s="132" t="s">
        <v>3685</v>
      </c>
      <c r="F5129" s="136" t="s">
        <v>688</v>
      </c>
      <c r="G5129" s="133">
        <v>15</v>
      </c>
    </row>
    <row r="5130" spans="2:7" ht="27.75" customHeight="1" x14ac:dyDescent="0.25">
      <c r="B5130" s="131" t="s">
        <v>4346</v>
      </c>
      <c r="C5130" s="131" t="s">
        <v>4304</v>
      </c>
      <c r="D5130" s="131" t="s">
        <v>4303</v>
      </c>
      <c r="E5130" s="132" t="s">
        <v>4348</v>
      </c>
      <c r="F5130" s="136" t="s">
        <v>563</v>
      </c>
      <c r="G5130" s="133">
        <v>30</v>
      </c>
    </row>
    <row r="5131" spans="2:7" ht="27.75" customHeight="1" x14ac:dyDescent="0.25">
      <c r="B5131" s="131" t="s">
        <v>4346</v>
      </c>
      <c r="C5131" s="131" t="s">
        <v>4304</v>
      </c>
      <c r="D5131" s="131" t="s">
        <v>4303</v>
      </c>
      <c r="E5131" s="132" t="s">
        <v>4349</v>
      </c>
      <c r="F5131" s="136" t="s">
        <v>563</v>
      </c>
      <c r="G5131" s="133">
        <v>30</v>
      </c>
    </row>
    <row r="5132" spans="2:7" ht="27.75" customHeight="1" x14ac:dyDescent="0.25">
      <c r="B5132" s="131" t="s">
        <v>4346</v>
      </c>
      <c r="C5132" s="131" t="s">
        <v>4304</v>
      </c>
      <c r="D5132" s="131" t="s">
        <v>4303</v>
      </c>
      <c r="E5132" s="132" t="s">
        <v>4350</v>
      </c>
      <c r="F5132" s="136" t="s">
        <v>563</v>
      </c>
      <c r="G5132" s="133">
        <v>81.251133367587258</v>
      </c>
    </row>
    <row r="5133" spans="2:7" ht="27.75" customHeight="1" x14ac:dyDescent="0.25">
      <c r="B5133" s="131" t="s">
        <v>4346</v>
      </c>
      <c r="C5133" s="131" t="s">
        <v>4304</v>
      </c>
      <c r="D5133" s="131" t="s">
        <v>4303</v>
      </c>
      <c r="E5133" s="132" t="s">
        <v>3705</v>
      </c>
      <c r="F5133" s="136" t="s">
        <v>563</v>
      </c>
      <c r="G5133" s="133">
        <v>30</v>
      </c>
    </row>
    <row r="5134" spans="2:7" ht="27.75" customHeight="1" x14ac:dyDescent="0.25">
      <c r="B5134" s="131" t="s">
        <v>4346</v>
      </c>
      <c r="C5134" s="131" t="s">
        <v>4304</v>
      </c>
      <c r="D5134" s="131" t="s">
        <v>4303</v>
      </c>
      <c r="E5134" s="132" t="s">
        <v>4351</v>
      </c>
      <c r="F5134" s="136" t="s">
        <v>559</v>
      </c>
      <c r="G5134" s="133">
        <v>30</v>
      </c>
    </row>
    <row r="5135" spans="2:7" ht="27.75" customHeight="1" x14ac:dyDescent="0.25">
      <c r="B5135" s="131" t="s">
        <v>4352</v>
      </c>
      <c r="C5135" s="131" t="s">
        <v>4304</v>
      </c>
      <c r="D5135" s="131" t="s">
        <v>4303</v>
      </c>
      <c r="E5135" s="132" t="s">
        <v>3694</v>
      </c>
      <c r="F5135" s="136" t="s">
        <v>796</v>
      </c>
      <c r="G5135" s="133">
        <v>14.532825226865342</v>
      </c>
    </row>
    <row r="5136" spans="2:7" ht="27.75" customHeight="1" x14ac:dyDescent="0.25">
      <c r="B5136" s="131" t="s">
        <v>4353</v>
      </c>
      <c r="C5136" s="131" t="s">
        <v>4304</v>
      </c>
      <c r="D5136" s="131" t="s">
        <v>4303</v>
      </c>
      <c r="E5136" s="132" t="s">
        <v>4354</v>
      </c>
      <c r="F5136" s="136" t="s">
        <v>626</v>
      </c>
      <c r="G5136" s="133">
        <v>20</v>
      </c>
    </row>
    <row r="5137" spans="2:7" ht="27.75" customHeight="1" x14ac:dyDescent="0.25">
      <c r="B5137" s="131" t="s">
        <v>4355</v>
      </c>
      <c r="C5137" s="131" t="s">
        <v>4304</v>
      </c>
      <c r="D5137" s="131" t="s">
        <v>4303</v>
      </c>
      <c r="E5137" s="132" t="s">
        <v>4356</v>
      </c>
      <c r="F5137" s="136" t="s">
        <v>798</v>
      </c>
      <c r="G5137" s="133">
        <v>25</v>
      </c>
    </row>
    <row r="5138" spans="2:7" ht="27.75" customHeight="1" x14ac:dyDescent="0.25">
      <c r="B5138" s="131" t="s">
        <v>4355</v>
      </c>
      <c r="C5138" s="131" t="s">
        <v>4304</v>
      </c>
      <c r="D5138" s="131" t="s">
        <v>4303</v>
      </c>
      <c r="E5138" s="132" t="s">
        <v>4357</v>
      </c>
      <c r="F5138" s="136" t="s">
        <v>688</v>
      </c>
      <c r="G5138" s="133">
        <v>50</v>
      </c>
    </row>
    <row r="5139" spans="2:7" ht="27.75" customHeight="1" x14ac:dyDescent="0.25">
      <c r="B5139" s="131" t="s">
        <v>4358</v>
      </c>
      <c r="C5139" s="131" t="s">
        <v>4304</v>
      </c>
      <c r="D5139" s="131" t="s">
        <v>4303</v>
      </c>
      <c r="E5139" s="132" t="s">
        <v>3687</v>
      </c>
      <c r="F5139" s="136" t="s">
        <v>559</v>
      </c>
      <c r="G5139" s="133">
        <v>40</v>
      </c>
    </row>
    <row r="5140" spans="2:7" ht="27.75" customHeight="1" x14ac:dyDescent="0.25">
      <c r="B5140" s="131" t="s">
        <v>4358</v>
      </c>
      <c r="C5140" s="131" t="s">
        <v>4304</v>
      </c>
      <c r="D5140" s="131" t="s">
        <v>4303</v>
      </c>
      <c r="E5140" s="132" t="s">
        <v>2570</v>
      </c>
      <c r="F5140" s="136" t="s">
        <v>544</v>
      </c>
      <c r="G5140" s="133">
        <v>150</v>
      </c>
    </row>
    <row r="5141" spans="2:7" ht="27.75" customHeight="1" x14ac:dyDescent="0.25">
      <c r="B5141" s="131" t="s">
        <v>4358</v>
      </c>
      <c r="C5141" s="131" t="s">
        <v>4304</v>
      </c>
      <c r="D5141" s="131" t="s">
        <v>4303</v>
      </c>
      <c r="E5141" s="132" t="s">
        <v>4359</v>
      </c>
      <c r="F5141" s="136" t="s">
        <v>688</v>
      </c>
      <c r="G5141" s="133">
        <v>30</v>
      </c>
    </row>
    <row r="5142" spans="2:7" ht="27.75" customHeight="1" x14ac:dyDescent="0.25">
      <c r="B5142" s="131" t="s">
        <v>4360</v>
      </c>
      <c r="C5142" s="131" t="s">
        <v>4304</v>
      </c>
      <c r="D5142" s="131" t="s">
        <v>4303</v>
      </c>
      <c r="E5142" s="132" t="s">
        <v>4361</v>
      </c>
      <c r="F5142" s="136" t="s">
        <v>544</v>
      </c>
      <c r="G5142" s="133">
        <v>150</v>
      </c>
    </row>
    <row r="5143" spans="2:7" ht="27.75" customHeight="1" x14ac:dyDescent="0.25">
      <c r="B5143" s="131" t="s">
        <v>4362</v>
      </c>
      <c r="C5143" s="131" t="s">
        <v>4304</v>
      </c>
      <c r="D5143" s="131" t="s">
        <v>4303</v>
      </c>
      <c r="E5143" s="132" t="s">
        <v>4363</v>
      </c>
      <c r="F5143" s="136" t="s">
        <v>1311</v>
      </c>
      <c r="G5143" s="133">
        <v>50</v>
      </c>
    </row>
    <row r="5144" spans="2:7" ht="27.75" customHeight="1" x14ac:dyDescent="0.25">
      <c r="B5144" s="131" t="s">
        <v>4362</v>
      </c>
      <c r="C5144" s="131" t="s">
        <v>4304</v>
      </c>
      <c r="D5144" s="131" t="s">
        <v>4303</v>
      </c>
      <c r="E5144" s="132" t="s">
        <v>4364</v>
      </c>
      <c r="F5144" s="136" t="s">
        <v>544</v>
      </c>
      <c r="G5144" s="133">
        <v>50</v>
      </c>
    </row>
    <row r="5145" spans="2:7" ht="27.75" customHeight="1" x14ac:dyDescent="0.25">
      <c r="B5145" s="131" t="s">
        <v>4362</v>
      </c>
      <c r="C5145" s="131" t="s">
        <v>4304</v>
      </c>
      <c r="D5145" s="131" t="s">
        <v>4303</v>
      </c>
      <c r="E5145" s="132" t="s">
        <v>4365</v>
      </c>
      <c r="F5145" s="136" t="s">
        <v>563</v>
      </c>
      <c r="G5145" s="133">
        <v>50</v>
      </c>
    </row>
    <row r="5146" spans="2:7" ht="27.75" customHeight="1" x14ac:dyDescent="0.25">
      <c r="B5146" s="131" t="s">
        <v>4366</v>
      </c>
      <c r="C5146" s="131" t="s">
        <v>4304</v>
      </c>
      <c r="D5146" s="131" t="s">
        <v>4303</v>
      </c>
      <c r="E5146" s="132" t="s">
        <v>4367</v>
      </c>
      <c r="F5146" s="136" t="s">
        <v>798</v>
      </c>
      <c r="G5146" s="133">
        <v>20</v>
      </c>
    </row>
    <row r="5147" spans="2:7" ht="27.75" customHeight="1" x14ac:dyDescent="0.25">
      <c r="B5147" s="131" t="s">
        <v>4366</v>
      </c>
      <c r="C5147" s="131" t="s">
        <v>4304</v>
      </c>
      <c r="D5147" s="131" t="s">
        <v>4303</v>
      </c>
      <c r="E5147" s="132" t="s">
        <v>4368</v>
      </c>
      <c r="F5147" s="136" t="s">
        <v>798</v>
      </c>
      <c r="G5147" s="133">
        <v>20</v>
      </c>
    </row>
    <row r="5148" spans="2:7" ht="27.75" customHeight="1" x14ac:dyDescent="0.25">
      <c r="B5148" s="131" t="s">
        <v>4369</v>
      </c>
      <c r="C5148" s="131" t="s">
        <v>4304</v>
      </c>
      <c r="D5148" s="131" t="s">
        <v>4303</v>
      </c>
      <c r="E5148" s="132" t="s">
        <v>4370</v>
      </c>
      <c r="F5148" s="136" t="s">
        <v>586</v>
      </c>
      <c r="G5148" s="133">
        <v>30</v>
      </c>
    </row>
    <row r="5149" spans="2:7" ht="27.75" customHeight="1" x14ac:dyDescent="0.25">
      <c r="B5149" s="131" t="s">
        <v>4372</v>
      </c>
      <c r="C5149" s="131" t="s">
        <v>4304</v>
      </c>
      <c r="D5149" s="131" t="s">
        <v>4303</v>
      </c>
      <c r="E5149" s="132" t="s">
        <v>4371</v>
      </c>
      <c r="F5149" s="136" t="s">
        <v>563</v>
      </c>
      <c r="G5149" s="133">
        <v>40</v>
      </c>
    </row>
    <row r="5150" spans="2:7" ht="27.75" customHeight="1" x14ac:dyDescent="0.25">
      <c r="B5150" s="131" t="s">
        <v>4372</v>
      </c>
      <c r="C5150" s="131" t="s">
        <v>4304</v>
      </c>
      <c r="D5150" s="131" t="s">
        <v>4303</v>
      </c>
      <c r="E5150" s="132" t="s">
        <v>4373</v>
      </c>
      <c r="F5150" s="136" t="s">
        <v>563</v>
      </c>
      <c r="G5150" s="133">
        <v>45</v>
      </c>
    </row>
    <row r="5151" spans="2:7" ht="27.75" customHeight="1" x14ac:dyDescent="0.25">
      <c r="B5151" s="131" t="s">
        <v>4372</v>
      </c>
      <c r="C5151" s="131" t="s">
        <v>4304</v>
      </c>
      <c r="D5151" s="131" t="s">
        <v>4303</v>
      </c>
      <c r="E5151" s="132" t="s">
        <v>4374</v>
      </c>
      <c r="F5151" s="136" t="s">
        <v>563</v>
      </c>
      <c r="G5151" s="133">
        <v>40</v>
      </c>
    </row>
    <row r="5152" spans="2:7" ht="27.75" customHeight="1" x14ac:dyDescent="0.25">
      <c r="B5152" s="131" t="s">
        <v>4372</v>
      </c>
      <c r="C5152" s="131" t="s">
        <v>4304</v>
      </c>
      <c r="D5152" s="131" t="s">
        <v>4303</v>
      </c>
      <c r="E5152" s="132" t="s">
        <v>4375</v>
      </c>
      <c r="F5152" s="136" t="s">
        <v>563</v>
      </c>
      <c r="G5152" s="133">
        <v>50</v>
      </c>
    </row>
    <row r="5153" spans="2:7" ht="27.75" customHeight="1" x14ac:dyDescent="0.25">
      <c r="B5153" s="131" t="s">
        <v>4660</v>
      </c>
      <c r="C5153" s="131" t="s">
        <v>4304</v>
      </c>
      <c r="D5153" s="131" t="s">
        <v>4303</v>
      </c>
      <c r="E5153" s="132" t="s">
        <v>4376</v>
      </c>
      <c r="F5153" s="136" t="s">
        <v>626</v>
      </c>
      <c r="G5153" s="133">
        <v>20</v>
      </c>
    </row>
    <row r="5154" spans="2:7" ht="27.75" customHeight="1" x14ac:dyDescent="0.25">
      <c r="B5154" s="131" t="s">
        <v>4377</v>
      </c>
      <c r="C5154" s="131" t="s">
        <v>4304</v>
      </c>
      <c r="D5154" s="131" t="s">
        <v>4303</v>
      </c>
      <c r="E5154" s="132" t="s">
        <v>4378</v>
      </c>
      <c r="F5154" s="136" t="s">
        <v>563</v>
      </c>
      <c r="G5154" s="133">
        <v>50</v>
      </c>
    </row>
    <row r="5155" spans="2:7" ht="27.75" customHeight="1" x14ac:dyDescent="0.25">
      <c r="B5155" s="131" t="s">
        <v>4379</v>
      </c>
      <c r="C5155" s="131" t="s">
        <v>4304</v>
      </c>
      <c r="D5155" s="131" t="s">
        <v>4303</v>
      </c>
      <c r="E5155" s="132" t="s">
        <v>4380</v>
      </c>
      <c r="F5155" s="136" t="s">
        <v>563</v>
      </c>
      <c r="G5155" s="133">
        <v>50</v>
      </c>
    </row>
    <row r="5156" spans="2:7" ht="27.75" customHeight="1" x14ac:dyDescent="0.25">
      <c r="B5156" s="131" t="s">
        <v>4381</v>
      </c>
      <c r="C5156" s="131" t="s">
        <v>4304</v>
      </c>
      <c r="D5156" s="131" t="s">
        <v>4303</v>
      </c>
      <c r="E5156" s="132" t="s">
        <v>4382</v>
      </c>
      <c r="F5156" s="136" t="s">
        <v>550</v>
      </c>
      <c r="G5156" s="133">
        <v>200</v>
      </c>
    </row>
    <row r="5157" spans="2:7" ht="27.75" customHeight="1" x14ac:dyDescent="0.25">
      <c r="B5157" s="131" t="s">
        <v>4381</v>
      </c>
      <c r="C5157" s="131" t="s">
        <v>4304</v>
      </c>
      <c r="D5157" s="131" t="s">
        <v>4303</v>
      </c>
      <c r="E5157" s="132" t="s">
        <v>4383</v>
      </c>
      <c r="F5157" s="136" t="s">
        <v>559</v>
      </c>
      <c r="G5157" s="133">
        <v>30</v>
      </c>
    </row>
    <row r="5158" spans="2:7" ht="27.75" customHeight="1" x14ac:dyDescent="0.25">
      <c r="B5158" s="131" t="s">
        <v>4381</v>
      </c>
      <c r="C5158" s="131" t="s">
        <v>4304</v>
      </c>
      <c r="D5158" s="131" t="s">
        <v>4303</v>
      </c>
      <c r="E5158" s="132" t="s">
        <v>4384</v>
      </c>
      <c r="F5158" s="136" t="s">
        <v>563</v>
      </c>
      <c r="G5158" s="133">
        <v>50</v>
      </c>
    </row>
    <row r="5159" spans="2:7" ht="27.75" customHeight="1" x14ac:dyDescent="0.25">
      <c r="B5159" s="131" t="s">
        <v>1493</v>
      </c>
      <c r="C5159" s="131" t="s">
        <v>4304</v>
      </c>
      <c r="D5159" s="131" t="s">
        <v>4303</v>
      </c>
      <c r="E5159" s="132" t="s">
        <v>4385</v>
      </c>
      <c r="F5159" s="136" t="s">
        <v>544</v>
      </c>
      <c r="G5159" s="133">
        <v>30</v>
      </c>
    </row>
    <row r="5160" spans="2:7" ht="27.75" customHeight="1" x14ac:dyDescent="0.25">
      <c r="B5160" s="131" t="s">
        <v>1493</v>
      </c>
      <c r="C5160" s="131" t="s">
        <v>4304</v>
      </c>
      <c r="D5160" s="131" t="s">
        <v>4303</v>
      </c>
      <c r="E5160" s="132" t="s">
        <v>4386</v>
      </c>
      <c r="F5160" s="136" t="s">
        <v>620</v>
      </c>
      <c r="G5160" s="133">
        <v>100</v>
      </c>
    </row>
    <row r="5161" spans="2:7" ht="27.75" customHeight="1" x14ac:dyDescent="0.25">
      <c r="B5161" s="131" t="s">
        <v>4387</v>
      </c>
      <c r="C5161" s="131" t="s">
        <v>4304</v>
      </c>
      <c r="D5161" s="131" t="s">
        <v>4303</v>
      </c>
      <c r="E5161" s="132" t="s">
        <v>4388</v>
      </c>
      <c r="F5161" s="136" t="s">
        <v>559</v>
      </c>
      <c r="G5161" s="133">
        <v>50</v>
      </c>
    </row>
    <row r="5162" spans="2:7" ht="27.75" customHeight="1" x14ac:dyDescent="0.25">
      <c r="B5162" s="131" t="s">
        <v>4389</v>
      </c>
      <c r="C5162" s="131" t="s">
        <v>4304</v>
      </c>
      <c r="D5162" s="131" t="s">
        <v>4303</v>
      </c>
      <c r="E5162" s="132" t="s">
        <v>4361</v>
      </c>
      <c r="F5162" s="136" t="s">
        <v>559</v>
      </c>
      <c r="G5162" s="133">
        <v>50</v>
      </c>
    </row>
    <row r="5163" spans="2:7" ht="27.75" customHeight="1" x14ac:dyDescent="0.25">
      <c r="B5163" s="131" t="s">
        <v>4393</v>
      </c>
      <c r="C5163" s="131" t="s">
        <v>4304</v>
      </c>
      <c r="D5163" s="131" t="s">
        <v>4303</v>
      </c>
      <c r="E5163" s="132" t="s">
        <v>4390</v>
      </c>
      <c r="F5163" s="136" t="s">
        <v>544</v>
      </c>
      <c r="G5163" s="133">
        <v>60</v>
      </c>
    </row>
    <row r="5164" spans="2:7" ht="27.75" customHeight="1" x14ac:dyDescent="0.25">
      <c r="B5164" s="131" t="s">
        <v>1493</v>
      </c>
      <c r="C5164" s="131" t="s">
        <v>4304</v>
      </c>
      <c r="D5164" s="131" t="s">
        <v>4303</v>
      </c>
      <c r="E5164" s="132" t="s">
        <v>4391</v>
      </c>
      <c r="F5164" s="136" t="s">
        <v>553</v>
      </c>
      <c r="G5164" s="133">
        <v>90</v>
      </c>
    </row>
    <row r="5165" spans="2:7" ht="27.75" customHeight="1" x14ac:dyDescent="0.25">
      <c r="B5165" s="131" t="s">
        <v>1493</v>
      </c>
      <c r="C5165" s="131" t="s">
        <v>4304</v>
      </c>
      <c r="D5165" s="131" t="s">
        <v>4303</v>
      </c>
      <c r="E5165" s="132" t="s">
        <v>2260</v>
      </c>
      <c r="F5165" s="136" t="s">
        <v>547</v>
      </c>
      <c r="G5165" s="133">
        <v>100</v>
      </c>
    </row>
    <row r="5166" spans="2:7" ht="27.75" customHeight="1" x14ac:dyDescent="0.25">
      <c r="B5166" s="131" t="s">
        <v>1493</v>
      </c>
      <c r="C5166" s="131" t="s">
        <v>4304</v>
      </c>
      <c r="D5166" s="131" t="s">
        <v>4303</v>
      </c>
      <c r="E5166" s="132" t="s">
        <v>4392</v>
      </c>
      <c r="F5166" s="136" t="s">
        <v>563</v>
      </c>
      <c r="G5166" s="133">
        <v>40</v>
      </c>
    </row>
    <row r="5167" spans="2:7" ht="27.75" customHeight="1" x14ac:dyDescent="0.25">
      <c r="B5167" s="131" t="s">
        <v>1493</v>
      </c>
      <c r="C5167" s="131" t="s">
        <v>4304</v>
      </c>
      <c r="D5167" s="131" t="s">
        <v>4303</v>
      </c>
      <c r="E5167" s="132" t="s">
        <v>2258</v>
      </c>
      <c r="F5167" s="136" t="s">
        <v>544</v>
      </c>
      <c r="G5167" s="133">
        <v>100</v>
      </c>
    </row>
    <row r="5168" spans="2:7" ht="27.75" customHeight="1" x14ac:dyDescent="0.25">
      <c r="B5168" s="131" t="s">
        <v>4393</v>
      </c>
      <c r="C5168" s="131" t="s">
        <v>4304</v>
      </c>
      <c r="D5168" s="131" t="s">
        <v>4303</v>
      </c>
      <c r="E5168" s="132" t="s">
        <v>4394</v>
      </c>
      <c r="F5168" s="136" t="s">
        <v>553</v>
      </c>
      <c r="G5168" s="133">
        <v>100</v>
      </c>
    </row>
    <row r="5169" spans="2:7" ht="27.75" customHeight="1" x14ac:dyDescent="0.25">
      <c r="B5169" s="131" t="s">
        <v>4393</v>
      </c>
      <c r="C5169" s="131" t="s">
        <v>4304</v>
      </c>
      <c r="D5169" s="131" t="s">
        <v>4303</v>
      </c>
      <c r="E5169" s="132" t="s">
        <v>4395</v>
      </c>
      <c r="F5169" s="136" t="s">
        <v>553</v>
      </c>
      <c r="G5169" s="133">
        <v>100</v>
      </c>
    </row>
    <row r="5170" spans="2:7" ht="27.75" customHeight="1" x14ac:dyDescent="0.25">
      <c r="B5170" s="131" t="s">
        <v>4393</v>
      </c>
      <c r="C5170" s="131" t="s">
        <v>4304</v>
      </c>
      <c r="D5170" s="131" t="s">
        <v>4303</v>
      </c>
      <c r="E5170" s="132" t="s">
        <v>4396</v>
      </c>
      <c r="F5170" s="136" t="s">
        <v>586</v>
      </c>
      <c r="G5170" s="133">
        <v>25</v>
      </c>
    </row>
    <row r="5171" spans="2:7" ht="27.75" customHeight="1" x14ac:dyDescent="0.25">
      <c r="B5171" s="131" t="s">
        <v>4393</v>
      </c>
      <c r="C5171" s="131" t="s">
        <v>4304</v>
      </c>
      <c r="D5171" s="131" t="s">
        <v>4303</v>
      </c>
      <c r="E5171" s="132" t="s">
        <v>2575</v>
      </c>
      <c r="F5171" s="136" t="s">
        <v>544</v>
      </c>
      <c r="G5171" s="133">
        <v>100</v>
      </c>
    </row>
    <row r="5172" spans="2:7" ht="27.75" customHeight="1" x14ac:dyDescent="0.25">
      <c r="B5172" s="131" t="s">
        <v>4398</v>
      </c>
      <c r="C5172" s="131" t="s">
        <v>4304</v>
      </c>
      <c r="D5172" s="131" t="s">
        <v>4303</v>
      </c>
      <c r="E5172" s="132" t="s">
        <v>4397</v>
      </c>
      <c r="F5172" s="136" t="s">
        <v>798</v>
      </c>
      <c r="G5172" s="133">
        <v>15</v>
      </c>
    </row>
    <row r="5173" spans="2:7" ht="27.75" customHeight="1" x14ac:dyDescent="0.25">
      <c r="B5173" s="131" t="s">
        <v>1493</v>
      </c>
      <c r="C5173" s="131" t="s">
        <v>4304</v>
      </c>
      <c r="D5173" s="131" t="s">
        <v>4303</v>
      </c>
      <c r="E5173" s="132" t="s">
        <v>4399</v>
      </c>
      <c r="F5173" s="136" t="s">
        <v>637</v>
      </c>
      <c r="G5173" s="133">
        <v>153.40740193990018</v>
      </c>
    </row>
    <row r="5174" spans="2:7" ht="27.75" customHeight="1" x14ac:dyDescent="0.25">
      <c r="B5174" s="131" t="s">
        <v>1493</v>
      </c>
      <c r="C5174" s="131" t="s">
        <v>4304</v>
      </c>
      <c r="D5174" s="131" t="s">
        <v>4303</v>
      </c>
      <c r="E5174" s="132" t="s">
        <v>4400</v>
      </c>
      <c r="F5174" s="136" t="s">
        <v>553</v>
      </c>
      <c r="G5174" s="133">
        <v>100</v>
      </c>
    </row>
    <row r="5175" spans="2:7" ht="27.75" customHeight="1" x14ac:dyDescent="0.25">
      <c r="B5175" s="131" t="s">
        <v>4401</v>
      </c>
      <c r="C5175" s="131" t="s">
        <v>4304</v>
      </c>
      <c r="D5175" s="131" t="s">
        <v>4303</v>
      </c>
      <c r="E5175" s="132" t="s">
        <v>2419</v>
      </c>
      <c r="F5175" s="136" t="s">
        <v>626</v>
      </c>
      <c r="G5175" s="133">
        <v>15</v>
      </c>
    </row>
    <row r="5176" spans="2:7" ht="27.75" customHeight="1" x14ac:dyDescent="0.25">
      <c r="B5176" s="131" t="s">
        <v>4403</v>
      </c>
      <c r="C5176" s="131" t="s">
        <v>4304</v>
      </c>
      <c r="D5176" s="131" t="s">
        <v>4303</v>
      </c>
      <c r="E5176" s="132" t="s">
        <v>2391</v>
      </c>
      <c r="F5176" s="136" t="s">
        <v>688</v>
      </c>
      <c r="G5176" s="133">
        <v>40</v>
      </c>
    </row>
    <row r="5177" spans="2:7" ht="27.75" customHeight="1" x14ac:dyDescent="0.25">
      <c r="B5177" s="131" t="s">
        <v>4404</v>
      </c>
      <c r="C5177" s="131" t="s">
        <v>4304</v>
      </c>
      <c r="D5177" s="131" t="s">
        <v>4303</v>
      </c>
      <c r="E5177" s="132" t="s">
        <v>2366</v>
      </c>
      <c r="F5177" s="136" t="s">
        <v>563</v>
      </c>
      <c r="G5177" s="133">
        <v>50</v>
      </c>
    </row>
    <row r="5178" spans="2:7" ht="27.75" customHeight="1" x14ac:dyDescent="0.25">
      <c r="B5178" s="131" t="s">
        <v>4404</v>
      </c>
      <c r="C5178" s="131" t="s">
        <v>4304</v>
      </c>
      <c r="D5178" s="131" t="s">
        <v>4303</v>
      </c>
      <c r="E5178" s="132" t="s">
        <v>2378</v>
      </c>
      <c r="F5178" s="136" t="s">
        <v>559</v>
      </c>
      <c r="G5178" s="133">
        <v>40</v>
      </c>
    </row>
    <row r="5179" spans="2:7" ht="27.75" customHeight="1" x14ac:dyDescent="0.25">
      <c r="B5179" s="131" t="s">
        <v>4402</v>
      </c>
      <c r="C5179" s="131" t="s">
        <v>4304</v>
      </c>
      <c r="D5179" s="131" t="s">
        <v>4303</v>
      </c>
      <c r="E5179" s="132" t="s">
        <v>2681</v>
      </c>
      <c r="F5179" s="136" t="s">
        <v>559</v>
      </c>
      <c r="G5179" s="133">
        <v>25</v>
      </c>
    </row>
    <row r="5180" spans="2:7" ht="27.75" customHeight="1" x14ac:dyDescent="0.25">
      <c r="B5180" s="131" t="s">
        <v>4402</v>
      </c>
      <c r="C5180" s="131" t="s">
        <v>4304</v>
      </c>
      <c r="D5180" s="131" t="s">
        <v>4303</v>
      </c>
      <c r="E5180" s="132" t="s">
        <v>2668</v>
      </c>
      <c r="F5180" s="136" t="s">
        <v>553</v>
      </c>
      <c r="G5180" s="133">
        <v>100</v>
      </c>
    </row>
    <row r="5181" spans="2:7" ht="27.75" customHeight="1" x14ac:dyDescent="0.25">
      <c r="B5181" s="131" t="s">
        <v>4402</v>
      </c>
      <c r="C5181" s="131" t="s">
        <v>4304</v>
      </c>
      <c r="D5181" s="131" t="s">
        <v>4303</v>
      </c>
      <c r="E5181" s="132" t="s">
        <v>2384</v>
      </c>
      <c r="F5181" s="136" t="s">
        <v>688</v>
      </c>
      <c r="G5181" s="133">
        <v>20</v>
      </c>
    </row>
    <row r="5182" spans="2:7" ht="27.75" customHeight="1" x14ac:dyDescent="0.25">
      <c r="B5182" s="131" t="s">
        <v>4405</v>
      </c>
      <c r="C5182" s="131" t="s">
        <v>4304</v>
      </c>
      <c r="D5182" s="131" t="s">
        <v>4303</v>
      </c>
      <c r="E5182" s="132" t="s">
        <v>2377</v>
      </c>
      <c r="F5182" s="136" t="s">
        <v>845</v>
      </c>
      <c r="G5182" s="133">
        <v>5.9688711258507254</v>
      </c>
    </row>
    <row r="5183" spans="2:7" ht="27.75" customHeight="1" x14ac:dyDescent="0.25">
      <c r="B5183" s="131" t="s">
        <v>4406</v>
      </c>
      <c r="C5183" s="131" t="s">
        <v>4304</v>
      </c>
      <c r="D5183" s="131" t="s">
        <v>4303</v>
      </c>
      <c r="E5183" s="132" t="s">
        <v>2661</v>
      </c>
      <c r="F5183" s="136" t="s">
        <v>626</v>
      </c>
      <c r="G5183" s="133">
        <v>16.062438811398266</v>
      </c>
    </row>
    <row r="5184" spans="2:7" ht="27.75" customHeight="1" x14ac:dyDescent="0.25">
      <c r="B5184" s="131" t="s">
        <v>4401</v>
      </c>
      <c r="C5184" s="131" t="s">
        <v>4304</v>
      </c>
      <c r="D5184" s="131" t="s">
        <v>4303</v>
      </c>
      <c r="E5184" s="132" t="s">
        <v>2281</v>
      </c>
      <c r="F5184" s="136" t="s">
        <v>626</v>
      </c>
      <c r="G5184" s="133">
        <v>16.062438811398266</v>
      </c>
    </row>
    <row r="5185" spans="2:7" ht="27.75" customHeight="1" x14ac:dyDescent="0.25">
      <c r="B5185" s="131" t="s">
        <v>4407</v>
      </c>
      <c r="C5185" s="131" t="s">
        <v>4304</v>
      </c>
      <c r="D5185" s="131" t="s">
        <v>4303</v>
      </c>
      <c r="E5185" s="132" t="s">
        <v>2368</v>
      </c>
      <c r="F5185" s="136" t="s">
        <v>553</v>
      </c>
      <c r="G5185" s="133">
        <v>100</v>
      </c>
    </row>
    <row r="5186" spans="2:7" ht="27.75" customHeight="1" x14ac:dyDescent="0.25">
      <c r="B5186" s="131" t="s">
        <v>4407</v>
      </c>
      <c r="C5186" s="131" t="s">
        <v>4304</v>
      </c>
      <c r="D5186" s="131" t="s">
        <v>4303</v>
      </c>
      <c r="E5186" s="132" t="s">
        <v>2791</v>
      </c>
      <c r="F5186" s="136" t="s">
        <v>563</v>
      </c>
      <c r="G5186" s="133"/>
    </row>
    <row r="5187" spans="2:7" ht="27.75" customHeight="1" x14ac:dyDescent="0.25">
      <c r="B5187" s="131" t="s">
        <v>4407</v>
      </c>
      <c r="C5187" s="131" t="s">
        <v>4304</v>
      </c>
      <c r="D5187" s="131" t="s">
        <v>4303</v>
      </c>
      <c r="E5187" s="132" t="s">
        <v>2371</v>
      </c>
      <c r="F5187" s="136" t="s">
        <v>544</v>
      </c>
      <c r="G5187" s="133">
        <v>50</v>
      </c>
    </row>
    <row r="5188" spans="2:7" ht="27.75" customHeight="1" x14ac:dyDescent="0.25">
      <c r="B5188" s="131" t="s">
        <v>1189</v>
      </c>
      <c r="C5188" s="131" t="s">
        <v>4304</v>
      </c>
      <c r="D5188" s="131" t="s">
        <v>4303</v>
      </c>
      <c r="E5188" s="132" t="s">
        <v>2640</v>
      </c>
      <c r="F5188" s="136" t="s">
        <v>559</v>
      </c>
      <c r="G5188" s="133"/>
    </row>
    <row r="5189" spans="2:7" ht="27.75" customHeight="1" x14ac:dyDescent="0.25">
      <c r="B5189" s="131" t="s">
        <v>1189</v>
      </c>
      <c r="C5189" s="131" t="s">
        <v>4304</v>
      </c>
      <c r="D5189" s="131" t="s">
        <v>4303</v>
      </c>
      <c r="E5189" s="132" t="s">
        <v>2397</v>
      </c>
      <c r="F5189" s="136" t="s">
        <v>563</v>
      </c>
      <c r="G5189" s="133">
        <v>70</v>
      </c>
    </row>
    <row r="5190" spans="2:7" ht="27.75" customHeight="1" x14ac:dyDescent="0.25">
      <c r="B5190" s="131" t="s">
        <v>4408</v>
      </c>
      <c r="C5190" s="131" t="s">
        <v>4304</v>
      </c>
      <c r="D5190" s="131" t="s">
        <v>4303</v>
      </c>
      <c r="E5190" s="132" t="s">
        <v>3002</v>
      </c>
      <c r="F5190" s="136" t="s">
        <v>544</v>
      </c>
      <c r="G5190" s="133">
        <v>100</v>
      </c>
    </row>
    <row r="5191" spans="2:7" ht="27.75" customHeight="1" x14ac:dyDescent="0.25">
      <c r="B5191" s="131" t="s">
        <v>4408</v>
      </c>
      <c r="C5191" s="131" t="s">
        <v>4304</v>
      </c>
      <c r="D5191" s="131" t="s">
        <v>4303</v>
      </c>
      <c r="E5191" s="132" t="s">
        <v>2532</v>
      </c>
      <c r="F5191" s="136" t="s">
        <v>586</v>
      </c>
      <c r="G5191" s="133">
        <v>30</v>
      </c>
    </row>
    <row r="5192" spans="2:7" ht="27.75" customHeight="1" x14ac:dyDescent="0.25">
      <c r="B5192" s="131" t="s">
        <v>4408</v>
      </c>
      <c r="C5192" s="131" t="s">
        <v>4304</v>
      </c>
      <c r="D5192" s="131" t="s">
        <v>4303</v>
      </c>
      <c r="E5192" s="132" t="s">
        <v>2519</v>
      </c>
      <c r="F5192" s="136" t="s">
        <v>553</v>
      </c>
      <c r="G5192" s="133">
        <v>100</v>
      </c>
    </row>
    <row r="5193" spans="2:7" ht="27.75" customHeight="1" x14ac:dyDescent="0.25">
      <c r="B5193" s="131" t="s">
        <v>4409</v>
      </c>
      <c r="C5193" s="131" t="s">
        <v>4304</v>
      </c>
      <c r="D5193" s="131" t="s">
        <v>4303</v>
      </c>
      <c r="E5193" s="132" t="s">
        <v>2290</v>
      </c>
      <c r="F5193" s="136" t="s">
        <v>544</v>
      </c>
      <c r="G5193" s="133">
        <v>60</v>
      </c>
    </row>
    <row r="5194" spans="2:7" ht="27.75" customHeight="1" x14ac:dyDescent="0.25">
      <c r="B5194" s="131" t="s">
        <v>4409</v>
      </c>
      <c r="C5194" s="131" t="s">
        <v>4304</v>
      </c>
      <c r="D5194" s="131" t="s">
        <v>4303</v>
      </c>
      <c r="E5194" s="132" t="s">
        <v>2533</v>
      </c>
      <c r="F5194" s="136" t="s">
        <v>586</v>
      </c>
      <c r="G5194" s="133">
        <v>20</v>
      </c>
    </row>
    <row r="5195" spans="2:7" ht="27.75" customHeight="1" x14ac:dyDescent="0.25">
      <c r="B5195" s="131" t="s">
        <v>4409</v>
      </c>
      <c r="C5195" s="131" t="s">
        <v>4304</v>
      </c>
      <c r="D5195" s="131" t="s">
        <v>4303</v>
      </c>
      <c r="E5195" s="132" t="s">
        <v>2538</v>
      </c>
      <c r="F5195" s="136" t="s">
        <v>544</v>
      </c>
      <c r="G5195" s="133">
        <v>60</v>
      </c>
    </row>
    <row r="5196" spans="2:7" ht="27.75" customHeight="1" x14ac:dyDescent="0.25">
      <c r="B5196" s="131" t="s">
        <v>4410</v>
      </c>
      <c r="C5196" s="131" t="s">
        <v>4304</v>
      </c>
      <c r="D5196" s="131" t="s">
        <v>4303</v>
      </c>
      <c r="E5196" s="132" t="s">
        <v>2909</v>
      </c>
      <c r="F5196" s="136" t="s">
        <v>563</v>
      </c>
      <c r="G5196" s="133">
        <v>90</v>
      </c>
    </row>
    <row r="5197" spans="2:7" ht="27.75" customHeight="1" x14ac:dyDescent="0.25">
      <c r="B5197" s="131" t="s">
        <v>4410</v>
      </c>
      <c r="C5197" s="131" t="s">
        <v>4304</v>
      </c>
      <c r="D5197" s="131" t="s">
        <v>4303</v>
      </c>
      <c r="E5197" s="132" t="s">
        <v>2738</v>
      </c>
      <c r="F5197" s="136" t="s">
        <v>688</v>
      </c>
      <c r="G5197" s="133">
        <v>30</v>
      </c>
    </row>
    <row r="5198" spans="2:7" ht="27.75" customHeight="1" x14ac:dyDescent="0.25">
      <c r="B5198" s="131" t="s">
        <v>4411</v>
      </c>
      <c r="C5198" s="131" t="s">
        <v>4304</v>
      </c>
      <c r="D5198" s="131" t="s">
        <v>4303</v>
      </c>
      <c r="E5198" s="132" t="s">
        <v>2619</v>
      </c>
      <c r="F5198" s="136" t="s">
        <v>586</v>
      </c>
      <c r="G5198" s="133">
        <v>30</v>
      </c>
    </row>
    <row r="5199" spans="2:7" ht="27.75" customHeight="1" x14ac:dyDescent="0.25">
      <c r="B5199" s="131" t="s">
        <v>4662</v>
      </c>
      <c r="C5199" s="131" t="s">
        <v>4304</v>
      </c>
      <c r="D5199" s="131" t="s">
        <v>4303</v>
      </c>
      <c r="E5199" s="132" t="s">
        <v>2647</v>
      </c>
      <c r="F5199" s="136" t="s">
        <v>563</v>
      </c>
      <c r="G5199" s="133">
        <v>40</v>
      </c>
    </row>
    <row r="5200" spans="2:7" ht="27.75" customHeight="1" x14ac:dyDescent="0.25">
      <c r="B5200" s="131" t="s">
        <v>4662</v>
      </c>
      <c r="C5200" s="131" t="s">
        <v>4304</v>
      </c>
      <c r="D5200" s="131" t="s">
        <v>4303</v>
      </c>
      <c r="E5200" s="132" t="s">
        <v>2666</v>
      </c>
      <c r="F5200" s="136" t="s">
        <v>1311</v>
      </c>
      <c r="G5200" s="133">
        <v>80</v>
      </c>
    </row>
    <row r="5201" spans="2:7" ht="27.75" customHeight="1" x14ac:dyDescent="0.25">
      <c r="B5201" s="131" t="s">
        <v>4662</v>
      </c>
      <c r="C5201" s="131" t="s">
        <v>4304</v>
      </c>
      <c r="D5201" s="131" t="s">
        <v>4303</v>
      </c>
      <c r="E5201" s="132" t="s">
        <v>2590</v>
      </c>
      <c r="F5201" s="136" t="s">
        <v>563</v>
      </c>
      <c r="G5201" s="133">
        <v>30</v>
      </c>
    </row>
    <row r="5202" spans="2:7" ht="27.75" customHeight="1" x14ac:dyDescent="0.25">
      <c r="B5202" s="131" t="s">
        <v>4662</v>
      </c>
      <c r="C5202" s="131" t="s">
        <v>4304</v>
      </c>
      <c r="D5202" s="131" t="s">
        <v>4303</v>
      </c>
      <c r="E5202" s="132" t="s">
        <v>2363</v>
      </c>
      <c r="F5202" s="136" t="s">
        <v>544</v>
      </c>
      <c r="G5202" s="133">
        <v>100</v>
      </c>
    </row>
    <row r="5203" spans="2:7" ht="27.75" customHeight="1" x14ac:dyDescent="0.25">
      <c r="B5203" s="131" t="s">
        <v>4662</v>
      </c>
      <c r="C5203" s="131" t="s">
        <v>4304</v>
      </c>
      <c r="D5203" s="131" t="s">
        <v>4303</v>
      </c>
      <c r="E5203" s="132" t="s">
        <v>2280</v>
      </c>
      <c r="F5203" s="136" t="s">
        <v>544</v>
      </c>
      <c r="G5203" s="133">
        <v>60</v>
      </c>
    </row>
    <row r="5204" spans="2:7" ht="27.75" customHeight="1" x14ac:dyDescent="0.25">
      <c r="B5204" s="131" t="s">
        <v>4662</v>
      </c>
      <c r="C5204" s="131" t="s">
        <v>4304</v>
      </c>
      <c r="D5204" s="131" t="s">
        <v>4303</v>
      </c>
      <c r="E5204" s="132" t="s">
        <v>3492</v>
      </c>
      <c r="F5204" s="136" t="s">
        <v>563</v>
      </c>
      <c r="G5204" s="133">
        <v>90</v>
      </c>
    </row>
    <row r="5205" spans="2:7" ht="27.75" customHeight="1" x14ac:dyDescent="0.25">
      <c r="B5205" s="131" t="s">
        <v>4662</v>
      </c>
      <c r="C5205" s="131" t="s">
        <v>4304</v>
      </c>
      <c r="D5205" s="131" t="s">
        <v>4303</v>
      </c>
      <c r="E5205" s="132" t="s">
        <v>2280</v>
      </c>
      <c r="F5205" s="136" t="s">
        <v>544</v>
      </c>
      <c r="G5205" s="133">
        <v>60</v>
      </c>
    </row>
    <row r="5206" spans="2:7" ht="27.75" customHeight="1" x14ac:dyDescent="0.25">
      <c r="B5206" s="131" t="s">
        <v>4662</v>
      </c>
      <c r="C5206" s="131" t="s">
        <v>4304</v>
      </c>
      <c r="D5206" s="131" t="s">
        <v>4303</v>
      </c>
      <c r="E5206" s="132" t="s">
        <v>3125</v>
      </c>
      <c r="F5206" s="136" t="s">
        <v>563</v>
      </c>
      <c r="G5206" s="133">
        <v>60</v>
      </c>
    </row>
    <row r="5207" spans="2:7" ht="27.75" customHeight="1" x14ac:dyDescent="0.25">
      <c r="B5207" s="131" t="s">
        <v>4412</v>
      </c>
      <c r="C5207" s="131" t="s">
        <v>4304</v>
      </c>
      <c r="D5207" s="131" t="s">
        <v>4303</v>
      </c>
      <c r="E5207" s="132" t="s">
        <v>2550</v>
      </c>
      <c r="F5207" s="136" t="s">
        <v>626</v>
      </c>
      <c r="G5207" s="133">
        <v>19.978048188204113</v>
      </c>
    </row>
    <row r="5208" spans="2:7" ht="27.75" customHeight="1" x14ac:dyDescent="0.25">
      <c r="B5208" s="131" t="s">
        <v>4413</v>
      </c>
      <c r="C5208" s="131" t="s">
        <v>4304</v>
      </c>
      <c r="D5208" s="131" t="s">
        <v>4303</v>
      </c>
      <c r="E5208" s="132" t="s">
        <v>2289</v>
      </c>
      <c r="F5208" s="136" t="s">
        <v>626</v>
      </c>
      <c r="G5208" s="133">
        <v>19.978048188204113</v>
      </c>
    </row>
    <row r="5209" spans="2:7" ht="27.75" customHeight="1" x14ac:dyDescent="0.25">
      <c r="B5209" s="131" t="s">
        <v>4412</v>
      </c>
      <c r="C5209" s="131" t="s">
        <v>4304</v>
      </c>
      <c r="D5209" s="131" t="s">
        <v>4303</v>
      </c>
      <c r="E5209" s="132" t="s">
        <v>2655</v>
      </c>
      <c r="F5209" s="136" t="s">
        <v>563</v>
      </c>
      <c r="G5209" s="133">
        <v>80.252595107204598</v>
      </c>
    </row>
    <row r="5210" spans="2:7" ht="27.75" customHeight="1" x14ac:dyDescent="0.25">
      <c r="B5210" s="131" t="s">
        <v>4414</v>
      </c>
      <c r="C5210" s="131" t="s">
        <v>4304</v>
      </c>
      <c r="D5210" s="131" t="s">
        <v>4303</v>
      </c>
      <c r="E5210" s="132" t="s">
        <v>2819</v>
      </c>
      <c r="F5210" s="136" t="s">
        <v>586</v>
      </c>
      <c r="G5210" s="133">
        <v>20</v>
      </c>
    </row>
    <row r="5211" spans="2:7" ht="27.75" customHeight="1" x14ac:dyDescent="0.25">
      <c r="B5211" s="131" t="s">
        <v>4414</v>
      </c>
      <c r="C5211" s="131" t="s">
        <v>4304</v>
      </c>
      <c r="D5211" s="131" t="s">
        <v>4303</v>
      </c>
      <c r="E5211" s="132" t="s">
        <v>2870</v>
      </c>
      <c r="F5211" s="136" t="s">
        <v>559</v>
      </c>
      <c r="G5211" s="133">
        <v>40</v>
      </c>
    </row>
    <row r="5212" spans="2:7" ht="27.75" customHeight="1" x14ac:dyDescent="0.25">
      <c r="B5212" s="131" t="s">
        <v>4415</v>
      </c>
      <c r="C5212" s="131" t="s">
        <v>4304</v>
      </c>
      <c r="D5212" s="131" t="s">
        <v>4303</v>
      </c>
      <c r="E5212" s="132" t="s">
        <v>2907</v>
      </c>
      <c r="F5212" s="136" t="s">
        <v>563</v>
      </c>
      <c r="G5212" s="133">
        <v>70</v>
      </c>
    </row>
    <row r="5213" spans="2:7" ht="27.75" customHeight="1" x14ac:dyDescent="0.25">
      <c r="B5213" s="131" t="s">
        <v>4416</v>
      </c>
      <c r="C5213" s="131" t="s">
        <v>4304</v>
      </c>
      <c r="D5213" s="131" t="s">
        <v>4303</v>
      </c>
      <c r="E5213" s="132" t="s">
        <v>3709</v>
      </c>
      <c r="F5213" s="136" t="s">
        <v>550</v>
      </c>
      <c r="G5213" s="133">
        <v>100</v>
      </c>
    </row>
    <row r="5214" spans="2:7" ht="27.75" customHeight="1" x14ac:dyDescent="0.25">
      <c r="B5214" s="131" t="s">
        <v>4416</v>
      </c>
      <c r="C5214" s="131" t="s">
        <v>4304</v>
      </c>
      <c r="D5214" s="131" t="s">
        <v>4303</v>
      </c>
      <c r="E5214" s="132" t="s">
        <v>2757</v>
      </c>
      <c r="F5214" s="136" t="s">
        <v>563</v>
      </c>
      <c r="G5214" s="133">
        <v>40</v>
      </c>
    </row>
    <row r="5215" spans="2:7" ht="27.75" customHeight="1" x14ac:dyDescent="0.25">
      <c r="B5215" s="131" t="s">
        <v>4417</v>
      </c>
      <c r="C5215" s="131" t="s">
        <v>4304</v>
      </c>
      <c r="D5215" s="131" t="s">
        <v>4303</v>
      </c>
      <c r="E5215" s="132" t="s">
        <v>2653</v>
      </c>
      <c r="F5215" s="136" t="s">
        <v>845</v>
      </c>
      <c r="G5215" s="133">
        <v>7.1715728752538102</v>
      </c>
    </row>
    <row r="5216" spans="2:7" ht="27.75" customHeight="1" x14ac:dyDescent="0.25">
      <c r="B5216" s="131" t="s">
        <v>4416</v>
      </c>
      <c r="C5216" s="131" t="s">
        <v>4304</v>
      </c>
      <c r="D5216" s="131" t="s">
        <v>4303</v>
      </c>
      <c r="E5216" s="132" t="s">
        <v>2889</v>
      </c>
      <c r="F5216" s="136" t="s">
        <v>547</v>
      </c>
      <c r="G5216" s="133">
        <v>200</v>
      </c>
    </row>
    <row r="5217" spans="2:7" ht="27.75" customHeight="1" x14ac:dyDescent="0.25">
      <c r="B5217" s="131" t="s">
        <v>4416</v>
      </c>
      <c r="C5217" s="131" t="s">
        <v>4304</v>
      </c>
      <c r="D5217" s="131" t="s">
        <v>4303</v>
      </c>
      <c r="E5217" s="132" t="s">
        <v>2506</v>
      </c>
      <c r="F5217" s="136" t="s">
        <v>553</v>
      </c>
      <c r="G5217" s="133">
        <v>100</v>
      </c>
    </row>
    <row r="5218" spans="2:7" ht="27.75" customHeight="1" x14ac:dyDescent="0.25">
      <c r="B5218" s="131" t="s">
        <v>4416</v>
      </c>
      <c r="C5218" s="131" t="s">
        <v>4304</v>
      </c>
      <c r="D5218" s="131" t="s">
        <v>4303</v>
      </c>
      <c r="E5218" s="132" t="s">
        <v>2415</v>
      </c>
      <c r="F5218" s="136" t="s">
        <v>563</v>
      </c>
      <c r="G5218" s="133">
        <v>50</v>
      </c>
    </row>
    <row r="5219" spans="2:7" ht="27.75" customHeight="1" x14ac:dyDescent="0.25">
      <c r="B5219" s="131" t="s">
        <v>4416</v>
      </c>
      <c r="C5219" s="131" t="s">
        <v>4304</v>
      </c>
      <c r="D5219" s="131" t="s">
        <v>4303</v>
      </c>
      <c r="E5219" s="132" t="s">
        <v>2507</v>
      </c>
      <c r="F5219" s="136" t="s">
        <v>563</v>
      </c>
      <c r="G5219" s="133">
        <v>40</v>
      </c>
    </row>
    <row r="5220" spans="2:7" ht="27.75" customHeight="1" x14ac:dyDescent="0.25">
      <c r="B5220" s="131" t="s">
        <v>4418</v>
      </c>
      <c r="C5220" s="131" t="s">
        <v>4304</v>
      </c>
      <c r="D5220" s="131" t="s">
        <v>4303</v>
      </c>
      <c r="E5220" s="132" t="s">
        <v>2398</v>
      </c>
      <c r="F5220" s="136" t="s">
        <v>563</v>
      </c>
      <c r="G5220" s="133">
        <v>70</v>
      </c>
    </row>
    <row r="5221" spans="2:7" ht="27.75" customHeight="1" x14ac:dyDescent="0.25">
      <c r="B5221" s="131" t="s">
        <v>4418</v>
      </c>
      <c r="C5221" s="131" t="s">
        <v>4304</v>
      </c>
      <c r="D5221" s="131" t="s">
        <v>4303</v>
      </c>
      <c r="E5221" s="132" t="s">
        <v>2401</v>
      </c>
      <c r="F5221" s="136" t="s">
        <v>586</v>
      </c>
      <c r="G5221" s="133">
        <v>30</v>
      </c>
    </row>
    <row r="5222" spans="2:7" ht="27.75" customHeight="1" x14ac:dyDescent="0.25">
      <c r="B5222" s="131" t="s">
        <v>4419</v>
      </c>
      <c r="C5222" s="131" t="s">
        <v>4304</v>
      </c>
      <c r="D5222" s="131" t="s">
        <v>4303</v>
      </c>
      <c r="E5222" s="132" t="s">
        <v>2375</v>
      </c>
      <c r="F5222" s="136" t="s">
        <v>659</v>
      </c>
      <c r="G5222" s="133">
        <v>40.096465277488043</v>
      </c>
    </row>
    <row r="5223" spans="2:7" ht="27.75" customHeight="1" x14ac:dyDescent="0.25">
      <c r="B5223" s="131" t="s">
        <v>4420</v>
      </c>
      <c r="C5223" s="131" t="s">
        <v>4304</v>
      </c>
      <c r="D5223" s="131" t="s">
        <v>4303</v>
      </c>
      <c r="E5223" s="132" t="s">
        <v>2683</v>
      </c>
      <c r="F5223" s="136" t="s">
        <v>688</v>
      </c>
      <c r="G5223" s="133">
        <v>50.087381778762989</v>
      </c>
    </row>
    <row r="5224" spans="2:7" ht="27.75" customHeight="1" x14ac:dyDescent="0.25">
      <c r="B5224" s="131" t="s">
        <v>4421</v>
      </c>
      <c r="C5224" s="131" t="s">
        <v>4304</v>
      </c>
      <c r="D5224" s="131" t="s">
        <v>4303</v>
      </c>
      <c r="E5224" s="132" t="s">
        <v>2329</v>
      </c>
      <c r="F5224" s="136" t="s">
        <v>798</v>
      </c>
      <c r="G5224" s="133">
        <v>25</v>
      </c>
    </row>
    <row r="5225" spans="2:7" ht="27.75" customHeight="1" x14ac:dyDescent="0.25">
      <c r="B5225" s="131" t="s">
        <v>1395</v>
      </c>
      <c r="C5225" s="131" t="s">
        <v>4304</v>
      </c>
      <c r="D5225" s="131" t="s">
        <v>4303</v>
      </c>
      <c r="E5225" s="132" t="s">
        <v>2396</v>
      </c>
      <c r="F5225" s="136" t="s">
        <v>626</v>
      </c>
      <c r="G5225" s="133">
        <v>20</v>
      </c>
    </row>
    <row r="5226" spans="2:7" ht="27.75" customHeight="1" x14ac:dyDescent="0.25">
      <c r="B5226" s="131" t="s">
        <v>4419</v>
      </c>
      <c r="C5226" s="131" t="s">
        <v>4304</v>
      </c>
      <c r="D5226" s="131" t="s">
        <v>4303</v>
      </c>
      <c r="E5226" s="132" t="s">
        <v>2326</v>
      </c>
      <c r="F5226" s="136" t="s">
        <v>544</v>
      </c>
      <c r="G5226" s="133">
        <v>150</v>
      </c>
    </row>
    <row r="5227" spans="2:7" ht="27.75" customHeight="1" x14ac:dyDescent="0.25">
      <c r="B5227" s="131" t="s">
        <v>4419</v>
      </c>
      <c r="C5227" s="131" t="s">
        <v>4304</v>
      </c>
      <c r="D5227" s="131" t="s">
        <v>4303</v>
      </c>
      <c r="E5227" s="132" t="s">
        <v>2373</v>
      </c>
      <c r="F5227" s="136" t="s">
        <v>544</v>
      </c>
      <c r="G5227" s="133">
        <v>100</v>
      </c>
    </row>
    <row r="5228" spans="2:7" ht="27.75" customHeight="1" x14ac:dyDescent="0.25">
      <c r="B5228" s="131" t="s">
        <v>4419</v>
      </c>
      <c r="C5228" s="131" t="s">
        <v>4304</v>
      </c>
      <c r="D5228" s="131" t="s">
        <v>4303</v>
      </c>
      <c r="E5228" s="132" t="s">
        <v>4422</v>
      </c>
      <c r="F5228" s="136" t="s">
        <v>563</v>
      </c>
      <c r="G5228" s="133">
        <v>50</v>
      </c>
    </row>
    <row r="5229" spans="2:7" ht="27.75" customHeight="1" x14ac:dyDescent="0.25">
      <c r="B5229" s="131" t="s">
        <v>4419</v>
      </c>
      <c r="C5229" s="131" t="s">
        <v>4304</v>
      </c>
      <c r="D5229" s="131" t="s">
        <v>4303</v>
      </c>
      <c r="E5229" s="132" t="s">
        <v>3455</v>
      </c>
      <c r="F5229" s="136" t="s">
        <v>553</v>
      </c>
      <c r="G5229" s="133">
        <v>100</v>
      </c>
    </row>
    <row r="5230" spans="2:7" ht="27.75" customHeight="1" x14ac:dyDescent="0.25">
      <c r="B5230" s="131" t="s">
        <v>4419</v>
      </c>
      <c r="C5230" s="131" t="s">
        <v>4304</v>
      </c>
      <c r="D5230" s="131" t="s">
        <v>4303</v>
      </c>
      <c r="E5230" s="132" t="s">
        <v>3326</v>
      </c>
      <c r="F5230" s="136" t="s">
        <v>559</v>
      </c>
      <c r="G5230" s="133">
        <v>40</v>
      </c>
    </row>
    <row r="5231" spans="2:7" ht="27.75" customHeight="1" x14ac:dyDescent="0.25">
      <c r="B5231" s="131" t="s">
        <v>4423</v>
      </c>
      <c r="C5231" s="131" t="s">
        <v>4304</v>
      </c>
      <c r="D5231" s="131" t="s">
        <v>4303</v>
      </c>
      <c r="E5231" s="132" t="s">
        <v>2826</v>
      </c>
      <c r="F5231" s="136" t="s">
        <v>559</v>
      </c>
      <c r="G5231" s="133"/>
    </row>
    <row r="5232" spans="2:7" ht="27.75" customHeight="1" x14ac:dyDescent="0.25">
      <c r="B5232" s="131" t="s">
        <v>4424</v>
      </c>
      <c r="C5232" s="131" t="s">
        <v>4304</v>
      </c>
      <c r="D5232" s="131" t="s">
        <v>4303</v>
      </c>
      <c r="E5232" s="132" t="s">
        <v>2816</v>
      </c>
      <c r="F5232" s="136" t="s">
        <v>626</v>
      </c>
      <c r="G5232" s="133">
        <v>20</v>
      </c>
    </row>
    <row r="5233" spans="2:7" ht="27.75" customHeight="1" x14ac:dyDescent="0.25">
      <c r="B5233" s="131" t="s">
        <v>4425</v>
      </c>
      <c r="C5233" s="131" t="s">
        <v>4304</v>
      </c>
      <c r="D5233" s="131" t="s">
        <v>4303</v>
      </c>
      <c r="E5233" s="132" t="s">
        <v>4439</v>
      </c>
      <c r="F5233" s="136" t="s">
        <v>553</v>
      </c>
      <c r="G5233" s="133">
        <v>100</v>
      </c>
    </row>
    <row r="5234" spans="2:7" ht="27.75" customHeight="1" x14ac:dyDescent="0.25">
      <c r="B5234" s="131" t="s">
        <v>4425</v>
      </c>
      <c r="C5234" s="131" t="s">
        <v>4304</v>
      </c>
      <c r="D5234" s="131" t="s">
        <v>4303</v>
      </c>
      <c r="E5234" s="132" t="s">
        <v>4440</v>
      </c>
      <c r="F5234" s="136" t="s">
        <v>544</v>
      </c>
      <c r="G5234" s="133">
        <v>50</v>
      </c>
    </row>
    <row r="5235" spans="2:7" ht="27.75" customHeight="1" x14ac:dyDescent="0.25">
      <c r="B5235" s="131" t="s">
        <v>4426</v>
      </c>
      <c r="C5235" s="131" t="s">
        <v>4304</v>
      </c>
      <c r="D5235" s="131" t="s">
        <v>4303</v>
      </c>
      <c r="E5235" s="132" t="s">
        <v>2446</v>
      </c>
      <c r="F5235" s="136" t="s">
        <v>559</v>
      </c>
      <c r="G5235" s="133">
        <v>40</v>
      </c>
    </row>
    <row r="5236" spans="2:7" ht="27.75" customHeight="1" x14ac:dyDescent="0.25">
      <c r="B5236" s="131" t="s">
        <v>4427</v>
      </c>
      <c r="C5236" s="131" t="s">
        <v>4304</v>
      </c>
      <c r="D5236" s="131" t="s">
        <v>4303</v>
      </c>
      <c r="E5236" s="132" t="s">
        <v>4441</v>
      </c>
      <c r="F5236" s="136" t="s">
        <v>559</v>
      </c>
      <c r="G5236" s="133">
        <v>40</v>
      </c>
    </row>
    <row r="5237" spans="2:7" ht="27.75" customHeight="1" x14ac:dyDescent="0.25">
      <c r="B5237" s="131" t="s">
        <v>4427</v>
      </c>
      <c r="C5237" s="131" t="s">
        <v>4304</v>
      </c>
      <c r="D5237" s="131" t="s">
        <v>4303</v>
      </c>
      <c r="E5237" s="132" t="s">
        <v>4442</v>
      </c>
      <c r="F5237" s="136" t="s">
        <v>559</v>
      </c>
      <c r="G5237" s="133">
        <v>40</v>
      </c>
    </row>
    <row r="5238" spans="2:7" ht="27.75" customHeight="1" x14ac:dyDescent="0.25">
      <c r="B5238" s="131" t="s">
        <v>4428</v>
      </c>
      <c r="C5238" s="131" t="s">
        <v>4304</v>
      </c>
      <c r="D5238" s="131" t="s">
        <v>4303</v>
      </c>
      <c r="E5238" s="132" t="s">
        <v>4443</v>
      </c>
      <c r="F5238" s="136" t="s">
        <v>563</v>
      </c>
      <c r="G5238" s="133">
        <v>90</v>
      </c>
    </row>
    <row r="5239" spans="2:7" ht="27.75" customHeight="1" x14ac:dyDescent="0.25">
      <c r="B5239" s="131" t="s">
        <v>4429</v>
      </c>
      <c r="C5239" s="131" t="s">
        <v>4304</v>
      </c>
      <c r="D5239" s="131" t="s">
        <v>4303</v>
      </c>
      <c r="E5239" s="132" t="s">
        <v>4444</v>
      </c>
      <c r="F5239" s="136" t="s">
        <v>586</v>
      </c>
      <c r="G5239" s="133">
        <v>30</v>
      </c>
    </row>
    <row r="5240" spans="2:7" ht="27.75" customHeight="1" x14ac:dyDescent="0.25">
      <c r="B5240" s="131" t="s">
        <v>4430</v>
      </c>
      <c r="C5240" s="131" t="s">
        <v>4304</v>
      </c>
      <c r="D5240" s="131" t="s">
        <v>4303</v>
      </c>
      <c r="E5240" s="132" t="s">
        <v>4445</v>
      </c>
      <c r="F5240" s="136" t="s">
        <v>626</v>
      </c>
      <c r="G5240" s="133">
        <v>20</v>
      </c>
    </row>
    <row r="5241" spans="2:7" ht="27.75" customHeight="1" x14ac:dyDescent="0.25">
      <c r="B5241" s="131" t="s">
        <v>4353</v>
      </c>
      <c r="C5241" s="131" t="s">
        <v>4304</v>
      </c>
      <c r="D5241" s="131" t="s">
        <v>4303</v>
      </c>
      <c r="E5241" s="132" t="s">
        <v>2444</v>
      </c>
      <c r="F5241" s="136" t="s">
        <v>688</v>
      </c>
      <c r="G5241" s="133">
        <v>50</v>
      </c>
    </row>
    <row r="5242" spans="2:7" ht="27.75" customHeight="1" x14ac:dyDescent="0.25">
      <c r="B5242" s="131" t="s">
        <v>4427</v>
      </c>
      <c r="C5242" s="131" t="s">
        <v>4304</v>
      </c>
      <c r="D5242" s="131" t="s">
        <v>4303</v>
      </c>
      <c r="E5242" s="132" t="s">
        <v>4446</v>
      </c>
      <c r="F5242" s="136" t="s">
        <v>563</v>
      </c>
      <c r="G5242" s="133">
        <v>50</v>
      </c>
    </row>
    <row r="5243" spans="2:7" ht="27.75" customHeight="1" x14ac:dyDescent="0.25">
      <c r="B5243" s="131" t="s">
        <v>4427</v>
      </c>
      <c r="C5243" s="131" t="s">
        <v>4304</v>
      </c>
      <c r="D5243" s="131" t="s">
        <v>4303</v>
      </c>
      <c r="E5243" s="132" t="s">
        <v>2693</v>
      </c>
      <c r="F5243" s="136" t="s">
        <v>563</v>
      </c>
      <c r="G5243" s="133">
        <v>50</v>
      </c>
    </row>
    <row r="5244" spans="2:7" ht="27.75" customHeight="1" x14ac:dyDescent="0.25">
      <c r="B5244" s="131" t="s">
        <v>4427</v>
      </c>
      <c r="C5244" s="131" t="s">
        <v>4304</v>
      </c>
      <c r="D5244" s="131" t="s">
        <v>4303</v>
      </c>
      <c r="E5244" s="132" t="s">
        <v>4447</v>
      </c>
      <c r="F5244" s="136" t="s">
        <v>544</v>
      </c>
      <c r="G5244" s="133">
        <v>50</v>
      </c>
    </row>
    <row r="5245" spans="2:7" ht="27.75" customHeight="1" x14ac:dyDescent="0.25">
      <c r="B5245" s="131" t="s">
        <v>4427</v>
      </c>
      <c r="C5245" s="131" t="s">
        <v>4304</v>
      </c>
      <c r="D5245" s="131" t="s">
        <v>4303</v>
      </c>
      <c r="E5245" s="132" t="s">
        <v>4448</v>
      </c>
      <c r="F5245" s="136" t="s">
        <v>553</v>
      </c>
      <c r="G5245" s="133">
        <v>90</v>
      </c>
    </row>
    <row r="5246" spans="2:7" ht="27.75" customHeight="1" x14ac:dyDescent="0.25">
      <c r="B5246" s="131" t="s">
        <v>4427</v>
      </c>
      <c r="C5246" s="131" t="s">
        <v>4304</v>
      </c>
      <c r="D5246" s="131" t="s">
        <v>4303</v>
      </c>
      <c r="E5246" s="132" t="s">
        <v>4449</v>
      </c>
      <c r="F5246" s="136" t="s">
        <v>563</v>
      </c>
      <c r="G5246" s="133">
        <v>60</v>
      </c>
    </row>
    <row r="5247" spans="2:7" ht="27.75" customHeight="1" x14ac:dyDescent="0.25">
      <c r="B5247" s="131" t="s">
        <v>4431</v>
      </c>
      <c r="C5247" s="131" t="s">
        <v>4304</v>
      </c>
      <c r="D5247" s="131" t="s">
        <v>4303</v>
      </c>
      <c r="E5247" s="132" t="s">
        <v>3679</v>
      </c>
      <c r="F5247" s="136" t="s">
        <v>4432</v>
      </c>
      <c r="G5247" s="133">
        <v>0</v>
      </c>
    </row>
    <row r="5248" spans="2:7" ht="27.75" customHeight="1" x14ac:dyDescent="0.25">
      <c r="B5248" s="131" t="s">
        <v>4433</v>
      </c>
      <c r="C5248" s="131" t="s">
        <v>4304</v>
      </c>
      <c r="D5248" s="131" t="s">
        <v>4303</v>
      </c>
      <c r="E5248" s="132" t="s">
        <v>2442</v>
      </c>
      <c r="F5248" s="136" t="s">
        <v>626</v>
      </c>
      <c r="G5248" s="133">
        <v>50</v>
      </c>
    </row>
    <row r="5249" spans="2:7" ht="27.75" customHeight="1" x14ac:dyDescent="0.25">
      <c r="B5249" s="131" t="s">
        <v>4434</v>
      </c>
      <c r="C5249" s="131" t="s">
        <v>4304</v>
      </c>
      <c r="D5249" s="131" t="s">
        <v>4303</v>
      </c>
      <c r="E5249" s="132" t="s">
        <v>4450</v>
      </c>
      <c r="F5249" s="136" t="s">
        <v>845</v>
      </c>
      <c r="G5249" s="133">
        <v>5</v>
      </c>
    </row>
    <row r="5250" spans="2:7" ht="27.75" customHeight="1" x14ac:dyDescent="0.25">
      <c r="B5250" s="131" t="s">
        <v>4435</v>
      </c>
      <c r="C5250" s="131" t="s">
        <v>4304</v>
      </c>
      <c r="D5250" s="131" t="s">
        <v>4303</v>
      </c>
      <c r="E5250" s="132" t="s">
        <v>4451</v>
      </c>
      <c r="F5250" s="136" t="s">
        <v>845</v>
      </c>
      <c r="G5250" s="133">
        <v>5</v>
      </c>
    </row>
    <row r="5251" spans="2:7" ht="27.75" customHeight="1" x14ac:dyDescent="0.25">
      <c r="B5251" s="131" t="s">
        <v>4436</v>
      </c>
      <c r="C5251" s="131" t="s">
        <v>4304</v>
      </c>
      <c r="D5251" s="131" t="s">
        <v>4303</v>
      </c>
      <c r="E5251" s="132" t="s">
        <v>2577</v>
      </c>
      <c r="F5251" s="136" t="s">
        <v>1097</v>
      </c>
      <c r="G5251" s="133">
        <v>0</v>
      </c>
    </row>
    <row r="5252" spans="2:7" ht="27.75" customHeight="1" x14ac:dyDescent="0.25">
      <c r="B5252" s="131" t="s">
        <v>4437</v>
      </c>
      <c r="C5252" s="131" t="s">
        <v>4304</v>
      </c>
      <c r="D5252" s="131" t="s">
        <v>4303</v>
      </c>
      <c r="E5252" s="132" t="s">
        <v>2696</v>
      </c>
      <c r="F5252" s="136" t="s">
        <v>688</v>
      </c>
      <c r="G5252" s="133">
        <v>50</v>
      </c>
    </row>
    <row r="5253" spans="2:7" ht="27.75" customHeight="1" x14ac:dyDescent="0.25">
      <c r="B5253" s="131" t="s">
        <v>3431</v>
      </c>
      <c r="C5253" s="131" t="s">
        <v>4304</v>
      </c>
      <c r="D5253" s="131" t="s">
        <v>4303</v>
      </c>
      <c r="E5253" s="132" t="s">
        <v>2440</v>
      </c>
      <c r="F5253" s="136" t="s">
        <v>586</v>
      </c>
      <c r="G5253" s="133">
        <v>30</v>
      </c>
    </row>
    <row r="5254" spans="2:7" ht="27.75" customHeight="1" x14ac:dyDescent="0.25">
      <c r="B5254" s="131" t="s">
        <v>4438</v>
      </c>
      <c r="C5254" s="131" t="s">
        <v>4304</v>
      </c>
      <c r="D5254" s="131" t="s">
        <v>4303</v>
      </c>
      <c r="E5254" s="132" t="s">
        <v>4452</v>
      </c>
      <c r="F5254" s="136" t="s">
        <v>563</v>
      </c>
      <c r="G5254" s="133">
        <v>40</v>
      </c>
    </row>
    <row r="5255" spans="2:7" ht="27.75" customHeight="1" x14ac:dyDescent="0.25">
      <c r="B5255" s="131" t="s">
        <v>4438</v>
      </c>
      <c r="C5255" s="131" t="s">
        <v>4304</v>
      </c>
      <c r="D5255" s="131" t="s">
        <v>4303</v>
      </c>
      <c r="E5255" s="132" t="s">
        <v>4453</v>
      </c>
      <c r="F5255" s="136" t="s">
        <v>563</v>
      </c>
      <c r="G5255" s="133">
        <v>60</v>
      </c>
    </row>
    <row r="5256" spans="2:7" ht="27.75" customHeight="1" x14ac:dyDescent="0.25">
      <c r="B5256" s="131" t="s">
        <v>2749</v>
      </c>
      <c r="C5256" s="131" t="s">
        <v>4304</v>
      </c>
      <c r="D5256" s="131" t="s">
        <v>4303</v>
      </c>
      <c r="E5256" s="132" t="s">
        <v>2293</v>
      </c>
      <c r="F5256" s="136" t="s">
        <v>559</v>
      </c>
      <c r="G5256" s="133">
        <v>50</v>
      </c>
    </row>
    <row r="5257" spans="2:7" ht="27.75" customHeight="1" x14ac:dyDescent="0.25">
      <c r="B5257" s="131" t="s">
        <v>1493</v>
      </c>
      <c r="C5257" s="131" t="s">
        <v>4304</v>
      </c>
      <c r="D5257" s="131" t="s">
        <v>4303</v>
      </c>
      <c r="E5257" s="132" t="s">
        <v>4454</v>
      </c>
      <c r="F5257" s="136" t="s">
        <v>586</v>
      </c>
      <c r="G5257" s="133">
        <v>35</v>
      </c>
    </row>
    <row r="5258" spans="2:7" ht="27.75" customHeight="1" x14ac:dyDescent="0.25">
      <c r="B5258" s="131" t="s">
        <v>4455</v>
      </c>
      <c r="C5258" s="131" t="s">
        <v>4304</v>
      </c>
      <c r="D5258" s="131" t="s">
        <v>4303</v>
      </c>
      <c r="E5258" s="132" t="s">
        <v>4456</v>
      </c>
      <c r="F5258" s="136" t="s">
        <v>798</v>
      </c>
      <c r="G5258" s="133">
        <v>15</v>
      </c>
    </row>
    <row r="5259" spans="2:7" ht="27.75" customHeight="1" x14ac:dyDescent="0.25">
      <c r="B5259" s="131" t="s">
        <v>4457</v>
      </c>
      <c r="C5259" s="131" t="s">
        <v>4304</v>
      </c>
      <c r="D5259" s="131" t="s">
        <v>4303</v>
      </c>
      <c r="E5259" s="132" t="s">
        <v>4458</v>
      </c>
      <c r="F5259" s="136" t="s">
        <v>563</v>
      </c>
      <c r="G5259" s="133">
        <v>30</v>
      </c>
    </row>
    <row r="5260" spans="2:7" ht="27.75" customHeight="1" x14ac:dyDescent="0.25">
      <c r="B5260" s="131" t="s">
        <v>4457</v>
      </c>
      <c r="C5260" s="131" t="s">
        <v>4304</v>
      </c>
      <c r="D5260" s="131" t="s">
        <v>4303</v>
      </c>
      <c r="E5260" s="132" t="s">
        <v>4459</v>
      </c>
      <c r="F5260" s="136" t="s">
        <v>559</v>
      </c>
      <c r="G5260" s="133">
        <v>30</v>
      </c>
    </row>
    <row r="5261" spans="2:7" ht="27.75" customHeight="1" x14ac:dyDescent="0.25">
      <c r="B5261" s="131" t="s">
        <v>1001</v>
      </c>
      <c r="C5261" s="131" t="s">
        <v>4304</v>
      </c>
      <c r="D5261" s="131" t="s">
        <v>4303</v>
      </c>
      <c r="E5261" s="132" t="s">
        <v>2715</v>
      </c>
      <c r="F5261" s="136" t="s">
        <v>553</v>
      </c>
      <c r="G5261" s="133">
        <v>100</v>
      </c>
    </row>
    <row r="5262" spans="2:7" ht="29.25" customHeight="1" x14ac:dyDescent="0.25">
      <c r="B5262" s="131" t="s">
        <v>1001</v>
      </c>
      <c r="C5262" s="131" t="s">
        <v>4304</v>
      </c>
      <c r="D5262" s="131" t="s">
        <v>4303</v>
      </c>
      <c r="E5262" s="132" t="s">
        <v>4460</v>
      </c>
      <c r="F5262" s="136" t="s">
        <v>544</v>
      </c>
      <c r="G5262" s="133">
        <v>50</v>
      </c>
    </row>
    <row r="5263" spans="2:7" ht="27.75" customHeight="1" x14ac:dyDescent="0.25">
      <c r="B5263" s="131" t="s">
        <v>1001</v>
      </c>
      <c r="C5263" s="131" t="s">
        <v>4304</v>
      </c>
      <c r="D5263" s="131" t="s">
        <v>4303</v>
      </c>
      <c r="E5263" s="132" t="s">
        <v>2249</v>
      </c>
      <c r="F5263" s="136" t="s">
        <v>559</v>
      </c>
      <c r="G5263" s="133">
        <v>30</v>
      </c>
    </row>
    <row r="5264" spans="2:7" ht="27.75" customHeight="1" x14ac:dyDescent="0.25">
      <c r="B5264" s="131" t="s">
        <v>4461</v>
      </c>
      <c r="C5264" s="131" t="s">
        <v>4304</v>
      </c>
      <c r="D5264" s="131" t="s">
        <v>4303</v>
      </c>
      <c r="E5264" s="132" t="s">
        <v>2700</v>
      </c>
      <c r="F5264" s="136" t="s">
        <v>586</v>
      </c>
      <c r="G5264" s="133">
        <v>35</v>
      </c>
    </row>
    <row r="5265" spans="2:7" ht="27.75" customHeight="1" x14ac:dyDescent="0.25">
      <c r="B5265" s="131" t="s">
        <v>4461</v>
      </c>
      <c r="C5265" s="131" t="s">
        <v>4304</v>
      </c>
      <c r="D5265" s="131" t="s">
        <v>4303</v>
      </c>
      <c r="E5265" s="132" t="s">
        <v>4462</v>
      </c>
      <c r="F5265" s="136" t="s">
        <v>626</v>
      </c>
      <c r="G5265" s="133">
        <v>19.684927093632673</v>
      </c>
    </row>
    <row r="5266" spans="2:7" ht="27.75" customHeight="1" x14ac:dyDescent="0.25">
      <c r="B5266" s="131" t="s">
        <v>4463</v>
      </c>
      <c r="C5266" s="131" t="s">
        <v>4304</v>
      </c>
      <c r="D5266" s="131" t="s">
        <v>4303</v>
      </c>
      <c r="E5266" s="132" t="s">
        <v>4464</v>
      </c>
      <c r="F5266" s="136" t="s">
        <v>626</v>
      </c>
      <c r="G5266" s="133">
        <v>19.684927093632673</v>
      </c>
    </row>
    <row r="5267" spans="2:7" ht="27.75" customHeight="1" x14ac:dyDescent="0.25">
      <c r="B5267" s="131" t="s">
        <v>1001</v>
      </c>
      <c r="C5267" s="131" t="s">
        <v>4304</v>
      </c>
      <c r="D5267" s="131" t="s">
        <v>4303</v>
      </c>
      <c r="E5267" s="132" t="s">
        <v>4465</v>
      </c>
      <c r="F5267" s="136" t="s">
        <v>845</v>
      </c>
      <c r="G5267" s="133">
        <v>5</v>
      </c>
    </row>
    <row r="5268" spans="2:7" ht="27.75" customHeight="1" x14ac:dyDescent="0.25">
      <c r="B5268" s="131" t="s">
        <v>1001</v>
      </c>
      <c r="C5268" s="131" t="s">
        <v>4304</v>
      </c>
      <c r="D5268" s="131" t="s">
        <v>4303</v>
      </c>
      <c r="E5268" s="132" t="s">
        <v>4466</v>
      </c>
      <c r="F5268" s="136" t="s">
        <v>563</v>
      </c>
      <c r="G5268" s="133">
        <v>40</v>
      </c>
    </row>
    <row r="5269" spans="2:7" ht="27.75" customHeight="1" x14ac:dyDescent="0.25">
      <c r="B5269" s="131" t="s">
        <v>1001</v>
      </c>
      <c r="C5269" s="131" t="s">
        <v>4304</v>
      </c>
      <c r="D5269" s="131" t="s">
        <v>4303</v>
      </c>
      <c r="E5269" s="132" t="s">
        <v>4467</v>
      </c>
      <c r="F5269" s="136" t="s">
        <v>544</v>
      </c>
      <c r="G5269" s="133">
        <v>60</v>
      </c>
    </row>
    <row r="5270" spans="2:7" ht="27.75" customHeight="1" x14ac:dyDescent="0.25">
      <c r="B5270" s="131" t="s">
        <v>3436</v>
      </c>
      <c r="C5270" s="131" t="s">
        <v>4304</v>
      </c>
      <c r="D5270" s="131" t="s">
        <v>4303</v>
      </c>
      <c r="E5270" s="132" t="s">
        <v>4468</v>
      </c>
      <c r="F5270" s="136" t="s">
        <v>586</v>
      </c>
      <c r="G5270" s="133">
        <v>30</v>
      </c>
    </row>
    <row r="5271" spans="2:7" ht="27.75" customHeight="1" x14ac:dyDescent="0.25">
      <c r="B5271" s="131" t="s">
        <v>4469</v>
      </c>
      <c r="C5271" s="131" t="s">
        <v>4304</v>
      </c>
      <c r="D5271" s="131" t="s">
        <v>4303</v>
      </c>
      <c r="E5271" s="132" t="s">
        <v>2434</v>
      </c>
      <c r="F5271" s="136" t="s">
        <v>563</v>
      </c>
      <c r="G5271" s="133">
        <v>40</v>
      </c>
    </row>
    <row r="5272" spans="2:7" ht="27.75" customHeight="1" x14ac:dyDescent="0.25">
      <c r="B5272" s="131" t="s">
        <v>4470</v>
      </c>
      <c r="C5272" s="131" t="s">
        <v>4304</v>
      </c>
      <c r="D5272" s="131" t="s">
        <v>4303</v>
      </c>
      <c r="E5272" s="132" t="s">
        <v>4471</v>
      </c>
      <c r="F5272" s="136" t="s">
        <v>563</v>
      </c>
      <c r="G5272" s="133">
        <v>60</v>
      </c>
    </row>
    <row r="5273" spans="2:7" ht="27.75" customHeight="1" x14ac:dyDescent="0.25">
      <c r="B5273" s="131" t="s">
        <v>4469</v>
      </c>
      <c r="C5273" s="131" t="s">
        <v>4304</v>
      </c>
      <c r="D5273" s="131" t="s">
        <v>4303</v>
      </c>
      <c r="E5273" s="132" t="s">
        <v>4472</v>
      </c>
      <c r="F5273" s="136" t="s">
        <v>559</v>
      </c>
      <c r="G5273" s="133">
        <v>40</v>
      </c>
    </row>
    <row r="5274" spans="2:7" ht="27.75" customHeight="1" x14ac:dyDescent="0.25">
      <c r="B5274" s="131" t="s">
        <v>4469</v>
      </c>
      <c r="C5274" s="131" t="s">
        <v>4304</v>
      </c>
      <c r="D5274" s="131" t="s">
        <v>4303</v>
      </c>
      <c r="E5274" s="132" t="s">
        <v>4473</v>
      </c>
      <c r="F5274" s="136" t="s">
        <v>586</v>
      </c>
      <c r="G5274" s="133"/>
    </row>
    <row r="5275" spans="2:7" ht="27.75" customHeight="1" x14ac:dyDescent="0.25">
      <c r="B5275" s="131" t="s">
        <v>4474</v>
      </c>
      <c r="C5275" s="131" t="s">
        <v>4304</v>
      </c>
      <c r="D5275" s="131" t="s">
        <v>4303</v>
      </c>
      <c r="E5275" s="132" t="s">
        <v>2582</v>
      </c>
      <c r="F5275" s="136" t="s">
        <v>586</v>
      </c>
      <c r="G5275" s="133">
        <v>30</v>
      </c>
    </row>
    <row r="5276" spans="2:7" ht="27.75" customHeight="1" x14ac:dyDescent="0.25">
      <c r="B5276" s="131" t="s">
        <v>4476</v>
      </c>
      <c r="C5276" s="131" t="s">
        <v>4304</v>
      </c>
      <c r="D5276" s="131" t="s">
        <v>4303</v>
      </c>
      <c r="E5276" s="132" t="s">
        <v>4475</v>
      </c>
      <c r="F5276" s="136" t="s">
        <v>659</v>
      </c>
      <c r="G5276" s="133">
        <v>15</v>
      </c>
    </row>
    <row r="5277" spans="2:7" ht="27.75" customHeight="1" x14ac:dyDescent="0.25">
      <c r="B5277" s="131" t="s">
        <v>4477</v>
      </c>
      <c r="C5277" s="131" t="s">
        <v>4304</v>
      </c>
      <c r="D5277" s="131" t="s">
        <v>4303</v>
      </c>
      <c r="E5277" s="132" t="s">
        <v>4478</v>
      </c>
      <c r="F5277" s="136" t="s">
        <v>563</v>
      </c>
      <c r="G5277" s="133">
        <v>30</v>
      </c>
    </row>
    <row r="5278" spans="2:7" ht="27.75" customHeight="1" x14ac:dyDescent="0.25">
      <c r="B5278" s="131" t="s">
        <v>4479</v>
      </c>
      <c r="C5278" s="131" t="s">
        <v>4304</v>
      </c>
      <c r="D5278" s="131" t="s">
        <v>4303</v>
      </c>
      <c r="E5278" s="132" t="s">
        <v>4480</v>
      </c>
      <c r="F5278" s="136" t="s">
        <v>563</v>
      </c>
      <c r="G5278" s="133">
        <v>60</v>
      </c>
    </row>
    <row r="5279" spans="2:7" ht="27.75" customHeight="1" x14ac:dyDescent="0.25">
      <c r="B5279" s="131" t="s">
        <v>4479</v>
      </c>
      <c r="C5279" s="131" t="s">
        <v>4304</v>
      </c>
      <c r="D5279" s="131" t="s">
        <v>4303</v>
      </c>
      <c r="E5279" s="132" t="s">
        <v>4481</v>
      </c>
      <c r="F5279" s="136" t="s">
        <v>559</v>
      </c>
      <c r="G5279" s="133">
        <v>50</v>
      </c>
    </row>
    <row r="5280" spans="2:7" ht="27.75" customHeight="1" x14ac:dyDescent="0.25">
      <c r="B5280" s="131" t="s">
        <v>4483</v>
      </c>
      <c r="C5280" s="131" t="s">
        <v>4304</v>
      </c>
      <c r="D5280" s="131" t="s">
        <v>4303</v>
      </c>
      <c r="E5280" s="132" t="s">
        <v>4482</v>
      </c>
      <c r="F5280" s="136" t="s">
        <v>845</v>
      </c>
      <c r="G5280" s="133">
        <v>8</v>
      </c>
    </row>
    <row r="5281" spans="2:7" ht="27.75" customHeight="1" x14ac:dyDescent="0.25">
      <c r="B5281" s="131" t="s">
        <v>1901</v>
      </c>
      <c r="C5281" s="131" t="s">
        <v>4304</v>
      </c>
      <c r="D5281" s="131" t="s">
        <v>4303</v>
      </c>
      <c r="E5281" s="132" t="s">
        <v>4484</v>
      </c>
      <c r="F5281" s="136" t="s">
        <v>586</v>
      </c>
      <c r="G5281" s="133">
        <v>35</v>
      </c>
    </row>
    <row r="5282" spans="2:7" ht="27.75" customHeight="1" x14ac:dyDescent="0.25">
      <c r="B5282" s="131" t="s">
        <v>4485</v>
      </c>
      <c r="C5282" s="131" t="s">
        <v>4304</v>
      </c>
      <c r="D5282" s="131" t="s">
        <v>4303</v>
      </c>
      <c r="E5282" s="132" t="s">
        <v>4486</v>
      </c>
      <c r="F5282" s="136" t="s">
        <v>563</v>
      </c>
      <c r="G5282" s="133">
        <v>40</v>
      </c>
    </row>
    <row r="5283" spans="2:7" ht="27.75" customHeight="1" x14ac:dyDescent="0.25">
      <c r="B5283" s="131" t="s">
        <v>4487</v>
      </c>
      <c r="C5283" s="131" t="s">
        <v>4304</v>
      </c>
      <c r="D5283" s="131" t="s">
        <v>4303</v>
      </c>
      <c r="E5283" s="132" t="s">
        <v>4488</v>
      </c>
      <c r="F5283" s="136" t="s">
        <v>4489</v>
      </c>
      <c r="G5283" s="133">
        <v>5</v>
      </c>
    </row>
    <row r="5284" spans="2:7" ht="27.75" customHeight="1" x14ac:dyDescent="0.25">
      <c r="B5284" s="131" t="s">
        <v>4491</v>
      </c>
      <c r="C5284" s="131" t="s">
        <v>4304</v>
      </c>
      <c r="D5284" s="131" t="s">
        <v>4303</v>
      </c>
      <c r="E5284" s="132" t="s">
        <v>4490</v>
      </c>
      <c r="F5284" s="136" t="s">
        <v>586</v>
      </c>
      <c r="G5284" s="133">
        <v>30</v>
      </c>
    </row>
    <row r="5285" spans="2:7" ht="27.75" customHeight="1" x14ac:dyDescent="0.25">
      <c r="B5285" s="131" t="s">
        <v>4491</v>
      </c>
      <c r="C5285" s="131" t="s">
        <v>4304</v>
      </c>
      <c r="D5285" s="131" t="s">
        <v>4303</v>
      </c>
      <c r="E5285" s="132" t="s">
        <v>4492</v>
      </c>
      <c r="F5285" s="136" t="s">
        <v>688</v>
      </c>
      <c r="G5285" s="133">
        <v>50</v>
      </c>
    </row>
    <row r="5286" spans="2:7" ht="27.75" customHeight="1" x14ac:dyDescent="0.25">
      <c r="B5286" s="131" t="s">
        <v>4494</v>
      </c>
      <c r="C5286" s="131" t="s">
        <v>4304</v>
      </c>
      <c r="D5286" s="131" t="s">
        <v>4303</v>
      </c>
      <c r="E5286" s="132" t="s">
        <v>4493</v>
      </c>
      <c r="F5286" s="136" t="s">
        <v>563</v>
      </c>
      <c r="G5286" s="133">
        <v>20</v>
      </c>
    </row>
    <row r="5287" spans="2:7" ht="27.75" customHeight="1" x14ac:dyDescent="0.25">
      <c r="B5287" s="131" t="s">
        <v>4495</v>
      </c>
      <c r="C5287" s="131" t="s">
        <v>4304</v>
      </c>
      <c r="D5287" s="131" t="s">
        <v>4303</v>
      </c>
      <c r="E5287" s="132" t="s">
        <v>2704</v>
      </c>
      <c r="F5287" s="136" t="s">
        <v>563</v>
      </c>
      <c r="G5287" s="133">
        <v>30</v>
      </c>
    </row>
    <row r="5288" spans="2:7" ht="27.75" customHeight="1" x14ac:dyDescent="0.25">
      <c r="B5288" s="131" t="s">
        <v>4495</v>
      </c>
      <c r="C5288" s="131" t="s">
        <v>4304</v>
      </c>
      <c r="D5288" s="131" t="s">
        <v>4303</v>
      </c>
      <c r="E5288" s="132" t="s">
        <v>4496</v>
      </c>
      <c r="F5288" s="136" t="s">
        <v>688</v>
      </c>
      <c r="G5288" s="133">
        <v>20</v>
      </c>
    </row>
    <row r="5289" spans="2:7" ht="27.75" customHeight="1" x14ac:dyDescent="0.25">
      <c r="B5289" s="131" t="s">
        <v>4495</v>
      </c>
      <c r="C5289" s="131" t="s">
        <v>4304</v>
      </c>
      <c r="D5289" s="131" t="s">
        <v>4303</v>
      </c>
      <c r="E5289" s="132" t="s">
        <v>2257</v>
      </c>
      <c r="F5289" s="136" t="s">
        <v>563</v>
      </c>
      <c r="G5289" s="133">
        <v>60</v>
      </c>
    </row>
    <row r="5290" spans="2:7" ht="27.75" customHeight="1" x14ac:dyDescent="0.25">
      <c r="B5290" s="131" t="s">
        <v>4495</v>
      </c>
      <c r="C5290" s="131" t="s">
        <v>4304</v>
      </c>
      <c r="D5290" s="131" t="s">
        <v>4303</v>
      </c>
      <c r="E5290" s="132" t="s">
        <v>4661</v>
      </c>
      <c r="F5290" s="136" t="s">
        <v>626</v>
      </c>
      <c r="G5290" s="133">
        <v>20</v>
      </c>
    </row>
    <row r="5291" spans="2:7" ht="27.75" customHeight="1" x14ac:dyDescent="0.25">
      <c r="B5291" s="131" t="s">
        <v>4498</v>
      </c>
      <c r="C5291" s="131" t="s">
        <v>4304</v>
      </c>
      <c r="D5291" s="131" t="s">
        <v>4303</v>
      </c>
      <c r="E5291" s="132" t="s">
        <v>4497</v>
      </c>
      <c r="F5291" s="136" t="s">
        <v>544</v>
      </c>
      <c r="G5291" s="133">
        <v>100</v>
      </c>
    </row>
    <row r="5292" spans="2:7" ht="27.75" customHeight="1" x14ac:dyDescent="0.25">
      <c r="B5292" s="131" t="s">
        <v>4498</v>
      </c>
      <c r="C5292" s="131" t="s">
        <v>4304</v>
      </c>
      <c r="D5292" s="131" t="s">
        <v>4303</v>
      </c>
      <c r="E5292" s="132" t="s">
        <v>2703</v>
      </c>
      <c r="F5292" s="136" t="s">
        <v>544</v>
      </c>
      <c r="G5292" s="133">
        <v>40</v>
      </c>
    </row>
    <row r="5293" spans="2:7" ht="27.75" customHeight="1" x14ac:dyDescent="0.25">
      <c r="B5293" s="131" t="s">
        <v>4498</v>
      </c>
      <c r="C5293" s="131" t="s">
        <v>4304</v>
      </c>
      <c r="D5293" s="131" t="s">
        <v>4303</v>
      </c>
      <c r="E5293" s="132" t="s">
        <v>2250</v>
      </c>
      <c r="F5293" s="136" t="s">
        <v>553</v>
      </c>
      <c r="G5293" s="133">
        <v>50</v>
      </c>
    </row>
    <row r="5294" spans="2:7" ht="27.75" customHeight="1" x14ac:dyDescent="0.25">
      <c r="B5294" s="131" t="s">
        <v>4498</v>
      </c>
      <c r="C5294" s="131" t="s">
        <v>4304</v>
      </c>
      <c r="D5294" s="131" t="s">
        <v>4303</v>
      </c>
      <c r="E5294" s="132" t="s">
        <v>4499</v>
      </c>
      <c r="F5294" s="136" t="s">
        <v>688</v>
      </c>
      <c r="G5294" s="133">
        <v>30</v>
      </c>
    </row>
    <row r="5295" spans="2:7" ht="27.75" customHeight="1" x14ac:dyDescent="0.25">
      <c r="B5295" s="131" t="s">
        <v>4500</v>
      </c>
      <c r="C5295" s="131" t="s">
        <v>4304</v>
      </c>
      <c r="D5295" s="131" t="s">
        <v>4303</v>
      </c>
      <c r="E5295" s="132" t="s">
        <v>4501</v>
      </c>
      <c r="F5295" s="136" t="s">
        <v>626</v>
      </c>
      <c r="G5295" s="133">
        <v>10</v>
      </c>
    </row>
    <row r="5296" spans="2:7" ht="27.75" customHeight="1" x14ac:dyDescent="0.25">
      <c r="B5296" s="131" t="s">
        <v>4500</v>
      </c>
      <c r="C5296" s="131" t="s">
        <v>4304</v>
      </c>
      <c r="D5296" s="131" t="s">
        <v>4303</v>
      </c>
      <c r="E5296" s="132" t="s">
        <v>2248</v>
      </c>
      <c r="F5296" s="136" t="s">
        <v>563</v>
      </c>
      <c r="G5296" s="133">
        <v>60</v>
      </c>
    </row>
    <row r="5297" spans="2:7" ht="27.75" customHeight="1" x14ac:dyDescent="0.25">
      <c r="B5297" s="131" t="s">
        <v>4503</v>
      </c>
      <c r="C5297" s="131" t="s">
        <v>4304</v>
      </c>
      <c r="D5297" s="131" t="s">
        <v>4303</v>
      </c>
      <c r="E5297" s="132" t="s">
        <v>4502</v>
      </c>
      <c r="F5297" s="136" t="s">
        <v>798</v>
      </c>
      <c r="G5297" s="133">
        <v>25</v>
      </c>
    </row>
    <row r="5298" spans="2:7" ht="27.75" customHeight="1" x14ac:dyDescent="0.25">
      <c r="B5298" s="131" t="s">
        <v>4504</v>
      </c>
      <c r="C5298" s="131" t="s">
        <v>4304</v>
      </c>
      <c r="D5298" s="131" t="s">
        <v>4303</v>
      </c>
      <c r="E5298" s="132" t="s">
        <v>4505</v>
      </c>
      <c r="F5298" s="136" t="s">
        <v>563</v>
      </c>
      <c r="G5298" s="133">
        <v>30</v>
      </c>
    </row>
    <row r="5299" spans="2:7" ht="27.75" customHeight="1" x14ac:dyDescent="0.25">
      <c r="B5299" s="131" t="s">
        <v>4498</v>
      </c>
      <c r="C5299" s="131" t="s">
        <v>4304</v>
      </c>
      <c r="D5299" s="131" t="s">
        <v>4303</v>
      </c>
      <c r="E5299" s="132" t="s">
        <v>4506</v>
      </c>
      <c r="F5299" s="136" t="s">
        <v>544</v>
      </c>
      <c r="G5299" s="133">
        <v>60</v>
      </c>
    </row>
    <row r="5300" spans="2:7" ht="27.75" customHeight="1" x14ac:dyDescent="0.25">
      <c r="B5300" s="131" t="s">
        <v>4507</v>
      </c>
      <c r="C5300" s="131" t="s">
        <v>4304</v>
      </c>
      <c r="D5300" s="131" t="s">
        <v>4303</v>
      </c>
      <c r="E5300" s="132" t="s">
        <v>2701</v>
      </c>
      <c r="F5300" s="136" t="s">
        <v>586</v>
      </c>
      <c r="G5300" s="133">
        <v>38</v>
      </c>
    </row>
    <row r="5301" spans="2:7" ht="27.75" customHeight="1" x14ac:dyDescent="0.25">
      <c r="B5301" s="131" t="s">
        <v>4504</v>
      </c>
      <c r="C5301" s="131" t="s">
        <v>4304</v>
      </c>
      <c r="D5301" s="131" t="s">
        <v>4303</v>
      </c>
      <c r="E5301" s="132" t="s">
        <v>4508</v>
      </c>
      <c r="F5301" s="136" t="s">
        <v>688</v>
      </c>
      <c r="G5301" s="133">
        <v>40</v>
      </c>
    </row>
    <row r="5302" spans="2:7" ht="27.75" customHeight="1" x14ac:dyDescent="0.25">
      <c r="B5302" s="131" t="s">
        <v>4425</v>
      </c>
      <c r="C5302" s="131" t="s">
        <v>4304</v>
      </c>
      <c r="D5302" s="131" t="s">
        <v>4303</v>
      </c>
      <c r="E5302" s="132" t="s">
        <v>4509</v>
      </c>
      <c r="F5302" s="136" t="s">
        <v>1499</v>
      </c>
      <c r="G5302" s="133">
        <v>100</v>
      </c>
    </row>
    <row r="5303" spans="2:7" ht="30" customHeight="1" x14ac:dyDescent="0.25">
      <c r="B5303" s="131" t="s">
        <v>4510</v>
      </c>
      <c r="C5303" s="131" t="s">
        <v>3501</v>
      </c>
      <c r="D5303" s="131" t="s">
        <v>4511</v>
      </c>
      <c r="E5303" s="132" t="s">
        <v>2325</v>
      </c>
      <c r="F5303" s="136" t="s">
        <v>586</v>
      </c>
      <c r="G5303" s="133">
        <v>34.320211271534831</v>
      </c>
    </row>
    <row r="5304" spans="2:7" ht="30" customHeight="1" x14ac:dyDescent="0.25">
      <c r="B5304" s="131" t="s">
        <v>4510</v>
      </c>
      <c r="C5304" s="131" t="s">
        <v>3501</v>
      </c>
      <c r="D5304" s="131" t="s">
        <v>4511</v>
      </c>
      <c r="E5304" s="132" t="s">
        <v>2264</v>
      </c>
      <c r="F5304" s="136" t="s">
        <v>659</v>
      </c>
      <c r="G5304" s="133">
        <v>41.420372968479342</v>
      </c>
    </row>
    <row r="5305" spans="2:7" ht="30" customHeight="1" x14ac:dyDescent="0.25">
      <c r="B5305" s="131" t="s">
        <v>4512</v>
      </c>
      <c r="C5305" s="131" t="s">
        <v>3501</v>
      </c>
      <c r="D5305" s="131" t="s">
        <v>4511</v>
      </c>
      <c r="E5305" s="132" t="s">
        <v>3067</v>
      </c>
      <c r="F5305" s="136" t="s">
        <v>586</v>
      </c>
      <c r="G5305" s="133">
        <v>34.320211271534831</v>
      </c>
    </row>
    <row r="5306" spans="2:7" ht="29.25" customHeight="1" x14ac:dyDescent="0.25">
      <c r="B5306" s="131" t="s">
        <v>4513</v>
      </c>
      <c r="C5306" s="131" t="s">
        <v>3501</v>
      </c>
      <c r="D5306" s="131" t="s">
        <v>4511</v>
      </c>
      <c r="E5306" s="132" t="s">
        <v>2414</v>
      </c>
      <c r="F5306" s="136" t="s">
        <v>563</v>
      </c>
      <c r="G5306" s="133">
        <v>86.044355980464388</v>
      </c>
    </row>
    <row r="5307" spans="2:7" ht="30" customHeight="1" x14ac:dyDescent="0.25">
      <c r="B5307" s="131" t="s">
        <v>4514</v>
      </c>
      <c r="C5307" s="131" t="s">
        <v>3501</v>
      </c>
      <c r="D5307" s="131" t="s">
        <v>4511</v>
      </c>
      <c r="E5307" s="132" t="s">
        <v>2369</v>
      </c>
      <c r="F5307" s="136" t="s">
        <v>586</v>
      </c>
      <c r="G5307" s="133">
        <v>34.320211271534831</v>
      </c>
    </row>
    <row r="5308" spans="2:7" ht="30.75" customHeight="1" x14ac:dyDescent="0.25">
      <c r="B5308" s="131" t="s">
        <v>4515</v>
      </c>
      <c r="C5308" s="131" t="s">
        <v>3501</v>
      </c>
      <c r="D5308" s="131" t="s">
        <v>4511</v>
      </c>
      <c r="E5308" s="132" t="s">
        <v>2281</v>
      </c>
      <c r="F5308" s="136" t="s">
        <v>845</v>
      </c>
      <c r="G5308" s="133">
        <v>8.0895026825457208</v>
      </c>
    </row>
    <row r="5309" spans="2:7" ht="30" customHeight="1" x14ac:dyDescent="0.25">
      <c r="B5309" s="131" t="s">
        <v>4516</v>
      </c>
      <c r="C5309" s="131" t="s">
        <v>3501</v>
      </c>
      <c r="D5309" s="131" t="s">
        <v>4511</v>
      </c>
      <c r="E5309" s="132" t="s">
        <v>2622</v>
      </c>
      <c r="F5309" s="136" t="s">
        <v>688</v>
      </c>
      <c r="G5309" s="133">
        <v>51.457166746330586</v>
      </c>
    </row>
    <row r="5310" spans="2:7" ht="29.25" customHeight="1" x14ac:dyDescent="0.25">
      <c r="B5310" s="131" t="s">
        <v>4517</v>
      </c>
      <c r="C5310" s="131" t="s">
        <v>3501</v>
      </c>
      <c r="D5310" s="131" t="s">
        <v>4511</v>
      </c>
      <c r="E5310" s="132" t="s">
        <v>2612</v>
      </c>
      <c r="F5310" s="136" t="s">
        <v>626</v>
      </c>
      <c r="G5310" s="133">
        <v>21.422291236000337</v>
      </c>
    </row>
    <row r="5311" spans="2:7" ht="30" customHeight="1" x14ac:dyDescent="0.25">
      <c r="B5311" s="131" t="s">
        <v>4518</v>
      </c>
      <c r="C5311" s="131" t="s">
        <v>3501</v>
      </c>
      <c r="D5311" s="131" t="s">
        <v>4511</v>
      </c>
      <c r="E5311" s="132" t="s">
        <v>2488</v>
      </c>
      <c r="F5311" s="136" t="s">
        <v>626</v>
      </c>
      <c r="G5311" s="133">
        <v>21.422291236000337</v>
      </c>
    </row>
    <row r="5312" spans="2:7" ht="29.25" customHeight="1" x14ac:dyDescent="0.25">
      <c r="B5312" s="131" t="s">
        <v>4517</v>
      </c>
      <c r="C5312" s="131" t="s">
        <v>3501</v>
      </c>
      <c r="D5312" s="131" t="s">
        <v>4511</v>
      </c>
      <c r="E5312" s="132" t="s">
        <v>2866</v>
      </c>
      <c r="F5312" s="136" t="s">
        <v>559</v>
      </c>
      <c r="G5312" s="133">
        <v>54.189778663393298</v>
      </c>
    </row>
    <row r="5313" spans="2:7" ht="29.25" customHeight="1" x14ac:dyDescent="0.25">
      <c r="B5313" s="131" t="s">
        <v>4519</v>
      </c>
      <c r="C5313" s="131" t="s">
        <v>3501</v>
      </c>
      <c r="D5313" s="131" t="s">
        <v>4511</v>
      </c>
      <c r="E5313" s="132" t="s">
        <v>2615</v>
      </c>
      <c r="F5313" s="136" t="s">
        <v>845</v>
      </c>
      <c r="G5313" s="133">
        <v>8.0895026825457208</v>
      </c>
    </row>
    <row r="5314" spans="2:7" ht="30" customHeight="1" x14ac:dyDescent="0.25">
      <c r="B5314" s="131" t="s">
        <v>4510</v>
      </c>
      <c r="C5314" s="131" t="s">
        <v>3501</v>
      </c>
      <c r="D5314" s="131" t="s">
        <v>4511</v>
      </c>
      <c r="E5314" s="132" t="s">
        <v>3149</v>
      </c>
      <c r="F5314" s="136" t="s">
        <v>626</v>
      </c>
      <c r="G5314" s="133">
        <v>21.422291236000337</v>
      </c>
    </row>
    <row r="5315" spans="2:7" ht="29.25" customHeight="1" x14ac:dyDescent="0.25">
      <c r="B5315" s="131" t="s">
        <v>4520</v>
      </c>
      <c r="C5315" s="131" t="s">
        <v>3501</v>
      </c>
      <c r="D5315" s="131" t="s">
        <v>4511</v>
      </c>
      <c r="E5315" s="132" t="s">
        <v>3255</v>
      </c>
      <c r="F5315" s="136" t="s">
        <v>553</v>
      </c>
      <c r="G5315" s="133">
        <v>218.23523965146282</v>
      </c>
    </row>
    <row r="5316" spans="2:7" ht="30" customHeight="1" x14ac:dyDescent="0.25">
      <c r="B5316" s="131" t="s">
        <v>4521</v>
      </c>
      <c r="C5316" s="131" t="s">
        <v>3501</v>
      </c>
      <c r="D5316" s="131" t="s">
        <v>4511</v>
      </c>
      <c r="E5316" s="132" t="s">
        <v>2360</v>
      </c>
      <c r="F5316" s="136" t="s">
        <v>544</v>
      </c>
      <c r="G5316" s="133">
        <v>139.64072692849766</v>
      </c>
    </row>
    <row r="5317" spans="2:7" ht="30" customHeight="1" x14ac:dyDescent="0.25">
      <c r="B5317" s="131" t="s">
        <v>4522</v>
      </c>
      <c r="C5317" s="131" t="s">
        <v>3501</v>
      </c>
      <c r="D5317" s="131" t="s">
        <v>4511</v>
      </c>
      <c r="E5317" s="132" t="s">
        <v>2500</v>
      </c>
      <c r="F5317" s="136" t="s">
        <v>559</v>
      </c>
      <c r="G5317" s="133">
        <v>54.801219602892147</v>
      </c>
    </row>
    <row r="5318" spans="2:7" ht="30" customHeight="1" x14ac:dyDescent="0.25">
      <c r="B5318" s="131" t="s">
        <v>4521</v>
      </c>
      <c r="C5318" s="131" t="s">
        <v>3501</v>
      </c>
      <c r="D5318" s="131" t="s">
        <v>4511</v>
      </c>
      <c r="E5318" s="132" t="s">
        <v>2969</v>
      </c>
      <c r="F5318" s="136" t="s">
        <v>688</v>
      </c>
      <c r="G5318" s="133">
        <v>52.074093111826258</v>
      </c>
    </row>
    <row r="5319" spans="2:7" ht="30.75" customHeight="1" x14ac:dyDescent="0.25">
      <c r="B5319" s="131" t="s">
        <v>4521</v>
      </c>
      <c r="C5319" s="131" t="s">
        <v>3501</v>
      </c>
      <c r="D5319" s="131" t="s">
        <v>4511</v>
      </c>
      <c r="E5319" s="132" t="s">
        <v>2512</v>
      </c>
      <c r="F5319" s="136" t="s">
        <v>626</v>
      </c>
      <c r="G5319" s="133">
        <v>19.666145858762164</v>
      </c>
    </row>
    <row r="5320" spans="2:7" ht="30" customHeight="1" x14ac:dyDescent="0.25">
      <c r="B5320" s="131" t="s">
        <v>4520</v>
      </c>
      <c r="C5320" s="131" t="s">
        <v>3501</v>
      </c>
      <c r="D5320" s="131" t="s">
        <v>4511</v>
      </c>
      <c r="E5320" s="132" t="s">
        <v>4523</v>
      </c>
      <c r="F5320" s="136" t="s">
        <v>544</v>
      </c>
      <c r="G5320" s="133">
        <v>139.64072692849766</v>
      </c>
    </row>
    <row r="5321" spans="2:7" ht="30.75" customHeight="1" x14ac:dyDescent="0.25">
      <c r="B5321" s="131" t="s">
        <v>4520</v>
      </c>
      <c r="C5321" s="131" t="s">
        <v>3501</v>
      </c>
      <c r="D5321" s="131" t="s">
        <v>4511</v>
      </c>
      <c r="E5321" s="132" t="s">
        <v>2665</v>
      </c>
      <c r="F5321" s="136" t="s">
        <v>563</v>
      </c>
      <c r="G5321" s="133">
        <v>87.14970817451993</v>
      </c>
    </row>
    <row r="5322" spans="2:7" ht="30" customHeight="1" x14ac:dyDescent="0.25">
      <c r="B5322" s="131" t="s">
        <v>4520</v>
      </c>
      <c r="C5322" s="131" t="s">
        <v>3501</v>
      </c>
      <c r="D5322" s="131" t="s">
        <v>4511</v>
      </c>
      <c r="E5322" s="132" t="s">
        <v>3154</v>
      </c>
      <c r="F5322" s="136" t="s">
        <v>586</v>
      </c>
      <c r="G5322" s="133">
        <v>34.666145858762164</v>
      </c>
    </row>
    <row r="5323" spans="2:7" ht="29.25" customHeight="1" x14ac:dyDescent="0.25">
      <c r="B5323" s="131" t="s">
        <v>4520</v>
      </c>
      <c r="C5323" s="131" t="s">
        <v>3501</v>
      </c>
      <c r="D5323" s="131" t="s">
        <v>4511</v>
      </c>
      <c r="E5323" s="132" t="s">
        <v>2670</v>
      </c>
      <c r="F5323" s="136" t="s">
        <v>586</v>
      </c>
      <c r="G5323" s="133">
        <v>34.666145858762164</v>
      </c>
    </row>
    <row r="5324" spans="2:7" ht="30.75" customHeight="1" x14ac:dyDescent="0.25">
      <c r="B5324" s="131" t="s">
        <v>4298</v>
      </c>
      <c r="C5324" s="131" t="s">
        <v>3501</v>
      </c>
      <c r="D5324" s="131" t="s">
        <v>4511</v>
      </c>
      <c r="E5324" s="132" t="s">
        <v>2480</v>
      </c>
      <c r="F5324" s="136" t="s">
        <v>563</v>
      </c>
      <c r="G5324" s="133">
        <v>87.14970817451993</v>
      </c>
    </row>
    <row r="5325" spans="2:7" ht="29.25" customHeight="1" x14ac:dyDescent="0.25">
      <c r="B5325" s="131" t="s">
        <v>4524</v>
      </c>
      <c r="C5325" s="131" t="s">
        <v>3501</v>
      </c>
      <c r="D5325" s="131" t="s">
        <v>4511</v>
      </c>
      <c r="E5325" s="132" t="s">
        <v>2503</v>
      </c>
      <c r="F5325" s="136" t="s">
        <v>798</v>
      </c>
      <c r="G5325" s="133">
        <v>24.837636200343876</v>
      </c>
    </row>
    <row r="5326" spans="2:7" ht="30" customHeight="1" x14ac:dyDescent="0.25">
      <c r="B5326" s="131" t="s">
        <v>4525</v>
      </c>
      <c r="C5326" s="131" t="s">
        <v>3501</v>
      </c>
      <c r="D5326" s="131" t="s">
        <v>4511</v>
      </c>
      <c r="E5326" s="132" t="s">
        <v>2511</v>
      </c>
      <c r="F5326" s="136" t="s">
        <v>586</v>
      </c>
      <c r="G5326" s="133">
        <v>34.666145858762164</v>
      </c>
    </row>
    <row r="5327" spans="2:7" ht="29.25" customHeight="1" x14ac:dyDescent="0.25">
      <c r="B5327" s="131" t="s">
        <v>4298</v>
      </c>
      <c r="C5327" s="131" t="s">
        <v>3501</v>
      </c>
      <c r="D5327" s="131" t="s">
        <v>4511</v>
      </c>
      <c r="E5327" s="132" t="s">
        <v>2349</v>
      </c>
      <c r="F5327" s="136" t="s">
        <v>586</v>
      </c>
      <c r="G5327" s="133">
        <v>34.666145858762164</v>
      </c>
    </row>
    <row r="5328" spans="2:7" ht="30" customHeight="1" x14ac:dyDescent="0.25">
      <c r="B5328" s="131" t="s">
        <v>4526</v>
      </c>
      <c r="C5328" s="131" t="s">
        <v>3501</v>
      </c>
      <c r="D5328" s="131" t="s">
        <v>4511</v>
      </c>
      <c r="E5328" s="132" t="s">
        <v>2346</v>
      </c>
      <c r="F5328" s="136" t="s">
        <v>559</v>
      </c>
      <c r="G5328" s="133">
        <v>54.801219602892147</v>
      </c>
    </row>
    <row r="5329" spans="2:7" ht="30" customHeight="1" x14ac:dyDescent="0.25">
      <c r="B5329" s="131" t="s">
        <v>4526</v>
      </c>
      <c r="C5329" s="131" t="s">
        <v>3501</v>
      </c>
      <c r="D5329" s="131" t="s">
        <v>4511</v>
      </c>
      <c r="E5329" s="132" t="s">
        <v>2926</v>
      </c>
      <c r="F5329" s="136" t="s">
        <v>563</v>
      </c>
      <c r="G5329" s="133">
        <v>87.14970817451993</v>
      </c>
    </row>
    <row r="5330" spans="2:7" ht="30" customHeight="1" x14ac:dyDescent="0.25">
      <c r="B5330" s="131" t="s">
        <v>4526</v>
      </c>
      <c r="C5330" s="131" t="s">
        <v>3501</v>
      </c>
      <c r="D5330" s="131" t="s">
        <v>4511</v>
      </c>
      <c r="E5330" s="132" t="s">
        <v>3197</v>
      </c>
      <c r="F5330" s="136" t="s">
        <v>563</v>
      </c>
      <c r="G5330" s="133">
        <v>87.14970817451993</v>
      </c>
    </row>
    <row r="5331" spans="2:7" ht="29.25" customHeight="1" x14ac:dyDescent="0.25">
      <c r="B5331" s="131" t="s">
        <v>4526</v>
      </c>
      <c r="C5331" s="131" t="s">
        <v>3501</v>
      </c>
      <c r="D5331" s="131" t="s">
        <v>4511</v>
      </c>
      <c r="E5331" s="132" t="s">
        <v>2954</v>
      </c>
      <c r="F5331" s="136" t="s">
        <v>559</v>
      </c>
      <c r="G5331" s="133">
        <v>54.801219602892147</v>
      </c>
    </row>
    <row r="5332" spans="2:7" ht="29.25" customHeight="1" x14ac:dyDescent="0.25">
      <c r="B5332" s="131" t="s">
        <v>4527</v>
      </c>
      <c r="C5332" s="131" t="s">
        <v>3501</v>
      </c>
      <c r="D5332" s="131" t="s">
        <v>4511</v>
      </c>
      <c r="E5332" s="132" t="s">
        <v>2506</v>
      </c>
      <c r="F5332" s="136" t="s">
        <v>586</v>
      </c>
      <c r="G5332" s="133">
        <v>34.666145858762164</v>
      </c>
    </row>
    <row r="5333" spans="2:7" ht="29.25" customHeight="1" x14ac:dyDescent="0.25">
      <c r="B5333" s="131" t="s">
        <v>4528</v>
      </c>
      <c r="C5333" s="131" t="s">
        <v>3501</v>
      </c>
      <c r="D5333" s="131" t="s">
        <v>4511</v>
      </c>
      <c r="E5333" s="132" t="s">
        <v>2510</v>
      </c>
      <c r="F5333" s="136" t="s">
        <v>845</v>
      </c>
      <c r="G5333" s="133">
        <v>8.2308193987045861</v>
      </c>
    </row>
    <row r="5334" spans="2:7" ht="29.25" customHeight="1" x14ac:dyDescent="0.25">
      <c r="B5334" s="131" t="s">
        <v>2352</v>
      </c>
      <c r="C5334" s="131" t="s">
        <v>3501</v>
      </c>
      <c r="D5334" s="131" t="s">
        <v>4511</v>
      </c>
      <c r="E5334" s="132" t="s">
        <v>2514</v>
      </c>
      <c r="F5334" s="136" t="s">
        <v>798</v>
      </c>
      <c r="G5334" s="133">
        <v>24.837636200343876</v>
      </c>
    </row>
    <row r="5335" spans="2:7" ht="30" customHeight="1" x14ac:dyDescent="0.25">
      <c r="B5335" s="131" t="s">
        <v>4526</v>
      </c>
      <c r="C5335" s="131" t="s">
        <v>3501</v>
      </c>
      <c r="D5335" s="131" t="s">
        <v>4511</v>
      </c>
      <c r="E5335" s="132" t="s">
        <v>2967</v>
      </c>
      <c r="F5335" s="136" t="s">
        <v>563</v>
      </c>
      <c r="G5335" s="133">
        <v>87.198437595355784</v>
      </c>
    </row>
    <row r="5336" spans="2:7" ht="30" customHeight="1" x14ac:dyDescent="0.25">
      <c r="B5336" s="131" t="s">
        <v>4526</v>
      </c>
      <c r="C5336" s="131" t="s">
        <v>3501</v>
      </c>
      <c r="D5336" s="131" t="s">
        <v>4511</v>
      </c>
      <c r="E5336" s="132" t="s">
        <v>2507</v>
      </c>
      <c r="F5336" s="136" t="s">
        <v>559</v>
      </c>
      <c r="G5336" s="133">
        <v>54.801219602892147</v>
      </c>
    </row>
    <row r="5337" spans="2:7" ht="30" customHeight="1" x14ac:dyDescent="0.25">
      <c r="B5337" s="131" t="s">
        <v>4521</v>
      </c>
      <c r="C5337" s="131" t="s">
        <v>3501</v>
      </c>
      <c r="D5337" s="131" t="s">
        <v>4511</v>
      </c>
      <c r="E5337" s="132" t="s">
        <v>2728</v>
      </c>
      <c r="F5337" s="136" t="s">
        <v>626</v>
      </c>
      <c r="G5337" s="133">
        <v>21.724332129168161</v>
      </c>
    </row>
    <row r="5338" spans="2:7" ht="29.25" customHeight="1" x14ac:dyDescent="0.25">
      <c r="B5338" s="131" t="s">
        <v>4520</v>
      </c>
      <c r="C5338" s="131" t="s">
        <v>3501</v>
      </c>
      <c r="D5338" s="131" t="s">
        <v>4511</v>
      </c>
      <c r="E5338" s="132" t="s">
        <v>2635</v>
      </c>
      <c r="F5338" s="136" t="s">
        <v>544</v>
      </c>
      <c r="G5338" s="133">
        <v>139.79455518925653</v>
      </c>
    </row>
    <row r="5339" spans="2:7" ht="30" customHeight="1" x14ac:dyDescent="0.25">
      <c r="B5339" s="131" t="s">
        <v>4520</v>
      </c>
      <c r="C5339" s="131" t="s">
        <v>3501</v>
      </c>
      <c r="D5339" s="131" t="s">
        <v>4511</v>
      </c>
      <c r="E5339" s="132" t="s">
        <v>2505</v>
      </c>
      <c r="F5339" s="136" t="s">
        <v>559</v>
      </c>
      <c r="G5339" s="133">
        <v>54.869809350328865</v>
      </c>
    </row>
    <row r="5340" spans="2:7" ht="30" customHeight="1" x14ac:dyDescent="0.25">
      <c r="B5340" s="131" t="s">
        <v>4518</v>
      </c>
      <c r="C5340" s="131" t="s">
        <v>3501</v>
      </c>
      <c r="D5340" s="131" t="s">
        <v>4511</v>
      </c>
      <c r="E5340" s="132" t="s">
        <v>2661</v>
      </c>
      <c r="F5340" s="136" t="s">
        <v>559</v>
      </c>
      <c r="G5340" s="133">
        <v>54.869809350328865</v>
      </c>
    </row>
    <row r="5341" spans="2:7" ht="30" customHeight="1" x14ac:dyDescent="0.25">
      <c r="B5341" s="131" t="s">
        <v>4298</v>
      </c>
      <c r="C5341" s="131" t="s">
        <v>3501</v>
      </c>
      <c r="D5341" s="131" t="s">
        <v>4511</v>
      </c>
      <c r="E5341" s="132" t="s">
        <v>2317</v>
      </c>
      <c r="F5341" s="136" t="s">
        <v>563</v>
      </c>
      <c r="G5341" s="133">
        <v>87.223067660819368</v>
      </c>
    </row>
    <row r="5342" spans="2:7" ht="29.25" customHeight="1" x14ac:dyDescent="0.25">
      <c r="B5342" s="131" t="s">
        <v>4298</v>
      </c>
      <c r="C5342" s="131" t="s">
        <v>3501</v>
      </c>
      <c r="D5342" s="131" t="s">
        <v>4511</v>
      </c>
      <c r="E5342" s="132" t="s">
        <v>2396</v>
      </c>
      <c r="F5342" s="136" t="s">
        <v>563</v>
      </c>
      <c r="G5342" s="133">
        <v>87.223067660819368</v>
      </c>
    </row>
    <row r="5343" spans="2:7" ht="29.25" customHeight="1" x14ac:dyDescent="0.25">
      <c r="B5343" s="131" t="s">
        <v>4529</v>
      </c>
      <c r="C5343" s="131" t="s">
        <v>3501</v>
      </c>
      <c r="D5343" s="131" t="s">
        <v>4511</v>
      </c>
      <c r="E5343" s="132" t="s">
        <v>2824</v>
      </c>
      <c r="F5343" s="136" t="s">
        <v>688</v>
      </c>
      <c r="G5343" s="133">
        <v>52.196795530040241</v>
      </c>
    </row>
    <row r="5344" spans="2:7" ht="29.25" customHeight="1" x14ac:dyDescent="0.25">
      <c r="B5344" s="131" t="s">
        <v>4529</v>
      </c>
      <c r="C5344" s="131" t="s">
        <v>3501</v>
      </c>
      <c r="D5344" s="131" t="s">
        <v>4511</v>
      </c>
      <c r="E5344" s="132" t="s">
        <v>2730</v>
      </c>
      <c r="F5344" s="136" t="s">
        <v>586</v>
      </c>
      <c r="G5344" s="133">
        <v>34.784638075837883</v>
      </c>
    </row>
    <row r="5345" spans="2:7" ht="30.75" customHeight="1" x14ac:dyDescent="0.25">
      <c r="B5345" s="131" t="s">
        <v>4298</v>
      </c>
      <c r="C5345" s="131" t="s">
        <v>3501</v>
      </c>
      <c r="D5345" s="131" t="s">
        <v>4511</v>
      </c>
      <c r="E5345" s="132" t="s">
        <v>2526</v>
      </c>
      <c r="F5345" s="136" t="s">
        <v>559</v>
      </c>
      <c r="G5345" s="133">
        <v>54.869809350328865</v>
      </c>
    </row>
    <row r="5346" spans="2:7" ht="30.75" customHeight="1" x14ac:dyDescent="0.25">
      <c r="B5346" s="131" t="s">
        <v>4298</v>
      </c>
      <c r="C5346" s="131" t="s">
        <v>3501</v>
      </c>
      <c r="D5346" s="131" t="s">
        <v>4511</v>
      </c>
      <c r="E5346" s="132" t="s">
        <v>3295</v>
      </c>
      <c r="F5346" s="136" t="s">
        <v>544</v>
      </c>
      <c r="G5346" s="133">
        <v>139.79455518925653</v>
      </c>
    </row>
    <row r="5347" spans="2:7" ht="29.25" customHeight="1" x14ac:dyDescent="0.25">
      <c r="B5347" s="131" t="s">
        <v>2487</v>
      </c>
      <c r="C5347" s="131" t="s">
        <v>3501</v>
      </c>
      <c r="D5347" s="131" t="s">
        <v>4511</v>
      </c>
      <c r="E5347" s="132" t="s">
        <v>4530</v>
      </c>
      <c r="F5347" s="136" t="s">
        <v>1097</v>
      </c>
      <c r="G5347" s="133">
        <v>3.2189750324093347</v>
      </c>
    </row>
    <row r="5348" spans="2:7" ht="29.25" customHeight="1" x14ac:dyDescent="0.25">
      <c r="B5348" s="131" t="s">
        <v>4529</v>
      </c>
      <c r="C5348" s="131" t="s">
        <v>3501</v>
      </c>
      <c r="D5348" s="131" t="s">
        <v>4511</v>
      </c>
      <c r="E5348" s="132" t="s">
        <v>2515</v>
      </c>
      <c r="F5348" s="136" t="s">
        <v>563</v>
      </c>
      <c r="G5348" s="133">
        <v>87.223067660819368</v>
      </c>
    </row>
    <row r="5349" spans="2:7" ht="30" customHeight="1" x14ac:dyDescent="0.25">
      <c r="B5349" s="131" t="s">
        <v>4531</v>
      </c>
      <c r="C5349" s="131" t="s">
        <v>3501</v>
      </c>
      <c r="D5349" s="131" t="s">
        <v>4511</v>
      </c>
      <c r="E5349" s="132" t="s">
        <v>3022</v>
      </c>
      <c r="F5349" s="136" t="s">
        <v>626</v>
      </c>
      <c r="G5349" s="133">
        <v>21.671336604581352</v>
      </c>
    </row>
    <row r="5350" spans="2:7" ht="27.75" customHeight="1" x14ac:dyDescent="0.25">
      <c r="B5350" s="131" t="s">
        <v>4531</v>
      </c>
      <c r="C5350" s="131" t="s">
        <v>3501</v>
      </c>
      <c r="D5350" s="131" t="s">
        <v>4511</v>
      </c>
      <c r="E5350" s="132" t="s">
        <v>2302</v>
      </c>
      <c r="F5350" s="136" t="s">
        <v>559</v>
      </c>
      <c r="G5350" s="133">
        <v>54.869809350328865</v>
      </c>
    </row>
    <row r="5351" spans="2:7" ht="29.25" customHeight="1" x14ac:dyDescent="0.25">
      <c r="B5351" s="131" t="s">
        <v>4532</v>
      </c>
      <c r="C5351" s="131" t="s">
        <v>3501</v>
      </c>
      <c r="D5351" s="131" t="s">
        <v>4511</v>
      </c>
      <c r="E5351" s="132" t="s">
        <v>2522</v>
      </c>
      <c r="F5351" s="136" t="s">
        <v>544</v>
      </c>
      <c r="G5351" s="133">
        <v>99.013936018136079</v>
      </c>
    </row>
    <row r="5352" spans="2:7" ht="30" customHeight="1" x14ac:dyDescent="0.25">
      <c r="B5352" s="131" t="s">
        <v>4532</v>
      </c>
      <c r="C5352" s="131" t="s">
        <v>3501</v>
      </c>
      <c r="D5352" s="131" t="s">
        <v>4511</v>
      </c>
      <c r="E5352" s="132" t="s">
        <v>2959</v>
      </c>
      <c r="F5352" s="136" t="s">
        <v>563</v>
      </c>
      <c r="G5352" s="133">
        <v>61.717236254418623</v>
      </c>
    </row>
    <row r="5353" spans="2:7" ht="29.25" customHeight="1" x14ac:dyDescent="0.25">
      <c r="B5353" s="131" t="s">
        <v>4532</v>
      </c>
      <c r="C5353" s="131" t="s">
        <v>3501</v>
      </c>
      <c r="D5353" s="131" t="s">
        <v>4511</v>
      </c>
      <c r="E5353" s="132" t="s">
        <v>2788</v>
      </c>
      <c r="F5353" s="136" t="s">
        <v>563</v>
      </c>
      <c r="G5353" s="133">
        <v>61.717236254418623</v>
      </c>
    </row>
    <row r="5354" spans="2:7" ht="30" customHeight="1" x14ac:dyDescent="0.25">
      <c r="B5354" s="131" t="s">
        <v>4533</v>
      </c>
      <c r="C5354" s="131" t="s">
        <v>3501</v>
      </c>
      <c r="D5354" s="131" t="s">
        <v>4511</v>
      </c>
      <c r="E5354" s="132" t="s">
        <v>2624</v>
      </c>
      <c r="F5354" s="136" t="s">
        <v>688</v>
      </c>
      <c r="G5354" s="133">
        <v>36.818541892279512</v>
      </c>
    </row>
    <row r="5355" spans="2:7" ht="30" customHeight="1" x14ac:dyDescent="0.25">
      <c r="B5355" s="131" t="s">
        <v>4534</v>
      </c>
      <c r="C5355" s="131" t="s">
        <v>3501</v>
      </c>
      <c r="D5355" s="131" t="s">
        <v>4511</v>
      </c>
      <c r="E5355" s="132" t="s">
        <v>2538</v>
      </c>
      <c r="F5355" s="136" t="s">
        <v>559</v>
      </c>
      <c r="G5355" s="133">
        <v>40.173480335364303</v>
      </c>
    </row>
    <row r="5356" spans="2:7" ht="30" customHeight="1" x14ac:dyDescent="0.25">
      <c r="B5356" s="131" t="s">
        <v>4535</v>
      </c>
      <c r="C5356" s="131" t="s">
        <v>3501</v>
      </c>
      <c r="D5356" s="131" t="s">
        <v>4511</v>
      </c>
      <c r="E5356" s="132" t="s">
        <v>2519</v>
      </c>
      <c r="F5356" s="136" t="s">
        <v>563</v>
      </c>
      <c r="G5356" s="133">
        <v>63.888921367535971</v>
      </c>
    </row>
    <row r="5357" spans="2:7" ht="29.25" customHeight="1" x14ac:dyDescent="0.25">
      <c r="B5357" s="131" t="s">
        <v>4535</v>
      </c>
      <c r="C5357" s="131" t="s">
        <v>3501</v>
      </c>
      <c r="D5357" s="131" t="s">
        <v>4511</v>
      </c>
      <c r="E5357" s="132" t="s">
        <v>2265</v>
      </c>
      <c r="F5357" s="136" t="s">
        <v>796</v>
      </c>
      <c r="G5357" s="133">
        <v>11.786596320647572</v>
      </c>
    </row>
    <row r="5358" spans="2:7" ht="34.5" customHeight="1" x14ac:dyDescent="0.25">
      <c r="B5358" s="131" t="s">
        <v>4535</v>
      </c>
      <c r="C5358" s="131" t="s">
        <v>3501</v>
      </c>
      <c r="D5358" s="131" t="s">
        <v>4511</v>
      </c>
      <c r="E5358" s="132" t="s">
        <v>2532</v>
      </c>
      <c r="F5358" s="136" t="s">
        <v>559</v>
      </c>
      <c r="G5358" s="133">
        <v>40.173480335364303</v>
      </c>
    </row>
    <row r="5359" spans="2:7" ht="30" customHeight="1" x14ac:dyDescent="0.25">
      <c r="B5359" s="131" t="s">
        <v>4536</v>
      </c>
      <c r="C5359" s="131" t="s">
        <v>3501</v>
      </c>
      <c r="D5359" s="131" t="s">
        <v>4511</v>
      </c>
      <c r="E5359" s="132" t="s">
        <v>2530</v>
      </c>
      <c r="F5359" s="136" t="s">
        <v>845</v>
      </c>
      <c r="G5359" s="133">
        <v>5.8890390417811069</v>
      </c>
    </row>
    <row r="5360" spans="2:7" ht="27.75" customHeight="1" x14ac:dyDescent="0.25">
      <c r="B5360" s="131" t="s">
        <v>4537</v>
      </c>
      <c r="C5360" s="131" t="s">
        <v>3501</v>
      </c>
      <c r="D5360" s="131" t="s">
        <v>4511</v>
      </c>
      <c r="E5360" s="132" t="s">
        <v>2842</v>
      </c>
      <c r="F5360" s="136" t="s">
        <v>586</v>
      </c>
      <c r="G5360" s="133">
        <v>30.013509124822676</v>
      </c>
    </row>
    <row r="5361" spans="2:7" ht="29.25" customHeight="1" x14ac:dyDescent="0.25">
      <c r="B5361" s="131" t="s">
        <v>4538</v>
      </c>
      <c r="C5361" s="131" t="s">
        <v>3501</v>
      </c>
      <c r="D5361" s="131" t="s">
        <v>4511</v>
      </c>
      <c r="E5361" s="132" t="s">
        <v>4268</v>
      </c>
      <c r="F5361" s="136" t="s">
        <v>640</v>
      </c>
      <c r="G5361" s="133">
        <v>477.42644396881877</v>
      </c>
    </row>
    <row r="5362" spans="2:7" ht="27.75" customHeight="1" x14ac:dyDescent="0.25">
      <c r="B5362" s="131" t="s">
        <v>4539</v>
      </c>
      <c r="C5362" s="131" t="s">
        <v>3501</v>
      </c>
      <c r="D5362" s="131" t="s">
        <v>4511</v>
      </c>
      <c r="E5362" s="132" t="s">
        <v>2549</v>
      </c>
      <c r="F5362" s="136" t="s">
        <v>798</v>
      </c>
      <c r="G5362" s="133">
        <v>21.3</v>
      </c>
    </row>
    <row r="5363" spans="2:7" ht="27.75" customHeight="1" x14ac:dyDescent="0.25">
      <c r="B5363" s="131" t="s">
        <v>4538</v>
      </c>
      <c r="C5363" s="131" t="s">
        <v>3501</v>
      </c>
      <c r="D5363" s="131" t="s">
        <v>4511</v>
      </c>
      <c r="E5363" s="132" t="s">
        <v>2543</v>
      </c>
      <c r="F5363" s="136" t="s">
        <v>559</v>
      </c>
      <c r="G5363" s="133">
        <v>47.409939063621337</v>
      </c>
    </row>
    <row r="5364" spans="2:7" ht="29.25" customHeight="1" x14ac:dyDescent="0.25">
      <c r="B5364" s="131" t="s">
        <v>4540</v>
      </c>
      <c r="C5364" s="131" t="s">
        <v>3501</v>
      </c>
      <c r="D5364" s="131" t="s">
        <v>4511</v>
      </c>
      <c r="E5364" s="132" t="s">
        <v>2550</v>
      </c>
      <c r="F5364" s="136" t="s">
        <v>688</v>
      </c>
      <c r="G5364" s="133">
        <v>45.10537009523231</v>
      </c>
    </row>
    <row r="5365" spans="2:7" ht="30" customHeight="1" x14ac:dyDescent="0.25">
      <c r="B5365" s="131" t="s">
        <v>4540</v>
      </c>
      <c r="C5365" s="131" t="s">
        <v>3501</v>
      </c>
      <c r="D5365" s="131" t="s">
        <v>4511</v>
      </c>
      <c r="E5365" s="132" t="s">
        <v>3358</v>
      </c>
      <c r="F5365" s="136" t="s">
        <v>563</v>
      </c>
      <c r="G5365" s="133">
        <v>75.370749097871453</v>
      </c>
    </row>
    <row r="5366" spans="2:7" ht="29.25" customHeight="1" x14ac:dyDescent="0.25">
      <c r="B5366" s="131" t="s">
        <v>4540</v>
      </c>
      <c r="C5366" s="131" t="s">
        <v>3501</v>
      </c>
      <c r="D5366" s="131" t="s">
        <v>4511</v>
      </c>
      <c r="E5366" s="132" t="s">
        <v>2547</v>
      </c>
      <c r="F5366" s="136" t="s">
        <v>544</v>
      </c>
      <c r="G5366" s="133">
        <v>120.86574390639322</v>
      </c>
    </row>
    <row r="5367" spans="2:7" ht="27.75" customHeight="1" x14ac:dyDescent="0.25">
      <c r="B5367" s="131" t="s">
        <v>4541</v>
      </c>
      <c r="C5367" s="131" t="s">
        <v>3501</v>
      </c>
      <c r="D5367" s="131" t="s">
        <v>4511</v>
      </c>
      <c r="E5367" s="132" t="s">
        <v>2540</v>
      </c>
      <c r="F5367" s="136" t="s">
        <v>563</v>
      </c>
      <c r="G5367" s="133">
        <v>72.26464350328267</v>
      </c>
    </row>
    <row r="5368" spans="2:7" ht="29.25" customHeight="1" x14ac:dyDescent="0.25">
      <c r="B5368" s="131" t="s">
        <v>4541</v>
      </c>
      <c r="C5368" s="131" t="s">
        <v>3501</v>
      </c>
      <c r="D5368" s="131" t="s">
        <v>4511</v>
      </c>
      <c r="E5368" s="132" t="s">
        <v>2475</v>
      </c>
      <c r="F5368" s="136" t="s">
        <v>688</v>
      </c>
      <c r="G5368" s="133">
        <v>43.219952324263197</v>
      </c>
    </row>
    <row r="5369" spans="2:7" ht="30" customHeight="1" x14ac:dyDescent="0.25">
      <c r="B5369" s="131" t="s">
        <v>4514</v>
      </c>
      <c r="C5369" s="131" t="s">
        <v>3501</v>
      </c>
      <c r="D5369" s="131" t="s">
        <v>4511</v>
      </c>
      <c r="E5369" s="132" t="s">
        <v>2296</v>
      </c>
      <c r="F5369" s="136" t="s">
        <v>586</v>
      </c>
      <c r="G5369" s="133">
        <v>28.767012863890567</v>
      </c>
    </row>
    <row r="5370" spans="2:7" ht="30" customHeight="1" x14ac:dyDescent="0.25">
      <c r="B5370" s="131" t="s">
        <v>4514</v>
      </c>
      <c r="C5370" s="131" t="s">
        <v>3501</v>
      </c>
      <c r="D5370" s="131" t="s">
        <v>4511</v>
      </c>
      <c r="E5370" s="132" t="s">
        <v>2340</v>
      </c>
      <c r="F5370" s="136" t="s">
        <v>559</v>
      </c>
      <c r="G5370" s="133">
        <v>45.442665350344313</v>
      </c>
    </row>
    <row r="5371" spans="2:7" ht="30" customHeight="1" x14ac:dyDescent="0.25">
      <c r="B5371" s="131" t="s">
        <v>4514</v>
      </c>
      <c r="C5371" s="131" t="s">
        <v>3501</v>
      </c>
      <c r="D5371" s="131" t="s">
        <v>4511</v>
      </c>
      <c r="E5371" s="132" t="s">
        <v>2651</v>
      </c>
      <c r="F5371" s="136" t="s">
        <v>563</v>
      </c>
      <c r="G5371" s="133">
        <v>72.26464350328267</v>
      </c>
    </row>
    <row r="5372" spans="2:7" ht="30" customHeight="1" x14ac:dyDescent="0.25">
      <c r="B5372" s="131" t="s">
        <v>2657</v>
      </c>
      <c r="C5372" s="131" t="s">
        <v>3501</v>
      </c>
      <c r="D5372" s="131" t="s">
        <v>4511</v>
      </c>
      <c r="E5372" s="132" t="s">
        <v>2471</v>
      </c>
      <c r="F5372" s="136" t="s">
        <v>845</v>
      </c>
      <c r="G5372" s="133">
        <v>6.6758459722810679</v>
      </c>
    </row>
    <row r="5373" spans="2:7" ht="29.25" customHeight="1" x14ac:dyDescent="0.25">
      <c r="B5373" s="131" t="s">
        <v>4542</v>
      </c>
      <c r="C5373" s="131" t="s">
        <v>3501</v>
      </c>
      <c r="D5373" s="131" t="s">
        <v>4511</v>
      </c>
      <c r="E5373" s="132" t="s">
        <v>2478</v>
      </c>
      <c r="F5373" s="136" t="s">
        <v>845</v>
      </c>
      <c r="G5373" s="133">
        <v>6.6758459722810679</v>
      </c>
    </row>
    <row r="5374" spans="2:7" ht="29.25" customHeight="1" x14ac:dyDescent="0.25">
      <c r="B5374" s="131" t="s">
        <v>4541</v>
      </c>
      <c r="C5374" s="131" t="s">
        <v>3501</v>
      </c>
      <c r="D5374" s="131" t="s">
        <v>4511</v>
      </c>
      <c r="E5374" s="132" t="s">
        <v>2344</v>
      </c>
      <c r="F5374" s="136" t="s">
        <v>559</v>
      </c>
      <c r="G5374" s="133">
        <v>45.442665350344313</v>
      </c>
    </row>
    <row r="5375" spans="2:7" ht="29.25" customHeight="1" x14ac:dyDescent="0.25">
      <c r="B5375" s="131" t="s">
        <v>4543</v>
      </c>
      <c r="C5375" s="131" t="s">
        <v>3501</v>
      </c>
      <c r="D5375" s="131" t="s">
        <v>4511</v>
      </c>
      <c r="E5375" s="132" t="s">
        <v>2416</v>
      </c>
      <c r="F5375" s="136" t="s">
        <v>544</v>
      </c>
      <c r="G5375" s="133">
        <v>10.129389138497203</v>
      </c>
    </row>
    <row r="5376" spans="2:7" ht="29.25" customHeight="1" x14ac:dyDescent="0.25">
      <c r="B5376" s="131" t="s">
        <v>4543</v>
      </c>
      <c r="C5376" s="131" t="s">
        <v>3501</v>
      </c>
      <c r="D5376" s="131" t="s">
        <v>4511</v>
      </c>
      <c r="E5376" s="132" t="s">
        <v>2595</v>
      </c>
      <c r="F5376" s="136" t="s">
        <v>626</v>
      </c>
      <c r="G5376" s="133">
        <v>19.237188186310437</v>
      </c>
    </row>
    <row r="5377" spans="2:7" ht="30" customHeight="1" x14ac:dyDescent="0.25">
      <c r="B5377" s="131" t="s">
        <v>4543</v>
      </c>
      <c r="C5377" s="131" t="s">
        <v>3501</v>
      </c>
      <c r="D5377" s="131" t="s">
        <v>4511</v>
      </c>
      <c r="E5377" s="132" t="s">
        <v>3475</v>
      </c>
      <c r="F5377" s="136" t="s">
        <v>553</v>
      </c>
      <c r="G5377" s="133">
        <v>98.384631385865106</v>
      </c>
    </row>
    <row r="5378" spans="2:7" ht="29.25" customHeight="1" x14ac:dyDescent="0.25">
      <c r="B5378" s="131" t="s">
        <v>4543</v>
      </c>
      <c r="C5378" s="131" t="s">
        <v>3501</v>
      </c>
      <c r="D5378" s="131" t="s">
        <v>4511</v>
      </c>
      <c r="E5378" s="132" t="s">
        <v>2778</v>
      </c>
      <c r="F5378" s="136" t="s">
        <v>553</v>
      </c>
      <c r="G5378" s="133">
        <v>98.384631385865106</v>
      </c>
    </row>
    <row r="5379" spans="2:7" ht="29.25" customHeight="1" x14ac:dyDescent="0.25">
      <c r="B5379" s="131" t="s">
        <v>4544</v>
      </c>
      <c r="C5379" s="131" t="s">
        <v>3501</v>
      </c>
      <c r="D5379" s="131" t="s">
        <v>4511</v>
      </c>
      <c r="E5379" s="132" t="s">
        <v>2798</v>
      </c>
      <c r="F5379" s="136" t="s">
        <v>845</v>
      </c>
      <c r="G5379" s="133">
        <v>7.8786796564403581</v>
      </c>
    </row>
    <row r="5380" spans="2:7" ht="29.25" customHeight="1" x14ac:dyDescent="0.25">
      <c r="B5380" s="131" t="s">
        <v>4544</v>
      </c>
      <c r="C5380" s="131" t="s">
        <v>3501</v>
      </c>
      <c r="D5380" s="131" t="s">
        <v>4511</v>
      </c>
      <c r="E5380" s="132" t="s">
        <v>2386</v>
      </c>
      <c r="F5380" s="136" t="s">
        <v>544</v>
      </c>
      <c r="G5380" s="133">
        <v>134.59744107378157</v>
      </c>
    </row>
    <row r="5381" spans="2:7" ht="30" customHeight="1" x14ac:dyDescent="0.25">
      <c r="B5381" s="131" t="s">
        <v>4544</v>
      </c>
      <c r="C5381" s="131" t="s">
        <v>3501</v>
      </c>
      <c r="D5381" s="131" t="s">
        <v>4511</v>
      </c>
      <c r="E5381" s="132" t="s">
        <v>4545</v>
      </c>
      <c r="F5381" s="136" t="s">
        <v>544</v>
      </c>
      <c r="G5381" s="133">
        <v>134.59744107378157</v>
      </c>
    </row>
    <row r="5382" spans="2:7" ht="29.25" customHeight="1" x14ac:dyDescent="0.25">
      <c r="B5382" s="131" t="s">
        <v>4544</v>
      </c>
      <c r="C5382" s="131" t="s">
        <v>3501</v>
      </c>
      <c r="D5382" s="131" t="s">
        <v>4511</v>
      </c>
      <c r="E5382" s="132" t="s">
        <v>3241</v>
      </c>
      <c r="F5382" s="136" t="s">
        <v>544</v>
      </c>
      <c r="G5382" s="133">
        <v>134.59744107378157</v>
      </c>
    </row>
    <row r="5383" spans="2:7" ht="30" customHeight="1" x14ac:dyDescent="0.25">
      <c r="B5383" s="131" t="s">
        <v>4546</v>
      </c>
      <c r="C5383" s="131" t="s">
        <v>3501</v>
      </c>
      <c r="D5383" s="131" t="s">
        <v>4511</v>
      </c>
      <c r="E5383" s="132" t="s">
        <v>2280</v>
      </c>
      <c r="F5383" s="136" t="s">
        <v>798</v>
      </c>
      <c r="G5383" s="133">
        <v>23.918881681795693</v>
      </c>
    </row>
    <row r="5384" spans="2:7" ht="29.25" customHeight="1" x14ac:dyDescent="0.25">
      <c r="B5384" s="131" t="s">
        <v>4544</v>
      </c>
      <c r="C5384" s="131" t="s">
        <v>3501</v>
      </c>
      <c r="D5384" s="131" t="s">
        <v>4511</v>
      </c>
      <c r="E5384" s="132" t="s">
        <v>2306</v>
      </c>
      <c r="F5384" s="136" t="s">
        <v>559</v>
      </c>
      <c r="G5384" s="133">
        <v>52.898019996060178</v>
      </c>
    </row>
    <row r="5385" spans="2:7" ht="35.25" customHeight="1" x14ac:dyDescent="0.25">
      <c r="B5385" s="131" t="s">
        <v>4547</v>
      </c>
      <c r="C5385" s="131" t="s">
        <v>3501</v>
      </c>
      <c r="D5385" s="131" t="s">
        <v>4511</v>
      </c>
      <c r="E5385" s="132" t="s">
        <v>2318</v>
      </c>
      <c r="F5385" s="136" t="s">
        <v>586</v>
      </c>
      <c r="G5385" s="133">
        <v>33.448664258336322</v>
      </c>
    </row>
    <row r="5386" spans="2:7" ht="29.25" customHeight="1" x14ac:dyDescent="0.25">
      <c r="B5386" s="131" t="s">
        <v>4547</v>
      </c>
      <c r="C5386" s="131" t="s">
        <v>3501</v>
      </c>
      <c r="D5386" s="131" t="s">
        <v>4511</v>
      </c>
      <c r="E5386" s="132" t="s">
        <v>2666</v>
      </c>
      <c r="F5386" s="136" t="s">
        <v>544</v>
      </c>
      <c r="G5386" s="133">
        <v>134.59744107378157</v>
      </c>
    </row>
    <row r="5387" spans="2:7" ht="29.25" customHeight="1" x14ac:dyDescent="0.25">
      <c r="B5387" s="131" t="s">
        <v>4547</v>
      </c>
      <c r="C5387" s="131" t="s">
        <v>3501</v>
      </c>
      <c r="D5387" s="131" t="s">
        <v>4511</v>
      </c>
      <c r="E5387" s="132" t="s">
        <v>2649</v>
      </c>
      <c r="F5387" s="136" t="s">
        <v>798</v>
      </c>
      <c r="G5387" s="133">
        <v>23.918881681795693</v>
      </c>
    </row>
    <row r="5388" spans="2:7" ht="29.25" customHeight="1" x14ac:dyDescent="0.25">
      <c r="B5388" s="131" t="s">
        <v>4548</v>
      </c>
      <c r="C5388" s="131" t="s">
        <v>3501</v>
      </c>
      <c r="D5388" s="131" t="s">
        <v>4511</v>
      </c>
      <c r="E5388" s="132" t="s">
        <v>2655</v>
      </c>
      <c r="F5388" s="136" t="s">
        <v>798</v>
      </c>
      <c r="G5388" s="133">
        <v>23.918881681795693</v>
      </c>
    </row>
    <row r="5389" spans="2:7" ht="29.25" customHeight="1" x14ac:dyDescent="0.25">
      <c r="B5389" s="131" t="s">
        <v>4549</v>
      </c>
      <c r="C5389" s="131" t="s">
        <v>3501</v>
      </c>
      <c r="D5389" s="131" t="s">
        <v>4511</v>
      </c>
      <c r="E5389" s="132" t="s">
        <v>2650</v>
      </c>
      <c r="F5389" s="136" t="s">
        <v>845</v>
      </c>
      <c r="G5389" s="133">
        <v>7.8786796564403581</v>
      </c>
    </row>
    <row r="5390" spans="2:7" ht="30" customHeight="1" x14ac:dyDescent="0.25">
      <c r="B5390" s="131" t="s">
        <v>4547</v>
      </c>
      <c r="C5390" s="131" t="s">
        <v>3501</v>
      </c>
      <c r="D5390" s="131" t="s">
        <v>4511</v>
      </c>
      <c r="E5390" s="132" t="s">
        <v>2660</v>
      </c>
      <c r="F5390" s="136" t="s">
        <v>586</v>
      </c>
      <c r="G5390" s="133">
        <v>33.448664258336322</v>
      </c>
    </row>
    <row r="5391" spans="2:7" ht="29.25" customHeight="1" x14ac:dyDescent="0.25">
      <c r="B5391" s="131" t="s">
        <v>4547</v>
      </c>
      <c r="C5391" s="131" t="s">
        <v>3501</v>
      </c>
      <c r="D5391" s="131" t="s">
        <v>4511</v>
      </c>
      <c r="E5391" s="132" t="s">
        <v>2495</v>
      </c>
      <c r="F5391" s="136" t="s">
        <v>553</v>
      </c>
      <c r="G5391" s="133">
        <v>210.49493703333712</v>
      </c>
    </row>
    <row r="5392" spans="2:7" ht="29.25" customHeight="1" x14ac:dyDescent="0.25">
      <c r="B5392" s="131" t="s">
        <v>4550</v>
      </c>
      <c r="C5392" s="131" t="s">
        <v>3501</v>
      </c>
      <c r="D5392" s="131" t="s">
        <v>4511</v>
      </c>
      <c r="E5392" s="132" t="s">
        <v>2484</v>
      </c>
      <c r="F5392" s="136" t="s">
        <v>845</v>
      </c>
      <c r="G5392" s="133">
        <v>7.8786796564403581</v>
      </c>
    </row>
    <row r="5393" spans="2:7" ht="33" customHeight="1" x14ac:dyDescent="0.25">
      <c r="B5393" s="131" t="s">
        <v>4551</v>
      </c>
      <c r="C5393" s="131" t="s">
        <v>3501</v>
      </c>
      <c r="D5393" s="131" t="s">
        <v>4511</v>
      </c>
      <c r="E5393" s="132" t="s">
        <v>2653</v>
      </c>
      <c r="F5393" s="136" t="s">
        <v>563</v>
      </c>
      <c r="G5393" s="133">
        <v>83.998437576286491</v>
      </c>
    </row>
    <row r="5394" spans="2:7" ht="29.25" customHeight="1" x14ac:dyDescent="0.25">
      <c r="B5394" s="131" t="s">
        <v>4552</v>
      </c>
      <c r="C5394" s="131" t="s">
        <v>3501</v>
      </c>
      <c r="D5394" s="131" t="s">
        <v>4511</v>
      </c>
      <c r="E5394" s="132" t="s">
        <v>2919</v>
      </c>
      <c r="F5394" s="136" t="s">
        <v>586</v>
      </c>
      <c r="G5394" s="133">
        <v>33.448664258336322</v>
      </c>
    </row>
    <row r="5395" spans="2:7" ht="30" customHeight="1" x14ac:dyDescent="0.25">
      <c r="B5395" s="131" t="s">
        <v>4553</v>
      </c>
      <c r="C5395" s="131" t="s">
        <v>3501</v>
      </c>
      <c r="D5395" s="131" t="s">
        <v>4511</v>
      </c>
      <c r="E5395" s="132" t="s">
        <v>2537</v>
      </c>
      <c r="F5395" s="136" t="s">
        <v>798</v>
      </c>
      <c r="G5395" s="133">
        <v>23.918881681795693</v>
      </c>
    </row>
    <row r="5396" spans="2:7" ht="30" customHeight="1" x14ac:dyDescent="0.25">
      <c r="B5396" s="131" t="s">
        <v>4554</v>
      </c>
      <c r="C5396" s="131" t="s">
        <v>3501</v>
      </c>
      <c r="D5396" s="131" t="s">
        <v>4511</v>
      </c>
      <c r="E5396" s="132" t="s">
        <v>2757</v>
      </c>
      <c r="F5396" s="136" t="s">
        <v>563</v>
      </c>
      <c r="G5396" s="133">
        <v>83.962232075503778</v>
      </c>
    </row>
    <row r="5397" spans="2:7" ht="29.25" customHeight="1" x14ac:dyDescent="0.25">
      <c r="B5397" s="131" t="s">
        <v>2352</v>
      </c>
      <c r="C5397" s="131" t="s">
        <v>3501</v>
      </c>
      <c r="D5397" s="131" t="s">
        <v>4511</v>
      </c>
      <c r="E5397" s="132" t="s">
        <v>2456</v>
      </c>
      <c r="F5397" s="136" t="s">
        <v>559</v>
      </c>
      <c r="G5397" s="133">
        <v>52.864419108901551</v>
      </c>
    </row>
    <row r="5398" spans="2:7" ht="27.75" customHeight="1" x14ac:dyDescent="0.25">
      <c r="B5398" s="131" t="s">
        <v>4555</v>
      </c>
      <c r="C5398" s="131" t="s">
        <v>3501</v>
      </c>
      <c r="D5398" s="131" t="s">
        <v>4511</v>
      </c>
      <c r="E5398" s="132" t="s">
        <v>2491</v>
      </c>
      <c r="F5398" s="136" t="s">
        <v>553</v>
      </c>
      <c r="G5398" s="133">
        <v>210.51721894293667</v>
      </c>
    </row>
    <row r="5399" spans="2:7" ht="29.25" customHeight="1" x14ac:dyDescent="0.25">
      <c r="B5399" s="131" t="s">
        <v>4555</v>
      </c>
      <c r="C5399" s="131" t="s">
        <v>3501</v>
      </c>
      <c r="D5399" s="131" t="s">
        <v>4511</v>
      </c>
      <c r="E5399" s="132" t="s">
        <v>3326</v>
      </c>
      <c r="F5399" s="136" t="s">
        <v>688</v>
      </c>
      <c r="G5399" s="133">
        <v>50.275289207385136</v>
      </c>
    </row>
    <row r="5400" spans="2:7" ht="30" customHeight="1" x14ac:dyDescent="0.25">
      <c r="B5400" s="131" t="s">
        <v>4555</v>
      </c>
      <c r="C5400" s="131" t="s">
        <v>3501</v>
      </c>
      <c r="D5400" s="131" t="s">
        <v>4511</v>
      </c>
      <c r="E5400" s="132" t="s">
        <v>2278</v>
      </c>
      <c r="F5400" s="136" t="s">
        <v>798</v>
      </c>
      <c r="G5400" s="133">
        <v>23.918881681795693</v>
      </c>
    </row>
    <row r="5401" spans="2:7" ht="30" customHeight="1" x14ac:dyDescent="0.25">
      <c r="B5401" s="131" t="s">
        <v>4555</v>
      </c>
      <c r="C5401" s="131" t="s">
        <v>3501</v>
      </c>
      <c r="D5401" s="131" t="s">
        <v>4511</v>
      </c>
      <c r="E5401" s="132" t="s">
        <v>2669</v>
      </c>
      <c r="F5401" s="136" t="s">
        <v>563</v>
      </c>
      <c r="G5401" s="133">
        <v>83.962232075503778</v>
      </c>
    </row>
    <row r="5402" spans="2:7" ht="30.75" customHeight="1" x14ac:dyDescent="0.25">
      <c r="B5402" s="131" t="s">
        <v>4556</v>
      </c>
      <c r="C5402" s="131" t="s">
        <v>3501</v>
      </c>
      <c r="D5402" s="131" t="s">
        <v>4511</v>
      </c>
      <c r="E5402" s="132" t="s">
        <v>2937</v>
      </c>
      <c r="F5402" s="136" t="s">
        <v>626</v>
      </c>
      <c r="G5402" s="133">
        <v>20.918333673608288</v>
      </c>
    </row>
    <row r="5403" spans="2:7" ht="30.75" customHeight="1" x14ac:dyDescent="0.25">
      <c r="B5403" s="131" t="s">
        <v>4557</v>
      </c>
      <c r="C5403" s="131" t="s">
        <v>3501</v>
      </c>
      <c r="D5403" s="131" t="s">
        <v>4511</v>
      </c>
      <c r="E5403" s="132" t="s">
        <v>2336</v>
      </c>
      <c r="F5403" s="136" t="s">
        <v>626</v>
      </c>
      <c r="G5403" s="133">
        <v>22.530182192954307</v>
      </c>
    </row>
    <row r="5404" spans="2:7" ht="31.5" customHeight="1" x14ac:dyDescent="0.25">
      <c r="B5404" s="131" t="s">
        <v>4557</v>
      </c>
      <c r="C5404" s="131" t="s">
        <v>3501</v>
      </c>
      <c r="D5404" s="131" t="s">
        <v>4511</v>
      </c>
      <c r="E5404" s="132" t="s">
        <v>2397</v>
      </c>
      <c r="F5404" s="136" t="s">
        <v>553</v>
      </c>
      <c r="G5404" s="133">
        <v>226.74381802616776</v>
      </c>
    </row>
    <row r="5405" spans="2:7" ht="30" customHeight="1" x14ac:dyDescent="0.25">
      <c r="B5405" s="131" t="s">
        <v>4557</v>
      </c>
      <c r="C5405" s="131" t="s">
        <v>3501</v>
      </c>
      <c r="D5405" s="131" t="s">
        <v>4511</v>
      </c>
      <c r="E5405" s="132" t="s">
        <v>3014</v>
      </c>
      <c r="F5405" s="136" t="s">
        <v>559</v>
      </c>
      <c r="G5405" s="133">
        <v>56.996667592078545</v>
      </c>
    </row>
    <row r="5406" spans="2:7" ht="30.75" customHeight="1" x14ac:dyDescent="0.25">
      <c r="B5406" s="131" t="s">
        <v>4557</v>
      </c>
      <c r="C5406" s="131" t="s">
        <v>3501</v>
      </c>
      <c r="D5406" s="131" t="s">
        <v>4511</v>
      </c>
      <c r="E5406" s="132" t="s">
        <v>2636</v>
      </c>
      <c r="F5406" s="136" t="s">
        <v>563</v>
      </c>
      <c r="G5406" s="133">
        <v>90.558601798462263</v>
      </c>
    </row>
    <row r="5407" spans="2:7" ht="30" customHeight="1" x14ac:dyDescent="0.25">
      <c r="B5407" s="131" t="s">
        <v>4557</v>
      </c>
      <c r="C5407" s="131" t="s">
        <v>3501</v>
      </c>
      <c r="D5407" s="131" t="s">
        <v>4511</v>
      </c>
      <c r="E5407" s="132" t="s">
        <v>2395</v>
      </c>
      <c r="F5407" s="136" t="s">
        <v>544</v>
      </c>
      <c r="G5407" s="133">
        <v>144.97036261249127</v>
      </c>
    </row>
    <row r="5408" spans="2:7" ht="29.25" customHeight="1" x14ac:dyDescent="0.25">
      <c r="B5408" s="131" t="s">
        <v>4558</v>
      </c>
      <c r="C5408" s="131" t="s">
        <v>3501</v>
      </c>
      <c r="D5408" s="131" t="s">
        <v>4511</v>
      </c>
      <c r="E5408" s="132" t="s">
        <v>3117</v>
      </c>
      <c r="F5408" s="136" t="s">
        <v>563</v>
      </c>
      <c r="G5408" s="133">
        <v>90.558601798462263</v>
      </c>
    </row>
    <row r="5409" spans="2:7" ht="30" customHeight="1" x14ac:dyDescent="0.25">
      <c r="B5409" s="131" t="s">
        <v>4558</v>
      </c>
      <c r="C5409" s="131" t="s">
        <v>3501</v>
      </c>
      <c r="D5409" s="131" t="s">
        <v>4511</v>
      </c>
      <c r="E5409" s="132" t="s">
        <v>3492</v>
      </c>
      <c r="F5409" s="136" t="s">
        <v>563</v>
      </c>
      <c r="G5409" s="133">
        <v>90.558601798462263</v>
      </c>
    </row>
    <row r="5410" spans="2:7" ht="28.5" customHeight="1" x14ac:dyDescent="0.25">
      <c r="B5410" s="131" t="s">
        <v>4558</v>
      </c>
      <c r="C5410" s="131" t="s">
        <v>3501</v>
      </c>
      <c r="D5410" s="131" t="s">
        <v>4511</v>
      </c>
      <c r="E5410" s="132" t="s">
        <v>2621</v>
      </c>
      <c r="F5410" s="136" t="s">
        <v>586</v>
      </c>
      <c r="G5410" s="133">
        <v>36.055383415336799</v>
      </c>
    </row>
    <row r="5411" spans="2:7" ht="27.75" customHeight="1" x14ac:dyDescent="0.25">
      <c r="B5411" s="131" t="s">
        <v>4558</v>
      </c>
      <c r="C5411" s="131" t="s">
        <v>3501</v>
      </c>
      <c r="D5411" s="131" t="s">
        <v>4511</v>
      </c>
      <c r="E5411" s="132" t="s">
        <v>2732</v>
      </c>
      <c r="F5411" s="136" t="s">
        <v>586</v>
      </c>
      <c r="G5411" s="133">
        <v>36.055383415336799</v>
      </c>
    </row>
    <row r="5412" spans="2:7" ht="30" customHeight="1" x14ac:dyDescent="0.25">
      <c r="B5412" s="131" t="s">
        <v>2352</v>
      </c>
      <c r="C5412" s="131" t="s">
        <v>3501</v>
      </c>
      <c r="D5412" s="131" t="s">
        <v>4511</v>
      </c>
      <c r="E5412" s="132" t="s">
        <v>2559</v>
      </c>
      <c r="F5412" s="136" t="s">
        <v>586</v>
      </c>
      <c r="G5412" s="133">
        <v>36.055383415336799</v>
      </c>
    </row>
    <row r="5413" spans="2:7" ht="34.5" customHeight="1" x14ac:dyDescent="0.25">
      <c r="B5413" s="131" t="s">
        <v>4559</v>
      </c>
      <c r="C5413" s="131" t="s">
        <v>3501</v>
      </c>
      <c r="D5413" s="131" t="s">
        <v>4511</v>
      </c>
      <c r="E5413" s="132" t="s">
        <v>2465</v>
      </c>
      <c r="F5413" s="136" t="s">
        <v>796</v>
      </c>
      <c r="G5413" s="133">
        <v>17.804550159989986</v>
      </c>
    </row>
    <row r="5414" spans="2:7" ht="29.25" customHeight="1" x14ac:dyDescent="0.25">
      <c r="B5414" s="131" t="s">
        <v>4560</v>
      </c>
      <c r="C5414" s="131" t="s">
        <v>3501</v>
      </c>
      <c r="D5414" s="131" t="s">
        <v>4511</v>
      </c>
      <c r="E5414" s="132" t="s">
        <v>2601</v>
      </c>
      <c r="F5414" s="136" t="s">
        <v>626</v>
      </c>
      <c r="G5414" s="133">
        <v>23.610755601055018</v>
      </c>
    </row>
    <row r="5415" spans="2:7" ht="29.25" customHeight="1" x14ac:dyDescent="0.25">
      <c r="B5415" s="131" t="s">
        <v>4560</v>
      </c>
      <c r="C5415" s="131" t="s">
        <v>3501</v>
      </c>
      <c r="D5415" s="131" t="s">
        <v>4511</v>
      </c>
      <c r="E5415" s="132" t="s">
        <v>3619</v>
      </c>
      <c r="F5415" s="136" t="s">
        <v>544</v>
      </c>
      <c r="G5415" s="133">
        <v>151.35939816910883</v>
      </c>
    </row>
    <row r="5416" spans="2:7" ht="29.25" customHeight="1" x14ac:dyDescent="0.25">
      <c r="B5416" s="131" t="s">
        <v>4560</v>
      </c>
      <c r="C5416" s="131" t="s">
        <v>3501</v>
      </c>
      <c r="D5416" s="131" t="s">
        <v>4511</v>
      </c>
      <c r="E5416" s="132" t="s">
        <v>2492</v>
      </c>
      <c r="F5416" s="136" t="s">
        <v>559</v>
      </c>
      <c r="G5416" s="133">
        <v>59.511447291497518</v>
      </c>
    </row>
    <row r="5417" spans="2:7" ht="30" customHeight="1" x14ac:dyDescent="0.25">
      <c r="B5417" s="131" t="s">
        <v>4561</v>
      </c>
      <c r="C5417" s="131" t="s">
        <v>3501</v>
      </c>
      <c r="D5417" s="131" t="s">
        <v>4511</v>
      </c>
      <c r="E5417" s="132" t="s">
        <v>2553</v>
      </c>
      <c r="F5417" s="136" t="s">
        <v>559</v>
      </c>
      <c r="G5417" s="133">
        <v>59.511447291497518</v>
      </c>
    </row>
    <row r="5418" spans="2:7" ht="30" customHeight="1" x14ac:dyDescent="0.25">
      <c r="B5418" s="131" t="s">
        <v>4561</v>
      </c>
      <c r="C5418" s="131" t="s">
        <v>3501</v>
      </c>
      <c r="D5418" s="131" t="s">
        <v>4511</v>
      </c>
      <c r="E5418" s="132" t="s">
        <v>2426</v>
      </c>
      <c r="F5418" s="136" t="s">
        <v>563</v>
      </c>
      <c r="G5418" s="133">
        <v>94.543810853718497</v>
      </c>
    </row>
    <row r="5419" spans="2:7" ht="29.25" customHeight="1" x14ac:dyDescent="0.25">
      <c r="B5419" s="131" t="s">
        <v>4561</v>
      </c>
      <c r="C5419" s="131" t="s">
        <v>3501</v>
      </c>
      <c r="D5419" s="131" t="s">
        <v>4511</v>
      </c>
      <c r="E5419" s="132" t="s">
        <v>2273</v>
      </c>
      <c r="F5419" s="136" t="s">
        <v>544</v>
      </c>
      <c r="G5419" s="133">
        <v>151.35939816910883</v>
      </c>
    </row>
    <row r="5420" spans="2:7" ht="29.25" customHeight="1" x14ac:dyDescent="0.25">
      <c r="B5420" s="131" t="s">
        <v>4561</v>
      </c>
      <c r="C5420" s="131" t="s">
        <v>3501</v>
      </c>
      <c r="D5420" s="131" t="s">
        <v>4511</v>
      </c>
      <c r="E5420" s="132" t="s">
        <v>2412</v>
      </c>
      <c r="F5420" s="136" t="s">
        <v>586</v>
      </c>
      <c r="G5420" s="133">
        <v>37.717457557897333</v>
      </c>
    </row>
    <row r="5421" spans="2:7" ht="29.25" customHeight="1" x14ac:dyDescent="0.25">
      <c r="B5421" s="131" t="s">
        <v>4561</v>
      </c>
      <c r="C5421" s="131" t="s">
        <v>3501</v>
      </c>
      <c r="D5421" s="131" t="s">
        <v>4511</v>
      </c>
      <c r="E5421" s="132" t="s">
        <v>2467</v>
      </c>
      <c r="F5421" s="136" t="s">
        <v>688</v>
      </c>
      <c r="G5421" s="133">
        <v>56.556164928455487</v>
      </c>
    </row>
    <row r="5422" spans="2:7" ht="30" customHeight="1" x14ac:dyDescent="0.25">
      <c r="B5422" s="131" t="s">
        <v>4560</v>
      </c>
      <c r="C5422" s="131" t="s">
        <v>3501</v>
      </c>
      <c r="D5422" s="131" t="s">
        <v>4511</v>
      </c>
      <c r="E5422" s="132" t="s">
        <v>2605</v>
      </c>
      <c r="F5422" s="136" t="s">
        <v>563</v>
      </c>
      <c r="G5422" s="133">
        <v>94.543810853718497</v>
      </c>
    </row>
    <row r="5423" spans="2:7" ht="27.75" customHeight="1" x14ac:dyDescent="0.25">
      <c r="B5423" s="131" t="s">
        <v>4560</v>
      </c>
      <c r="C5423" s="131" t="s">
        <v>3501</v>
      </c>
      <c r="D5423" s="131" t="s">
        <v>4511</v>
      </c>
      <c r="E5423" s="132" t="s">
        <v>2469</v>
      </c>
      <c r="F5423" s="136" t="s">
        <v>563</v>
      </c>
      <c r="G5423" s="133">
        <v>94.543810853718497</v>
      </c>
    </row>
    <row r="5424" spans="2:7" ht="27.75" customHeight="1" x14ac:dyDescent="0.25">
      <c r="B5424" s="131" t="s">
        <v>4560</v>
      </c>
      <c r="C5424" s="131" t="s">
        <v>3501</v>
      </c>
      <c r="D5424" s="131" t="s">
        <v>4511</v>
      </c>
      <c r="E5424" s="132" t="s">
        <v>2358</v>
      </c>
      <c r="F5424" s="136" t="s">
        <v>544</v>
      </c>
      <c r="G5424" s="133">
        <v>151.35939816910883</v>
      </c>
    </row>
    <row r="5425" spans="2:7" ht="29.25" customHeight="1" x14ac:dyDescent="0.25">
      <c r="B5425" s="131" t="s">
        <v>4560</v>
      </c>
      <c r="C5425" s="131" t="s">
        <v>3501</v>
      </c>
      <c r="D5425" s="131" t="s">
        <v>4511</v>
      </c>
      <c r="E5425" s="132" t="s">
        <v>3267</v>
      </c>
      <c r="F5425" s="136" t="s">
        <v>563</v>
      </c>
      <c r="G5425" s="133">
        <v>94.543810853718497</v>
      </c>
    </row>
    <row r="5426" spans="2:7" ht="29.25" customHeight="1" x14ac:dyDescent="0.25">
      <c r="B5426" s="131" t="s">
        <v>4544</v>
      </c>
      <c r="C5426" s="131" t="s">
        <v>3501</v>
      </c>
      <c r="D5426" s="131" t="s">
        <v>4511</v>
      </c>
      <c r="E5426" s="132" t="s">
        <v>2641</v>
      </c>
      <c r="F5426" s="136" t="s">
        <v>559</v>
      </c>
      <c r="G5426" s="133">
        <v>59.511447291497518</v>
      </c>
    </row>
    <row r="5427" spans="2:7" ht="30" customHeight="1" x14ac:dyDescent="0.25">
      <c r="B5427" s="131" t="s">
        <v>4544</v>
      </c>
      <c r="C5427" s="131" t="s">
        <v>3501</v>
      </c>
      <c r="D5427" s="131" t="s">
        <v>4511</v>
      </c>
      <c r="E5427" s="132" t="s">
        <v>2642</v>
      </c>
      <c r="F5427" s="136" t="s">
        <v>586</v>
      </c>
      <c r="G5427" s="133">
        <v>37.717457557897333</v>
      </c>
    </row>
    <row r="5428" spans="2:7" ht="30" customHeight="1" x14ac:dyDescent="0.25">
      <c r="B5428" s="131" t="s">
        <v>4544</v>
      </c>
      <c r="C5428" s="131" t="s">
        <v>3501</v>
      </c>
      <c r="D5428" s="131" t="s">
        <v>4511</v>
      </c>
      <c r="E5428" s="132" t="s">
        <v>2316</v>
      </c>
      <c r="F5428" s="136" t="s">
        <v>544</v>
      </c>
      <c r="G5428" s="133">
        <v>151.35939816910883</v>
      </c>
    </row>
    <row r="5429" spans="2:7" ht="29.25" customHeight="1" x14ac:dyDescent="0.25">
      <c r="B5429" s="131" t="s">
        <v>4544</v>
      </c>
      <c r="C5429" s="131" t="s">
        <v>3501</v>
      </c>
      <c r="D5429" s="131" t="s">
        <v>4511</v>
      </c>
      <c r="E5429" s="132" t="s">
        <v>2477</v>
      </c>
      <c r="F5429" s="136" t="s">
        <v>559</v>
      </c>
      <c r="G5429" s="133">
        <v>59.511447291497518</v>
      </c>
    </row>
    <row r="5430" spans="2:7" ht="27.75" customHeight="1" x14ac:dyDescent="0.25">
      <c r="B5430" s="131" t="s">
        <v>4562</v>
      </c>
      <c r="C5430" s="131" t="s">
        <v>3501</v>
      </c>
      <c r="D5430" s="131" t="s">
        <v>4511</v>
      </c>
      <c r="E5430" s="132" t="s">
        <v>3132</v>
      </c>
      <c r="F5430" s="136" t="s">
        <v>559</v>
      </c>
      <c r="G5430" s="133">
        <v>59.511447291497518</v>
      </c>
    </row>
    <row r="5431" spans="2:7" ht="29.25" customHeight="1" x14ac:dyDescent="0.25">
      <c r="B5431" s="131" t="s">
        <v>4563</v>
      </c>
      <c r="C5431" s="131" t="s">
        <v>3501</v>
      </c>
      <c r="D5431" s="131" t="s">
        <v>4511</v>
      </c>
      <c r="E5431" s="132" t="s">
        <v>2688</v>
      </c>
      <c r="F5431" s="136" t="s">
        <v>563</v>
      </c>
      <c r="G5431" s="133">
        <v>74.119891808572362</v>
      </c>
    </row>
    <row r="5432" spans="2:7" ht="27.75" customHeight="1" x14ac:dyDescent="0.25">
      <c r="B5432" s="131" t="s">
        <v>4563</v>
      </c>
      <c r="C5432" s="131" t="s">
        <v>3501</v>
      </c>
      <c r="D5432" s="131" t="s">
        <v>4511</v>
      </c>
      <c r="E5432" s="132" t="s">
        <v>2985</v>
      </c>
      <c r="F5432" s="136" t="s">
        <v>544</v>
      </c>
      <c r="G5432" s="133">
        <v>118.83885327156203</v>
      </c>
    </row>
    <row r="5433" spans="2:7" ht="30" customHeight="1" x14ac:dyDescent="0.25">
      <c r="B5433" s="131" t="s">
        <v>4563</v>
      </c>
      <c r="C5433" s="131" t="s">
        <v>3501</v>
      </c>
      <c r="D5433" s="131" t="s">
        <v>4511</v>
      </c>
      <c r="E5433" s="132" t="s">
        <v>3139</v>
      </c>
      <c r="F5433" s="136" t="s">
        <v>688</v>
      </c>
      <c r="G5433" s="133">
        <v>44.270727925298004</v>
      </c>
    </row>
    <row r="5434" spans="2:7" ht="29.25" customHeight="1" x14ac:dyDescent="0.25">
      <c r="B5434" s="131" t="s">
        <v>4563</v>
      </c>
      <c r="C5434" s="131" t="s">
        <v>3501</v>
      </c>
      <c r="D5434" s="131" t="s">
        <v>4511</v>
      </c>
      <c r="E5434" s="132" t="s">
        <v>2886</v>
      </c>
      <c r="F5434" s="136" t="s">
        <v>563</v>
      </c>
      <c r="G5434" s="133">
        <v>74.119891808572362</v>
      </c>
    </row>
    <row r="5435" spans="2:7" ht="29.25" customHeight="1" x14ac:dyDescent="0.25">
      <c r="B5435" s="131" t="s">
        <v>4563</v>
      </c>
      <c r="C5435" s="131" t="s">
        <v>3501</v>
      </c>
      <c r="D5435" s="131" t="s">
        <v>4511</v>
      </c>
      <c r="E5435" s="132" t="s">
        <v>2686</v>
      </c>
      <c r="F5435" s="136" t="s">
        <v>563</v>
      </c>
      <c r="G5435" s="133">
        <v>74.119891808572362</v>
      </c>
    </row>
    <row r="5436" spans="2:7" ht="27.75" customHeight="1" x14ac:dyDescent="0.25">
      <c r="B5436" s="131" t="s">
        <v>4564</v>
      </c>
      <c r="C5436" s="131" t="s">
        <v>3501</v>
      </c>
      <c r="D5436" s="131" t="s">
        <v>4511</v>
      </c>
      <c r="E5436" s="132" t="s">
        <v>2687</v>
      </c>
      <c r="F5436" s="136" t="s">
        <v>845</v>
      </c>
      <c r="G5436" s="133">
        <v>6.8887301627791908</v>
      </c>
    </row>
    <row r="5437" spans="2:7" ht="29.25" customHeight="1" x14ac:dyDescent="0.25">
      <c r="B5437" s="131" t="s">
        <v>4565</v>
      </c>
      <c r="C5437" s="131" t="s">
        <v>3501</v>
      </c>
      <c r="D5437" s="131" t="s">
        <v>4511</v>
      </c>
      <c r="E5437" s="132" t="s">
        <v>2556</v>
      </c>
      <c r="F5437" s="136" t="s">
        <v>559</v>
      </c>
      <c r="G5437" s="133">
        <v>51.378898503153842</v>
      </c>
    </row>
    <row r="5438" spans="2:7" ht="30" customHeight="1" x14ac:dyDescent="0.25">
      <c r="B5438" s="131" t="s">
        <v>4565</v>
      </c>
      <c r="C5438" s="131" t="s">
        <v>3501</v>
      </c>
      <c r="D5438" s="131" t="s">
        <v>4511</v>
      </c>
      <c r="E5438" s="132" t="s">
        <v>2907</v>
      </c>
      <c r="F5438" s="136" t="s">
        <v>563</v>
      </c>
      <c r="G5438" s="133">
        <v>81.692351325197436</v>
      </c>
    </row>
    <row r="5439" spans="2:7" ht="29.25" customHeight="1" x14ac:dyDescent="0.25">
      <c r="B5439" s="131" t="s">
        <v>4565</v>
      </c>
      <c r="C5439" s="131" t="s">
        <v>3501</v>
      </c>
      <c r="D5439" s="131" t="s">
        <v>4511</v>
      </c>
      <c r="E5439" s="132" t="s">
        <v>2628</v>
      </c>
      <c r="F5439" s="136" t="s">
        <v>563</v>
      </c>
      <c r="G5439" s="133">
        <v>81.692351325197436</v>
      </c>
    </row>
    <row r="5440" spans="2:7" ht="27.75" customHeight="1" x14ac:dyDescent="0.25">
      <c r="B5440" s="131" t="s">
        <v>4566</v>
      </c>
      <c r="C5440" s="131" t="s">
        <v>3501</v>
      </c>
      <c r="D5440" s="131" t="s">
        <v>4511</v>
      </c>
      <c r="E5440" s="132" t="s">
        <v>2338</v>
      </c>
      <c r="F5440" s="136" t="s">
        <v>1097</v>
      </c>
      <c r="G5440" s="133">
        <v>2.9369854187265352</v>
      </c>
    </row>
    <row r="5441" spans="2:7" ht="29.25" customHeight="1" x14ac:dyDescent="0.25">
      <c r="B5441" s="131" t="s">
        <v>4567</v>
      </c>
      <c r="C5441" s="131" t="s">
        <v>3501</v>
      </c>
      <c r="D5441" s="131" t="s">
        <v>4511</v>
      </c>
      <c r="E5441" s="132" t="s">
        <v>2690</v>
      </c>
      <c r="F5441" s="136" t="s">
        <v>563</v>
      </c>
      <c r="G5441" s="133">
        <v>81.692351325197436</v>
      </c>
    </row>
    <row r="5442" spans="2:7" ht="27.75" customHeight="1" x14ac:dyDescent="0.25">
      <c r="B5442" s="131" t="s">
        <v>4566</v>
      </c>
      <c r="C5442" s="131" t="s">
        <v>3501</v>
      </c>
      <c r="D5442" s="131" t="s">
        <v>4511</v>
      </c>
      <c r="E5442" s="132" t="s">
        <v>3208</v>
      </c>
      <c r="F5442" s="136" t="s">
        <v>586</v>
      </c>
      <c r="G5442" s="133">
        <v>32.566965626340746</v>
      </c>
    </row>
    <row r="5443" spans="2:7" ht="30" customHeight="1" x14ac:dyDescent="0.25">
      <c r="B5443" s="131" t="s">
        <v>4566</v>
      </c>
      <c r="C5443" s="131" t="s">
        <v>3501</v>
      </c>
      <c r="D5443" s="131" t="s">
        <v>4511</v>
      </c>
      <c r="E5443" s="132" t="s">
        <v>2816</v>
      </c>
      <c r="F5443" s="136" t="s">
        <v>563</v>
      </c>
      <c r="G5443" s="133">
        <v>81.692351325197436</v>
      </c>
    </row>
    <row r="5444" spans="2:7" ht="27.75" customHeight="1" x14ac:dyDescent="0.25">
      <c r="B5444" s="131" t="s">
        <v>4568</v>
      </c>
      <c r="C5444" s="131" t="s">
        <v>3501</v>
      </c>
      <c r="D5444" s="131" t="s">
        <v>4511</v>
      </c>
      <c r="E5444" s="132" t="s">
        <v>2378</v>
      </c>
      <c r="F5444" s="136" t="s">
        <v>586</v>
      </c>
      <c r="G5444" s="133">
        <v>32.372418469790048</v>
      </c>
    </row>
    <row r="5445" spans="2:7" ht="27.75" customHeight="1" x14ac:dyDescent="0.25">
      <c r="B5445" s="131" t="s">
        <v>4569</v>
      </c>
      <c r="C5445" s="131" t="s">
        <v>3501</v>
      </c>
      <c r="D5445" s="131" t="s">
        <v>4511</v>
      </c>
      <c r="E5445" s="132" t="s">
        <v>2893</v>
      </c>
      <c r="F5445" s="136" t="s">
        <v>563</v>
      </c>
      <c r="G5445" s="133">
        <v>81.222886270781657</v>
      </c>
    </row>
    <row r="5446" spans="2:7" ht="29.25" customHeight="1" x14ac:dyDescent="0.25">
      <c r="B5446" s="131" t="s">
        <v>4569</v>
      </c>
      <c r="C5446" s="131" t="s">
        <v>3501</v>
      </c>
      <c r="D5446" s="131" t="s">
        <v>4511</v>
      </c>
      <c r="E5446" s="132" t="s">
        <v>2459</v>
      </c>
      <c r="F5446" s="136" t="s">
        <v>559</v>
      </c>
      <c r="G5446" s="133">
        <v>51.101680790968835</v>
      </c>
    </row>
    <row r="5447" spans="2:7" ht="29.25" customHeight="1" x14ac:dyDescent="0.25">
      <c r="B5447" s="131" t="s">
        <v>4569</v>
      </c>
      <c r="C5447" s="131" t="s">
        <v>3501</v>
      </c>
      <c r="D5447" s="131" t="s">
        <v>4511</v>
      </c>
      <c r="E5447" s="132" t="s">
        <v>2588</v>
      </c>
      <c r="F5447" s="136" t="s">
        <v>544</v>
      </c>
      <c r="G5447" s="133">
        <v>130.18020791487641</v>
      </c>
    </row>
    <row r="5448" spans="2:7" ht="27.75" customHeight="1" x14ac:dyDescent="0.25">
      <c r="B5448" s="131" t="s">
        <v>4569</v>
      </c>
      <c r="C5448" s="131" t="s">
        <v>3501</v>
      </c>
      <c r="D5448" s="131" t="s">
        <v>4511</v>
      </c>
      <c r="E5448" s="132" t="s">
        <v>2482</v>
      </c>
      <c r="F5448" s="136" t="s">
        <v>559</v>
      </c>
      <c r="G5448" s="133">
        <v>51.101680790968835</v>
      </c>
    </row>
    <row r="5449" spans="2:7" ht="27.75" customHeight="1" x14ac:dyDescent="0.25">
      <c r="B5449" s="131" t="s">
        <v>4570</v>
      </c>
      <c r="C5449" s="131" t="s">
        <v>3501</v>
      </c>
      <c r="D5449" s="131" t="s">
        <v>4511</v>
      </c>
      <c r="E5449" s="132" t="s">
        <v>2683</v>
      </c>
      <c r="F5449" s="136" t="s">
        <v>563</v>
      </c>
      <c r="G5449" s="133">
        <v>71.537919963572591</v>
      </c>
    </row>
    <row r="5450" spans="2:7" ht="30" customHeight="1" x14ac:dyDescent="0.25">
      <c r="B5450" s="131" t="s">
        <v>4571</v>
      </c>
      <c r="C5450" s="131" t="s">
        <v>3501</v>
      </c>
      <c r="D5450" s="131" t="s">
        <v>4511</v>
      </c>
      <c r="E5450" s="132" t="s">
        <v>2398</v>
      </c>
      <c r="F5450" s="136" t="s">
        <v>586</v>
      </c>
      <c r="G5450" s="133">
        <v>28.433669553397671</v>
      </c>
    </row>
    <row r="5451" spans="2:7" ht="30" customHeight="1" x14ac:dyDescent="0.25">
      <c r="B5451" s="131" t="s">
        <v>4572</v>
      </c>
      <c r="C5451" s="131" t="s">
        <v>3501</v>
      </c>
      <c r="D5451" s="131" t="s">
        <v>4511</v>
      </c>
      <c r="E5451" s="132" t="s">
        <v>2394</v>
      </c>
      <c r="F5451" s="136" t="s">
        <v>1097</v>
      </c>
      <c r="G5451" s="133">
        <v>2.5857864376269051</v>
      </c>
    </row>
    <row r="5452" spans="2:7" ht="29.25" customHeight="1" x14ac:dyDescent="0.25">
      <c r="B5452" s="131" t="s">
        <v>4573</v>
      </c>
      <c r="C5452" s="131" t="s">
        <v>3501</v>
      </c>
      <c r="D5452" s="131" t="s">
        <v>4511</v>
      </c>
      <c r="E5452" s="132" t="s">
        <v>2934</v>
      </c>
      <c r="F5452" s="136" t="s">
        <v>563</v>
      </c>
      <c r="G5452" s="133">
        <v>71.537919963572591</v>
      </c>
    </row>
    <row r="5453" spans="2:7" ht="30" customHeight="1" x14ac:dyDescent="0.25">
      <c r="B5453" s="131" t="s">
        <v>4574</v>
      </c>
      <c r="C5453" s="131" t="s">
        <v>3501</v>
      </c>
      <c r="D5453" s="131" t="s">
        <v>4511</v>
      </c>
      <c r="E5453" s="132" t="s">
        <v>2419</v>
      </c>
      <c r="F5453" s="136" t="s">
        <v>559</v>
      </c>
      <c r="G5453" s="133">
        <v>44.998611164690658</v>
      </c>
    </row>
    <row r="5454" spans="2:7" ht="27.75" customHeight="1" x14ac:dyDescent="0.25">
      <c r="B5454" s="131" t="s">
        <v>4211</v>
      </c>
      <c r="C5454" s="131" t="s">
        <v>3501</v>
      </c>
      <c r="D5454" s="131" t="s">
        <v>4511</v>
      </c>
      <c r="E5454" s="132" t="s">
        <v>2361</v>
      </c>
      <c r="F5454" s="136" t="s">
        <v>659</v>
      </c>
      <c r="G5454" s="133">
        <v>34.033472512784755</v>
      </c>
    </row>
    <row r="5455" spans="2:7" ht="29.25" customHeight="1" x14ac:dyDescent="0.25">
      <c r="B5455" s="131" t="s">
        <v>4575</v>
      </c>
      <c r="C5455" s="131" t="s">
        <v>3501</v>
      </c>
      <c r="D5455" s="131" t="s">
        <v>4511</v>
      </c>
      <c r="E5455" s="132" t="s">
        <v>2373</v>
      </c>
      <c r="F5455" s="136" t="s">
        <v>586</v>
      </c>
      <c r="G5455" s="133">
        <v>25.376047046027534</v>
      </c>
    </row>
    <row r="5456" spans="2:7" ht="27.75" customHeight="1" x14ac:dyDescent="0.25">
      <c r="B5456" s="131" t="s">
        <v>4576</v>
      </c>
      <c r="C5456" s="131" t="s">
        <v>3501</v>
      </c>
      <c r="D5456" s="131" t="s">
        <v>4511</v>
      </c>
      <c r="E5456" s="132" t="s">
        <v>2375</v>
      </c>
      <c r="F5456" s="136" t="s">
        <v>559</v>
      </c>
      <c r="G5456" s="133">
        <v>40.134086504143333</v>
      </c>
    </row>
    <row r="5457" spans="2:7" ht="27.75" customHeight="1" x14ac:dyDescent="0.25">
      <c r="B5457" s="131" t="s">
        <v>4577</v>
      </c>
      <c r="C5457" s="131" t="s">
        <v>3501</v>
      </c>
      <c r="D5457" s="131" t="s">
        <v>4511</v>
      </c>
      <c r="E5457" s="132" t="s">
        <v>2371</v>
      </c>
      <c r="F5457" s="136" t="s">
        <v>586</v>
      </c>
      <c r="G5457" s="133">
        <v>25.376047046027534</v>
      </c>
    </row>
    <row r="5458" spans="2:7" ht="27.75" customHeight="1" x14ac:dyDescent="0.25">
      <c r="B5458" s="131" t="s">
        <v>4578</v>
      </c>
      <c r="C5458" s="131" t="s">
        <v>3501</v>
      </c>
      <c r="D5458" s="131" t="s">
        <v>4511</v>
      </c>
      <c r="E5458" s="132" t="s">
        <v>2368</v>
      </c>
      <c r="F5458" s="136" t="s">
        <v>544</v>
      </c>
      <c r="G5458" s="133">
        <v>102.48991392807693</v>
      </c>
    </row>
    <row r="5459" spans="2:7" ht="29.25" customHeight="1" x14ac:dyDescent="0.25">
      <c r="B5459" s="131" t="s">
        <v>4579</v>
      </c>
      <c r="C5459" s="131" t="s">
        <v>3501</v>
      </c>
      <c r="D5459" s="131" t="s">
        <v>4511</v>
      </c>
      <c r="E5459" s="132" t="s">
        <v>2592</v>
      </c>
      <c r="F5459" s="136" t="s">
        <v>845</v>
      </c>
      <c r="G5459" s="133">
        <v>5.8226802851589152</v>
      </c>
    </row>
    <row r="5460" spans="2:7" ht="27.75" customHeight="1" x14ac:dyDescent="0.25">
      <c r="B5460" s="131" t="s">
        <v>4580</v>
      </c>
      <c r="C5460" s="131" t="s">
        <v>3501</v>
      </c>
      <c r="D5460" s="131" t="s">
        <v>4511</v>
      </c>
      <c r="E5460" s="132" t="s">
        <v>3335</v>
      </c>
      <c r="F5460" s="136" t="s">
        <v>845</v>
      </c>
      <c r="G5460" s="133">
        <v>5.8226802851589152</v>
      </c>
    </row>
    <row r="5461" spans="2:7" ht="27.75" customHeight="1" x14ac:dyDescent="0.25">
      <c r="B5461" s="131" t="s">
        <v>4581</v>
      </c>
      <c r="C5461" s="131" t="s">
        <v>3501</v>
      </c>
      <c r="D5461" s="131" t="s">
        <v>4511</v>
      </c>
      <c r="E5461" s="132" t="s">
        <v>3036</v>
      </c>
      <c r="F5461" s="136" t="s">
        <v>626</v>
      </c>
      <c r="G5461" s="133">
        <v>12.83940790915179</v>
      </c>
    </row>
    <row r="5462" spans="2:7" ht="29.25" customHeight="1" x14ac:dyDescent="0.25">
      <c r="B5462" s="131" t="s">
        <v>4582</v>
      </c>
      <c r="C5462" s="131" t="s">
        <v>3501</v>
      </c>
      <c r="D5462" s="131" t="s">
        <v>4511</v>
      </c>
      <c r="E5462" s="132" t="s">
        <v>2999</v>
      </c>
      <c r="F5462" s="136" t="s">
        <v>563</v>
      </c>
      <c r="G5462" s="133">
        <v>63.904432405072228</v>
      </c>
    </row>
    <row r="5463" spans="2:7" ht="29.25" customHeight="1" x14ac:dyDescent="0.25">
      <c r="B5463" s="131" t="s">
        <v>4582</v>
      </c>
      <c r="C5463" s="131" t="s">
        <v>3501</v>
      </c>
      <c r="D5463" s="131" t="s">
        <v>4511</v>
      </c>
      <c r="E5463" s="132" t="s">
        <v>2596</v>
      </c>
      <c r="F5463" s="136" t="s">
        <v>544</v>
      </c>
      <c r="G5463" s="133">
        <v>102.48991392807693</v>
      </c>
    </row>
    <row r="5464" spans="2:7" ht="27.75" customHeight="1" x14ac:dyDescent="0.25">
      <c r="B5464" s="131" t="s">
        <v>4570</v>
      </c>
      <c r="C5464" s="131" t="s">
        <v>3501</v>
      </c>
      <c r="D5464" s="131" t="s">
        <v>4511</v>
      </c>
      <c r="E5464" s="132" t="s">
        <v>2996</v>
      </c>
      <c r="F5464" s="136" t="s">
        <v>563</v>
      </c>
      <c r="G5464" s="133">
        <v>68.325404501398921</v>
      </c>
    </row>
    <row r="5465" spans="2:7" ht="30" customHeight="1" x14ac:dyDescent="0.25">
      <c r="B5465" s="131" t="s">
        <v>4570</v>
      </c>
      <c r="C5465" s="131" t="s">
        <v>3501</v>
      </c>
      <c r="D5465" s="131" t="s">
        <v>4511</v>
      </c>
      <c r="E5465" s="132" t="s">
        <v>2949</v>
      </c>
      <c r="F5465" s="136" t="s">
        <v>563</v>
      </c>
      <c r="G5465" s="133">
        <v>68.325404501398921</v>
      </c>
    </row>
    <row r="5466" spans="2:7" ht="29.25" customHeight="1" x14ac:dyDescent="0.25">
      <c r="B5466" s="131" t="s">
        <v>4570</v>
      </c>
      <c r="C5466" s="131" t="s">
        <v>3501</v>
      </c>
      <c r="D5466" s="131" t="s">
        <v>4511</v>
      </c>
      <c r="E5466" s="132" t="s">
        <v>2392</v>
      </c>
      <c r="F5466" s="136" t="s">
        <v>563</v>
      </c>
      <c r="G5466" s="133">
        <v>68.325404501398921</v>
      </c>
    </row>
    <row r="5467" spans="2:7" ht="29.25" customHeight="1" x14ac:dyDescent="0.25">
      <c r="B5467" s="131" t="s">
        <v>4583</v>
      </c>
      <c r="C5467" s="131" t="s">
        <v>3501</v>
      </c>
      <c r="D5467" s="131" t="s">
        <v>4511</v>
      </c>
      <c r="E5467" s="132" t="s">
        <v>2391</v>
      </c>
      <c r="F5467" s="136" t="s">
        <v>845</v>
      </c>
      <c r="G5467" s="133">
        <v>6.3203261014051799</v>
      </c>
    </row>
    <row r="5468" spans="2:7" ht="29.25" customHeight="1" x14ac:dyDescent="0.25">
      <c r="B5468" s="131" t="s">
        <v>4584</v>
      </c>
      <c r="C5468" s="131" t="s">
        <v>3501</v>
      </c>
      <c r="D5468" s="131" t="s">
        <v>4511</v>
      </c>
      <c r="E5468" s="132" t="s">
        <v>2399</v>
      </c>
      <c r="F5468" s="136" t="s">
        <v>798</v>
      </c>
      <c r="G5468" s="133">
        <v>19.162564879086936</v>
      </c>
    </row>
    <row r="5469" spans="2:7" ht="27.75" customHeight="1" x14ac:dyDescent="0.25">
      <c r="B5469" s="131" t="s">
        <v>4585</v>
      </c>
      <c r="C5469" s="131" t="s">
        <v>3501</v>
      </c>
      <c r="D5469" s="131" t="s">
        <v>4511</v>
      </c>
      <c r="E5469" s="132" t="s">
        <v>2287</v>
      </c>
      <c r="F5469" s="136" t="s">
        <v>586</v>
      </c>
      <c r="G5469" s="133">
        <v>27.211724119334932</v>
      </c>
    </row>
    <row r="5470" spans="2:7" ht="29.25" customHeight="1" x14ac:dyDescent="0.25">
      <c r="B5470" s="131" t="s">
        <v>4586</v>
      </c>
      <c r="C5470" s="131" t="s">
        <v>3501</v>
      </c>
      <c r="D5470" s="131" t="s">
        <v>4511</v>
      </c>
      <c r="E5470" s="132" t="s">
        <v>4100</v>
      </c>
      <c r="F5470" s="136" t="s">
        <v>563</v>
      </c>
      <c r="G5470" s="133">
        <v>68.325404501398921</v>
      </c>
    </row>
    <row r="5471" spans="2:7" ht="30" customHeight="1" x14ac:dyDescent="0.25">
      <c r="B5471" s="131" t="s">
        <v>4587</v>
      </c>
      <c r="C5471" s="131" t="s">
        <v>3501</v>
      </c>
      <c r="D5471" s="131" t="s">
        <v>4511</v>
      </c>
      <c r="E5471" s="132" t="s">
        <v>2497</v>
      </c>
      <c r="F5471" s="136" t="s">
        <v>559</v>
      </c>
      <c r="G5471" s="133">
        <v>42.944826103970072</v>
      </c>
    </row>
    <row r="5472" spans="2:7" ht="30" customHeight="1" x14ac:dyDescent="0.25">
      <c r="B5472" s="131" t="s">
        <v>4588</v>
      </c>
      <c r="C5472" s="131" t="s">
        <v>3501</v>
      </c>
      <c r="D5472" s="131" t="s">
        <v>4511</v>
      </c>
      <c r="E5472" s="132" t="s">
        <v>2771</v>
      </c>
      <c r="F5472" s="136" t="s">
        <v>845</v>
      </c>
      <c r="G5472" s="133">
        <v>8.3721179403900301</v>
      </c>
    </row>
    <row r="5473" spans="2:7" ht="30" customHeight="1" x14ac:dyDescent="0.25">
      <c r="B5473" s="131" t="s">
        <v>4589</v>
      </c>
      <c r="C5473" s="131" t="s">
        <v>3501</v>
      </c>
      <c r="D5473" s="131" t="s">
        <v>4511</v>
      </c>
      <c r="E5473" s="132" t="s">
        <v>2289</v>
      </c>
      <c r="F5473" s="136" t="s">
        <v>586</v>
      </c>
      <c r="G5473" s="133">
        <v>35.472307430931295</v>
      </c>
    </row>
    <row r="5474" spans="2:7" ht="29.25" customHeight="1" x14ac:dyDescent="0.25">
      <c r="B5474" s="131" t="s">
        <v>4590</v>
      </c>
      <c r="C5474" s="131" t="s">
        <v>3501</v>
      </c>
      <c r="D5474" s="131" t="s">
        <v>4511</v>
      </c>
      <c r="E5474" s="132" t="s">
        <v>2285</v>
      </c>
      <c r="F5474" s="136" t="s">
        <v>845</v>
      </c>
      <c r="G5474" s="133">
        <v>8.3721179403900301</v>
      </c>
    </row>
    <row r="5475" spans="2:7" ht="30" customHeight="1" x14ac:dyDescent="0.25">
      <c r="B5475" s="131" t="s">
        <v>4591</v>
      </c>
      <c r="C5475" s="131" t="s">
        <v>3501</v>
      </c>
      <c r="D5475" s="131" t="s">
        <v>4511</v>
      </c>
      <c r="E5475" s="132" t="s">
        <v>2828</v>
      </c>
      <c r="F5475" s="136" t="s">
        <v>688</v>
      </c>
      <c r="G5475" s="133">
        <v>53.239822487537772</v>
      </c>
    </row>
    <row r="5476" spans="2:7" ht="27.75" customHeight="1" x14ac:dyDescent="0.25">
      <c r="B5476" s="131" t="s">
        <v>4582</v>
      </c>
      <c r="C5476" s="131" t="s">
        <v>3501</v>
      </c>
      <c r="D5476" s="131" t="s">
        <v>4511</v>
      </c>
      <c r="E5476" s="132" t="s">
        <v>2292</v>
      </c>
      <c r="F5476" s="136" t="s">
        <v>544</v>
      </c>
      <c r="G5476" s="133">
        <v>142.50571521896364</v>
      </c>
    </row>
    <row r="5477" spans="2:7" ht="29.25" customHeight="1" x14ac:dyDescent="0.25">
      <c r="B5477" s="131" t="s">
        <v>4582</v>
      </c>
      <c r="C5477" s="131" t="s">
        <v>3501</v>
      </c>
      <c r="D5477" s="131" t="s">
        <v>4511</v>
      </c>
      <c r="E5477" s="132" t="s">
        <v>2599</v>
      </c>
      <c r="F5477" s="136" t="s">
        <v>559</v>
      </c>
      <c r="G5477" s="133">
        <v>55.967219610993105</v>
      </c>
    </row>
    <row r="5478" spans="2:7" ht="30" customHeight="1" x14ac:dyDescent="0.25">
      <c r="B5478" s="131" t="s">
        <v>4592</v>
      </c>
      <c r="C5478" s="131" t="s">
        <v>3501</v>
      </c>
      <c r="D5478" s="131" t="s">
        <v>4511</v>
      </c>
      <c r="E5478" s="132" t="s">
        <v>2678</v>
      </c>
      <c r="F5478" s="136" t="s">
        <v>688</v>
      </c>
      <c r="G5478" s="133">
        <v>53.239822487537772</v>
      </c>
    </row>
    <row r="5479" spans="2:7" ht="27.75" customHeight="1" x14ac:dyDescent="0.25">
      <c r="B5479" s="131" t="s">
        <v>4582</v>
      </c>
      <c r="C5479" s="131" t="s">
        <v>3501</v>
      </c>
      <c r="D5479" s="131" t="s">
        <v>4511</v>
      </c>
      <c r="E5479" s="132" t="s">
        <v>2293</v>
      </c>
      <c r="F5479" s="136" t="s">
        <v>559</v>
      </c>
      <c r="G5479" s="133">
        <v>55.967219610993105</v>
      </c>
    </row>
    <row r="5480" spans="2:7" ht="29.25" customHeight="1" x14ac:dyDescent="0.25">
      <c r="B5480" s="131" t="s">
        <v>4593</v>
      </c>
      <c r="C5480" s="131" t="s">
        <v>3501</v>
      </c>
      <c r="D5480" s="131" t="s">
        <v>4511</v>
      </c>
      <c r="E5480" s="132" t="s">
        <v>2998</v>
      </c>
      <c r="F5480" s="136" t="s">
        <v>586</v>
      </c>
      <c r="G5480" s="133">
        <v>35.472307430931295</v>
      </c>
    </row>
    <row r="5481" spans="2:7" ht="29.25" customHeight="1" x14ac:dyDescent="0.25">
      <c r="B5481" s="131" t="s">
        <v>4594</v>
      </c>
      <c r="C5481" s="131" t="s">
        <v>3501</v>
      </c>
      <c r="D5481" s="131" t="s">
        <v>4511</v>
      </c>
      <c r="E5481" s="132" t="s">
        <v>2279</v>
      </c>
      <c r="F5481" s="136" t="s">
        <v>586</v>
      </c>
      <c r="G5481" s="133">
        <v>35.472307430931295</v>
      </c>
    </row>
    <row r="5482" spans="2:7" ht="30" customHeight="1" x14ac:dyDescent="0.25">
      <c r="B5482" s="131" t="s">
        <v>4595</v>
      </c>
      <c r="C5482" s="131" t="s">
        <v>3501</v>
      </c>
      <c r="D5482" s="131" t="s">
        <v>4511</v>
      </c>
      <c r="E5482" s="132" t="s">
        <v>2791</v>
      </c>
      <c r="F5482" s="136" t="s">
        <v>559</v>
      </c>
      <c r="G5482" s="133">
        <v>55.967219610993105</v>
      </c>
    </row>
    <row r="5483" spans="2:7" ht="30" customHeight="1" x14ac:dyDescent="0.25">
      <c r="B5483" s="131" t="s">
        <v>4595</v>
      </c>
      <c r="C5483" s="131" t="s">
        <v>3501</v>
      </c>
      <c r="D5483" s="131" t="s">
        <v>4511</v>
      </c>
      <c r="E5483" s="132" t="s">
        <v>2462</v>
      </c>
      <c r="F5483" s="136" t="s">
        <v>563</v>
      </c>
      <c r="G5483" s="133">
        <v>88.898198344412748</v>
      </c>
    </row>
    <row r="5484" spans="2:7" ht="27.75" customHeight="1" x14ac:dyDescent="0.25">
      <c r="B5484" s="131" t="s">
        <v>4596</v>
      </c>
      <c r="C5484" s="131" t="s">
        <v>3501</v>
      </c>
      <c r="D5484" s="131" t="s">
        <v>4511</v>
      </c>
      <c r="E5484" s="132" t="s">
        <v>2520</v>
      </c>
      <c r="F5484" s="136" t="s">
        <v>845</v>
      </c>
      <c r="G5484" s="133">
        <v>8.3721179403900301</v>
      </c>
    </row>
    <row r="5485" spans="2:7" ht="30" customHeight="1" x14ac:dyDescent="0.25">
      <c r="B5485" s="131" t="s">
        <v>4597</v>
      </c>
      <c r="C5485" s="131" t="s">
        <v>3501</v>
      </c>
      <c r="D5485" s="131" t="s">
        <v>4511</v>
      </c>
      <c r="E5485" s="132" t="s">
        <v>2366</v>
      </c>
      <c r="F5485" s="136" t="s">
        <v>563</v>
      </c>
      <c r="G5485" s="133">
        <v>88.898198344412748</v>
      </c>
    </row>
    <row r="5486" spans="2:7" ht="29.25" customHeight="1" x14ac:dyDescent="0.25">
      <c r="B5486" s="131" t="s">
        <v>4597</v>
      </c>
      <c r="C5486" s="131" t="s">
        <v>3501</v>
      </c>
      <c r="D5486" s="131" t="s">
        <v>4511</v>
      </c>
      <c r="E5486" s="132" t="s">
        <v>4598</v>
      </c>
      <c r="F5486" s="136" t="s">
        <v>563</v>
      </c>
      <c r="G5486" s="133">
        <v>88.898198344412748</v>
      </c>
    </row>
    <row r="5487" spans="2:7" ht="29.25" customHeight="1" x14ac:dyDescent="0.25">
      <c r="B5487" s="131" t="s">
        <v>4597</v>
      </c>
      <c r="C5487" s="131" t="s">
        <v>3501</v>
      </c>
      <c r="D5487" s="131" t="s">
        <v>4511</v>
      </c>
      <c r="E5487" s="132" t="s">
        <v>2268</v>
      </c>
      <c r="F5487" s="136" t="s">
        <v>586</v>
      </c>
      <c r="G5487" s="133">
        <v>35.472307430931295</v>
      </c>
    </row>
    <row r="5488" spans="2:7" ht="29.25" customHeight="1" x14ac:dyDescent="0.25">
      <c r="B5488" s="131" t="s">
        <v>4597</v>
      </c>
      <c r="C5488" s="131" t="s">
        <v>3501</v>
      </c>
      <c r="D5488" s="131" t="s">
        <v>4511</v>
      </c>
      <c r="E5488" s="132" t="s">
        <v>2681</v>
      </c>
      <c r="F5488" s="136" t="s">
        <v>563</v>
      </c>
      <c r="G5488" s="133">
        <v>88.898198344412748</v>
      </c>
    </row>
    <row r="5489" spans="2:7" ht="27.75" customHeight="1" x14ac:dyDescent="0.25">
      <c r="B5489" s="131" t="s">
        <v>4597</v>
      </c>
      <c r="C5489" s="131" t="s">
        <v>3501</v>
      </c>
      <c r="D5489" s="131" t="s">
        <v>4511</v>
      </c>
      <c r="E5489" s="132" t="s">
        <v>3145</v>
      </c>
      <c r="F5489" s="136" t="s">
        <v>544</v>
      </c>
      <c r="G5489" s="133">
        <v>142.50571521896364</v>
      </c>
    </row>
    <row r="5490" spans="2:7" ht="27.75" customHeight="1" x14ac:dyDescent="0.25">
      <c r="B5490" s="131" t="s">
        <v>4597</v>
      </c>
      <c r="C5490" s="131" t="s">
        <v>3501</v>
      </c>
      <c r="D5490" s="131" t="s">
        <v>4511</v>
      </c>
      <c r="E5490" s="132" t="s">
        <v>2308</v>
      </c>
      <c r="F5490" s="136" t="s">
        <v>544</v>
      </c>
      <c r="G5490" s="133">
        <v>142.50571521896364</v>
      </c>
    </row>
    <row r="5491" spans="2:7" ht="30" customHeight="1" x14ac:dyDescent="0.25">
      <c r="B5491" s="131" t="s">
        <v>4599</v>
      </c>
      <c r="C5491" s="131" t="s">
        <v>3501</v>
      </c>
      <c r="D5491" s="131" t="s">
        <v>4511</v>
      </c>
      <c r="E5491" s="132" t="s">
        <v>2860</v>
      </c>
      <c r="F5491" s="136" t="s">
        <v>626</v>
      </c>
      <c r="G5491" s="133">
        <v>22.16980566038302</v>
      </c>
    </row>
    <row r="5492" spans="2:7" ht="30" customHeight="1" x14ac:dyDescent="0.25">
      <c r="B5492" s="131" t="s">
        <v>4599</v>
      </c>
      <c r="C5492" s="131" t="s">
        <v>3501</v>
      </c>
      <c r="D5492" s="131" t="s">
        <v>4511</v>
      </c>
      <c r="E5492" s="132" t="s">
        <v>2551</v>
      </c>
      <c r="F5492" s="136" t="s">
        <v>544</v>
      </c>
      <c r="G5492" s="133">
        <v>142.50571521896364</v>
      </c>
    </row>
    <row r="5493" spans="2:7" ht="30" customHeight="1" x14ac:dyDescent="0.25">
      <c r="B5493" s="131" t="s">
        <v>4600</v>
      </c>
      <c r="C5493" s="131" t="s">
        <v>3501</v>
      </c>
      <c r="D5493" s="131" t="s">
        <v>4511</v>
      </c>
      <c r="E5493" s="132" t="s">
        <v>2819</v>
      </c>
      <c r="F5493" s="136" t="s">
        <v>559</v>
      </c>
      <c r="G5493" s="133">
        <v>55.967219610993105</v>
      </c>
    </row>
    <row r="5494" spans="2:7" ht="30" customHeight="1" x14ac:dyDescent="0.25">
      <c r="B5494" s="131" t="s">
        <v>3673</v>
      </c>
      <c r="C5494" s="131" t="s">
        <v>3501</v>
      </c>
      <c r="D5494" s="131" t="s">
        <v>4511</v>
      </c>
      <c r="E5494" s="132" t="s">
        <v>4601</v>
      </c>
      <c r="F5494" s="136" t="s">
        <v>544</v>
      </c>
      <c r="G5494" s="133">
        <v>126.67778518765596</v>
      </c>
    </row>
    <row r="5495" spans="2:7" ht="30" customHeight="1" x14ac:dyDescent="0.25">
      <c r="B5495" s="131" t="s">
        <v>3673</v>
      </c>
      <c r="C5495" s="131" t="s">
        <v>3501</v>
      </c>
      <c r="D5495" s="131" t="s">
        <v>4511</v>
      </c>
      <c r="E5495" s="132" t="s">
        <v>3029</v>
      </c>
      <c r="F5495" s="136" t="s">
        <v>559</v>
      </c>
      <c r="G5495" s="133">
        <v>49.707520923469545</v>
      </c>
    </row>
    <row r="5496" spans="2:7" ht="29.25" customHeight="1" x14ac:dyDescent="0.25">
      <c r="B5496" s="131" t="s">
        <v>4602</v>
      </c>
      <c r="C5496" s="131" t="s">
        <v>3501</v>
      </c>
      <c r="D5496" s="131" t="s">
        <v>4511</v>
      </c>
      <c r="E5496" s="132" t="s">
        <v>3125</v>
      </c>
      <c r="F5496" s="136" t="s">
        <v>563</v>
      </c>
      <c r="G5496" s="133">
        <v>76.28755600955482</v>
      </c>
    </row>
    <row r="5497" spans="2:7" ht="29.25" customHeight="1" x14ac:dyDescent="0.25">
      <c r="B5497" s="131" t="s">
        <v>4603</v>
      </c>
      <c r="C5497" s="131" t="s">
        <v>3501</v>
      </c>
      <c r="D5497" s="131" t="s">
        <v>4511</v>
      </c>
      <c r="E5497" s="132" t="s">
        <v>3013</v>
      </c>
      <c r="F5497" s="136" t="s">
        <v>586</v>
      </c>
      <c r="G5497" s="133">
        <v>31.509416981149059</v>
      </c>
    </row>
    <row r="5498" spans="2:7" ht="30" customHeight="1" x14ac:dyDescent="0.25">
      <c r="B5498" s="131" t="s">
        <v>4604</v>
      </c>
      <c r="C5498" s="131" t="s">
        <v>3501</v>
      </c>
      <c r="D5498" s="131" t="s">
        <v>4511</v>
      </c>
      <c r="E5498" s="132" t="s">
        <v>2638</v>
      </c>
      <c r="F5498" s="136" t="s">
        <v>559</v>
      </c>
      <c r="G5498" s="133">
        <v>49.707520923469545</v>
      </c>
    </row>
    <row r="5499" spans="2:7" ht="30" customHeight="1" x14ac:dyDescent="0.25">
      <c r="B5499" s="131" t="s">
        <v>4604</v>
      </c>
      <c r="C5499" s="131" t="s">
        <v>3501</v>
      </c>
      <c r="D5499" s="131" t="s">
        <v>4511</v>
      </c>
      <c r="E5499" s="132" t="s">
        <v>2461</v>
      </c>
      <c r="F5499" s="136" t="s">
        <v>688</v>
      </c>
      <c r="G5499" s="133">
        <v>46.707520923469545</v>
      </c>
    </row>
    <row r="5500" spans="2:7" ht="30" customHeight="1" x14ac:dyDescent="0.25">
      <c r="B5500" s="131" t="s">
        <v>4604</v>
      </c>
      <c r="C5500" s="131" t="s">
        <v>3501</v>
      </c>
      <c r="D5500" s="131" t="s">
        <v>4511</v>
      </c>
      <c r="E5500" s="132" t="s">
        <v>4605</v>
      </c>
      <c r="F5500" s="136" t="s">
        <v>559</v>
      </c>
      <c r="G5500" s="133">
        <v>49.707520923469545</v>
      </c>
    </row>
    <row r="5501" spans="2:7" ht="29.25" customHeight="1" x14ac:dyDescent="0.25">
      <c r="B5501" s="131" t="s">
        <v>4606</v>
      </c>
      <c r="C5501" s="131" t="s">
        <v>3501</v>
      </c>
      <c r="D5501" s="131" t="s">
        <v>4511</v>
      </c>
      <c r="E5501" s="132" t="s">
        <v>2546</v>
      </c>
      <c r="F5501" s="136" t="s">
        <v>626</v>
      </c>
      <c r="G5501" s="133">
        <v>19.7</v>
      </c>
    </row>
    <row r="5502" spans="2:7" ht="30" customHeight="1" x14ac:dyDescent="0.25">
      <c r="B5502" s="131" t="s">
        <v>4607</v>
      </c>
      <c r="C5502" s="131" t="s">
        <v>3501</v>
      </c>
      <c r="D5502" s="131" t="s">
        <v>4511</v>
      </c>
      <c r="E5502" s="132" t="s">
        <v>2645</v>
      </c>
      <c r="F5502" s="136" t="s">
        <v>796</v>
      </c>
      <c r="G5502" s="133">
        <v>12.425701352600361</v>
      </c>
    </row>
    <row r="5503" spans="2:7" ht="30" customHeight="1" x14ac:dyDescent="0.25">
      <c r="B5503" s="131" t="s">
        <v>4607</v>
      </c>
      <c r="C5503" s="131" t="s">
        <v>3501</v>
      </c>
      <c r="D5503" s="131" t="s">
        <v>4511</v>
      </c>
      <c r="E5503" s="132" t="s">
        <v>2619</v>
      </c>
      <c r="F5503" s="136" t="s">
        <v>559</v>
      </c>
      <c r="G5503" s="133">
        <v>42.084694599408785</v>
      </c>
    </row>
    <row r="5504" spans="2:7" ht="29.25" customHeight="1" x14ac:dyDescent="0.25">
      <c r="B5504" s="131" t="s">
        <v>4607</v>
      </c>
      <c r="C5504" s="131" t="s">
        <v>3501</v>
      </c>
      <c r="D5504" s="131" t="s">
        <v>4511</v>
      </c>
      <c r="E5504" s="132" t="s">
        <v>2541</v>
      </c>
      <c r="F5504" s="136" t="s">
        <v>559</v>
      </c>
      <c r="G5504" s="133">
        <v>42.084694599408785</v>
      </c>
    </row>
    <row r="5505" spans="2:7" ht="29.25" customHeight="1" x14ac:dyDescent="0.25">
      <c r="B5505" s="131" t="s">
        <v>4607</v>
      </c>
      <c r="C5505" s="131" t="s">
        <v>3501</v>
      </c>
      <c r="D5505" s="131" t="s">
        <v>4511</v>
      </c>
      <c r="E5505" s="132" t="s">
        <v>2836</v>
      </c>
      <c r="F5505" s="136" t="s">
        <v>559</v>
      </c>
      <c r="G5505" s="133">
        <v>42.084694599408785</v>
      </c>
    </row>
    <row r="5506" spans="2:7" ht="29.25" customHeight="1" x14ac:dyDescent="0.25">
      <c r="B5506" s="131" t="s">
        <v>4607</v>
      </c>
      <c r="C5506" s="131" t="s">
        <v>3501</v>
      </c>
      <c r="D5506" s="131" t="s">
        <v>4511</v>
      </c>
      <c r="E5506" s="132" t="s">
        <v>2533</v>
      </c>
      <c r="F5506" s="136" t="s">
        <v>559</v>
      </c>
      <c r="G5506" s="133">
        <v>42.084694599408785</v>
      </c>
    </row>
    <row r="5507" spans="2:7" ht="29.25" customHeight="1" x14ac:dyDescent="0.25">
      <c r="B5507" s="131" t="s">
        <v>4607</v>
      </c>
      <c r="C5507" s="131" t="s">
        <v>3501</v>
      </c>
      <c r="D5507" s="131" t="s">
        <v>4511</v>
      </c>
      <c r="E5507" s="132" t="s">
        <v>2486</v>
      </c>
      <c r="F5507" s="136" t="s">
        <v>659</v>
      </c>
      <c r="G5507" s="133">
        <v>36.629884069313384</v>
      </c>
    </row>
    <row r="5508" spans="2:7" ht="29.25" customHeight="1" x14ac:dyDescent="0.25">
      <c r="B5508" s="131" t="s">
        <v>4608</v>
      </c>
      <c r="C5508" s="131" t="s">
        <v>3501</v>
      </c>
      <c r="D5508" s="131" t="s">
        <v>4511</v>
      </c>
      <c r="E5508" s="132" t="s">
        <v>2321</v>
      </c>
      <c r="F5508" s="136" t="s">
        <v>544</v>
      </c>
      <c r="G5508" s="133">
        <v>100.92377804903228</v>
      </c>
    </row>
    <row r="5509" spans="2:7" ht="29.25" customHeight="1" x14ac:dyDescent="0.25">
      <c r="B5509" s="131" t="s">
        <v>4608</v>
      </c>
      <c r="C5509" s="131" t="s">
        <v>3501</v>
      </c>
      <c r="D5509" s="131" t="s">
        <v>4511</v>
      </c>
      <c r="E5509" s="132" t="s">
        <v>2747</v>
      </c>
      <c r="F5509" s="136" t="s">
        <v>553</v>
      </c>
      <c r="G5509" s="133">
        <v>157.96696245369276</v>
      </c>
    </row>
    <row r="5510" spans="2:7" ht="30" customHeight="1" x14ac:dyDescent="0.25">
      <c r="B5510" s="131" t="s">
        <v>4608</v>
      </c>
      <c r="C5510" s="131" t="s">
        <v>3501</v>
      </c>
      <c r="D5510" s="131" t="s">
        <v>4511</v>
      </c>
      <c r="E5510" s="132" t="s">
        <v>3087</v>
      </c>
      <c r="F5510" s="136" t="s">
        <v>544</v>
      </c>
      <c r="G5510" s="133">
        <v>100.92377804903228</v>
      </c>
    </row>
    <row r="5511" spans="2:7" ht="29.25" customHeight="1" x14ac:dyDescent="0.25">
      <c r="B5511" s="131" t="s">
        <v>4608</v>
      </c>
      <c r="C5511" s="131" t="s">
        <v>3501</v>
      </c>
      <c r="D5511" s="131" t="s">
        <v>4511</v>
      </c>
      <c r="E5511" s="132" t="s">
        <v>2966</v>
      </c>
      <c r="F5511" s="136" t="s">
        <v>553</v>
      </c>
      <c r="G5511" s="133">
        <v>157.96696245369276</v>
      </c>
    </row>
    <row r="5512" spans="2:7" ht="30" customHeight="1" x14ac:dyDescent="0.25">
      <c r="B5512" s="131" t="s">
        <v>4608</v>
      </c>
      <c r="C5512" s="131" t="s">
        <v>3501</v>
      </c>
      <c r="D5512" s="131" t="s">
        <v>4511</v>
      </c>
      <c r="E5512" s="132" t="s">
        <v>3277</v>
      </c>
      <c r="F5512" s="136" t="s">
        <v>547</v>
      </c>
      <c r="G5512" s="133">
        <v>253.31949686478438</v>
      </c>
    </row>
    <row r="5513" spans="2:7" ht="29.25" customHeight="1" x14ac:dyDescent="0.25">
      <c r="B5513" s="131" t="s">
        <v>4609</v>
      </c>
      <c r="C5513" s="131" t="s">
        <v>3501</v>
      </c>
      <c r="D5513" s="131" t="s">
        <v>4511</v>
      </c>
      <c r="E5513" s="132" t="s">
        <v>2653</v>
      </c>
      <c r="F5513" s="136" t="s">
        <v>688</v>
      </c>
      <c r="G5513" s="133">
        <v>37.567880171504072</v>
      </c>
    </row>
    <row r="5514" spans="2:7" ht="29.25" customHeight="1" x14ac:dyDescent="0.25">
      <c r="B5514" s="131" t="s">
        <v>4610</v>
      </c>
      <c r="C5514" s="131" t="s">
        <v>3501</v>
      </c>
      <c r="D5514" s="131" t="s">
        <v>4511</v>
      </c>
      <c r="E5514" s="132" t="s">
        <v>4611</v>
      </c>
      <c r="F5514" s="136" t="s">
        <v>845</v>
      </c>
      <c r="G5514" s="133">
        <v>7.2413771551732555</v>
      </c>
    </row>
    <row r="5515" spans="2:7" ht="29.25" customHeight="1" x14ac:dyDescent="0.25">
      <c r="B5515" s="131" t="s">
        <v>4612</v>
      </c>
      <c r="C5515" s="131" t="s">
        <v>3501</v>
      </c>
      <c r="D5515" s="131" t="s">
        <v>4511</v>
      </c>
      <c r="E5515" s="132" t="s">
        <v>2672</v>
      </c>
      <c r="F5515" s="136" t="s">
        <v>626</v>
      </c>
      <c r="G5515" s="133">
        <v>19.257178393855508</v>
      </c>
    </row>
    <row r="5516" spans="2:7" ht="29.25" customHeight="1" x14ac:dyDescent="0.25">
      <c r="B5516" s="131" t="s">
        <v>4613</v>
      </c>
      <c r="C5516" s="131" t="s">
        <v>3501</v>
      </c>
      <c r="D5516" s="131" t="s">
        <v>4511</v>
      </c>
      <c r="E5516" s="132" t="s">
        <v>2673</v>
      </c>
      <c r="F5516" s="136" t="s">
        <v>845</v>
      </c>
      <c r="G5516" s="133">
        <v>7.2413771551732555</v>
      </c>
    </row>
    <row r="5517" spans="2:7" ht="29.25" customHeight="1" x14ac:dyDescent="0.25">
      <c r="B5517" s="131" t="s">
        <v>2352</v>
      </c>
      <c r="C5517" s="131" t="s">
        <v>3501</v>
      </c>
      <c r="D5517" s="131" t="s">
        <v>4511</v>
      </c>
      <c r="E5517" s="132" t="s">
        <v>2826</v>
      </c>
      <c r="F5517" s="136" t="s">
        <v>798</v>
      </c>
      <c r="G5517" s="133">
        <v>22.075354897536421</v>
      </c>
    </row>
    <row r="5518" spans="2:7" ht="29.25" customHeight="1" x14ac:dyDescent="0.25">
      <c r="B5518" s="131" t="s">
        <v>4614</v>
      </c>
      <c r="C5518" s="131" t="s">
        <v>3501</v>
      </c>
      <c r="D5518" s="131" t="s">
        <v>4511</v>
      </c>
      <c r="E5518" s="132" t="s">
        <v>2676</v>
      </c>
      <c r="F5518" s="136" t="s">
        <v>559</v>
      </c>
      <c r="G5518" s="133">
        <v>48.660892635871647</v>
      </c>
    </row>
    <row r="5519" spans="2:7" ht="30" customHeight="1" x14ac:dyDescent="0.25">
      <c r="B5519" s="131" t="s">
        <v>4615</v>
      </c>
      <c r="C5519" s="131" t="s">
        <v>3501</v>
      </c>
      <c r="D5519" s="131" t="s">
        <v>4511</v>
      </c>
      <c r="E5519" s="132" t="s">
        <v>2891</v>
      </c>
      <c r="F5519" s="136" t="s">
        <v>586</v>
      </c>
      <c r="G5519" s="133">
        <v>30.847404739638051</v>
      </c>
    </row>
    <row r="5520" spans="2:7" ht="29.25" customHeight="1" x14ac:dyDescent="0.25">
      <c r="B5520" s="131" t="s">
        <v>4554</v>
      </c>
      <c r="C5520" s="131" t="s">
        <v>3501</v>
      </c>
      <c r="D5520" s="131" t="s">
        <v>4511</v>
      </c>
      <c r="E5520" s="132" t="s">
        <v>3202</v>
      </c>
      <c r="F5520" s="136" t="s">
        <v>544</v>
      </c>
      <c r="G5520" s="133">
        <v>124.02639856783867</v>
      </c>
    </row>
    <row r="5521" spans="2:7" ht="29.25" customHeight="1" x14ac:dyDescent="0.25">
      <c r="B5521" s="131" t="s">
        <v>4554</v>
      </c>
      <c r="C5521" s="131" t="s">
        <v>3501</v>
      </c>
      <c r="D5521" s="131" t="s">
        <v>4511</v>
      </c>
      <c r="E5521" s="132" t="s">
        <v>2929</v>
      </c>
      <c r="F5521" s="136" t="s">
        <v>563</v>
      </c>
      <c r="G5521" s="133">
        <v>77.340344221502392</v>
      </c>
    </row>
    <row r="5522" spans="2:7" ht="29.25" customHeight="1" x14ac:dyDescent="0.25">
      <c r="B5522" s="131" t="s">
        <v>4554</v>
      </c>
      <c r="C5522" s="131" t="s">
        <v>3501</v>
      </c>
      <c r="D5522" s="131" t="s">
        <v>4511</v>
      </c>
      <c r="E5522" s="132" t="s">
        <v>2888</v>
      </c>
      <c r="F5522" s="136" t="s">
        <v>544</v>
      </c>
      <c r="G5522" s="133">
        <v>124.02639856783867</v>
      </c>
    </row>
    <row r="5524" spans="2:7" x14ac:dyDescent="0.25">
      <c r="C5524" s="243" t="s">
        <v>4792</v>
      </c>
      <c r="D5524" s="244"/>
    </row>
  </sheetData>
  <mergeCells count="2">
    <mergeCell ref="B3:G3"/>
    <mergeCell ref="C5524:D5524"/>
  </mergeCells>
  <pageMargins left="0.70866141732283472" right="0.70866141732283472" top="0.74803149606299213" bottom="0.74803149606299213" header="0.31496062992125984" footer="0.31496062992125984"/>
  <pageSetup paperSize="9" scale="16" fitToHeight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4"/>
  <sheetViews>
    <sheetView topLeftCell="A13" workbookViewId="0">
      <selection activeCell="C33" sqref="C33"/>
    </sheetView>
  </sheetViews>
  <sheetFormatPr defaultRowHeight="15" x14ac:dyDescent="0.25"/>
  <cols>
    <col min="1" max="1" width="9.140625" style="164"/>
    <col min="2" max="2" width="21.42578125" style="164" customWidth="1"/>
    <col min="3" max="7" width="9.140625" style="164"/>
    <col min="8" max="8" width="12.42578125" style="164" customWidth="1"/>
    <col min="9" max="9" width="13.28515625" style="164" customWidth="1"/>
  </cols>
  <sheetData>
    <row r="1" spans="1:9" ht="33.75" customHeight="1" x14ac:dyDescent="0.25">
      <c r="A1" s="245" t="s">
        <v>4677</v>
      </c>
      <c r="B1" s="245"/>
      <c r="C1" s="245"/>
      <c r="D1" s="245"/>
      <c r="E1" s="245"/>
      <c r="F1" s="245"/>
      <c r="G1" s="245"/>
      <c r="H1" s="245"/>
      <c r="I1" s="245"/>
    </row>
    <row r="2" spans="1:9" ht="106.5" customHeight="1" x14ac:dyDescent="0.25">
      <c r="A2" s="159" t="s">
        <v>4678</v>
      </c>
      <c r="B2" s="128" t="s">
        <v>533</v>
      </c>
      <c r="C2" s="128" t="s">
        <v>534</v>
      </c>
      <c r="D2" s="128" t="s">
        <v>4679</v>
      </c>
      <c r="E2" s="128" t="s">
        <v>4680</v>
      </c>
      <c r="F2" s="128" t="s">
        <v>4681</v>
      </c>
      <c r="G2" s="128" t="s">
        <v>525</v>
      </c>
      <c r="H2" s="128" t="s">
        <v>526</v>
      </c>
      <c r="I2" s="128" t="s">
        <v>4682</v>
      </c>
    </row>
    <row r="3" spans="1:9" ht="25.5" x14ac:dyDescent="0.25">
      <c r="A3" s="159">
        <v>1</v>
      </c>
      <c r="B3" s="131" t="s">
        <v>3214</v>
      </c>
      <c r="C3" s="131" t="s">
        <v>3215</v>
      </c>
      <c r="D3" s="128" t="s">
        <v>4683</v>
      </c>
      <c r="E3" s="127" t="s">
        <v>4684</v>
      </c>
      <c r="F3" s="127" t="s">
        <v>34</v>
      </c>
      <c r="G3" s="160">
        <v>0.83499999999999996</v>
      </c>
      <c r="H3" s="127">
        <v>3.3650000000000002</v>
      </c>
      <c r="I3" s="159">
        <v>2</v>
      </c>
    </row>
    <row r="4" spans="1:9" ht="25.5" x14ac:dyDescent="0.25">
      <c r="A4" s="159">
        <v>2</v>
      </c>
      <c r="B4" s="131" t="s">
        <v>1423</v>
      </c>
      <c r="C4" s="131" t="s">
        <v>1606</v>
      </c>
      <c r="D4" s="128" t="s">
        <v>4685</v>
      </c>
      <c r="E4" s="128" t="s">
        <v>4686</v>
      </c>
      <c r="F4" s="161" t="s">
        <v>37</v>
      </c>
      <c r="G4" s="160">
        <v>17.745999999999999</v>
      </c>
      <c r="H4" s="127">
        <v>24.254000000000001</v>
      </c>
      <c r="I4" s="159">
        <v>3</v>
      </c>
    </row>
    <row r="5" spans="1:9" ht="25.5" x14ac:dyDescent="0.25">
      <c r="A5" s="159">
        <v>3</v>
      </c>
      <c r="B5" s="131" t="s">
        <v>2724</v>
      </c>
      <c r="C5" s="131" t="s">
        <v>2725</v>
      </c>
      <c r="D5" s="128" t="s">
        <v>4687</v>
      </c>
      <c r="E5" s="127" t="s">
        <v>4684</v>
      </c>
      <c r="F5" s="127" t="s">
        <v>27</v>
      </c>
      <c r="G5" s="160">
        <v>0.98199999999999998</v>
      </c>
      <c r="H5" s="127">
        <v>1.643</v>
      </c>
      <c r="I5" s="159">
        <v>2</v>
      </c>
    </row>
    <row r="6" spans="1:9" ht="25.5" x14ac:dyDescent="0.25">
      <c r="A6" s="159">
        <v>4</v>
      </c>
      <c r="B6" s="131" t="s">
        <v>539</v>
      </c>
      <c r="C6" s="131" t="s">
        <v>540</v>
      </c>
      <c r="D6" s="128" t="s">
        <v>4688</v>
      </c>
      <c r="E6" s="127" t="s">
        <v>4689</v>
      </c>
      <c r="F6" s="127" t="s">
        <v>29</v>
      </c>
      <c r="G6" s="160">
        <v>0.76900000000000002</v>
      </c>
      <c r="H6" s="127">
        <v>5.8460000000000001</v>
      </c>
      <c r="I6" s="159">
        <v>2</v>
      </c>
    </row>
    <row r="7" spans="1:9" ht="25.5" x14ac:dyDescent="0.25">
      <c r="A7" s="159">
        <v>5</v>
      </c>
      <c r="B7" s="162" t="s">
        <v>4690</v>
      </c>
      <c r="C7" s="162" t="s">
        <v>4690</v>
      </c>
      <c r="D7" s="127" t="s">
        <v>4691</v>
      </c>
      <c r="E7" s="163" t="s">
        <v>4692</v>
      </c>
      <c r="F7" s="163" t="s">
        <v>47</v>
      </c>
      <c r="G7" s="160">
        <v>4.165</v>
      </c>
      <c r="H7" s="127">
        <v>12.635000000000002</v>
      </c>
      <c r="I7" s="159">
        <v>2</v>
      </c>
    </row>
    <row r="8" spans="1:9" ht="25.5" x14ac:dyDescent="0.25">
      <c r="A8" s="159">
        <v>6</v>
      </c>
      <c r="B8" s="162" t="s">
        <v>4693</v>
      </c>
      <c r="C8" s="162" t="s">
        <v>4694</v>
      </c>
      <c r="D8" s="127" t="s">
        <v>4695</v>
      </c>
      <c r="E8" s="163" t="s">
        <v>4696</v>
      </c>
      <c r="F8" s="163" t="s">
        <v>29</v>
      </c>
      <c r="G8" s="160">
        <v>2.9279999999999999</v>
      </c>
      <c r="H8" s="127">
        <v>3.6870000000000003</v>
      </c>
      <c r="I8" s="159">
        <v>2</v>
      </c>
    </row>
    <row r="9" spans="1:9" ht="25.5" x14ac:dyDescent="0.25">
      <c r="A9" s="159">
        <v>7</v>
      </c>
      <c r="B9" s="131" t="s">
        <v>3670</v>
      </c>
      <c r="C9" s="131" t="s">
        <v>3671</v>
      </c>
      <c r="D9" s="128" t="s">
        <v>4697</v>
      </c>
      <c r="E9" s="127" t="s">
        <v>4689</v>
      </c>
      <c r="F9" s="127" t="s">
        <v>48</v>
      </c>
      <c r="G9" s="160">
        <v>1.196</v>
      </c>
      <c r="H9" s="127">
        <v>1.429</v>
      </c>
      <c r="I9" s="159">
        <v>2</v>
      </c>
    </row>
    <row r="10" spans="1:9" ht="25.5" x14ac:dyDescent="0.25">
      <c r="A10" s="159">
        <v>8</v>
      </c>
      <c r="B10" s="131" t="s">
        <v>1022</v>
      </c>
      <c r="C10" s="131" t="s">
        <v>1023</v>
      </c>
      <c r="D10" s="128" t="s">
        <v>4698</v>
      </c>
      <c r="E10" s="127" t="s">
        <v>4684</v>
      </c>
      <c r="F10" s="127" t="s">
        <v>29</v>
      </c>
      <c r="G10" s="160">
        <v>3.4119999999999999</v>
      </c>
      <c r="H10" s="127">
        <v>3.2030000000000003</v>
      </c>
      <c r="I10" s="159">
        <v>2</v>
      </c>
    </row>
    <row r="11" spans="1:9" ht="25.5" x14ac:dyDescent="0.25">
      <c r="A11" s="159">
        <v>9</v>
      </c>
      <c r="B11" s="131" t="s">
        <v>1785</v>
      </c>
      <c r="C11" s="131" t="s">
        <v>1786</v>
      </c>
      <c r="D11" s="128" t="s">
        <v>4699</v>
      </c>
      <c r="E11" s="127" t="s">
        <v>4684</v>
      </c>
      <c r="F11" s="127" t="s">
        <v>28</v>
      </c>
      <c r="G11" s="160">
        <v>0.501</v>
      </c>
      <c r="H11" s="127">
        <v>1.1790000000000003</v>
      </c>
      <c r="I11" s="159">
        <v>2</v>
      </c>
    </row>
    <row r="12" spans="1:9" ht="25.5" x14ac:dyDescent="0.25">
      <c r="A12" s="159">
        <v>10</v>
      </c>
      <c r="B12" s="131" t="s">
        <v>1270</v>
      </c>
      <c r="C12" s="131" t="s">
        <v>1271</v>
      </c>
      <c r="D12" s="128" t="s">
        <v>4700</v>
      </c>
      <c r="E12" s="127" t="s">
        <v>4701</v>
      </c>
      <c r="F12" s="127" t="s">
        <v>53</v>
      </c>
      <c r="G12" s="160">
        <v>1.9239999999999999</v>
      </c>
      <c r="H12" s="127">
        <v>1.4360000000000004</v>
      </c>
      <c r="I12" s="159">
        <v>2</v>
      </c>
    </row>
    <row r="13" spans="1:9" ht="25.5" x14ac:dyDescent="0.25">
      <c r="A13" s="159">
        <v>11</v>
      </c>
      <c r="B13" s="131" t="s">
        <v>3214</v>
      </c>
      <c r="C13" s="131" t="s">
        <v>3215</v>
      </c>
      <c r="D13" s="128" t="s">
        <v>4702</v>
      </c>
      <c r="E13" s="127" t="s">
        <v>4689</v>
      </c>
      <c r="F13" s="161" t="s">
        <v>4703</v>
      </c>
      <c r="G13" s="160">
        <v>1.452</v>
      </c>
      <c r="H13" s="127">
        <v>2.7480000000000002</v>
      </c>
      <c r="I13" s="159">
        <v>2</v>
      </c>
    </row>
    <row r="14" spans="1:9" ht="25.5" x14ac:dyDescent="0.25">
      <c r="A14" s="159">
        <v>12</v>
      </c>
      <c r="B14" s="131" t="s">
        <v>1423</v>
      </c>
      <c r="C14" s="131" t="s">
        <v>1606</v>
      </c>
      <c r="D14" s="128" t="s">
        <v>4704</v>
      </c>
      <c r="E14" s="127" t="s">
        <v>4701</v>
      </c>
      <c r="F14" s="127" t="s">
        <v>34</v>
      </c>
      <c r="G14" s="160">
        <v>1.335</v>
      </c>
      <c r="H14" s="127">
        <v>2.8650000000000002</v>
      </c>
      <c r="I14" s="159">
        <v>2</v>
      </c>
    </row>
    <row r="15" spans="1:9" ht="25.5" x14ac:dyDescent="0.25">
      <c r="A15" s="159">
        <v>13</v>
      </c>
      <c r="B15" s="131" t="s">
        <v>1270</v>
      </c>
      <c r="C15" s="131" t="s">
        <v>1271</v>
      </c>
      <c r="D15" s="128" t="s">
        <v>4705</v>
      </c>
      <c r="E15" s="127" t="s">
        <v>4701</v>
      </c>
      <c r="F15" s="127" t="s">
        <v>27</v>
      </c>
      <c r="G15" s="160">
        <v>0.53</v>
      </c>
      <c r="H15" s="127">
        <v>2.0949999999999998</v>
      </c>
      <c r="I15" s="159">
        <v>2</v>
      </c>
    </row>
    <row r="16" spans="1:9" ht="25.5" x14ac:dyDescent="0.25">
      <c r="A16" s="159">
        <v>14</v>
      </c>
      <c r="B16" s="131" t="s">
        <v>4177</v>
      </c>
      <c r="C16" s="131" t="s">
        <v>4178</v>
      </c>
      <c r="D16" s="128" t="s">
        <v>4706</v>
      </c>
      <c r="E16" s="127" t="s">
        <v>4684</v>
      </c>
      <c r="F16" s="127" t="s">
        <v>33</v>
      </c>
      <c r="G16" s="160">
        <v>0.51500000000000001</v>
      </c>
      <c r="H16" s="127">
        <v>1.165</v>
      </c>
      <c r="I16" s="159">
        <v>2</v>
      </c>
    </row>
    <row r="17" spans="1:15" ht="25.5" x14ac:dyDescent="0.25">
      <c r="A17" s="159">
        <v>15</v>
      </c>
      <c r="B17" s="131" t="s">
        <v>539</v>
      </c>
      <c r="C17" s="131" t="s">
        <v>540</v>
      </c>
      <c r="D17" s="128" t="s">
        <v>4707</v>
      </c>
      <c r="E17" s="127" t="s">
        <v>4708</v>
      </c>
      <c r="F17" s="127" t="s">
        <v>29</v>
      </c>
      <c r="G17" s="160">
        <v>2.6680000000000001</v>
      </c>
      <c r="H17" s="127">
        <v>3.9470000000000001</v>
      </c>
      <c r="I17" s="159">
        <v>2</v>
      </c>
    </row>
    <row r="18" spans="1:15" ht="25.5" x14ac:dyDescent="0.25">
      <c r="A18" s="159"/>
      <c r="B18" s="131"/>
      <c r="C18" s="131"/>
      <c r="D18" s="127" t="s">
        <v>4707</v>
      </c>
      <c r="E18" s="163" t="s">
        <v>4701</v>
      </c>
      <c r="F18" s="163" t="s">
        <v>27</v>
      </c>
      <c r="G18" s="160">
        <v>0.26300000000000001</v>
      </c>
      <c r="H18" s="127">
        <v>2.3620000000000001</v>
      </c>
      <c r="I18" s="159">
        <v>3</v>
      </c>
    </row>
    <row r="19" spans="1:15" ht="25.5" x14ac:dyDescent="0.25">
      <c r="A19" s="159">
        <v>16</v>
      </c>
      <c r="B19" s="131" t="s">
        <v>2237</v>
      </c>
      <c r="C19" s="131" t="s">
        <v>2238</v>
      </c>
      <c r="D19" s="128" t="s">
        <v>4709</v>
      </c>
      <c r="E19" s="128" t="s">
        <v>4686</v>
      </c>
      <c r="F19" s="127" t="s">
        <v>45</v>
      </c>
      <c r="G19" s="160">
        <v>2.2000000000000002</v>
      </c>
      <c r="H19" s="127">
        <v>4.7469999999999999</v>
      </c>
      <c r="I19" s="159">
        <v>3</v>
      </c>
    </row>
    <row r="20" spans="1:15" ht="25.5" x14ac:dyDescent="0.25">
      <c r="A20" s="159">
        <v>17</v>
      </c>
      <c r="B20" s="131" t="s">
        <v>2724</v>
      </c>
      <c r="C20" s="131" t="s">
        <v>2725</v>
      </c>
      <c r="D20" s="128" t="s">
        <v>4710</v>
      </c>
      <c r="E20" s="127" t="s">
        <v>4684</v>
      </c>
      <c r="F20" s="127" t="s">
        <v>42</v>
      </c>
      <c r="G20" s="160">
        <v>1.4870000000000001</v>
      </c>
      <c r="H20" s="127">
        <v>1.1379999999999999</v>
      </c>
      <c r="I20" s="159">
        <v>2</v>
      </c>
    </row>
    <row r="21" spans="1:15" ht="25.5" x14ac:dyDescent="0.25">
      <c r="A21" s="159">
        <v>18</v>
      </c>
      <c r="B21" s="131" t="s">
        <v>4304</v>
      </c>
      <c r="C21" s="131" t="s">
        <v>4303</v>
      </c>
      <c r="D21" s="128" t="s">
        <v>4711</v>
      </c>
      <c r="E21" s="127" t="s">
        <v>4708</v>
      </c>
      <c r="F21" s="161" t="s">
        <v>37</v>
      </c>
      <c r="G21" s="160">
        <v>25.614000000000001</v>
      </c>
      <c r="H21" s="127">
        <v>16.385999999999999</v>
      </c>
      <c r="I21" s="159">
        <v>2</v>
      </c>
    </row>
    <row r="22" spans="1:15" ht="25.5" x14ac:dyDescent="0.25">
      <c r="A22" s="159">
        <v>19</v>
      </c>
      <c r="B22" s="131" t="s">
        <v>1022</v>
      </c>
      <c r="C22" s="131" t="s">
        <v>1023</v>
      </c>
      <c r="D22" s="128" t="s">
        <v>4712</v>
      </c>
      <c r="E22" s="127" t="s">
        <v>4684</v>
      </c>
      <c r="F22" s="161" t="s">
        <v>39</v>
      </c>
      <c r="G22" s="160">
        <v>1.044</v>
      </c>
      <c r="H22" s="127">
        <v>1.581</v>
      </c>
      <c r="I22" s="159">
        <v>2</v>
      </c>
    </row>
    <row r="23" spans="1:15" ht="25.5" x14ac:dyDescent="0.25">
      <c r="A23" s="159">
        <v>20</v>
      </c>
      <c r="B23" s="131" t="s">
        <v>2586</v>
      </c>
      <c r="C23" s="131" t="s">
        <v>2587</v>
      </c>
      <c r="D23" s="128" t="s">
        <v>4713</v>
      </c>
      <c r="E23" s="127" t="s">
        <v>4684</v>
      </c>
      <c r="F23" s="127" t="s">
        <v>34</v>
      </c>
      <c r="G23" s="160">
        <v>2.0880000000000001</v>
      </c>
      <c r="H23" s="127">
        <v>2.1120000000000001</v>
      </c>
      <c r="I23" s="159">
        <v>2</v>
      </c>
    </row>
    <row r="24" spans="1:15" ht="25.5" x14ac:dyDescent="0.25">
      <c r="A24" s="159">
        <v>21</v>
      </c>
      <c r="B24" s="131" t="s">
        <v>4714</v>
      </c>
      <c r="C24" s="131"/>
      <c r="D24" s="128" t="s">
        <v>4715</v>
      </c>
      <c r="E24" s="163" t="s">
        <v>4692</v>
      </c>
      <c r="F24" s="163" t="s">
        <v>4666</v>
      </c>
      <c r="G24" s="160">
        <v>23.18</v>
      </c>
      <c r="H24" s="127">
        <v>30.82</v>
      </c>
      <c r="I24" s="159">
        <v>3</v>
      </c>
    </row>
    <row r="25" spans="1:15" ht="25.5" x14ac:dyDescent="0.25">
      <c r="A25" s="159">
        <v>22</v>
      </c>
      <c r="B25" s="131" t="s">
        <v>1505</v>
      </c>
      <c r="C25" s="131" t="s">
        <v>1506</v>
      </c>
      <c r="D25" s="128" t="s">
        <v>4716</v>
      </c>
      <c r="E25" s="127" t="s">
        <v>4684</v>
      </c>
      <c r="F25" s="127" t="s">
        <v>34</v>
      </c>
      <c r="G25" s="160">
        <v>0.68200000000000005</v>
      </c>
      <c r="H25" s="127">
        <v>3.5180000000000002</v>
      </c>
      <c r="I25" s="159">
        <v>2</v>
      </c>
    </row>
    <row r="26" spans="1:15" ht="25.5" x14ac:dyDescent="0.25">
      <c r="A26" s="159">
        <v>23</v>
      </c>
      <c r="B26" s="131" t="s">
        <v>2160</v>
      </c>
      <c r="C26" s="131" t="s">
        <v>2161</v>
      </c>
      <c r="D26" s="128" t="s">
        <v>4717</v>
      </c>
      <c r="E26" s="127" t="s">
        <v>4684</v>
      </c>
      <c r="F26" s="127" t="s">
        <v>28</v>
      </c>
      <c r="G26" s="160">
        <v>0.253</v>
      </c>
      <c r="H26" s="127">
        <v>1.427</v>
      </c>
      <c r="I26" s="159">
        <v>2</v>
      </c>
    </row>
    <row r="27" spans="1:15" ht="25.5" x14ac:dyDescent="0.25">
      <c r="A27" s="159">
        <v>24</v>
      </c>
      <c r="B27" s="131" t="s">
        <v>4714</v>
      </c>
      <c r="C27" s="131"/>
      <c r="D27" s="128" t="s">
        <v>4793</v>
      </c>
      <c r="E27" s="163" t="s">
        <v>4686</v>
      </c>
      <c r="F27" s="163" t="s">
        <v>4676</v>
      </c>
      <c r="G27" s="170">
        <v>45.007999999999996</v>
      </c>
      <c r="H27" s="163">
        <v>21.14200000000001</v>
      </c>
      <c r="I27" s="159">
        <v>2</v>
      </c>
      <c r="K27" s="166"/>
      <c r="L27" s="167"/>
      <c r="M27" s="167"/>
      <c r="N27" s="168"/>
      <c r="O27" s="167"/>
    </row>
    <row r="28" spans="1:15" ht="25.5" x14ac:dyDescent="0.25">
      <c r="A28" s="159">
        <v>25</v>
      </c>
      <c r="B28" s="131" t="s">
        <v>1145</v>
      </c>
      <c r="C28" s="131" t="s">
        <v>1146</v>
      </c>
      <c r="D28" s="128" t="s">
        <v>4718</v>
      </c>
      <c r="E28" s="127" t="s">
        <v>4719</v>
      </c>
      <c r="F28" s="127" t="s">
        <v>30</v>
      </c>
      <c r="G28" s="160">
        <v>9.1850000000000005</v>
      </c>
      <c r="H28" s="127">
        <v>7.6150000000000002</v>
      </c>
      <c r="I28" s="159">
        <v>3</v>
      </c>
    </row>
    <row r="29" spans="1:15" ht="25.5" x14ac:dyDescent="0.25">
      <c r="A29" s="159">
        <v>26</v>
      </c>
      <c r="B29" s="131" t="s">
        <v>539</v>
      </c>
      <c r="C29" s="131" t="s">
        <v>540</v>
      </c>
      <c r="D29" s="128" t="s">
        <v>4720</v>
      </c>
      <c r="E29" s="127" t="s">
        <v>4684</v>
      </c>
      <c r="F29" s="127" t="s">
        <v>34</v>
      </c>
      <c r="G29" s="160">
        <v>1.831</v>
      </c>
      <c r="H29" s="127">
        <v>2.3690000000000002</v>
      </c>
      <c r="I29" s="159">
        <v>2</v>
      </c>
    </row>
    <row r="30" spans="1:15" ht="25.5" x14ac:dyDescent="0.25">
      <c r="A30" s="159">
        <v>27</v>
      </c>
      <c r="B30" s="131" t="s">
        <v>1505</v>
      </c>
      <c r="C30" s="131" t="s">
        <v>1506</v>
      </c>
      <c r="D30" s="128" t="s">
        <v>4721</v>
      </c>
      <c r="E30" s="127" t="s">
        <v>4719</v>
      </c>
      <c r="F30" s="127" t="s">
        <v>47</v>
      </c>
      <c r="G30" s="160">
        <v>14.77</v>
      </c>
      <c r="H30" s="127">
        <v>7.23</v>
      </c>
      <c r="I30" s="159">
        <v>3</v>
      </c>
    </row>
    <row r="31" spans="1:15" ht="25.5" x14ac:dyDescent="0.25">
      <c r="A31" s="159">
        <v>28</v>
      </c>
      <c r="B31" s="131" t="s">
        <v>3095</v>
      </c>
      <c r="C31" s="131" t="s">
        <v>3096</v>
      </c>
      <c r="D31" s="128" t="s">
        <v>4722</v>
      </c>
      <c r="E31" s="127" t="s">
        <v>4684</v>
      </c>
      <c r="F31" s="161" t="s">
        <v>39</v>
      </c>
      <c r="G31" s="160">
        <v>0.96</v>
      </c>
      <c r="H31" s="127">
        <v>1.665</v>
      </c>
      <c r="I31" s="159">
        <v>2</v>
      </c>
    </row>
    <row r="32" spans="1:15" ht="25.5" x14ac:dyDescent="0.25">
      <c r="A32" s="159">
        <v>29</v>
      </c>
      <c r="B32" s="131" t="s">
        <v>2237</v>
      </c>
      <c r="C32" s="131" t="s">
        <v>2238</v>
      </c>
      <c r="D32" s="128" t="s">
        <v>4723</v>
      </c>
      <c r="E32" s="127" t="s">
        <v>4689</v>
      </c>
      <c r="F32" s="127" t="s">
        <v>45</v>
      </c>
      <c r="G32" s="160">
        <v>4.0170000000000003</v>
      </c>
      <c r="H32" s="127">
        <v>2.5979999999999999</v>
      </c>
      <c r="I32" s="159">
        <v>2</v>
      </c>
    </row>
    <row r="33" spans="1:15" ht="25.5" x14ac:dyDescent="0.25">
      <c r="A33" s="159">
        <v>30</v>
      </c>
      <c r="B33" s="131" t="s">
        <v>2237</v>
      </c>
      <c r="C33" s="131" t="s">
        <v>2238</v>
      </c>
      <c r="D33" s="128" t="s">
        <v>4794</v>
      </c>
      <c r="E33" s="163" t="s">
        <v>4708</v>
      </c>
      <c r="F33" s="163" t="s">
        <v>30</v>
      </c>
      <c r="G33" s="170">
        <v>10.879</v>
      </c>
      <c r="H33" s="171">
        <v>5.9210000000000012</v>
      </c>
      <c r="I33" s="159">
        <v>2</v>
      </c>
      <c r="K33" s="166"/>
      <c r="L33" s="167"/>
      <c r="M33" s="167"/>
      <c r="N33" s="168"/>
      <c r="O33" s="169"/>
    </row>
    <row r="34" spans="1:15" x14ac:dyDescent="0.25">
      <c r="A34" s="159">
        <v>31</v>
      </c>
      <c r="B34" s="131" t="s">
        <v>4714</v>
      </c>
      <c r="C34" s="131"/>
      <c r="D34" s="128" t="s">
        <v>4724</v>
      </c>
      <c r="E34" s="163" t="s">
        <v>4692</v>
      </c>
      <c r="F34" s="163" t="s">
        <v>26</v>
      </c>
      <c r="G34" s="160">
        <v>7.7930000000000001</v>
      </c>
      <c r="H34" s="127">
        <v>2.7069999999999999</v>
      </c>
      <c r="I34" s="159">
        <v>2</v>
      </c>
    </row>
    <row r="35" spans="1:15" ht="25.5" x14ac:dyDescent="0.25">
      <c r="A35" s="159">
        <v>32</v>
      </c>
      <c r="B35" s="162" t="s">
        <v>4725</v>
      </c>
      <c r="C35" s="162" t="s">
        <v>4725</v>
      </c>
      <c r="D35" s="128" t="s">
        <v>4726</v>
      </c>
      <c r="E35" s="163" t="s">
        <v>4727</v>
      </c>
      <c r="F35" s="163" t="s">
        <v>31</v>
      </c>
      <c r="G35" s="160">
        <v>7.5470000000000006</v>
      </c>
      <c r="H35" s="127">
        <v>21.382999999999999</v>
      </c>
      <c r="I35" s="159">
        <v>3</v>
      </c>
    </row>
    <row r="36" spans="1:15" ht="25.5" x14ac:dyDescent="0.25">
      <c r="A36" s="159">
        <v>33</v>
      </c>
      <c r="B36" s="131" t="s">
        <v>1971</v>
      </c>
      <c r="C36" s="131" t="s">
        <v>1972</v>
      </c>
      <c r="D36" s="128" t="s">
        <v>4728</v>
      </c>
      <c r="E36" s="127" t="s">
        <v>4684</v>
      </c>
      <c r="F36" s="161" t="s">
        <v>4703</v>
      </c>
      <c r="G36" s="160">
        <v>1.7090000000000001</v>
      </c>
      <c r="H36" s="127">
        <v>2.4910000000000001</v>
      </c>
      <c r="I36" s="159">
        <v>2</v>
      </c>
    </row>
    <row r="37" spans="1:15" ht="25.5" x14ac:dyDescent="0.25">
      <c r="A37" s="159">
        <v>34</v>
      </c>
      <c r="B37" s="131" t="s">
        <v>1270</v>
      </c>
      <c r="C37" s="131" t="s">
        <v>1271</v>
      </c>
      <c r="D37" s="128" t="s">
        <v>4729</v>
      </c>
      <c r="E37" s="127" t="s">
        <v>4708</v>
      </c>
      <c r="F37" s="161" t="s">
        <v>31</v>
      </c>
      <c r="G37" s="160">
        <v>17.609000000000002</v>
      </c>
      <c r="H37" s="127">
        <v>8.6409999999999982</v>
      </c>
      <c r="I37" s="159">
        <v>2</v>
      </c>
    </row>
    <row r="38" spans="1:15" ht="25.5" x14ac:dyDescent="0.25">
      <c r="A38" s="159"/>
      <c r="B38" s="131" t="s">
        <v>1423</v>
      </c>
      <c r="C38" s="131" t="s">
        <v>1606</v>
      </c>
      <c r="D38" s="128" t="s">
        <v>4730</v>
      </c>
      <c r="E38" s="127" t="s">
        <v>4708</v>
      </c>
      <c r="F38" s="127" t="s">
        <v>47</v>
      </c>
      <c r="G38" s="160">
        <v>12.8</v>
      </c>
      <c r="H38" s="127">
        <v>4</v>
      </c>
      <c r="I38" s="159">
        <v>2</v>
      </c>
    </row>
    <row r="39" spans="1:15" ht="25.5" x14ac:dyDescent="0.25">
      <c r="A39" s="159">
        <v>35</v>
      </c>
      <c r="B39" s="131" t="s">
        <v>2237</v>
      </c>
      <c r="C39" s="131" t="s">
        <v>2238</v>
      </c>
      <c r="D39" s="128" t="s">
        <v>4731</v>
      </c>
      <c r="E39" s="127" t="s">
        <v>4684</v>
      </c>
      <c r="F39" s="127" t="s">
        <v>28</v>
      </c>
      <c r="G39" s="160">
        <v>0.379</v>
      </c>
      <c r="H39" s="127">
        <v>1.3010000000000002</v>
      </c>
      <c r="I39" s="159">
        <v>2</v>
      </c>
    </row>
    <row r="40" spans="1:15" x14ac:dyDescent="0.25">
      <c r="A40" s="159">
        <v>36</v>
      </c>
      <c r="B40" s="131"/>
      <c r="C40" s="131"/>
      <c r="D40" s="127" t="s">
        <v>4732</v>
      </c>
      <c r="E40" s="163" t="s">
        <v>4733</v>
      </c>
      <c r="F40" s="163" t="s">
        <v>27</v>
      </c>
      <c r="G40" s="160">
        <v>1.52</v>
      </c>
      <c r="H40" s="127">
        <v>1.105</v>
      </c>
      <c r="I40" s="159">
        <v>3</v>
      </c>
    </row>
    <row r="41" spans="1:15" ht="25.5" x14ac:dyDescent="0.25">
      <c r="A41" s="159">
        <v>37</v>
      </c>
      <c r="B41" s="131" t="s">
        <v>1785</v>
      </c>
      <c r="C41" s="131" t="s">
        <v>1786</v>
      </c>
      <c r="D41" s="128" t="s">
        <v>4734</v>
      </c>
      <c r="E41" s="127" t="s">
        <v>4719</v>
      </c>
      <c r="F41" s="161" t="s">
        <v>40</v>
      </c>
      <c r="G41" s="160">
        <v>6.5529999999999999</v>
      </c>
      <c r="H41" s="127">
        <v>5.3469999999999995</v>
      </c>
      <c r="I41" s="159">
        <v>3</v>
      </c>
    </row>
    <row r="42" spans="1:15" ht="25.5" x14ac:dyDescent="0.25">
      <c r="A42" s="159">
        <v>38</v>
      </c>
      <c r="B42" s="131" t="s">
        <v>3761</v>
      </c>
      <c r="C42" s="131" t="s">
        <v>3760</v>
      </c>
      <c r="D42" s="128" t="s">
        <v>4735</v>
      </c>
      <c r="E42" s="127" t="s">
        <v>4719</v>
      </c>
      <c r="F42" s="127" t="s">
        <v>30</v>
      </c>
      <c r="G42" s="160">
        <v>12.585000000000001</v>
      </c>
      <c r="H42" s="127">
        <v>5.8550000000000004</v>
      </c>
      <c r="I42" s="159">
        <v>3</v>
      </c>
    </row>
    <row r="43" spans="1:15" ht="25.5" x14ac:dyDescent="0.25">
      <c r="A43" s="159">
        <v>39</v>
      </c>
      <c r="B43" s="131" t="s">
        <v>2237</v>
      </c>
      <c r="C43" s="131" t="s">
        <v>2238</v>
      </c>
      <c r="D43" s="128" t="s">
        <v>4736</v>
      </c>
      <c r="E43" s="128" t="s">
        <v>4686</v>
      </c>
      <c r="F43" s="127" t="s">
        <v>26</v>
      </c>
      <c r="G43" s="160">
        <v>3.0730000000000004</v>
      </c>
      <c r="H43" s="127">
        <v>8.0579999999999998</v>
      </c>
      <c r="I43" s="159">
        <v>3</v>
      </c>
    </row>
    <row r="44" spans="1:15" ht="25.5" x14ac:dyDescent="0.25">
      <c r="A44" s="159">
        <v>40</v>
      </c>
      <c r="B44" s="131" t="s">
        <v>1971</v>
      </c>
      <c r="C44" s="131" t="s">
        <v>1972</v>
      </c>
      <c r="D44" s="128" t="s">
        <v>4737</v>
      </c>
      <c r="E44" s="127" t="s">
        <v>4719</v>
      </c>
      <c r="F44" s="127" t="s">
        <v>30</v>
      </c>
      <c r="G44" s="160">
        <v>9.0459999999999994</v>
      </c>
      <c r="H44" s="127">
        <v>11.454000000000001</v>
      </c>
      <c r="I44" s="159">
        <v>3</v>
      </c>
    </row>
    <row r="45" spans="1:15" ht="25.5" x14ac:dyDescent="0.25">
      <c r="A45" s="159">
        <v>41</v>
      </c>
      <c r="B45" s="131" t="s">
        <v>2160</v>
      </c>
      <c r="C45" s="131" t="s">
        <v>2161</v>
      </c>
      <c r="D45" s="128" t="s">
        <v>4738</v>
      </c>
      <c r="E45" s="127" t="s">
        <v>4684</v>
      </c>
      <c r="F45" s="127" t="s">
        <v>27</v>
      </c>
      <c r="G45" s="160">
        <v>0.215</v>
      </c>
      <c r="H45" s="127">
        <v>2.41</v>
      </c>
      <c r="I45" s="159">
        <v>2</v>
      </c>
    </row>
    <row r="46" spans="1:15" ht="25.5" x14ac:dyDescent="0.25">
      <c r="A46" s="159">
        <v>42</v>
      </c>
      <c r="B46" s="131" t="s">
        <v>825</v>
      </c>
      <c r="C46" s="131" t="s">
        <v>826</v>
      </c>
      <c r="D46" s="128" t="s">
        <v>4739</v>
      </c>
      <c r="E46" s="127" t="s">
        <v>4689</v>
      </c>
      <c r="F46" s="127" t="s">
        <v>27</v>
      </c>
      <c r="G46" s="160">
        <v>1.0629999999999999</v>
      </c>
      <c r="H46" s="127">
        <v>1.5620000000000001</v>
      </c>
      <c r="I46" s="159">
        <v>2</v>
      </c>
    </row>
    <row r="47" spans="1:15" ht="25.5" x14ac:dyDescent="0.25">
      <c r="A47" s="159">
        <v>43</v>
      </c>
      <c r="B47" s="131" t="s">
        <v>1022</v>
      </c>
      <c r="C47" s="131" t="s">
        <v>1023</v>
      </c>
      <c r="D47" s="128" t="s">
        <v>4740</v>
      </c>
      <c r="E47" s="127" t="s">
        <v>4684</v>
      </c>
      <c r="F47" s="127" t="s">
        <v>27</v>
      </c>
      <c r="G47" s="160">
        <v>0.64900000000000002</v>
      </c>
      <c r="H47" s="127">
        <v>1.976</v>
      </c>
      <c r="I47" s="159">
        <v>2</v>
      </c>
    </row>
    <row r="48" spans="1:15" ht="25.5" x14ac:dyDescent="0.25">
      <c r="A48" s="159">
        <v>44</v>
      </c>
      <c r="B48" s="131" t="s">
        <v>1505</v>
      </c>
      <c r="C48" s="131" t="s">
        <v>1506</v>
      </c>
      <c r="D48" s="128" t="s">
        <v>4741</v>
      </c>
      <c r="E48" s="127" t="s">
        <v>4689</v>
      </c>
      <c r="F48" s="127" t="s">
        <v>48</v>
      </c>
      <c r="G48" s="160">
        <v>0.82</v>
      </c>
      <c r="H48" s="127">
        <v>1.8050000000000002</v>
      </c>
      <c r="I48" s="159">
        <v>2</v>
      </c>
    </row>
    <row r="49" spans="1:9" ht="25.5" x14ac:dyDescent="0.25">
      <c r="A49" s="159">
        <v>45</v>
      </c>
      <c r="B49" s="131" t="s">
        <v>4177</v>
      </c>
      <c r="C49" s="131" t="s">
        <v>4178</v>
      </c>
      <c r="D49" s="128" t="s">
        <v>4742</v>
      </c>
      <c r="E49" s="127" t="s">
        <v>4684</v>
      </c>
      <c r="F49" s="127" t="s">
        <v>27</v>
      </c>
      <c r="G49" s="160">
        <v>0.35499999999999998</v>
      </c>
      <c r="H49" s="127">
        <v>2.27</v>
      </c>
      <c r="I49" s="159">
        <v>2</v>
      </c>
    </row>
    <row r="50" spans="1:9" ht="25.5" x14ac:dyDescent="0.25">
      <c r="A50" s="159">
        <v>46</v>
      </c>
      <c r="B50" s="131" t="s">
        <v>1270</v>
      </c>
      <c r="C50" s="131" t="s">
        <v>1271</v>
      </c>
      <c r="D50" s="128" t="s">
        <v>4743</v>
      </c>
      <c r="E50" s="127" t="s">
        <v>4701</v>
      </c>
      <c r="F50" s="127" t="s">
        <v>29</v>
      </c>
      <c r="G50" s="160">
        <v>2.0419999999999998</v>
      </c>
      <c r="H50" s="127">
        <v>4.5730000000000004</v>
      </c>
      <c r="I50" s="159">
        <v>2</v>
      </c>
    </row>
    <row r="51" spans="1:9" ht="25.5" x14ac:dyDescent="0.25">
      <c r="A51" s="159"/>
      <c r="B51" s="131" t="s">
        <v>4714</v>
      </c>
      <c r="C51" s="131"/>
      <c r="D51" s="128" t="s">
        <v>4744</v>
      </c>
      <c r="E51" s="163" t="s">
        <v>4708</v>
      </c>
      <c r="F51" s="163" t="s">
        <v>30</v>
      </c>
      <c r="G51" s="160">
        <v>14.723000000000001</v>
      </c>
      <c r="H51" s="127">
        <v>2.077</v>
      </c>
      <c r="I51" s="159">
        <v>2</v>
      </c>
    </row>
    <row r="52" spans="1:9" ht="25.5" x14ac:dyDescent="0.25">
      <c r="A52" s="159">
        <v>47</v>
      </c>
      <c r="B52" s="131" t="s">
        <v>2160</v>
      </c>
      <c r="C52" s="131" t="s">
        <v>2161</v>
      </c>
      <c r="D52" s="128" t="s">
        <v>4745</v>
      </c>
      <c r="E52" s="127" t="s">
        <v>4719</v>
      </c>
      <c r="F52" s="161" t="s">
        <v>40</v>
      </c>
      <c r="G52" s="160">
        <v>5.8</v>
      </c>
      <c r="H52" s="127">
        <v>5.569</v>
      </c>
      <c r="I52" s="159">
        <v>3</v>
      </c>
    </row>
    <row r="53" spans="1:9" ht="25.5" x14ac:dyDescent="0.25">
      <c r="A53" s="159">
        <v>49</v>
      </c>
      <c r="B53" s="131"/>
      <c r="C53" s="131"/>
      <c r="D53" s="127" t="s">
        <v>4746</v>
      </c>
      <c r="E53" s="163" t="s">
        <v>4684</v>
      </c>
      <c r="F53" s="163" t="s">
        <v>34</v>
      </c>
      <c r="G53" s="160">
        <v>3.1579999999999999</v>
      </c>
      <c r="H53" s="127">
        <v>1.0420000000000003</v>
      </c>
      <c r="I53" s="159">
        <v>3</v>
      </c>
    </row>
    <row r="54" spans="1:9" ht="25.5" x14ac:dyDescent="0.25">
      <c r="A54" s="159">
        <v>50</v>
      </c>
      <c r="B54" s="131" t="s">
        <v>539</v>
      </c>
      <c r="C54" s="131" t="s">
        <v>540</v>
      </c>
      <c r="D54" s="128" t="s">
        <v>4747</v>
      </c>
      <c r="E54" s="127" t="s">
        <v>4708</v>
      </c>
      <c r="F54" s="127" t="s">
        <v>26</v>
      </c>
      <c r="G54" s="160">
        <v>3.69</v>
      </c>
      <c r="H54" s="127">
        <v>6.8100000000000005</v>
      </c>
      <c r="I54" s="159">
        <v>2</v>
      </c>
    </row>
    <row r="55" spans="1:9" ht="25.5" x14ac:dyDescent="0.25">
      <c r="A55" s="159">
        <v>51</v>
      </c>
      <c r="B55" s="131" t="s">
        <v>539</v>
      </c>
      <c r="C55" s="131" t="s">
        <v>540</v>
      </c>
      <c r="D55" s="128" t="s">
        <v>4748</v>
      </c>
      <c r="E55" s="127" t="s">
        <v>4689</v>
      </c>
      <c r="F55" s="127" t="s">
        <v>29</v>
      </c>
      <c r="G55" s="160">
        <v>3.032</v>
      </c>
      <c r="H55" s="127">
        <v>3.5830000000000002</v>
      </c>
      <c r="I55" s="159">
        <v>2</v>
      </c>
    </row>
    <row r="56" spans="1:9" ht="25.5" x14ac:dyDescent="0.25">
      <c r="A56" s="159">
        <v>52</v>
      </c>
      <c r="B56" s="131" t="s">
        <v>1112</v>
      </c>
      <c r="C56" s="131" t="s">
        <v>2108</v>
      </c>
      <c r="D56" s="128" t="s">
        <v>4749</v>
      </c>
      <c r="E56" s="127" t="s">
        <v>4684</v>
      </c>
      <c r="F56" s="127" t="s">
        <v>28</v>
      </c>
      <c r="G56" s="160">
        <v>0.218</v>
      </c>
      <c r="H56" s="127">
        <v>1.4620000000000002</v>
      </c>
      <c r="I56" s="159">
        <v>2</v>
      </c>
    </row>
    <row r="57" spans="1:9" ht="25.5" x14ac:dyDescent="0.25">
      <c r="A57" s="159">
        <v>53</v>
      </c>
      <c r="B57" s="131" t="s">
        <v>4177</v>
      </c>
      <c r="C57" s="131" t="s">
        <v>4178</v>
      </c>
      <c r="D57" s="128" t="s">
        <v>4750</v>
      </c>
      <c r="E57" s="127" t="s">
        <v>4684</v>
      </c>
      <c r="F57" s="127" t="s">
        <v>27</v>
      </c>
      <c r="G57" s="160">
        <v>0.61899999999999999</v>
      </c>
      <c r="H57" s="127">
        <v>2.0060000000000002</v>
      </c>
      <c r="I57" s="159">
        <v>2</v>
      </c>
    </row>
    <row r="58" spans="1:9" ht="25.5" x14ac:dyDescent="0.25">
      <c r="A58" s="159">
        <v>54</v>
      </c>
      <c r="B58" s="131" t="s">
        <v>1436</v>
      </c>
      <c r="C58" s="131" t="s">
        <v>1437</v>
      </c>
      <c r="D58" s="128" t="s">
        <v>4751</v>
      </c>
      <c r="E58" s="127" t="s">
        <v>4684</v>
      </c>
      <c r="F58" s="127" t="s">
        <v>34</v>
      </c>
      <c r="G58" s="160">
        <v>0.61699999999999999</v>
      </c>
      <c r="H58" s="127">
        <v>3.5830000000000002</v>
      </c>
      <c r="I58" s="159">
        <v>2</v>
      </c>
    </row>
    <row r="59" spans="1:9" ht="25.5" x14ac:dyDescent="0.25">
      <c r="A59" s="159">
        <v>55</v>
      </c>
      <c r="B59" s="131" t="s">
        <v>539</v>
      </c>
      <c r="C59" s="131" t="s">
        <v>1271</v>
      </c>
      <c r="D59" s="128" t="s">
        <v>4752</v>
      </c>
      <c r="E59" s="127" t="s">
        <v>4701</v>
      </c>
      <c r="F59" s="161" t="s">
        <v>39</v>
      </c>
      <c r="G59" s="160">
        <v>0.38300000000000001</v>
      </c>
      <c r="H59" s="127">
        <v>2.242</v>
      </c>
      <c r="I59" s="159">
        <v>2</v>
      </c>
    </row>
    <row r="60" spans="1:9" ht="25.5" x14ac:dyDescent="0.25">
      <c r="A60" s="159">
        <v>56</v>
      </c>
      <c r="B60" s="131" t="s">
        <v>1270</v>
      </c>
      <c r="C60" s="131" t="s">
        <v>1271</v>
      </c>
      <c r="D60" s="128" t="s">
        <v>4753</v>
      </c>
      <c r="E60" s="127" t="s">
        <v>4701</v>
      </c>
      <c r="F60" s="127" t="s">
        <v>34</v>
      </c>
      <c r="G60" s="160">
        <v>2.7669999999999999</v>
      </c>
      <c r="H60" s="127">
        <v>1.4330000000000003</v>
      </c>
      <c r="I60" s="159">
        <v>2</v>
      </c>
    </row>
    <row r="61" spans="1:9" ht="25.5" x14ac:dyDescent="0.25">
      <c r="A61" s="159">
        <v>57</v>
      </c>
      <c r="B61" s="131" t="s">
        <v>3214</v>
      </c>
      <c r="C61" s="131" t="s">
        <v>3215</v>
      </c>
      <c r="D61" s="128" t="s">
        <v>4754</v>
      </c>
      <c r="E61" s="127" t="s">
        <v>4719</v>
      </c>
      <c r="F61" s="127" t="s">
        <v>51</v>
      </c>
      <c r="G61" s="160">
        <v>13.156000000000001</v>
      </c>
      <c r="H61" s="127">
        <v>22.244</v>
      </c>
      <c r="I61" s="159">
        <v>3</v>
      </c>
    </row>
    <row r="62" spans="1:9" ht="25.5" x14ac:dyDescent="0.25">
      <c r="A62" s="159">
        <v>58</v>
      </c>
      <c r="B62" s="131" t="s">
        <v>1022</v>
      </c>
      <c r="C62" s="131" t="s">
        <v>1023</v>
      </c>
      <c r="D62" s="128" t="s">
        <v>4755</v>
      </c>
      <c r="E62" s="127" t="s">
        <v>4684</v>
      </c>
      <c r="F62" s="127" t="s">
        <v>34</v>
      </c>
      <c r="G62" s="160">
        <v>1.6890000000000001</v>
      </c>
      <c r="H62" s="127">
        <v>2.5110000000000001</v>
      </c>
      <c r="I62" s="159">
        <v>2</v>
      </c>
    </row>
    <row r="63" spans="1:9" ht="25.5" x14ac:dyDescent="0.25">
      <c r="A63" s="159">
        <v>59</v>
      </c>
      <c r="B63" s="131" t="s">
        <v>4714</v>
      </c>
      <c r="C63" s="131"/>
      <c r="D63" s="128" t="s">
        <v>4756</v>
      </c>
      <c r="E63" s="163" t="s">
        <v>4757</v>
      </c>
      <c r="F63" s="163" t="s">
        <v>30</v>
      </c>
      <c r="G63" s="160">
        <v>6.117</v>
      </c>
      <c r="H63" s="127">
        <v>10.683</v>
      </c>
      <c r="I63" s="159">
        <v>2</v>
      </c>
    </row>
    <row r="64" spans="1:9" ht="25.5" x14ac:dyDescent="0.25">
      <c r="A64" s="159">
        <v>60</v>
      </c>
      <c r="B64" s="131" t="s">
        <v>3363</v>
      </c>
      <c r="C64" s="131" t="s">
        <v>3364</v>
      </c>
      <c r="D64" s="128" t="s">
        <v>4758</v>
      </c>
      <c r="E64" s="127" t="s">
        <v>4719</v>
      </c>
      <c r="F64" s="161" t="s">
        <v>31</v>
      </c>
      <c r="G64" s="160">
        <v>12.728999999999999</v>
      </c>
      <c r="H64" s="127">
        <v>15.731000000000002</v>
      </c>
      <c r="I64" s="159">
        <v>3</v>
      </c>
    </row>
    <row r="65" spans="1:9" ht="25.5" x14ac:dyDescent="0.25">
      <c r="A65" s="159">
        <v>61</v>
      </c>
      <c r="B65" s="162" t="s">
        <v>4759</v>
      </c>
      <c r="C65" s="162" t="s">
        <v>4759</v>
      </c>
      <c r="D65" s="127" t="s">
        <v>4760</v>
      </c>
      <c r="E65" s="163" t="s">
        <v>4733</v>
      </c>
      <c r="F65" s="163" t="s">
        <v>27</v>
      </c>
      <c r="G65" s="160">
        <v>1.264</v>
      </c>
      <c r="H65" s="127">
        <v>1.361</v>
      </c>
      <c r="I65" s="159">
        <v>2</v>
      </c>
    </row>
    <row r="66" spans="1:9" ht="25.5" x14ac:dyDescent="0.25">
      <c r="A66" s="159">
        <v>62</v>
      </c>
      <c r="B66" s="131" t="s">
        <v>2039</v>
      </c>
      <c r="C66" s="131" t="s">
        <v>2040</v>
      </c>
      <c r="D66" s="128" t="s">
        <v>4761</v>
      </c>
      <c r="E66" s="127" t="s">
        <v>4684</v>
      </c>
      <c r="F66" s="161" t="s">
        <v>4703</v>
      </c>
      <c r="G66" s="160">
        <v>1.4590000000000001</v>
      </c>
      <c r="H66" s="127">
        <v>2.7410000000000001</v>
      </c>
      <c r="I66" s="159">
        <v>2</v>
      </c>
    </row>
    <row r="67" spans="1:9" ht="25.5" x14ac:dyDescent="0.25">
      <c r="A67" s="159">
        <v>63</v>
      </c>
      <c r="B67" s="131" t="s">
        <v>1423</v>
      </c>
      <c r="C67" s="131" t="s">
        <v>1606</v>
      </c>
      <c r="D67" s="128" t="s">
        <v>4762</v>
      </c>
      <c r="E67" s="127" t="s">
        <v>4684</v>
      </c>
      <c r="F67" s="127" t="s">
        <v>34</v>
      </c>
      <c r="G67" s="160">
        <v>0.59699999999999998</v>
      </c>
      <c r="H67" s="127">
        <v>3.6030000000000002</v>
      </c>
      <c r="I67" s="159">
        <v>2</v>
      </c>
    </row>
    <row r="68" spans="1:9" ht="25.5" x14ac:dyDescent="0.25">
      <c r="A68" s="159">
        <v>64</v>
      </c>
      <c r="B68" s="131" t="s">
        <v>2160</v>
      </c>
      <c r="C68" s="131" t="s">
        <v>2161</v>
      </c>
      <c r="D68" s="128" t="s">
        <v>4763</v>
      </c>
      <c r="E68" s="127" t="s">
        <v>4684</v>
      </c>
      <c r="F68" s="127" t="s">
        <v>29</v>
      </c>
      <c r="G68" s="160">
        <v>3.5680000000000001</v>
      </c>
      <c r="H68" s="127">
        <v>3.0470000000000002</v>
      </c>
      <c r="I68" s="159">
        <v>2</v>
      </c>
    </row>
    <row r="69" spans="1:9" ht="25.5" x14ac:dyDescent="0.25">
      <c r="A69" s="159">
        <v>65</v>
      </c>
      <c r="B69" s="131" t="s">
        <v>3363</v>
      </c>
      <c r="C69" s="131" t="s">
        <v>3364</v>
      </c>
      <c r="D69" s="128" t="s">
        <v>4764</v>
      </c>
      <c r="E69" s="127" t="s">
        <v>4684</v>
      </c>
      <c r="F69" s="127" t="s">
        <v>27</v>
      </c>
      <c r="G69" s="160">
        <v>1.3280000000000001</v>
      </c>
      <c r="H69" s="127">
        <v>1.2969999999999999</v>
      </c>
      <c r="I69" s="159">
        <v>2</v>
      </c>
    </row>
    <row r="70" spans="1:9" ht="25.5" x14ac:dyDescent="0.25">
      <c r="A70" s="159">
        <v>66</v>
      </c>
      <c r="B70" s="131" t="s">
        <v>4094</v>
      </c>
      <c r="C70" s="131" t="s">
        <v>4093</v>
      </c>
      <c r="D70" s="128" t="s">
        <v>4765</v>
      </c>
      <c r="E70" s="127" t="s">
        <v>4689</v>
      </c>
      <c r="F70" s="127" t="s">
        <v>27</v>
      </c>
      <c r="G70" s="160">
        <v>0.55500000000000005</v>
      </c>
      <c r="H70" s="127">
        <v>2.0699999999999998</v>
      </c>
      <c r="I70" s="159">
        <v>2</v>
      </c>
    </row>
    <row r="71" spans="1:9" ht="25.5" x14ac:dyDescent="0.25">
      <c r="A71" s="159">
        <v>67</v>
      </c>
      <c r="B71" s="131" t="s">
        <v>1145</v>
      </c>
      <c r="C71" s="131" t="s">
        <v>1146</v>
      </c>
      <c r="D71" s="128" t="s">
        <v>4766</v>
      </c>
      <c r="E71" s="127" t="s">
        <v>4701</v>
      </c>
      <c r="F71" s="127" t="s">
        <v>34</v>
      </c>
      <c r="G71" s="160">
        <v>2.0670000000000002</v>
      </c>
      <c r="H71" s="127">
        <v>2.133</v>
      </c>
      <c r="I71" s="159">
        <v>2</v>
      </c>
    </row>
    <row r="72" spans="1:9" ht="25.5" x14ac:dyDescent="0.25">
      <c r="A72" s="159">
        <v>68</v>
      </c>
      <c r="B72" s="131" t="s">
        <v>2237</v>
      </c>
      <c r="C72" s="131" t="s">
        <v>2238</v>
      </c>
      <c r="D72" s="128" t="s">
        <v>4767</v>
      </c>
      <c r="E72" s="127" t="s">
        <v>4684</v>
      </c>
      <c r="F72" s="127" t="s">
        <v>29</v>
      </c>
      <c r="G72" s="160">
        <v>4.7869999999999999</v>
      </c>
      <c r="H72" s="127">
        <v>1.8280000000000003</v>
      </c>
      <c r="I72" s="159">
        <v>2</v>
      </c>
    </row>
    <row r="73" spans="1:9" x14ac:dyDescent="0.25">
      <c r="A73" s="159">
        <v>69</v>
      </c>
      <c r="B73" s="131" t="s">
        <v>4714</v>
      </c>
      <c r="C73" s="131"/>
      <c r="D73" s="128" t="s">
        <v>4768</v>
      </c>
      <c r="E73" s="163" t="s">
        <v>4708</v>
      </c>
      <c r="F73" s="163" t="s">
        <v>219</v>
      </c>
      <c r="G73" s="160">
        <v>40.159999999999997</v>
      </c>
      <c r="H73" s="127">
        <v>28.090000000000003</v>
      </c>
      <c r="I73" s="159">
        <v>3</v>
      </c>
    </row>
    <row r="74" spans="1:9" ht="25.5" x14ac:dyDescent="0.25">
      <c r="A74" s="159">
        <v>70</v>
      </c>
      <c r="B74" s="131" t="s">
        <v>3761</v>
      </c>
      <c r="C74" s="131" t="s">
        <v>3760</v>
      </c>
      <c r="D74" s="128" t="s">
        <v>4769</v>
      </c>
      <c r="E74" s="127" t="s">
        <v>4684</v>
      </c>
      <c r="F74" s="127" t="s">
        <v>28</v>
      </c>
      <c r="G74" s="160">
        <v>0.504</v>
      </c>
      <c r="H74" s="127">
        <v>1.1760000000000002</v>
      </c>
      <c r="I74" s="159">
        <v>2</v>
      </c>
    </row>
    <row r="75" spans="1:9" ht="25.5" x14ac:dyDescent="0.25">
      <c r="A75" s="159">
        <v>71</v>
      </c>
      <c r="B75" s="131" t="s">
        <v>4714</v>
      </c>
      <c r="C75" s="131"/>
      <c r="D75" s="128" t="s">
        <v>4770</v>
      </c>
      <c r="E75" s="163" t="s">
        <v>4708</v>
      </c>
      <c r="F75" s="163" t="s">
        <v>57</v>
      </c>
      <c r="G75" s="160">
        <v>37.069000000000003</v>
      </c>
      <c r="H75" s="127">
        <v>38.006</v>
      </c>
      <c r="I75" s="159">
        <v>3</v>
      </c>
    </row>
    <row r="76" spans="1:9" ht="25.5" x14ac:dyDescent="0.25">
      <c r="A76" s="159">
        <v>72</v>
      </c>
      <c r="B76" s="131" t="s">
        <v>2724</v>
      </c>
      <c r="C76" s="131" t="s">
        <v>2725</v>
      </c>
      <c r="D76" s="128" t="s">
        <v>4771</v>
      </c>
      <c r="E76" s="127" t="s">
        <v>4719</v>
      </c>
      <c r="F76" s="127" t="s">
        <v>30</v>
      </c>
      <c r="G76" s="160">
        <v>7.4480000000000004</v>
      </c>
      <c r="H76" s="127">
        <v>12.709</v>
      </c>
      <c r="I76" s="159">
        <v>3</v>
      </c>
    </row>
    <row r="77" spans="1:9" ht="25.5" x14ac:dyDescent="0.25">
      <c r="A77" s="159">
        <v>73</v>
      </c>
      <c r="B77" s="131" t="s">
        <v>3363</v>
      </c>
      <c r="C77" s="131" t="s">
        <v>3364</v>
      </c>
      <c r="D77" s="128" t="s">
        <v>4772</v>
      </c>
      <c r="E77" s="127" t="s">
        <v>4689</v>
      </c>
      <c r="F77" s="127" t="s">
        <v>29</v>
      </c>
      <c r="G77" s="160">
        <v>1.054</v>
      </c>
      <c r="H77" s="127">
        <v>5.5609999999999999</v>
      </c>
      <c r="I77" s="159">
        <v>2</v>
      </c>
    </row>
    <row r="78" spans="1:9" ht="25.5" x14ac:dyDescent="0.25">
      <c r="A78" s="159">
        <v>74</v>
      </c>
      <c r="B78" s="131" t="s">
        <v>1270</v>
      </c>
      <c r="C78" s="131" t="s">
        <v>1271</v>
      </c>
      <c r="D78" s="128" t="s">
        <v>4773</v>
      </c>
      <c r="E78" s="127" t="s">
        <v>4701</v>
      </c>
      <c r="F78" s="127" t="s">
        <v>26</v>
      </c>
      <c r="G78" s="160">
        <v>1.9910000000000001</v>
      </c>
      <c r="H78" s="127">
        <v>8.5090000000000003</v>
      </c>
      <c r="I78" s="159">
        <v>2</v>
      </c>
    </row>
    <row r="79" spans="1:9" ht="25.5" x14ac:dyDescent="0.25">
      <c r="A79" s="159">
        <v>75</v>
      </c>
      <c r="B79" s="131" t="s">
        <v>3761</v>
      </c>
      <c r="C79" s="131" t="s">
        <v>3760</v>
      </c>
      <c r="D79" s="128" t="s">
        <v>4774</v>
      </c>
      <c r="E79" s="127" t="s">
        <v>4684</v>
      </c>
      <c r="F79" s="127" t="s">
        <v>27</v>
      </c>
      <c r="G79" s="160">
        <v>0.89400000000000002</v>
      </c>
      <c r="H79" s="127">
        <v>1.7309999999999999</v>
      </c>
      <c r="I79" s="159">
        <v>2</v>
      </c>
    </row>
    <row r="80" spans="1:9" ht="25.5" x14ac:dyDescent="0.25">
      <c r="A80" s="159">
        <v>76</v>
      </c>
      <c r="B80" s="131" t="s">
        <v>4304</v>
      </c>
      <c r="C80" s="131" t="s">
        <v>4303</v>
      </c>
      <c r="D80" s="128" t="s">
        <v>4775</v>
      </c>
      <c r="E80" s="127" t="s">
        <v>4701</v>
      </c>
      <c r="F80" s="127" t="s">
        <v>49</v>
      </c>
      <c r="G80" s="160">
        <v>5.1130000000000004</v>
      </c>
      <c r="H80" s="127">
        <v>2.4470000000000001</v>
      </c>
      <c r="I80" s="159">
        <v>3</v>
      </c>
    </row>
    <row r="81" spans="1:9" ht="25.5" x14ac:dyDescent="0.25">
      <c r="A81" s="159">
        <v>77</v>
      </c>
      <c r="B81" s="131" t="s">
        <v>539</v>
      </c>
      <c r="C81" s="131" t="s">
        <v>540</v>
      </c>
      <c r="D81" s="128" t="s">
        <v>4776</v>
      </c>
      <c r="E81" s="127" t="s">
        <v>4689</v>
      </c>
      <c r="F81" s="127" t="s">
        <v>26</v>
      </c>
      <c r="G81" s="160">
        <v>4.9539999999999997</v>
      </c>
      <c r="H81" s="127">
        <v>5.5460000000000003</v>
      </c>
      <c r="I81" s="159">
        <v>2</v>
      </c>
    </row>
    <row r="82" spans="1:9" ht="25.5" x14ac:dyDescent="0.25">
      <c r="A82" s="159">
        <v>78</v>
      </c>
      <c r="B82" s="131" t="s">
        <v>1423</v>
      </c>
      <c r="C82" s="131" t="s">
        <v>1606</v>
      </c>
      <c r="D82" s="128" t="s">
        <v>4777</v>
      </c>
      <c r="E82" s="127" t="s">
        <v>4684</v>
      </c>
      <c r="F82" s="127" t="s">
        <v>27</v>
      </c>
      <c r="G82" s="160">
        <v>0.52200000000000002</v>
      </c>
      <c r="H82" s="127">
        <v>2.1029999999999998</v>
      </c>
      <c r="I82" s="159">
        <v>2</v>
      </c>
    </row>
    <row r="83" spans="1:9" ht="25.5" x14ac:dyDescent="0.25">
      <c r="A83" s="159">
        <v>79</v>
      </c>
      <c r="B83" s="131" t="s">
        <v>4094</v>
      </c>
      <c r="C83" s="131" t="s">
        <v>4093</v>
      </c>
      <c r="D83" s="128" t="s">
        <v>4778</v>
      </c>
      <c r="E83" s="127" t="s">
        <v>4689</v>
      </c>
      <c r="F83" s="161" t="s">
        <v>40</v>
      </c>
      <c r="G83" s="160">
        <v>8.8989999999999991</v>
      </c>
      <c r="H83" s="127">
        <v>1.6010000000000009</v>
      </c>
      <c r="I83" s="159">
        <v>2</v>
      </c>
    </row>
    <row r="84" spans="1:9" x14ac:dyDescent="0.25">
      <c r="A84" s="159">
        <v>80</v>
      </c>
      <c r="B84" s="131" t="s">
        <v>4714</v>
      </c>
      <c r="C84" s="131"/>
      <c r="D84" s="128" t="s">
        <v>4779</v>
      </c>
      <c r="E84" s="163" t="s">
        <v>4692</v>
      </c>
      <c r="F84" s="163" t="s">
        <v>35</v>
      </c>
      <c r="G84" s="160">
        <v>16.117999999999999</v>
      </c>
      <c r="H84" s="127">
        <v>4.8820000000000014</v>
      </c>
      <c r="I84" s="159">
        <v>2</v>
      </c>
    </row>
    <row r="85" spans="1:9" ht="25.5" x14ac:dyDescent="0.25">
      <c r="A85" s="159">
        <v>81</v>
      </c>
      <c r="B85" s="131" t="s">
        <v>2039</v>
      </c>
      <c r="C85" s="131" t="s">
        <v>2040</v>
      </c>
      <c r="D85" s="128" t="s">
        <v>4780</v>
      </c>
      <c r="E85" s="127" t="s">
        <v>4684</v>
      </c>
      <c r="F85" s="127" t="s">
        <v>32</v>
      </c>
      <c r="G85" s="160">
        <v>0.66300000000000003</v>
      </c>
      <c r="H85" s="127">
        <v>1.0170000000000001</v>
      </c>
      <c r="I85" s="159">
        <v>2</v>
      </c>
    </row>
    <row r="86" spans="1:9" ht="25.5" x14ac:dyDescent="0.25">
      <c r="A86" s="159">
        <v>82</v>
      </c>
      <c r="B86" s="131" t="s">
        <v>4714</v>
      </c>
      <c r="C86" s="131"/>
      <c r="D86" s="127" t="s">
        <v>4781</v>
      </c>
      <c r="E86" s="163" t="s">
        <v>4782</v>
      </c>
      <c r="F86" s="163" t="s">
        <v>51</v>
      </c>
      <c r="G86" s="160">
        <v>16.128</v>
      </c>
      <c r="H86" s="127">
        <v>17.472000000000001</v>
      </c>
      <c r="I86" s="159">
        <v>3</v>
      </c>
    </row>
    <row r="87" spans="1:9" ht="25.5" x14ac:dyDescent="0.25">
      <c r="A87" s="159">
        <v>83</v>
      </c>
      <c r="B87" s="131" t="s">
        <v>4714</v>
      </c>
      <c r="C87" s="131"/>
      <c r="D87" s="127" t="s">
        <v>4783</v>
      </c>
      <c r="E87" s="163" t="s">
        <v>4782</v>
      </c>
      <c r="F87" s="163" t="s">
        <v>50</v>
      </c>
      <c r="G87" s="160">
        <v>8.8369999999999997</v>
      </c>
      <c r="H87" s="127">
        <v>3.6580000000000013</v>
      </c>
      <c r="I87" s="159">
        <v>3</v>
      </c>
    </row>
    <row r="88" spans="1:9" ht="25.5" x14ac:dyDescent="0.25">
      <c r="A88" s="159">
        <v>84</v>
      </c>
      <c r="B88" s="131" t="s">
        <v>2160</v>
      </c>
      <c r="C88" s="131" t="s">
        <v>2161</v>
      </c>
      <c r="D88" s="128" t="s">
        <v>4784</v>
      </c>
      <c r="E88" s="127" t="s">
        <v>4684</v>
      </c>
      <c r="F88" s="161" t="s">
        <v>39</v>
      </c>
      <c r="G88" s="160">
        <v>0.89700000000000002</v>
      </c>
      <c r="H88" s="127">
        <v>1.728</v>
      </c>
      <c r="I88" s="159">
        <v>2</v>
      </c>
    </row>
    <row r="89" spans="1:9" ht="25.5" x14ac:dyDescent="0.25">
      <c r="A89" s="159">
        <v>85</v>
      </c>
      <c r="B89" s="131" t="s">
        <v>1751</v>
      </c>
      <c r="C89" s="131" t="s">
        <v>1896</v>
      </c>
      <c r="D89" s="128" t="s">
        <v>4785</v>
      </c>
      <c r="E89" s="127" t="s">
        <v>4719</v>
      </c>
      <c r="F89" s="127" t="s">
        <v>30</v>
      </c>
      <c r="G89" s="160">
        <v>11.785</v>
      </c>
      <c r="H89" s="127">
        <v>9.8150000000000013</v>
      </c>
      <c r="I89" s="159">
        <v>3</v>
      </c>
    </row>
    <row r="90" spans="1:9" ht="25.5" x14ac:dyDescent="0.25">
      <c r="A90" s="159">
        <v>86</v>
      </c>
      <c r="B90" s="131" t="s">
        <v>3761</v>
      </c>
      <c r="C90" s="131" t="s">
        <v>3760</v>
      </c>
      <c r="D90" s="128" t="s">
        <v>4786</v>
      </c>
      <c r="E90" s="127" t="s">
        <v>4684</v>
      </c>
      <c r="F90" s="127" t="s">
        <v>27</v>
      </c>
      <c r="G90" s="160">
        <v>0.77900000000000003</v>
      </c>
      <c r="H90" s="127">
        <v>1.8460000000000001</v>
      </c>
      <c r="I90" s="159">
        <v>2</v>
      </c>
    </row>
    <row r="91" spans="1:9" ht="25.5" x14ac:dyDescent="0.25">
      <c r="A91" s="159">
        <v>87</v>
      </c>
      <c r="B91" s="131" t="s">
        <v>3670</v>
      </c>
      <c r="C91" s="131" t="s">
        <v>3671</v>
      </c>
      <c r="D91" s="128" t="s">
        <v>4787</v>
      </c>
      <c r="E91" s="127" t="s">
        <v>4689</v>
      </c>
      <c r="F91" s="127" t="s">
        <v>29</v>
      </c>
      <c r="G91" s="160">
        <v>0.91800000000000004</v>
      </c>
      <c r="H91" s="127">
        <v>5.6970000000000001</v>
      </c>
      <c r="I91" s="159">
        <v>2</v>
      </c>
    </row>
    <row r="92" spans="1:9" ht="25.5" x14ac:dyDescent="0.25">
      <c r="A92" s="159">
        <v>88</v>
      </c>
      <c r="B92" s="131" t="s">
        <v>3163</v>
      </c>
      <c r="C92" s="131" t="s">
        <v>3164</v>
      </c>
      <c r="D92" s="128" t="s">
        <v>4788</v>
      </c>
      <c r="E92" s="127" t="s">
        <v>4684</v>
      </c>
      <c r="F92" s="127" t="s">
        <v>27</v>
      </c>
      <c r="G92" s="160">
        <v>1.022</v>
      </c>
      <c r="H92" s="127">
        <v>1.603</v>
      </c>
      <c r="I92" s="159">
        <v>2</v>
      </c>
    </row>
    <row r="93" spans="1:9" ht="25.5" x14ac:dyDescent="0.25">
      <c r="A93" s="159">
        <v>89</v>
      </c>
      <c r="B93" s="131" t="s">
        <v>4304</v>
      </c>
      <c r="C93" s="131" t="s">
        <v>4303</v>
      </c>
      <c r="D93" s="128" t="s">
        <v>4789</v>
      </c>
      <c r="E93" s="128" t="s">
        <v>4686</v>
      </c>
      <c r="F93" s="127" t="s">
        <v>30</v>
      </c>
      <c r="G93" s="160">
        <v>14.661999999999999</v>
      </c>
      <c r="H93" s="127">
        <v>8.588000000000001</v>
      </c>
      <c r="I93" s="159">
        <v>3</v>
      </c>
    </row>
    <row r="94" spans="1:9" x14ac:dyDescent="0.25">
      <c r="A94" s="159">
        <v>90</v>
      </c>
      <c r="B94" s="131" t="s">
        <v>4714</v>
      </c>
      <c r="C94" s="159"/>
      <c r="D94" s="128" t="s">
        <v>4790</v>
      </c>
      <c r="E94" s="163" t="s">
        <v>4692</v>
      </c>
      <c r="F94" s="163" t="s">
        <v>47</v>
      </c>
      <c r="G94" s="160">
        <v>15.728</v>
      </c>
      <c r="H94" s="127">
        <v>1.072000000000001</v>
      </c>
      <c r="I94" s="159">
        <v>2</v>
      </c>
    </row>
  </sheetData>
  <autoFilter ref="A2:I94">
    <sortState ref="A3:I90">
      <sortCondition ref="D2:D90"/>
    </sortState>
  </autoFilter>
  <mergeCells count="1">
    <mergeCell ref="A1:I1"/>
  </mergeCells>
  <pageMargins left="0.7" right="0.7" top="0.75" bottom="0.75" header="0.3" footer="0.3"/>
  <pageSetup paperSize="9" scale="8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C15" sqref="C15"/>
    </sheetView>
  </sheetViews>
  <sheetFormatPr defaultRowHeight="15" x14ac:dyDescent="0.25"/>
  <cols>
    <col min="1" max="1" width="3.42578125" customWidth="1"/>
    <col min="2" max="2" width="46" customWidth="1"/>
    <col min="3" max="3" width="16.85546875" customWidth="1"/>
    <col min="4" max="4" width="16.7109375" hidden="1" customWidth="1"/>
    <col min="5" max="9" width="9.140625" hidden="1" customWidth="1"/>
    <col min="10" max="10" width="20" customWidth="1"/>
  </cols>
  <sheetData>
    <row r="1" spans="1:10" ht="47.25" customHeight="1" x14ac:dyDescent="0.25">
      <c r="A1" s="248" t="s">
        <v>4667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0" s="56" customFormat="1" ht="15" customHeight="1" x14ac:dyDescent="0.25">
      <c r="A2" s="249" t="s">
        <v>1</v>
      </c>
      <c r="B2" s="252" t="s">
        <v>2</v>
      </c>
      <c r="C2" s="253"/>
      <c r="D2" s="55"/>
      <c r="E2" s="55"/>
      <c r="F2" s="55"/>
      <c r="G2" s="55"/>
      <c r="H2" s="55"/>
      <c r="I2" s="55"/>
      <c r="J2" s="258" t="s">
        <v>59</v>
      </c>
    </row>
    <row r="3" spans="1:10" s="56" customFormat="1" ht="15" customHeight="1" x14ac:dyDescent="0.25">
      <c r="A3" s="250"/>
      <c r="B3" s="254"/>
      <c r="C3" s="255"/>
      <c r="D3" s="57"/>
      <c r="E3" s="57"/>
      <c r="F3" s="57"/>
      <c r="G3" s="57"/>
      <c r="H3" s="57"/>
      <c r="I3" s="57"/>
      <c r="J3" s="259"/>
    </row>
    <row r="4" spans="1:10" s="56" customFormat="1" ht="194.25" customHeight="1" x14ac:dyDescent="0.25">
      <c r="A4" s="251"/>
      <c r="B4" s="256"/>
      <c r="C4" s="257"/>
      <c r="D4" s="58"/>
      <c r="E4" s="58"/>
      <c r="F4" s="58"/>
      <c r="G4" s="58"/>
      <c r="H4" s="58"/>
      <c r="I4" s="58"/>
      <c r="J4" s="260"/>
    </row>
    <row r="5" spans="1:10" s="59" customFormat="1" ht="15" customHeight="1" x14ac:dyDescent="0.25">
      <c r="A5" s="261" t="s">
        <v>60</v>
      </c>
      <c r="B5" s="262"/>
      <c r="C5" s="262"/>
      <c r="D5" s="262"/>
      <c r="E5" s="262"/>
      <c r="F5" s="262"/>
      <c r="G5" s="262"/>
      <c r="H5" s="262"/>
      <c r="I5" s="262"/>
      <c r="J5" s="263"/>
    </row>
    <row r="6" spans="1:10" s="59" customFormat="1" x14ac:dyDescent="0.25">
      <c r="A6" s="18">
        <v>1</v>
      </c>
      <c r="B6" s="34" t="s">
        <v>212</v>
      </c>
      <c r="C6" s="63" t="s">
        <v>46</v>
      </c>
      <c r="D6" s="64">
        <v>34.57</v>
      </c>
      <c r="E6" s="65">
        <v>0</v>
      </c>
      <c r="F6" s="65">
        <v>0</v>
      </c>
      <c r="G6" s="64">
        <f t="shared" ref="G6:G13" si="0">D6-E6</f>
        <v>34.57</v>
      </c>
      <c r="H6" s="65">
        <v>0</v>
      </c>
      <c r="I6" s="66">
        <f>1.05*25</f>
        <v>26.25</v>
      </c>
      <c r="J6" s="89">
        <f>Итоговая!P53</f>
        <v>-4.2959999999999994</v>
      </c>
    </row>
    <row r="7" spans="1:10" s="59" customFormat="1" x14ac:dyDescent="0.25">
      <c r="A7" s="202">
        <v>2</v>
      </c>
      <c r="B7" s="34" t="s">
        <v>213</v>
      </c>
      <c r="C7" s="63" t="s">
        <v>31</v>
      </c>
      <c r="D7" s="64">
        <f>D8+D9</f>
        <v>36.72</v>
      </c>
      <c r="E7" s="65">
        <f>E8+E9</f>
        <v>8.9</v>
      </c>
      <c r="F7" s="65" t="s">
        <v>58</v>
      </c>
      <c r="G7" s="64">
        <f t="shared" si="0"/>
        <v>27.82</v>
      </c>
      <c r="H7" s="65">
        <v>0</v>
      </c>
      <c r="I7" s="66">
        <f>1.05*25</f>
        <v>26.25</v>
      </c>
      <c r="J7" s="211">
        <f>Итоговая!P63</f>
        <v>-2.1649999999999991</v>
      </c>
    </row>
    <row r="8" spans="1:10" s="59" customFormat="1" x14ac:dyDescent="0.25">
      <c r="A8" s="203"/>
      <c r="B8" s="67" t="s">
        <v>55</v>
      </c>
      <c r="C8" s="63" t="s">
        <v>31</v>
      </c>
      <c r="D8" s="64">
        <v>8.85</v>
      </c>
      <c r="E8" s="65">
        <v>8.9</v>
      </c>
      <c r="F8" s="65" t="s">
        <v>58</v>
      </c>
      <c r="G8" s="64">
        <f t="shared" si="0"/>
        <v>-5.0000000000000711E-2</v>
      </c>
      <c r="H8" s="65">
        <v>0</v>
      </c>
      <c r="I8" s="66">
        <f>1.05*25</f>
        <v>26.25</v>
      </c>
      <c r="J8" s="212"/>
    </row>
    <row r="9" spans="1:10" x14ac:dyDescent="0.25">
      <c r="A9" s="204"/>
      <c r="B9" s="67" t="s">
        <v>44</v>
      </c>
      <c r="C9" s="63" t="s">
        <v>31</v>
      </c>
      <c r="D9" s="64">
        <v>27.87</v>
      </c>
      <c r="E9" s="65">
        <v>0</v>
      </c>
      <c r="F9" s="65">
        <v>0</v>
      </c>
      <c r="G9" s="64">
        <f t="shared" si="0"/>
        <v>27.87</v>
      </c>
      <c r="H9" s="65">
        <v>0</v>
      </c>
      <c r="I9" s="66">
        <f>1.05*25</f>
        <v>26.25</v>
      </c>
      <c r="J9" s="213"/>
    </row>
    <row r="10" spans="1:10" x14ac:dyDescent="0.25">
      <c r="A10" s="18">
        <v>3</v>
      </c>
      <c r="B10" s="34" t="str">
        <f>Итоговая!B13</f>
        <v>ПС 110/6 кВ Энергоремонт</v>
      </c>
      <c r="C10" s="63">
        <f>Итоговая!C13</f>
        <v>10</v>
      </c>
      <c r="D10" s="64">
        <v>19.43</v>
      </c>
      <c r="E10" s="65">
        <v>0</v>
      </c>
      <c r="F10" s="65">
        <v>0</v>
      </c>
      <c r="G10" s="64">
        <f t="shared" si="0"/>
        <v>19.43</v>
      </c>
      <c r="H10" s="65">
        <v>0</v>
      </c>
      <c r="I10" s="66">
        <f>1.05*16</f>
        <v>16.8</v>
      </c>
      <c r="J10" s="89">
        <f>Итоговая!P13</f>
        <v>-1.6550000000000002</v>
      </c>
    </row>
    <row r="11" spans="1:10" x14ac:dyDescent="0.25">
      <c r="A11" s="18">
        <v>4</v>
      </c>
      <c r="B11" s="34" t="str">
        <f>Итоговая!B125</f>
        <v>ПС 110/35/6 кВ Сураж</v>
      </c>
      <c r="C11" s="63" t="str">
        <f>Итоговая!C125</f>
        <v>16+16</v>
      </c>
      <c r="D11" s="64"/>
      <c r="E11" s="65"/>
      <c r="F11" s="65"/>
      <c r="G11" s="64"/>
      <c r="H11" s="65"/>
      <c r="I11" s="66"/>
      <c r="J11" s="89">
        <f>Итоговая!P125</f>
        <v>-1.4289999999999985</v>
      </c>
    </row>
    <row r="12" spans="1:10" x14ac:dyDescent="0.25">
      <c r="A12" s="18">
        <v>5</v>
      </c>
      <c r="B12" s="68" t="s">
        <v>215</v>
      </c>
      <c r="C12" s="69" t="s">
        <v>45</v>
      </c>
      <c r="D12" s="18">
        <v>11.13</v>
      </c>
      <c r="E12" s="18">
        <v>0</v>
      </c>
      <c r="F12" s="18">
        <v>0</v>
      </c>
      <c r="G12" s="18">
        <f t="shared" si="0"/>
        <v>11.13</v>
      </c>
      <c r="H12" s="18">
        <v>0</v>
      </c>
      <c r="I12" s="70">
        <f>1.05*6.3</f>
        <v>6.6150000000000002</v>
      </c>
      <c r="J12" s="79">
        <f>Итоговая!P139</f>
        <v>-4.2409999999999997</v>
      </c>
    </row>
    <row r="13" spans="1:10" x14ac:dyDescent="0.25">
      <c r="A13" s="18">
        <v>6</v>
      </c>
      <c r="B13" s="68" t="s">
        <v>216</v>
      </c>
      <c r="C13" s="69" t="s">
        <v>26</v>
      </c>
      <c r="D13" s="18">
        <v>10.88</v>
      </c>
      <c r="E13" s="18">
        <v>0</v>
      </c>
      <c r="F13" s="18">
        <v>0</v>
      </c>
      <c r="G13" s="18">
        <f t="shared" si="0"/>
        <v>10.88</v>
      </c>
      <c r="H13" s="18">
        <v>0</v>
      </c>
      <c r="I13" s="70">
        <f>1.05*10</f>
        <v>10.5</v>
      </c>
      <c r="J13" s="79">
        <f>Итоговая!P141</f>
        <v>-2.9090000000000007</v>
      </c>
    </row>
    <row r="14" spans="1:10" x14ac:dyDescent="0.25">
      <c r="A14" s="246" t="s">
        <v>61</v>
      </c>
      <c r="B14" s="247"/>
      <c r="C14" s="82">
        <v>193.3</v>
      </c>
      <c r="D14" s="83"/>
      <c r="E14" s="61"/>
      <c r="F14" s="62"/>
      <c r="G14" s="62"/>
      <c r="H14" s="62"/>
      <c r="I14" s="61"/>
      <c r="J14" s="93">
        <f>J6+J7+J10+J11+J12+J13</f>
        <v>-16.695</v>
      </c>
    </row>
  </sheetData>
  <mergeCells count="8">
    <mergeCell ref="A14:B14"/>
    <mergeCell ref="A1:J1"/>
    <mergeCell ref="A2:A4"/>
    <mergeCell ref="B2:C4"/>
    <mergeCell ref="J2:J4"/>
    <mergeCell ref="A5:J5"/>
    <mergeCell ref="A7:A9"/>
    <mergeCell ref="J7:J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8"/>
  <sheetViews>
    <sheetView workbookViewId="0">
      <selection activeCell="B26" sqref="B26"/>
    </sheetView>
  </sheetViews>
  <sheetFormatPr defaultRowHeight="15" x14ac:dyDescent="0.25"/>
  <cols>
    <col min="1" max="1" width="3.85546875" customWidth="1"/>
    <col min="2" max="2" width="35.140625" customWidth="1"/>
    <col min="3" max="3" width="11.7109375" customWidth="1"/>
    <col min="4" max="4" width="6.140625" hidden="1" customWidth="1"/>
    <col min="5" max="5" width="5.85546875" hidden="1" customWidth="1"/>
    <col min="6" max="6" width="7.28515625" hidden="1" customWidth="1"/>
    <col min="7" max="7" width="7" hidden="1" customWidth="1"/>
    <col min="8" max="8" width="7.42578125" hidden="1" customWidth="1"/>
    <col min="9" max="9" width="10.5703125" hidden="1" customWidth="1"/>
    <col min="10" max="10" width="12.85546875" hidden="1" customWidth="1"/>
    <col min="11" max="11" width="8.7109375" hidden="1" customWidth="1"/>
    <col min="12" max="12" width="13.85546875" style="56" bestFit="1" customWidth="1"/>
    <col min="13" max="13" width="10" style="56" customWidth="1"/>
    <col min="14" max="1024" width="9.140625" style="56"/>
  </cols>
  <sheetData>
    <row r="1" spans="1:1024" s="72" customFormat="1" ht="72.75" customHeight="1" x14ac:dyDescent="0.25">
      <c r="A1" s="248" t="s">
        <v>62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  <c r="IR1" s="59"/>
      <c r="IS1" s="59"/>
      <c r="IT1" s="59"/>
      <c r="IU1" s="59"/>
      <c r="IV1" s="59"/>
      <c r="IW1" s="59"/>
      <c r="IX1" s="59"/>
      <c r="IY1" s="59"/>
      <c r="IZ1" s="59"/>
      <c r="JA1" s="59"/>
      <c r="JB1" s="59"/>
      <c r="JC1" s="59"/>
      <c r="JD1" s="59"/>
      <c r="JE1" s="59"/>
      <c r="JF1" s="59"/>
      <c r="JG1" s="59"/>
      <c r="JH1" s="59"/>
      <c r="JI1" s="59"/>
      <c r="JJ1" s="59"/>
      <c r="JK1" s="59"/>
      <c r="JL1" s="59"/>
      <c r="JM1" s="59"/>
      <c r="JN1" s="59"/>
      <c r="JO1" s="59"/>
      <c r="JP1" s="59"/>
      <c r="JQ1" s="59"/>
      <c r="JR1" s="59"/>
      <c r="JS1" s="59"/>
      <c r="JT1" s="59"/>
      <c r="JU1" s="59"/>
      <c r="JV1" s="59"/>
      <c r="JW1" s="59"/>
      <c r="JX1" s="59"/>
      <c r="JY1" s="59"/>
      <c r="JZ1" s="59"/>
      <c r="KA1" s="59"/>
      <c r="KB1" s="59"/>
      <c r="KC1" s="59"/>
      <c r="KD1" s="59"/>
      <c r="KE1" s="59"/>
      <c r="KF1" s="59"/>
      <c r="KG1" s="59"/>
      <c r="KH1" s="59"/>
      <c r="KI1" s="59"/>
      <c r="KJ1" s="59"/>
      <c r="KK1" s="59"/>
      <c r="KL1" s="59"/>
      <c r="KM1" s="59"/>
      <c r="KN1" s="59"/>
      <c r="KO1" s="59"/>
      <c r="KP1" s="59"/>
      <c r="KQ1" s="59"/>
      <c r="KR1" s="59"/>
      <c r="KS1" s="59"/>
      <c r="KT1" s="59"/>
      <c r="KU1" s="59"/>
      <c r="KV1" s="59"/>
      <c r="KW1" s="59"/>
      <c r="KX1" s="59"/>
      <c r="KY1" s="59"/>
      <c r="KZ1" s="59"/>
      <c r="LA1" s="59"/>
      <c r="LB1" s="59"/>
      <c r="LC1" s="59"/>
      <c r="LD1" s="59"/>
      <c r="LE1" s="59"/>
      <c r="LF1" s="59"/>
      <c r="LG1" s="59"/>
      <c r="LH1" s="59"/>
      <c r="LI1" s="59"/>
      <c r="LJ1" s="59"/>
      <c r="LK1" s="59"/>
      <c r="LL1" s="59"/>
      <c r="LM1" s="59"/>
      <c r="LN1" s="59"/>
      <c r="LO1" s="59"/>
      <c r="LP1" s="59"/>
      <c r="LQ1" s="59"/>
      <c r="LR1" s="59"/>
      <c r="LS1" s="59"/>
      <c r="LT1" s="59"/>
      <c r="LU1" s="59"/>
      <c r="LV1" s="59"/>
      <c r="LW1" s="59"/>
      <c r="LX1" s="59"/>
      <c r="LY1" s="59"/>
      <c r="LZ1" s="59"/>
      <c r="MA1" s="59"/>
      <c r="MB1" s="59"/>
      <c r="MC1" s="59"/>
      <c r="MD1" s="59"/>
      <c r="ME1" s="59"/>
      <c r="MF1" s="59"/>
      <c r="MG1" s="59"/>
      <c r="MH1" s="59"/>
      <c r="MI1" s="59"/>
      <c r="MJ1" s="59"/>
      <c r="MK1" s="59"/>
      <c r="ML1" s="59"/>
      <c r="MM1" s="59"/>
      <c r="MN1" s="59"/>
      <c r="MO1" s="59"/>
      <c r="MP1" s="59"/>
      <c r="MQ1" s="59"/>
      <c r="MR1" s="59"/>
      <c r="MS1" s="59"/>
      <c r="MT1" s="59"/>
      <c r="MU1" s="59"/>
      <c r="MV1" s="59"/>
      <c r="MW1" s="59"/>
      <c r="MX1" s="59"/>
      <c r="MY1" s="59"/>
      <c r="MZ1" s="59"/>
      <c r="NA1" s="59"/>
      <c r="NB1" s="59"/>
      <c r="NC1" s="59"/>
      <c r="ND1" s="59"/>
      <c r="NE1" s="59"/>
      <c r="NF1" s="59"/>
      <c r="NG1" s="59"/>
      <c r="NH1" s="59"/>
      <c r="NI1" s="59"/>
      <c r="NJ1" s="59"/>
      <c r="NK1" s="59"/>
      <c r="NL1" s="59"/>
      <c r="NM1" s="59"/>
      <c r="NN1" s="59"/>
      <c r="NO1" s="59"/>
      <c r="NP1" s="59"/>
      <c r="NQ1" s="59"/>
      <c r="NR1" s="59"/>
      <c r="NS1" s="59"/>
      <c r="NT1" s="59"/>
      <c r="NU1" s="59"/>
      <c r="NV1" s="59"/>
      <c r="NW1" s="59"/>
      <c r="NX1" s="59"/>
      <c r="NY1" s="59"/>
      <c r="NZ1" s="59"/>
      <c r="OA1" s="59"/>
      <c r="OB1" s="59"/>
      <c r="OC1" s="59"/>
      <c r="OD1" s="59"/>
      <c r="OE1" s="59"/>
      <c r="OF1" s="59"/>
      <c r="OG1" s="59"/>
      <c r="OH1" s="59"/>
      <c r="OI1" s="59"/>
      <c r="OJ1" s="59"/>
      <c r="OK1" s="59"/>
      <c r="OL1" s="59"/>
      <c r="OM1" s="59"/>
      <c r="ON1" s="59"/>
      <c r="OO1" s="59"/>
      <c r="OP1" s="59"/>
      <c r="OQ1" s="59"/>
      <c r="OR1" s="59"/>
      <c r="OS1" s="59"/>
      <c r="OT1" s="59"/>
      <c r="OU1" s="59"/>
      <c r="OV1" s="59"/>
      <c r="OW1" s="59"/>
      <c r="OX1" s="59"/>
      <c r="OY1" s="59"/>
      <c r="OZ1" s="59"/>
      <c r="PA1" s="59"/>
      <c r="PB1" s="59"/>
      <c r="PC1" s="59"/>
      <c r="PD1" s="59"/>
      <c r="PE1" s="59"/>
      <c r="PF1" s="59"/>
      <c r="PG1" s="59"/>
      <c r="PH1" s="59"/>
      <c r="PI1" s="59"/>
      <c r="PJ1" s="59"/>
      <c r="PK1" s="59"/>
      <c r="PL1" s="59"/>
      <c r="PM1" s="59"/>
      <c r="PN1" s="59"/>
      <c r="PO1" s="59"/>
      <c r="PP1" s="59"/>
      <c r="PQ1" s="59"/>
      <c r="PR1" s="59"/>
      <c r="PS1" s="59"/>
      <c r="PT1" s="59"/>
      <c r="PU1" s="59"/>
      <c r="PV1" s="59"/>
      <c r="PW1" s="59"/>
      <c r="PX1" s="59"/>
      <c r="PY1" s="59"/>
      <c r="PZ1" s="59"/>
      <c r="QA1" s="59"/>
      <c r="QB1" s="59"/>
      <c r="QC1" s="59"/>
      <c r="QD1" s="59"/>
      <c r="QE1" s="59"/>
      <c r="QF1" s="59"/>
      <c r="QG1" s="59"/>
      <c r="QH1" s="59"/>
      <c r="QI1" s="59"/>
      <c r="QJ1" s="59"/>
      <c r="QK1" s="59"/>
      <c r="QL1" s="59"/>
      <c r="QM1" s="59"/>
      <c r="QN1" s="59"/>
      <c r="QO1" s="59"/>
      <c r="QP1" s="59"/>
      <c r="QQ1" s="59"/>
      <c r="QR1" s="59"/>
      <c r="QS1" s="59"/>
      <c r="QT1" s="59"/>
      <c r="QU1" s="59"/>
      <c r="QV1" s="59"/>
      <c r="QW1" s="59"/>
      <c r="QX1" s="59"/>
      <c r="QY1" s="59"/>
      <c r="QZ1" s="59"/>
      <c r="RA1" s="59"/>
      <c r="RB1" s="59"/>
      <c r="RC1" s="59"/>
      <c r="RD1" s="59"/>
      <c r="RE1" s="59"/>
      <c r="RF1" s="59"/>
      <c r="RG1" s="59"/>
      <c r="RH1" s="59"/>
      <c r="RI1" s="59"/>
      <c r="RJ1" s="59"/>
      <c r="RK1" s="59"/>
      <c r="RL1" s="59"/>
      <c r="RM1" s="59"/>
      <c r="RN1" s="59"/>
      <c r="RO1" s="59"/>
      <c r="RP1" s="59"/>
      <c r="RQ1" s="59"/>
      <c r="RR1" s="59"/>
      <c r="RS1" s="59"/>
      <c r="RT1" s="59"/>
      <c r="RU1" s="59"/>
      <c r="RV1" s="59"/>
      <c r="RW1" s="59"/>
      <c r="RX1" s="59"/>
      <c r="RY1" s="59"/>
      <c r="RZ1" s="59"/>
      <c r="SA1" s="59"/>
      <c r="SB1" s="59"/>
      <c r="SC1" s="59"/>
      <c r="SD1" s="59"/>
      <c r="SE1" s="59"/>
      <c r="SF1" s="59"/>
      <c r="SG1" s="59"/>
      <c r="SH1" s="59"/>
      <c r="SI1" s="59"/>
      <c r="SJ1" s="59"/>
      <c r="SK1" s="59"/>
      <c r="SL1" s="59"/>
      <c r="SM1" s="59"/>
      <c r="SN1" s="59"/>
      <c r="SO1" s="59"/>
      <c r="SP1" s="59"/>
      <c r="SQ1" s="59"/>
      <c r="SR1" s="59"/>
      <c r="SS1" s="59"/>
      <c r="ST1" s="59"/>
      <c r="SU1" s="59"/>
      <c r="SV1" s="59"/>
      <c r="SW1" s="59"/>
      <c r="SX1" s="59"/>
      <c r="SY1" s="59"/>
      <c r="SZ1" s="59"/>
      <c r="TA1" s="59"/>
      <c r="TB1" s="59"/>
      <c r="TC1" s="59"/>
      <c r="TD1" s="59"/>
      <c r="TE1" s="59"/>
      <c r="TF1" s="59"/>
      <c r="TG1" s="59"/>
      <c r="TH1" s="59"/>
      <c r="TI1" s="59"/>
      <c r="TJ1" s="59"/>
      <c r="TK1" s="59"/>
      <c r="TL1" s="59"/>
      <c r="TM1" s="59"/>
      <c r="TN1" s="59"/>
      <c r="TO1" s="59"/>
      <c r="TP1" s="59"/>
      <c r="TQ1" s="59"/>
      <c r="TR1" s="59"/>
      <c r="TS1" s="59"/>
      <c r="TT1" s="59"/>
      <c r="TU1" s="59"/>
      <c r="TV1" s="59"/>
      <c r="TW1" s="59"/>
      <c r="TX1" s="59"/>
      <c r="TY1" s="59"/>
      <c r="TZ1" s="59"/>
      <c r="UA1" s="59"/>
      <c r="UB1" s="59"/>
      <c r="UC1" s="59"/>
      <c r="UD1" s="59"/>
      <c r="UE1" s="59"/>
      <c r="UF1" s="59"/>
      <c r="UG1" s="59"/>
      <c r="UH1" s="59"/>
      <c r="UI1" s="59"/>
      <c r="UJ1" s="59"/>
      <c r="UK1" s="59"/>
      <c r="UL1" s="59"/>
      <c r="UM1" s="59"/>
      <c r="UN1" s="59"/>
      <c r="UO1" s="59"/>
      <c r="UP1" s="59"/>
      <c r="UQ1" s="59"/>
      <c r="UR1" s="59"/>
      <c r="US1" s="59"/>
      <c r="UT1" s="59"/>
      <c r="UU1" s="59"/>
      <c r="UV1" s="59"/>
      <c r="UW1" s="59"/>
      <c r="UX1" s="59"/>
      <c r="UY1" s="59"/>
      <c r="UZ1" s="59"/>
      <c r="VA1" s="59"/>
      <c r="VB1" s="59"/>
      <c r="VC1" s="59"/>
      <c r="VD1" s="59"/>
      <c r="VE1" s="59"/>
      <c r="VF1" s="59"/>
      <c r="VG1" s="59"/>
      <c r="VH1" s="59"/>
      <c r="VI1" s="59"/>
      <c r="VJ1" s="59"/>
      <c r="VK1" s="59"/>
      <c r="VL1" s="59"/>
      <c r="VM1" s="59"/>
      <c r="VN1" s="59"/>
      <c r="VO1" s="59"/>
      <c r="VP1" s="59"/>
      <c r="VQ1" s="59"/>
      <c r="VR1" s="59"/>
      <c r="VS1" s="59"/>
      <c r="VT1" s="59"/>
      <c r="VU1" s="59"/>
      <c r="VV1" s="59"/>
      <c r="VW1" s="59"/>
      <c r="VX1" s="59"/>
      <c r="VY1" s="59"/>
      <c r="VZ1" s="59"/>
      <c r="WA1" s="59"/>
      <c r="WB1" s="59"/>
      <c r="WC1" s="59"/>
      <c r="WD1" s="59"/>
      <c r="WE1" s="59"/>
      <c r="WF1" s="59"/>
      <c r="WG1" s="59"/>
      <c r="WH1" s="59"/>
      <c r="WI1" s="59"/>
      <c r="WJ1" s="59"/>
      <c r="WK1" s="59"/>
      <c r="WL1" s="59"/>
      <c r="WM1" s="59"/>
      <c r="WN1" s="59"/>
      <c r="WO1" s="59"/>
      <c r="WP1" s="59"/>
      <c r="WQ1" s="59"/>
      <c r="WR1" s="59"/>
      <c r="WS1" s="59"/>
      <c r="WT1" s="59"/>
      <c r="WU1" s="59"/>
      <c r="WV1" s="59"/>
      <c r="WW1" s="59"/>
      <c r="WX1" s="59"/>
      <c r="WY1" s="59"/>
      <c r="WZ1" s="59"/>
      <c r="XA1" s="59"/>
      <c r="XB1" s="59"/>
      <c r="XC1" s="59"/>
      <c r="XD1" s="59"/>
      <c r="XE1" s="59"/>
      <c r="XF1" s="59"/>
      <c r="XG1" s="59"/>
      <c r="XH1" s="59"/>
      <c r="XI1" s="59"/>
      <c r="XJ1" s="59"/>
      <c r="XK1" s="59"/>
      <c r="XL1" s="59"/>
      <c r="XM1" s="59"/>
      <c r="XN1" s="59"/>
      <c r="XO1" s="59"/>
      <c r="XP1" s="59"/>
      <c r="XQ1" s="59"/>
      <c r="XR1" s="59"/>
      <c r="XS1" s="59"/>
      <c r="XT1" s="59"/>
      <c r="XU1" s="59"/>
      <c r="XV1" s="59"/>
      <c r="XW1" s="59"/>
      <c r="XX1" s="59"/>
      <c r="XY1" s="59"/>
      <c r="XZ1" s="59"/>
      <c r="YA1" s="59"/>
      <c r="YB1" s="59"/>
      <c r="YC1" s="59"/>
      <c r="YD1" s="59"/>
      <c r="YE1" s="59"/>
      <c r="YF1" s="59"/>
      <c r="YG1" s="59"/>
      <c r="YH1" s="59"/>
      <c r="YI1" s="59"/>
      <c r="YJ1" s="59"/>
      <c r="YK1" s="59"/>
      <c r="YL1" s="59"/>
      <c r="YM1" s="59"/>
      <c r="YN1" s="59"/>
      <c r="YO1" s="59"/>
      <c r="YP1" s="59"/>
      <c r="YQ1" s="59"/>
      <c r="YR1" s="59"/>
      <c r="YS1" s="59"/>
      <c r="YT1" s="59"/>
      <c r="YU1" s="59"/>
      <c r="YV1" s="59"/>
      <c r="YW1" s="59"/>
      <c r="YX1" s="59"/>
      <c r="YY1" s="59"/>
      <c r="YZ1" s="59"/>
      <c r="ZA1" s="59"/>
      <c r="ZB1" s="59"/>
      <c r="ZC1" s="59"/>
      <c r="ZD1" s="59"/>
      <c r="ZE1" s="59"/>
      <c r="ZF1" s="59"/>
      <c r="ZG1" s="59"/>
      <c r="ZH1" s="59"/>
      <c r="ZI1" s="59"/>
      <c r="ZJ1" s="59"/>
      <c r="ZK1" s="59"/>
      <c r="ZL1" s="59"/>
      <c r="ZM1" s="59"/>
      <c r="ZN1" s="59"/>
      <c r="ZO1" s="59"/>
      <c r="ZP1" s="59"/>
      <c r="ZQ1" s="59"/>
      <c r="ZR1" s="59"/>
      <c r="ZS1" s="59"/>
      <c r="ZT1" s="59"/>
      <c r="ZU1" s="59"/>
      <c r="ZV1" s="59"/>
      <c r="ZW1" s="59"/>
      <c r="ZX1" s="59"/>
      <c r="ZY1" s="59"/>
      <c r="ZZ1" s="59"/>
      <c r="AAA1" s="59"/>
      <c r="AAB1" s="59"/>
      <c r="AAC1" s="59"/>
      <c r="AAD1" s="59"/>
      <c r="AAE1" s="59"/>
      <c r="AAF1" s="59"/>
      <c r="AAG1" s="59"/>
      <c r="AAH1" s="59"/>
      <c r="AAI1" s="59"/>
      <c r="AAJ1" s="59"/>
      <c r="AAK1" s="59"/>
      <c r="AAL1" s="59"/>
      <c r="AAM1" s="59"/>
      <c r="AAN1" s="59"/>
      <c r="AAO1" s="59"/>
      <c r="AAP1" s="59"/>
      <c r="AAQ1" s="59"/>
      <c r="AAR1" s="59"/>
      <c r="AAS1" s="59"/>
      <c r="AAT1" s="59"/>
      <c r="AAU1" s="59"/>
      <c r="AAV1" s="59"/>
      <c r="AAW1" s="59"/>
      <c r="AAX1" s="59"/>
      <c r="AAY1" s="59"/>
      <c r="AAZ1" s="59"/>
      <c r="ABA1" s="59"/>
      <c r="ABB1" s="59"/>
      <c r="ABC1" s="59"/>
      <c r="ABD1" s="59"/>
      <c r="ABE1" s="59"/>
      <c r="ABF1" s="59"/>
      <c r="ABG1" s="59"/>
      <c r="ABH1" s="59"/>
      <c r="ABI1" s="59"/>
      <c r="ABJ1" s="59"/>
      <c r="ABK1" s="59"/>
      <c r="ABL1" s="59"/>
      <c r="ABM1" s="59"/>
      <c r="ABN1" s="59"/>
      <c r="ABO1" s="59"/>
      <c r="ABP1" s="59"/>
      <c r="ABQ1" s="59"/>
      <c r="ABR1" s="59"/>
      <c r="ABS1" s="59"/>
      <c r="ABT1" s="59"/>
      <c r="ABU1" s="59"/>
      <c r="ABV1" s="59"/>
      <c r="ABW1" s="59"/>
      <c r="ABX1" s="59"/>
      <c r="ABY1" s="59"/>
      <c r="ABZ1" s="59"/>
      <c r="ACA1" s="59"/>
      <c r="ACB1" s="59"/>
      <c r="ACC1" s="59"/>
      <c r="ACD1" s="59"/>
      <c r="ACE1" s="59"/>
      <c r="ACF1" s="59"/>
      <c r="ACG1" s="59"/>
      <c r="ACH1" s="59"/>
      <c r="ACI1" s="59"/>
      <c r="ACJ1" s="59"/>
      <c r="ACK1" s="59"/>
      <c r="ACL1" s="59"/>
      <c r="ACM1" s="59"/>
      <c r="ACN1" s="59"/>
      <c r="ACO1" s="59"/>
      <c r="ACP1" s="59"/>
      <c r="ACQ1" s="59"/>
      <c r="ACR1" s="59"/>
      <c r="ACS1" s="59"/>
      <c r="ACT1" s="59"/>
      <c r="ACU1" s="59"/>
      <c r="ACV1" s="59"/>
      <c r="ACW1" s="59"/>
      <c r="ACX1" s="59"/>
      <c r="ACY1" s="59"/>
      <c r="ACZ1" s="59"/>
      <c r="ADA1" s="59"/>
      <c r="ADB1" s="59"/>
      <c r="ADC1" s="59"/>
      <c r="ADD1" s="59"/>
      <c r="ADE1" s="59"/>
      <c r="ADF1" s="59"/>
      <c r="ADG1" s="59"/>
      <c r="ADH1" s="59"/>
      <c r="ADI1" s="59"/>
      <c r="ADJ1" s="59"/>
      <c r="ADK1" s="59"/>
      <c r="ADL1" s="59"/>
      <c r="ADM1" s="59"/>
      <c r="ADN1" s="59"/>
      <c r="ADO1" s="59"/>
      <c r="ADP1" s="59"/>
      <c r="ADQ1" s="59"/>
      <c r="ADR1" s="59"/>
      <c r="ADS1" s="59"/>
      <c r="ADT1" s="59"/>
      <c r="ADU1" s="59"/>
      <c r="ADV1" s="59"/>
      <c r="ADW1" s="59"/>
      <c r="ADX1" s="59"/>
      <c r="ADY1" s="59"/>
      <c r="ADZ1" s="59"/>
      <c r="AEA1" s="59"/>
      <c r="AEB1" s="59"/>
      <c r="AEC1" s="59"/>
      <c r="AED1" s="59"/>
      <c r="AEE1" s="59"/>
      <c r="AEF1" s="59"/>
      <c r="AEG1" s="59"/>
      <c r="AEH1" s="59"/>
      <c r="AEI1" s="59"/>
      <c r="AEJ1" s="59"/>
      <c r="AEK1" s="59"/>
      <c r="AEL1" s="59"/>
      <c r="AEM1" s="59"/>
      <c r="AEN1" s="59"/>
      <c r="AEO1" s="59"/>
      <c r="AEP1" s="59"/>
      <c r="AEQ1" s="59"/>
      <c r="AER1" s="59"/>
      <c r="AES1" s="59"/>
      <c r="AET1" s="59"/>
      <c r="AEU1" s="59"/>
      <c r="AEV1" s="59"/>
      <c r="AEW1" s="59"/>
      <c r="AEX1" s="59"/>
      <c r="AEY1" s="59"/>
      <c r="AEZ1" s="59"/>
      <c r="AFA1" s="59"/>
      <c r="AFB1" s="59"/>
      <c r="AFC1" s="59"/>
      <c r="AFD1" s="59"/>
      <c r="AFE1" s="59"/>
      <c r="AFF1" s="59"/>
      <c r="AFG1" s="59"/>
      <c r="AFH1" s="59"/>
      <c r="AFI1" s="59"/>
      <c r="AFJ1" s="59"/>
      <c r="AFK1" s="59"/>
      <c r="AFL1" s="59"/>
      <c r="AFM1" s="59"/>
      <c r="AFN1" s="59"/>
      <c r="AFO1" s="59"/>
      <c r="AFP1" s="59"/>
      <c r="AFQ1" s="59"/>
      <c r="AFR1" s="59"/>
      <c r="AFS1" s="59"/>
      <c r="AFT1" s="59"/>
      <c r="AFU1" s="59"/>
      <c r="AFV1" s="59"/>
      <c r="AFW1" s="59"/>
      <c r="AFX1" s="59"/>
      <c r="AFY1" s="59"/>
      <c r="AFZ1" s="59"/>
      <c r="AGA1" s="59"/>
      <c r="AGB1" s="59"/>
      <c r="AGC1" s="59"/>
      <c r="AGD1" s="59"/>
      <c r="AGE1" s="59"/>
      <c r="AGF1" s="59"/>
      <c r="AGG1" s="59"/>
      <c r="AGH1" s="59"/>
      <c r="AGI1" s="59"/>
      <c r="AGJ1" s="59"/>
      <c r="AGK1" s="59"/>
      <c r="AGL1" s="59"/>
      <c r="AGM1" s="59"/>
      <c r="AGN1" s="59"/>
      <c r="AGO1" s="59"/>
      <c r="AGP1" s="59"/>
      <c r="AGQ1" s="59"/>
      <c r="AGR1" s="59"/>
      <c r="AGS1" s="59"/>
      <c r="AGT1" s="59"/>
      <c r="AGU1" s="59"/>
      <c r="AGV1" s="59"/>
      <c r="AGW1" s="59"/>
      <c r="AGX1" s="59"/>
      <c r="AGY1" s="59"/>
      <c r="AGZ1" s="59"/>
      <c r="AHA1" s="59"/>
      <c r="AHB1" s="59"/>
      <c r="AHC1" s="59"/>
      <c r="AHD1" s="59"/>
      <c r="AHE1" s="59"/>
      <c r="AHF1" s="59"/>
      <c r="AHG1" s="59"/>
      <c r="AHH1" s="59"/>
      <c r="AHI1" s="59"/>
      <c r="AHJ1" s="59"/>
      <c r="AHK1" s="59"/>
      <c r="AHL1" s="59"/>
      <c r="AHM1" s="59"/>
      <c r="AHN1" s="59"/>
      <c r="AHO1" s="59"/>
      <c r="AHP1" s="59"/>
      <c r="AHQ1" s="59"/>
      <c r="AHR1" s="59"/>
      <c r="AHS1" s="59"/>
      <c r="AHT1" s="59"/>
      <c r="AHU1" s="59"/>
      <c r="AHV1" s="59"/>
      <c r="AHW1" s="59"/>
      <c r="AHX1" s="59"/>
      <c r="AHY1" s="59"/>
      <c r="AHZ1" s="59"/>
      <c r="AIA1" s="59"/>
      <c r="AIB1" s="59"/>
      <c r="AIC1" s="59"/>
      <c r="AID1" s="59"/>
      <c r="AIE1" s="59"/>
      <c r="AIF1" s="59"/>
      <c r="AIG1" s="59"/>
      <c r="AIH1" s="59"/>
      <c r="AII1" s="59"/>
      <c r="AIJ1" s="59"/>
      <c r="AIK1" s="59"/>
      <c r="AIL1" s="59"/>
      <c r="AIM1" s="59"/>
      <c r="AIN1" s="59"/>
      <c r="AIO1" s="59"/>
      <c r="AIP1" s="59"/>
      <c r="AIQ1" s="59"/>
      <c r="AIR1" s="59"/>
      <c r="AIS1" s="59"/>
      <c r="AIT1" s="59"/>
      <c r="AIU1" s="59"/>
      <c r="AIV1" s="59"/>
      <c r="AIW1" s="59"/>
      <c r="AIX1" s="59"/>
      <c r="AIY1" s="59"/>
      <c r="AIZ1" s="59"/>
      <c r="AJA1" s="59"/>
      <c r="AJB1" s="59"/>
      <c r="AJC1" s="59"/>
      <c r="AJD1" s="59"/>
      <c r="AJE1" s="59"/>
      <c r="AJF1" s="59"/>
      <c r="AJG1" s="59"/>
      <c r="AJH1" s="59"/>
      <c r="AJI1" s="59"/>
      <c r="AJJ1" s="59"/>
      <c r="AJK1" s="59"/>
      <c r="AJL1" s="59"/>
      <c r="AJM1" s="59"/>
      <c r="AJN1" s="59"/>
      <c r="AJO1" s="59"/>
      <c r="AJP1" s="59"/>
      <c r="AJQ1" s="59"/>
      <c r="AJR1" s="59"/>
      <c r="AJS1" s="59"/>
      <c r="AJT1" s="59"/>
      <c r="AJU1" s="59"/>
      <c r="AJV1" s="59"/>
      <c r="AJW1" s="59"/>
      <c r="AJX1" s="59"/>
      <c r="AJY1" s="59"/>
      <c r="AJZ1" s="59"/>
      <c r="AKA1" s="59"/>
      <c r="AKB1" s="59"/>
      <c r="AKC1" s="59"/>
      <c r="AKD1" s="59"/>
      <c r="AKE1" s="59"/>
      <c r="AKF1" s="59"/>
      <c r="AKG1" s="59"/>
      <c r="AKH1" s="59"/>
      <c r="AKI1" s="59"/>
      <c r="AKJ1" s="59"/>
      <c r="AKK1" s="59"/>
      <c r="AKL1" s="59"/>
      <c r="AKM1" s="59"/>
      <c r="AKN1" s="59"/>
      <c r="AKO1" s="59"/>
      <c r="AKP1" s="59"/>
      <c r="AKQ1" s="59"/>
      <c r="AKR1" s="59"/>
      <c r="AKS1" s="59"/>
      <c r="AKT1" s="59"/>
      <c r="AKU1" s="59"/>
      <c r="AKV1" s="59"/>
      <c r="AKW1" s="59"/>
      <c r="AKX1" s="59"/>
      <c r="AKY1" s="59"/>
      <c r="AKZ1" s="59"/>
      <c r="ALA1" s="59"/>
      <c r="ALB1" s="59"/>
      <c r="ALC1" s="59"/>
      <c r="ALD1" s="59"/>
      <c r="ALE1" s="59"/>
      <c r="ALF1" s="59"/>
      <c r="ALG1" s="59"/>
      <c r="ALH1" s="59"/>
      <c r="ALI1" s="59"/>
      <c r="ALJ1" s="59"/>
      <c r="ALK1" s="59"/>
      <c r="ALL1" s="59"/>
      <c r="ALM1" s="59"/>
      <c r="ALN1" s="59"/>
      <c r="ALO1" s="59"/>
      <c r="ALP1" s="59"/>
      <c r="ALQ1" s="59"/>
      <c r="ALR1" s="59"/>
      <c r="ALS1" s="59"/>
      <c r="ALT1" s="59"/>
      <c r="ALU1" s="59"/>
      <c r="ALV1" s="59"/>
      <c r="ALW1" s="59"/>
      <c r="ALX1" s="59"/>
      <c r="ALY1" s="59"/>
      <c r="ALZ1" s="59"/>
      <c r="AMA1" s="59"/>
      <c r="AMB1" s="59"/>
      <c r="AMC1" s="59"/>
      <c r="AMD1" s="59"/>
      <c r="AME1" s="59"/>
      <c r="AMF1" s="59"/>
      <c r="AMG1" s="59"/>
      <c r="AMH1" s="59"/>
      <c r="AMI1" s="59"/>
      <c r="AMJ1" s="59"/>
    </row>
    <row r="2" spans="1:1024" s="74" customFormat="1" ht="15" customHeight="1" x14ac:dyDescent="0.2">
      <c r="A2" s="271" t="s">
        <v>1</v>
      </c>
      <c r="B2" s="264" t="s">
        <v>2</v>
      </c>
      <c r="C2" s="274" t="s">
        <v>17</v>
      </c>
      <c r="D2" s="275"/>
      <c r="E2" s="275"/>
      <c r="F2" s="275"/>
      <c r="G2" s="275"/>
      <c r="H2" s="275"/>
      <c r="I2" s="275"/>
      <c r="J2" s="275"/>
      <c r="K2" s="275"/>
      <c r="L2" s="276"/>
      <c r="M2" s="174" t="s">
        <v>16</v>
      </c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  <c r="IQ2" s="73"/>
      <c r="IR2" s="73"/>
      <c r="IS2" s="73"/>
      <c r="IT2" s="73"/>
      <c r="IU2" s="73"/>
      <c r="IV2" s="73"/>
      <c r="IW2" s="73"/>
      <c r="IX2" s="73"/>
      <c r="IY2" s="73"/>
      <c r="IZ2" s="73"/>
      <c r="JA2" s="73"/>
      <c r="JB2" s="73"/>
      <c r="JC2" s="73"/>
      <c r="JD2" s="73"/>
      <c r="JE2" s="73"/>
      <c r="JF2" s="73"/>
      <c r="JG2" s="73"/>
      <c r="JH2" s="73"/>
      <c r="JI2" s="73"/>
      <c r="JJ2" s="73"/>
      <c r="JK2" s="73"/>
      <c r="JL2" s="73"/>
      <c r="JM2" s="73"/>
      <c r="JN2" s="73"/>
      <c r="JO2" s="73"/>
      <c r="JP2" s="73"/>
      <c r="JQ2" s="73"/>
      <c r="JR2" s="73"/>
      <c r="JS2" s="73"/>
      <c r="JT2" s="73"/>
      <c r="JU2" s="73"/>
      <c r="JV2" s="73"/>
      <c r="JW2" s="73"/>
      <c r="JX2" s="73"/>
      <c r="JY2" s="73"/>
      <c r="JZ2" s="73"/>
      <c r="KA2" s="73"/>
      <c r="KB2" s="73"/>
      <c r="KC2" s="73"/>
      <c r="KD2" s="73"/>
      <c r="KE2" s="73"/>
      <c r="KF2" s="73"/>
      <c r="KG2" s="73"/>
      <c r="KH2" s="73"/>
      <c r="KI2" s="73"/>
      <c r="KJ2" s="73"/>
      <c r="KK2" s="73"/>
      <c r="KL2" s="73"/>
      <c r="KM2" s="73"/>
      <c r="KN2" s="73"/>
      <c r="KO2" s="73"/>
      <c r="KP2" s="73"/>
      <c r="KQ2" s="73"/>
      <c r="KR2" s="73"/>
      <c r="KS2" s="73"/>
      <c r="KT2" s="73"/>
      <c r="KU2" s="73"/>
      <c r="KV2" s="73"/>
      <c r="KW2" s="73"/>
      <c r="KX2" s="73"/>
      <c r="KY2" s="73"/>
      <c r="KZ2" s="73"/>
      <c r="LA2" s="73"/>
      <c r="LB2" s="73"/>
      <c r="LC2" s="73"/>
      <c r="LD2" s="73"/>
      <c r="LE2" s="73"/>
      <c r="LF2" s="73"/>
      <c r="LG2" s="73"/>
      <c r="LH2" s="73"/>
      <c r="LI2" s="73"/>
      <c r="LJ2" s="73"/>
      <c r="LK2" s="73"/>
      <c r="LL2" s="73"/>
      <c r="LM2" s="73"/>
      <c r="LN2" s="73"/>
      <c r="LO2" s="73"/>
      <c r="LP2" s="73"/>
      <c r="LQ2" s="73"/>
      <c r="LR2" s="73"/>
      <c r="LS2" s="73"/>
      <c r="LT2" s="73"/>
      <c r="LU2" s="73"/>
      <c r="LV2" s="73"/>
      <c r="LW2" s="73"/>
      <c r="LX2" s="73"/>
      <c r="LY2" s="73"/>
      <c r="LZ2" s="73"/>
      <c r="MA2" s="73"/>
      <c r="MB2" s="73"/>
      <c r="MC2" s="73"/>
      <c r="MD2" s="73"/>
      <c r="ME2" s="73"/>
      <c r="MF2" s="73"/>
      <c r="MG2" s="73"/>
      <c r="MH2" s="73"/>
      <c r="MI2" s="73"/>
      <c r="MJ2" s="73"/>
      <c r="MK2" s="73"/>
      <c r="ML2" s="73"/>
      <c r="MM2" s="73"/>
      <c r="MN2" s="73"/>
      <c r="MO2" s="73"/>
      <c r="MP2" s="73"/>
      <c r="MQ2" s="73"/>
      <c r="MR2" s="73"/>
      <c r="MS2" s="73"/>
      <c r="MT2" s="73"/>
      <c r="MU2" s="73"/>
      <c r="MV2" s="73"/>
      <c r="MW2" s="73"/>
      <c r="MX2" s="73"/>
      <c r="MY2" s="73"/>
      <c r="MZ2" s="73"/>
      <c r="NA2" s="73"/>
      <c r="NB2" s="73"/>
      <c r="NC2" s="73"/>
      <c r="ND2" s="73"/>
      <c r="NE2" s="73"/>
      <c r="NF2" s="73"/>
      <c r="NG2" s="73"/>
      <c r="NH2" s="73"/>
      <c r="NI2" s="73"/>
      <c r="NJ2" s="73"/>
      <c r="NK2" s="73"/>
      <c r="NL2" s="73"/>
      <c r="NM2" s="73"/>
      <c r="NN2" s="73"/>
      <c r="NO2" s="73"/>
      <c r="NP2" s="73"/>
      <c r="NQ2" s="73"/>
      <c r="NR2" s="73"/>
      <c r="NS2" s="73"/>
      <c r="NT2" s="73"/>
      <c r="NU2" s="73"/>
      <c r="NV2" s="73"/>
      <c r="NW2" s="73"/>
      <c r="NX2" s="73"/>
      <c r="NY2" s="73"/>
      <c r="NZ2" s="73"/>
      <c r="OA2" s="73"/>
      <c r="OB2" s="73"/>
      <c r="OC2" s="73"/>
      <c r="OD2" s="73"/>
      <c r="OE2" s="73"/>
      <c r="OF2" s="73"/>
      <c r="OG2" s="73"/>
      <c r="OH2" s="73"/>
      <c r="OI2" s="73"/>
      <c r="OJ2" s="73"/>
      <c r="OK2" s="73"/>
      <c r="OL2" s="73"/>
      <c r="OM2" s="73"/>
      <c r="ON2" s="73"/>
      <c r="OO2" s="73"/>
      <c r="OP2" s="73"/>
      <c r="OQ2" s="73"/>
      <c r="OR2" s="73"/>
      <c r="OS2" s="73"/>
      <c r="OT2" s="73"/>
      <c r="OU2" s="73"/>
      <c r="OV2" s="73"/>
      <c r="OW2" s="73"/>
      <c r="OX2" s="73"/>
      <c r="OY2" s="73"/>
      <c r="OZ2" s="73"/>
      <c r="PA2" s="73"/>
      <c r="PB2" s="73"/>
      <c r="PC2" s="73"/>
      <c r="PD2" s="73"/>
      <c r="PE2" s="73"/>
      <c r="PF2" s="73"/>
      <c r="PG2" s="73"/>
      <c r="PH2" s="73"/>
      <c r="PI2" s="73"/>
      <c r="PJ2" s="73"/>
      <c r="PK2" s="73"/>
      <c r="PL2" s="73"/>
      <c r="PM2" s="73"/>
      <c r="PN2" s="73"/>
      <c r="PO2" s="73"/>
      <c r="PP2" s="73"/>
      <c r="PQ2" s="73"/>
      <c r="PR2" s="73"/>
      <c r="PS2" s="73"/>
      <c r="PT2" s="73"/>
      <c r="PU2" s="73"/>
      <c r="PV2" s="73"/>
      <c r="PW2" s="73"/>
      <c r="PX2" s="73"/>
      <c r="PY2" s="73"/>
      <c r="PZ2" s="73"/>
      <c r="QA2" s="73"/>
      <c r="QB2" s="73"/>
      <c r="QC2" s="73"/>
      <c r="QD2" s="73"/>
      <c r="QE2" s="73"/>
      <c r="QF2" s="73"/>
      <c r="QG2" s="73"/>
      <c r="QH2" s="73"/>
      <c r="QI2" s="73"/>
      <c r="QJ2" s="73"/>
      <c r="QK2" s="73"/>
      <c r="QL2" s="73"/>
      <c r="QM2" s="73"/>
      <c r="QN2" s="73"/>
      <c r="QO2" s="73"/>
      <c r="QP2" s="73"/>
      <c r="QQ2" s="73"/>
      <c r="QR2" s="73"/>
      <c r="QS2" s="73"/>
      <c r="QT2" s="73"/>
      <c r="QU2" s="73"/>
      <c r="QV2" s="73"/>
      <c r="QW2" s="73"/>
      <c r="QX2" s="73"/>
      <c r="QY2" s="73"/>
      <c r="QZ2" s="73"/>
      <c r="RA2" s="73"/>
      <c r="RB2" s="73"/>
      <c r="RC2" s="73"/>
      <c r="RD2" s="73"/>
      <c r="RE2" s="73"/>
      <c r="RF2" s="73"/>
      <c r="RG2" s="73"/>
      <c r="RH2" s="73"/>
      <c r="RI2" s="73"/>
      <c r="RJ2" s="73"/>
      <c r="RK2" s="73"/>
      <c r="RL2" s="73"/>
      <c r="RM2" s="73"/>
      <c r="RN2" s="73"/>
      <c r="RO2" s="73"/>
      <c r="RP2" s="73"/>
      <c r="RQ2" s="73"/>
      <c r="RR2" s="73"/>
      <c r="RS2" s="73"/>
      <c r="RT2" s="73"/>
      <c r="RU2" s="73"/>
      <c r="RV2" s="73"/>
      <c r="RW2" s="73"/>
      <c r="RX2" s="73"/>
      <c r="RY2" s="73"/>
      <c r="RZ2" s="73"/>
      <c r="SA2" s="73"/>
      <c r="SB2" s="73"/>
      <c r="SC2" s="73"/>
      <c r="SD2" s="73"/>
      <c r="SE2" s="73"/>
      <c r="SF2" s="73"/>
      <c r="SG2" s="73"/>
      <c r="SH2" s="73"/>
      <c r="SI2" s="73"/>
      <c r="SJ2" s="73"/>
      <c r="SK2" s="73"/>
      <c r="SL2" s="73"/>
      <c r="SM2" s="73"/>
      <c r="SN2" s="73"/>
      <c r="SO2" s="73"/>
      <c r="SP2" s="73"/>
      <c r="SQ2" s="73"/>
      <c r="SR2" s="73"/>
      <c r="SS2" s="73"/>
      <c r="ST2" s="73"/>
      <c r="SU2" s="73"/>
      <c r="SV2" s="73"/>
      <c r="SW2" s="73"/>
      <c r="SX2" s="73"/>
      <c r="SY2" s="73"/>
      <c r="SZ2" s="73"/>
      <c r="TA2" s="73"/>
      <c r="TB2" s="73"/>
      <c r="TC2" s="73"/>
      <c r="TD2" s="73"/>
      <c r="TE2" s="73"/>
      <c r="TF2" s="73"/>
      <c r="TG2" s="73"/>
      <c r="TH2" s="73"/>
      <c r="TI2" s="73"/>
      <c r="TJ2" s="73"/>
      <c r="TK2" s="73"/>
      <c r="TL2" s="73"/>
      <c r="TM2" s="73"/>
      <c r="TN2" s="73"/>
      <c r="TO2" s="73"/>
      <c r="TP2" s="73"/>
      <c r="TQ2" s="73"/>
      <c r="TR2" s="73"/>
      <c r="TS2" s="73"/>
      <c r="TT2" s="73"/>
      <c r="TU2" s="73"/>
      <c r="TV2" s="73"/>
      <c r="TW2" s="73"/>
      <c r="TX2" s="73"/>
      <c r="TY2" s="73"/>
      <c r="TZ2" s="73"/>
      <c r="UA2" s="73"/>
      <c r="UB2" s="73"/>
      <c r="UC2" s="73"/>
      <c r="UD2" s="73"/>
      <c r="UE2" s="73"/>
      <c r="UF2" s="73"/>
      <c r="UG2" s="73"/>
      <c r="UH2" s="73"/>
      <c r="UI2" s="73"/>
      <c r="UJ2" s="73"/>
      <c r="UK2" s="73"/>
      <c r="UL2" s="73"/>
      <c r="UM2" s="73"/>
      <c r="UN2" s="73"/>
      <c r="UO2" s="73"/>
      <c r="UP2" s="73"/>
      <c r="UQ2" s="73"/>
      <c r="UR2" s="73"/>
      <c r="US2" s="73"/>
      <c r="UT2" s="73"/>
      <c r="UU2" s="73"/>
      <c r="UV2" s="73"/>
      <c r="UW2" s="73"/>
      <c r="UX2" s="73"/>
      <c r="UY2" s="73"/>
      <c r="UZ2" s="73"/>
      <c r="VA2" s="73"/>
      <c r="VB2" s="73"/>
      <c r="VC2" s="73"/>
      <c r="VD2" s="73"/>
      <c r="VE2" s="73"/>
      <c r="VF2" s="73"/>
      <c r="VG2" s="73"/>
      <c r="VH2" s="73"/>
      <c r="VI2" s="73"/>
      <c r="VJ2" s="73"/>
      <c r="VK2" s="73"/>
      <c r="VL2" s="73"/>
      <c r="VM2" s="73"/>
      <c r="VN2" s="73"/>
      <c r="VO2" s="73"/>
      <c r="VP2" s="73"/>
      <c r="VQ2" s="73"/>
      <c r="VR2" s="73"/>
      <c r="VS2" s="73"/>
      <c r="VT2" s="73"/>
      <c r="VU2" s="73"/>
      <c r="VV2" s="73"/>
      <c r="VW2" s="73"/>
      <c r="VX2" s="73"/>
      <c r="VY2" s="73"/>
      <c r="VZ2" s="73"/>
      <c r="WA2" s="73"/>
      <c r="WB2" s="73"/>
      <c r="WC2" s="73"/>
      <c r="WD2" s="73"/>
      <c r="WE2" s="73"/>
      <c r="WF2" s="73"/>
      <c r="WG2" s="73"/>
      <c r="WH2" s="73"/>
      <c r="WI2" s="73"/>
      <c r="WJ2" s="73"/>
      <c r="WK2" s="73"/>
      <c r="WL2" s="73"/>
      <c r="WM2" s="73"/>
      <c r="WN2" s="73"/>
      <c r="WO2" s="73"/>
      <c r="WP2" s="73"/>
      <c r="WQ2" s="73"/>
      <c r="WR2" s="73"/>
      <c r="WS2" s="73"/>
      <c r="WT2" s="73"/>
      <c r="WU2" s="73"/>
      <c r="WV2" s="73"/>
      <c r="WW2" s="73"/>
      <c r="WX2" s="73"/>
      <c r="WY2" s="73"/>
      <c r="WZ2" s="73"/>
      <c r="XA2" s="73"/>
      <c r="XB2" s="73"/>
      <c r="XC2" s="73"/>
      <c r="XD2" s="73"/>
      <c r="XE2" s="73"/>
      <c r="XF2" s="73"/>
      <c r="XG2" s="73"/>
      <c r="XH2" s="73"/>
      <c r="XI2" s="73"/>
      <c r="XJ2" s="73"/>
      <c r="XK2" s="73"/>
      <c r="XL2" s="73"/>
      <c r="XM2" s="73"/>
      <c r="XN2" s="73"/>
      <c r="XO2" s="73"/>
      <c r="XP2" s="73"/>
      <c r="XQ2" s="73"/>
      <c r="XR2" s="73"/>
      <c r="XS2" s="73"/>
      <c r="XT2" s="73"/>
      <c r="XU2" s="73"/>
      <c r="XV2" s="73"/>
      <c r="XW2" s="73"/>
      <c r="XX2" s="73"/>
      <c r="XY2" s="73"/>
      <c r="XZ2" s="73"/>
      <c r="YA2" s="73"/>
      <c r="YB2" s="73"/>
      <c r="YC2" s="73"/>
      <c r="YD2" s="73"/>
      <c r="YE2" s="73"/>
      <c r="YF2" s="73"/>
      <c r="YG2" s="73"/>
      <c r="YH2" s="73"/>
      <c r="YI2" s="73"/>
      <c r="YJ2" s="73"/>
      <c r="YK2" s="73"/>
      <c r="YL2" s="73"/>
      <c r="YM2" s="73"/>
      <c r="YN2" s="73"/>
      <c r="YO2" s="73"/>
      <c r="YP2" s="73"/>
      <c r="YQ2" s="73"/>
      <c r="YR2" s="73"/>
      <c r="YS2" s="73"/>
      <c r="YT2" s="73"/>
      <c r="YU2" s="73"/>
      <c r="YV2" s="73"/>
      <c r="YW2" s="73"/>
      <c r="YX2" s="73"/>
      <c r="YY2" s="73"/>
      <c r="YZ2" s="73"/>
      <c r="ZA2" s="73"/>
      <c r="ZB2" s="73"/>
      <c r="ZC2" s="73"/>
      <c r="ZD2" s="73"/>
      <c r="ZE2" s="73"/>
      <c r="ZF2" s="73"/>
      <c r="ZG2" s="73"/>
      <c r="ZH2" s="73"/>
      <c r="ZI2" s="73"/>
      <c r="ZJ2" s="73"/>
      <c r="ZK2" s="73"/>
      <c r="ZL2" s="73"/>
      <c r="ZM2" s="73"/>
      <c r="ZN2" s="73"/>
      <c r="ZO2" s="73"/>
      <c r="ZP2" s="73"/>
      <c r="ZQ2" s="73"/>
      <c r="ZR2" s="73"/>
      <c r="ZS2" s="73"/>
      <c r="ZT2" s="73"/>
      <c r="ZU2" s="73"/>
      <c r="ZV2" s="73"/>
      <c r="ZW2" s="73"/>
      <c r="ZX2" s="73"/>
      <c r="ZY2" s="73"/>
      <c r="ZZ2" s="73"/>
      <c r="AAA2" s="73"/>
      <c r="AAB2" s="73"/>
      <c r="AAC2" s="73"/>
      <c r="AAD2" s="73"/>
      <c r="AAE2" s="73"/>
      <c r="AAF2" s="73"/>
      <c r="AAG2" s="73"/>
      <c r="AAH2" s="73"/>
      <c r="AAI2" s="73"/>
      <c r="AAJ2" s="73"/>
      <c r="AAK2" s="73"/>
      <c r="AAL2" s="73"/>
      <c r="AAM2" s="73"/>
      <c r="AAN2" s="73"/>
      <c r="AAO2" s="73"/>
      <c r="AAP2" s="73"/>
      <c r="AAQ2" s="73"/>
      <c r="AAR2" s="73"/>
      <c r="AAS2" s="73"/>
      <c r="AAT2" s="73"/>
      <c r="AAU2" s="73"/>
      <c r="AAV2" s="73"/>
      <c r="AAW2" s="73"/>
      <c r="AAX2" s="73"/>
      <c r="AAY2" s="73"/>
      <c r="AAZ2" s="73"/>
      <c r="ABA2" s="73"/>
      <c r="ABB2" s="73"/>
      <c r="ABC2" s="73"/>
      <c r="ABD2" s="73"/>
      <c r="ABE2" s="73"/>
      <c r="ABF2" s="73"/>
      <c r="ABG2" s="73"/>
      <c r="ABH2" s="73"/>
      <c r="ABI2" s="73"/>
      <c r="ABJ2" s="73"/>
      <c r="ABK2" s="73"/>
      <c r="ABL2" s="73"/>
      <c r="ABM2" s="73"/>
      <c r="ABN2" s="73"/>
      <c r="ABO2" s="73"/>
      <c r="ABP2" s="73"/>
      <c r="ABQ2" s="73"/>
      <c r="ABR2" s="73"/>
      <c r="ABS2" s="73"/>
      <c r="ABT2" s="73"/>
      <c r="ABU2" s="73"/>
      <c r="ABV2" s="73"/>
      <c r="ABW2" s="73"/>
      <c r="ABX2" s="73"/>
      <c r="ABY2" s="73"/>
      <c r="ABZ2" s="73"/>
      <c r="ACA2" s="73"/>
      <c r="ACB2" s="73"/>
      <c r="ACC2" s="73"/>
      <c r="ACD2" s="73"/>
      <c r="ACE2" s="73"/>
      <c r="ACF2" s="73"/>
      <c r="ACG2" s="73"/>
      <c r="ACH2" s="73"/>
      <c r="ACI2" s="73"/>
      <c r="ACJ2" s="73"/>
      <c r="ACK2" s="73"/>
      <c r="ACL2" s="73"/>
      <c r="ACM2" s="73"/>
      <c r="ACN2" s="73"/>
      <c r="ACO2" s="73"/>
      <c r="ACP2" s="73"/>
      <c r="ACQ2" s="73"/>
      <c r="ACR2" s="73"/>
      <c r="ACS2" s="73"/>
      <c r="ACT2" s="73"/>
      <c r="ACU2" s="73"/>
      <c r="ACV2" s="73"/>
      <c r="ACW2" s="73"/>
      <c r="ACX2" s="73"/>
      <c r="ACY2" s="73"/>
      <c r="ACZ2" s="73"/>
      <c r="ADA2" s="73"/>
      <c r="ADB2" s="73"/>
      <c r="ADC2" s="73"/>
      <c r="ADD2" s="73"/>
      <c r="ADE2" s="73"/>
      <c r="ADF2" s="73"/>
      <c r="ADG2" s="73"/>
      <c r="ADH2" s="73"/>
      <c r="ADI2" s="73"/>
      <c r="ADJ2" s="73"/>
      <c r="ADK2" s="73"/>
      <c r="ADL2" s="73"/>
      <c r="ADM2" s="73"/>
      <c r="ADN2" s="73"/>
      <c r="ADO2" s="73"/>
      <c r="ADP2" s="73"/>
      <c r="ADQ2" s="73"/>
      <c r="ADR2" s="73"/>
      <c r="ADS2" s="73"/>
      <c r="ADT2" s="73"/>
      <c r="ADU2" s="73"/>
      <c r="ADV2" s="73"/>
      <c r="ADW2" s="73"/>
      <c r="ADX2" s="73"/>
      <c r="ADY2" s="73"/>
      <c r="ADZ2" s="73"/>
      <c r="AEA2" s="73"/>
      <c r="AEB2" s="73"/>
      <c r="AEC2" s="73"/>
      <c r="AED2" s="73"/>
      <c r="AEE2" s="73"/>
      <c r="AEF2" s="73"/>
      <c r="AEG2" s="73"/>
      <c r="AEH2" s="73"/>
      <c r="AEI2" s="73"/>
      <c r="AEJ2" s="73"/>
      <c r="AEK2" s="73"/>
      <c r="AEL2" s="73"/>
      <c r="AEM2" s="73"/>
      <c r="AEN2" s="73"/>
      <c r="AEO2" s="73"/>
      <c r="AEP2" s="73"/>
      <c r="AEQ2" s="73"/>
      <c r="AER2" s="73"/>
      <c r="AES2" s="73"/>
      <c r="AET2" s="73"/>
      <c r="AEU2" s="73"/>
      <c r="AEV2" s="73"/>
      <c r="AEW2" s="73"/>
      <c r="AEX2" s="73"/>
      <c r="AEY2" s="73"/>
      <c r="AEZ2" s="73"/>
      <c r="AFA2" s="73"/>
      <c r="AFB2" s="73"/>
      <c r="AFC2" s="73"/>
      <c r="AFD2" s="73"/>
      <c r="AFE2" s="73"/>
      <c r="AFF2" s="73"/>
      <c r="AFG2" s="73"/>
      <c r="AFH2" s="73"/>
      <c r="AFI2" s="73"/>
      <c r="AFJ2" s="73"/>
      <c r="AFK2" s="73"/>
      <c r="AFL2" s="73"/>
      <c r="AFM2" s="73"/>
      <c r="AFN2" s="73"/>
      <c r="AFO2" s="73"/>
      <c r="AFP2" s="73"/>
      <c r="AFQ2" s="73"/>
      <c r="AFR2" s="73"/>
      <c r="AFS2" s="73"/>
      <c r="AFT2" s="73"/>
      <c r="AFU2" s="73"/>
      <c r="AFV2" s="73"/>
      <c r="AFW2" s="73"/>
      <c r="AFX2" s="73"/>
      <c r="AFY2" s="73"/>
      <c r="AFZ2" s="73"/>
      <c r="AGA2" s="73"/>
      <c r="AGB2" s="73"/>
      <c r="AGC2" s="73"/>
      <c r="AGD2" s="73"/>
      <c r="AGE2" s="73"/>
      <c r="AGF2" s="73"/>
      <c r="AGG2" s="73"/>
      <c r="AGH2" s="73"/>
      <c r="AGI2" s="73"/>
      <c r="AGJ2" s="73"/>
      <c r="AGK2" s="73"/>
      <c r="AGL2" s="73"/>
      <c r="AGM2" s="73"/>
      <c r="AGN2" s="73"/>
      <c r="AGO2" s="73"/>
      <c r="AGP2" s="73"/>
      <c r="AGQ2" s="73"/>
      <c r="AGR2" s="73"/>
      <c r="AGS2" s="73"/>
      <c r="AGT2" s="73"/>
      <c r="AGU2" s="73"/>
      <c r="AGV2" s="73"/>
      <c r="AGW2" s="73"/>
      <c r="AGX2" s="73"/>
      <c r="AGY2" s="73"/>
      <c r="AGZ2" s="73"/>
      <c r="AHA2" s="73"/>
      <c r="AHB2" s="73"/>
      <c r="AHC2" s="73"/>
      <c r="AHD2" s="73"/>
      <c r="AHE2" s="73"/>
      <c r="AHF2" s="73"/>
      <c r="AHG2" s="73"/>
      <c r="AHH2" s="73"/>
      <c r="AHI2" s="73"/>
      <c r="AHJ2" s="73"/>
      <c r="AHK2" s="73"/>
      <c r="AHL2" s="73"/>
      <c r="AHM2" s="73"/>
      <c r="AHN2" s="73"/>
      <c r="AHO2" s="73"/>
      <c r="AHP2" s="73"/>
      <c r="AHQ2" s="73"/>
      <c r="AHR2" s="73"/>
      <c r="AHS2" s="73"/>
      <c r="AHT2" s="73"/>
      <c r="AHU2" s="73"/>
      <c r="AHV2" s="73"/>
      <c r="AHW2" s="73"/>
      <c r="AHX2" s="73"/>
      <c r="AHY2" s="73"/>
      <c r="AHZ2" s="73"/>
      <c r="AIA2" s="73"/>
      <c r="AIB2" s="73"/>
      <c r="AIC2" s="73"/>
      <c r="AID2" s="73"/>
      <c r="AIE2" s="73"/>
      <c r="AIF2" s="73"/>
      <c r="AIG2" s="73"/>
      <c r="AIH2" s="73"/>
      <c r="AII2" s="73"/>
      <c r="AIJ2" s="73"/>
      <c r="AIK2" s="73"/>
      <c r="AIL2" s="73"/>
      <c r="AIM2" s="73"/>
      <c r="AIN2" s="73"/>
      <c r="AIO2" s="73"/>
      <c r="AIP2" s="73"/>
      <c r="AIQ2" s="73"/>
      <c r="AIR2" s="73"/>
      <c r="AIS2" s="73"/>
      <c r="AIT2" s="73"/>
      <c r="AIU2" s="73"/>
      <c r="AIV2" s="73"/>
      <c r="AIW2" s="73"/>
      <c r="AIX2" s="73"/>
      <c r="AIY2" s="73"/>
      <c r="AIZ2" s="73"/>
      <c r="AJA2" s="73"/>
      <c r="AJB2" s="73"/>
      <c r="AJC2" s="73"/>
      <c r="AJD2" s="73"/>
      <c r="AJE2" s="73"/>
      <c r="AJF2" s="73"/>
      <c r="AJG2" s="73"/>
      <c r="AJH2" s="73"/>
      <c r="AJI2" s="73"/>
      <c r="AJJ2" s="73"/>
      <c r="AJK2" s="73"/>
      <c r="AJL2" s="73"/>
      <c r="AJM2" s="73"/>
      <c r="AJN2" s="73"/>
      <c r="AJO2" s="73"/>
      <c r="AJP2" s="73"/>
      <c r="AJQ2" s="73"/>
      <c r="AJR2" s="73"/>
      <c r="AJS2" s="73"/>
      <c r="AJT2" s="73"/>
      <c r="AJU2" s="73"/>
      <c r="AJV2" s="73"/>
      <c r="AJW2" s="73"/>
      <c r="AJX2" s="73"/>
      <c r="AJY2" s="73"/>
      <c r="AJZ2" s="73"/>
      <c r="AKA2" s="73"/>
      <c r="AKB2" s="73"/>
      <c r="AKC2" s="73"/>
      <c r="AKD2" s="73"/>
      <c r="AKE2" s="73"/>
      <c r="AKF2" s="73"/>
      <c r="AKG2" s="73"/>
      <c r="AKH2" s="73"/>
      <c r="AKI2" s="73"/>
      <c r="AKJ2" s="73"/>
      <c r="AKK2" s="73"/>
      <c r="AKL2" s="73"/>
      <c r="AKM2" s="73"/>
      <c r="AKN2" s="73"/>
      <c r="AKO2" s="73"/>
      <c r="AKP2" s="73"/>
      <c r="AKQ2" s="73"/>
      <c r="AKR2" s="73"/>
      <c r="AKS2" s="73"/>
      <c r="AKT2" s="73"/>
      <c r="AKU2" s="73"/>
      <c r="AKV2" s="73"/>
      <c r="AKW2" s="73"/>
      <c r="AKX2" s="73"/>
      <c r="AKY2" s="73"/>
      <c r="AKZ2" s="73"/>
      <c r="ALA2" s="73"/>
      <c r="ALB2" s="73"/>
      <c r="ALC2" s="73"/>
      <c r="ALD2" s="73"/>
      <c r="ALE2" s="73"/>
      <c r="ALF2" s="73"/>
      <c r="ALG2" s="73"/>
      <c r="ALH2" s="73"/>
      <c r="ALI2" s="73"/>
      <c r="ALJ2" s="73"/>
      <c r="ALK2" s="73"/>
      <c r="ALL2" s="73"/>
      <c r="ALM2" s="73"/>
      <c r="ALN2" s="73"/>
      <c r="ALO2" s="73"/>
      <c r="ALP2" s="73"/>
      <c r="ALQ2" s="73"/>
      <c r="ALR2" s="73"/>
      <c r="ALS2" s="73"/>
      <c r="ALT2" s="73"/>
      <c r="ALU2" s="73"/>
      <c r="ALV2" s="73"/>
      <c r="ALW2" s="73"/>
      <c r="ALX2" s="73"/>
      <c r="ALY2" s="73"/>
      <c r="ALZ2" s="73"/>
      <c r="AMA2" s="73"/>
      <c r="AMB2" s="73"/>
      <c r="AMC2" s="73"/>
      <c r="AMD2" s="73"/>
      <c r="AME2" s="73"/>
      <c r="AMF2" s="73"/>
      <c r="AMG2" s="73"/>
      <c r="AMH2" s="73"/>
      <c r="AMI2" s="73"/>
      <c r="AMJ2" s="73"/>
    </row>
    <row r="3" spans="1:1024" s="74" customFormat="1" ht="11.25" customHeight="1" x14ac:dyDescent="0.2">
      <c r="A3" s="272"/>
      <c r="B3" s="264"/>
      <c r="C3" s="264" t="s">
        <v>19</v>
      </c>
      <c r="D3" s="264" t="s">
        <v>20</v>
      </c>
      <c r="E3" s="264" t="s">
        <v>21</v>
      </c>
      <c r="F3" s="264" t="s">
        <v>22</v>
      </c>
      <c r="G3" s="264"/>
      <c r="H3" s="264" t="s">
        <v>23</v>
      </c>
      <c r="I3" s="264" t="s">
        <v>8</v>
      </c>
      <c r="J3" s="264" t="s">
        <v>9</v>
      </c>
      <c r="K3" s="264" t="s">
        <v>63</v>
      </c>
      <c r="L3" s="265" t="s">
        <v>64</v>
      </c>
      <c r="M3" s="175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  <c r="IR3" s="73"/>
      <c r="IS3" s="73"/>
      <c r="IT3" s="73"/>
      <c r="IU3" s="73"/>
      <c r="IV3" s="73"/>
      <c r="IW3" s="73"/>
      <c r="IX3" s="73"/>
      <c r="IY3" s="73"/>
      <c r="IZ3" s="73"/>
      <c r="JA3" s="73"/>
      <c r="JB3" s="73"/>
      <c r="JC3" s="73"/>
      <c r="JD3" s="73"/>
      <c r="JE3" s="73"/>
      <c r="JF3" s="73"/>
      <c r="JG3" s="73"/>
      <c r="JH3" s="73"/>
      <c r="JI3" s="73"/>
      <c r="JJ3" s="73"/>
      <c r="JK3" s="73"/>
      <c r="JL3" s="73"/>
      <c r="JM3" s="73"/>
      <c r="JN3" s="73"/>
      <c r="JO3" s="73"/>
      <c r="JP3" s="73"/>
      <c r="JQ3" s="73"/>
      <c r="JR3" s="73"/>
      <c r="JS3" s="73"/>
      <c r="JT3" s="73"/>
      <c r="JU3" s="73"/>
      <c r="JV3" s="73"/>
      <c r="JW3" s="73"/>
      <c r="JX3" s="73"/>
      <c r="JY3" s="73"/>
      <c r="JZ3" s="73"/>
      <c r="KA3" s="73"/>
      <c r="KB3" s="73"/>
      <c r="KC3" s="73"/>
      <c r="KD3" s="73"/>
      <c r="KE3" s="73"/>
      <c r="KF3" s="73"/>
      <c r="KG3" s="73"/>
      <c r="KH3" s="73"/>
      <c r="KI3" s="73"/>
      <c r="KJ3" s="73"/>
      <c r="KK3" s="73"/>
      <c r="KL3" s="73"/>
      <c r="KM3" s="73"/>
      <c r="KN3" s="73"/>
      <c r="KO3" s="73"/>
      <c r="KP3" s="73"/>
      <c r="KQ3" s="73"/>
      <c r="KR3" s="73"/>
      <c r="KS3" s="73"/>
      <c r="KT3" s="73"/>
      <c r="KU3" s="73"/>
      <c r="KV3" s="73"/>
      <c r="KW3" s="73"/>
      <c r="KX3" s="73"/>
      <c r="KY3" s="73"/>
      <c r="KZ3" s="73"/>
      <c r="LA3" s="73"/>
      <c r="LB3" s="73"/>
      <c r="LC3" s="73"/>
      <c r="LD3" s="73"/>
      <c r="LE3" s="73"/>
      <c r="LF3" s="73"/>
      <c r="LG3" s="73"/>
      <c r="LH3" s="73"/>
      <c r="LI3" s="73"/>
      <c r="LJ3" s="73"/>
      <c r="LK3" s="73"/>
      <c r="LL3" s="73"/>
      <c r="LM3" s="73"/>
      <c r="LN3" s="73"/>
      <c r="LO3" s="73"/>
      <c r="LP3" s="73"/>
      <c r="LQ3" s="73"/>
      <c r="LR3" s="73"/>
      <c r="LS3" s="73"/>
      <c r="LT3" s="73"/>
      <c r="LU3" s="73"/>
      <c r="LV3" s="73"/>
      <c r="LW3" s="73"/>
      <c r="LX3" s="73"/>
      <c r="LY3" s="73"/>
      <c r="LZ3" s="73"/>
      <c r="MA3" s="73"/>
      <c r="MB3" s="73"/>
      <c r="MC3" s="73"/>
      <c r="MD3" s="73"/>
      <c r="ME3" s="73"/>
      <c r="MF3" s="73"/>
      <c r="MG3" s="73"/>
      <c r="MH3" s="73"/>
      <c r="MI3" s="73"/>
      <c r="MJ3" s="73"/>
      <c r="MK3" s="73"/>
      <c r="ML3" s="73"/>
      <c r="MM3" s="73"/>
      <c r="MN3" s="73"/>
      <c r="MO3" s="73"/>
      <c r="MP3" s="73"/>
      <c r="MQ3" s="73"/>
      <c r="MR3" s="73"/>
      <c r="MS3" s="73"/>
      <c r="MT3" s="73"/>
      <c r="MU3" s="73"/>
      <c r="MV3" s="73"/>
      <c r="MW3" s="73"/>
      <c r="MX3" s="73"/>
      <c r="MY3" s="73"/>
      <c r="MZ3" s="73"/>
      <c r="NA3" s="73"/>
      <c r="NB3" s="73"/>
      <c r="NC3" s="73"/>
      <c r="ND3" s="73"/>
      <c r="NE3" s="73"/>
      <c r="NF3" s="73"/>
      <c r="NG3" s="73"/>
      <c r="NH3" s="73"/>
      <c r="NI3" s="73"/>
      <c r="NJ3" s="73"/>
      <c r="NK3" s="73"/>
      <c r="NL3" s="73"/>
      <c r="NM3" s="73"/>
      <c r="NN3" s="73"/>
      <c r="NO3" s="73"/>
      <c r="NP3" s="73"/>
      <c r="NQ3" s="73"/>
      <c r="NR3" s="73"/>
      <c r="NS3" s="73"/>
      <c r="NT3" s="73"/>
      <c r="NU3" s="73"/>
      <c r="NV3" s="73"/>
      <c r="NW3" s="73"/>
      <c r="NX3" s="73"/>
      <c r="NY3" s="73"/>
      <c r="NZ3" s="73"/>
      <c r="OA3" s="73"/>
      <c r="OB3" s="73"/>
      <c r="OC3" s="73"/>
      <c r="OD3" s="73"/>
      <c r="OE3" s="73"/>
      <c r="OF3" s="73"/>
      <c r="OG3" s="73"/>
      <c r="OH3" s="73"/>
      <c r="OI3" s="73"/>
      <c r="OJ3" s="73"/>
      <c r="OK3" s="73"/>
      <c r="OL3" s="73"/>
      <c r="OM3" s="73"/>
      <c r="ON3" s="73"/>
      <c r="OO3" s="73"/>
      <c r="OP3" s="73"/>
      <c r="OQ3" s="73"/>
      <c r="OR3" s="73"/>
      <c r="OS3" s="73"/>
      <c r="OT3" s="73"/>
      <c r="OU3" s="73"/>
      <c r="OV3" s="73"/>
      <c r="OW3" s="73"/>
      <c r="OX3" s="73"/>
      <c r="OY3" s="73"/>
      <c r="OZ3" s="73"/>
      <c r="PA3" s="73"/>
      <c r="PB3" s="73"/>
      <c r="PC3" s="73"/>
      <c r="PD3" s="73"/>
      <c r="PE3" s="73"/>
      <c r="PF3" s="73"/>
      <c r="PG3" s="73"/>
      <c r="PH3" s="73"/>
      <c r="PI3" s="73"/>
      <c r="PJ3" s="73"/>
      <c r="PK3" s="73"/>
      <c r="PL3" s="73"/>
      <c r="PM3" s="73"/>
      <c r="PN3" s="73"/>
      <c r="PO3" s="73"/>
      <c r="PP3" s="73"/>
      <c r="PQ3" s="73"/>
      <c r="PR3" s="73"/>
      <c r="PS3" s="73"/>
      <c r="PT3" s="73"/>
      <c r="PU3" s="73"/>
      <c r="PV3" s="73"/>
      <c r="PW3" s="73"/>
      <c r="PX3" s="73"/>
      <c r="PY3" s="73"/>
      <c r="PZ3" s="73"/>
      <c r="QA3" s="73"/>
      <c r="QB3" s="73"/>
      <c r="QC3" s="73"/>
      <c r="QD3" s="73"/>
      <c r="QE3" s="73"/>
      <c r="QF3" s="73"/>
      <c r="QG3" s="73"/>
      <c r="QH3" s="73"/>
      <c r="QI3" s="73"/>
      <c r="QJ3" s="73"/>
      <c r="QK3" s="73"/>
      <c r="QL3" s="73"/>
      <c r="QM3" s="73"/>
      <c r="QN3" s="73"/>
      <c r="QO3" s="73"/>
      <c r="QP3" s="73"/>
      <c r="QQ3" s="73"/>
      <c r="QR3" s="73"/>
      <c r="QS3" s="73"/>
      <c r="QT3" s="73"/>
      <c r="QU3" s="73"/>
      <c r="QV3" s="73"/>
      <c r="QW3" s="73"/>
      <c r="QX3" s="73"/>
      <c r="QY3" s="73"/>
      <c r="QZ3" s="73"/>
      <c r="RA3" s="73"/>
      <c r="RB3" s="73"/>
      <c r="RC3" s="73"/>
      <c r="RD3" s="73"/>
      <c r="RE3" s="73"/>
      <c r="RF3" s="73"/>
      <c r="RG3" s="73"/>
      <c r="RH3" s="73"/>
      <c r="RI3" s="73"/>
      <c r="RJ3" s="73"/>
      <c r="RK3" s="73"/>
      <c r="RL3" s="73"/>
      <c r="RM3" s="73"/>
      <c r="RN3" s="73"/>
      <c r="RO3" s="73"/>
      <c r="RP3" s="73"/>
      <c r="RQ3" s="73"/>
      <c r="RR3" s="73"/>
      <c r="RS3" s="73"/>
      <c r="RT3" s="73"/>
      <c r="RU3" s="73"/>
      <c r="RV3" s="73"/>
      <c r="RW3" s="73"/>
      <c r="RX3" s="73"/>
      <c r="RY3" s="73"/>
      <c r="RZ3" s="73"/>
      <c r="SA3" s="73"/>
      <c r="SB3" s="73"/>
      <c r="SC3" s="73"/>
      <c r="SD3" s="73"/>
      <c r="SE3" s="73"/>
      <c r="SF3" s="73"/>
      <c r="SG3" s="73"/>
      <c r="SH3" s="73"/>
      <c r="SI3" s="73"/>
      <c r="SJ3" s="73"/>
      <c r="SK3" s="73"/>
      <c r="SL3" s="73"/>
      <c r="SM3" s="73"/>
      <c r="SN3" s="73"/>
      <c r="SO3" s="73"/>
      <c r="SP3" s="73"/>
      <c r="SQ3" s="73"/>
      <c r="SR3" s="73"/>
      <c r="SS3" s="73"/>
      <c r="ST3" s="73"/>
      <c r="SU3" s="73"/>
      <c r="SV3" s="73"/>
      <c r="SW3" s="73"/>
      <c r="SX3" s="73"/>
      <c r="SY3" s="73"/>
      <c r="SZ3" s="73"/>
      <c r="TA3" s="73"/>
      <c r="TB3" s="73"/>
      <c r="TC3" s="73"/>
      <c r="TD3" s="73"/>
      <c r="TE3" s="73"/>
      <c r="TF3" s="73"/>
      <c r="TG3" s="73"/>
      <c r="TH3" s="73"/>
      <c r="TI3" s="73"/>
      <c r="TJ3" s="73"/>
      <c r="TK3" s="73"/>
      <c r="TL3" s="73"/>
      <c r="TM3" s="73"/>
      <c r="TN3" s="73"/>
      <c r="TO3" s="73"/>
      <c r="TP3" s="73"/>
      <c r="TQ3" s="73"/>
      <c r="TR3" s="73"/>
      <c r="TS3" s="73"/>
      <c r="TT3" s="73"/>
      <c r="TU3" s="73"/>
      <c r="TV3" s="73"/>
      <c r="TW3" s="73"/>
      <c r="TX3" s="73"/>
      <c r="TY3" s="73"/>
      <c r="TZ3" s="73"/>
      <c r="UA3" s="73"/>
      <c r="UB3" s="73"/>
      <c r="UC3" s="73"/>
      <c r="UD3" s="73"/>
      <c r="UE3" s="73"/>
      <c r="UF3" s="73"/>
      <c r="UG3" s="73"/>
      <c r="UH3" s="73"/>
      <c r="UI3" s="73"/>
      <c r="UJ3" s="73"/>
      <c r="UK3" s="73"/>
      <c r="UL3" s="73"/>
      <c r="UM3" s="73"/>
      <c r="UN3" s="73"/>
      <c r="UO3" s="73"/>
      <c r="UP3" s="73"/>
      <c r="UQ3" s="73"/>
      <c r="UR3" s="73"/>
      <c r="US3" s="73"/>
      <c r="UT3" s="73"/>
      <c r="UU3" s="73"/>
      <c r="UV3" s="73"/>
      <c r="UW3" s="73"/>
      <c r="UX3" s="73"/>
      <c r="UY3" s="73"/>
      <c r="UZ3" s="73"/>
      <c r="VA3" s="73"/>
      <c r="VB3" s="73"/>
      <c r="VC3" s="73"/>
      <c r="VD3" s="73"/>
      <c r="VE3" s="73"/>
      <c r="VF3" s="73"/>
      <c r="VG3" s="73"/>
      <c r="VH3" s="73"/>
      <c r="VI3" s="73"/>
      <c r="VJ3" s="73"/>
      <c r="VK3" s="73"/>
      <c r="VL3" s="73"/>
      <c r="VM3" s="73"/>
      <c r="VN3" s="73"/>
      <c r="VO3" s="73"/>
      <c r="VP3" s="73"/>
      <c r="VQ3" s="73"/>
      <c r="VR3" s="73"/>
      <c r="VS3" s="73"/>
      <c r="VT3" s="73"/>
      <c r="VU3" s="73"/>
      <c r="VV3" s="73"/>
      <c r="VW3" s="73"/>
      <c r="VX3" s="73"/>
      <c r="VY3" s="73"/>
      <c r="VZ3" s="73"/>
      <c r="WA3" s="73"/>
      <c r="WB3" s="73"/>
      <c r="WC3" s="73"/>
      <c r="WD3" s="73"/>
      <c r="WE3" s="73"/>
      <c r="WF3" s="73"/>
      <c r="WG3" s="73"/>
      <c r="WH3" s="73"/>
      <c r="WI3" s="73"/>
      <c r="WJ3" s="73"/>
      <c r="WK3" s="73"/>
      <c r="WL3" s="73"/>
      <c r="WM3" s="73"/>
      <c r="WN3" s="73"/>
      <c r="WO3" s="73"/>
      <c r="WP3" s="73"/>
      <c r="WQ3" s="73"/>
      <c r="WR3" s="73"/>
      <c r="WS3" s="73"/>
      <c r="WT3" s="73"/>
      <c r="WU3" s="73"/>
      <c r="WV3" s="73"/>
      <c r="WW3" s="73"/>
      <c r="WX3" s="73"/>
      <c r="WY3" s="73"/>
      <c r="WZ3" s="73"/>
      <c r="XA3" s="73"/>
      <c r="XB3" s="73"/>
      <c r="XC3" s="73"/>
      <c r="XD3" s="73"/>
      <c r="XE3" s="73"/>
      <c r="XF3" s="73"/>
      <c r="XG3" s="73"/>
      <c r="XH3" s="73"/>
      <c r="XI3" s="73"/>
      <c r="XJ3" s="73"/>
      <c r="XK3" s="73"/>
      <c r="XL3" s="73"/>
      <c r="XM3" s="73"/>
      <c r="XN3" s="73"/>
      <c r="XO3" s="73"/>
      <c r="XP3" s="73"/>
      <c r="XQ3" s="73"/>
      <c r="XR3" s="73"/>
      <c r="XS3" s="73"/>
      <c r="XT3" s="73"/>
      <c r="XU3" s="73"/>
      <c r="XV3" s="73"/>
      <c r="XW3" s="73"/>
      <c r="XX3" s="73"/>
      <c r="XY3" s="73"/>
      <c r="XZ3" s="73"/>
      <c r="YA3" s="73"/>
      <c r="YB3" s="73"/>
      <c r="YC3" s="73"/>
      <c r="YD3" s="73"/>
      <c r="YE3" s="73"/>
      <c r="YF3" s="73"/>
      <c r="YG3" s="73"/>
      <c r="YH3" s="73"/>
      <c r="YI3" s="73"/>
      <c r="YJ3" s="73"/>
      <c r="YK3" s="73"/>
      <c r="YL3" s="73"/>
      <c r="YM3" s="73"/>
      <c r="YN3" s="73"/>
      <c r="YO3" s="73"/>
      <c r="YP3" s="73"/>
      <c r="YQ3" s="73"/>
      <c r="YR3" s="73"/>
      <c r="YS3" s="73"/>
      <c r="YT3" s="73"/>
      <c r="YU3" s="73"/>
      <c r="YV3" s="73"/>
      <c r="YW3" s="73"/>
      <c r="YX3" s="73"/>
      <c r="YY3" s="73"/>
      <c r="YZ3" s="73"/>
      <c r="ZA3" s="73"/>
      <c r="ZB3" s="73"/>
      <c r="ZC3" s="73"/>
      <c r="ZD3" s="73"/>
      <c r="ZE3" s="73"/>
      <c r="ZF3" s="73"/>
      <c r="ZG3" s="73"/>
      <c r="ZH3" s="73"/>
      <c r="ZI3" s="73"/>
      <c r="ZJ3" s="73"/>
      <c r="ZK3" s="73"/>
      <c r="ZL3" s="73"/>
      <c r="ZM3" s="73"/>
      <c r="ZN3" s="73"/>
      <c r="ZO3" s="73"/>
      <c r="ZP3" s="73"/>
      <c r="ZQ3" s="73"/>
      <c r="ZR3" s="73"/>
      <c r="ZS3" s="73"/>
      <c r="ZT3" s="73"/>
      <c r="ZU3" s="73"/>
      <c r="ZV3" s="73"/>
      <c r="ZW3" s="73"/>
      <c r="ZX3" s="73"/>
      <c r="ZY3" s="73"/>
      <c r="ZZ3" s="73"/>
      <c r="AAA3" s="73"/>
      <c r="AAB3" s="73"/>
      <c r="AAC3" s="73"/>
      <c r="AAD3" s="73"/>
      <c r="AAE3" s="73"/>
      <c r="AAF3" s="73"/>
      <c r="AAG3" s="73"/>
      <c r="AAH3" s="73"/>
      <c r="AAI3" s="73"/>
      <c r="AAJ3" s="73"/>
      <c r="AAK3" s="73"/>
      <c r="AAL3" s="73"/>
      <c r="AAM3" s="73"/>
      <c r="AAN3" s="73"/>
      <c r="AAO3" s="73"/>
      <c r="AAP3" s="73"/>
      <c r="AAQ3" s="73"/>
      <c r="AAR3" s="73"/>
      <c r="AAS3" s="73"/>
      <c r="AAT3" s="73"/>
      <c r="AAU3" s="73"/>
      <c r="AAV3" s="73"/>
      <c r="AAW3" s="73"/>
      <c r="AAX3" s="73"/>
      <c r="AAY3" s="73"/>
      <c r="AAZ3" s="73"/>
      <c r="ABA3" s="73"/>
      <c r="ABB3" s="73"/>
      <c r="ABC3" s="73"/>
      <c r="ABD3" s="73"/>
      <c r="ABE3" s="73"/>
      <c r="ABF3" s="73"/>
      <c r="ABG3" s="73"/>
      <c r="ABH3" s="73"/>
      <c r="ABI3" s="73"/>
      <c r="ABJ3" s="73"/>
      <c r="ABK3" s="73"/>
      <c r="ABL3" s="73"/>
      <c r="ABM3" s="73"/>
      <c r="ABN3" s="73"/>
      <c r="ABO3" s="73"/>
      <c r="ABP3" s="73"/>
      <c r="ABQ3" s="73"/>
      <c r="ABR3" s="73"/>
      <c r="ABS3" s="73"/>
      <c r="ABT3" s="73"/>
      <c r="ABU3" s="73"/>
      <c r="ABV3" s="73"/>
      <c r="ABW3" s="73"/>
      <c r="ABX3" s="73"/>
      <c r="ABY3" s="73"/>
      <c r="ABZ3" s="73"/>
      <c r="ACA3" s="73"/>
      <c r="ACB3" s="73"/>
      <c r="ACC3" s="73"/>
      <c r="ACD3" s="73"/>
      <c r="ACE3" s="73"/>
      <c r="ACF3" s="73"/>
      <c r="ACG3" s="73"/>
      <c r="ACH3" s="73"/>
      <c r="ACI3" s="73"/>
      <c r="ACJ3" s="73"/>
      <c r="ACK3" s="73"/>
      <c r="ACL3" s="73"/>
      <c r="ACM3" s="73"/>
      <c r="ACN3" s="73"/>
      <c r="ACO3" s="73"/>
      <c r="ACP3" s="73"/>
      <c r="ACQ3" s="73"/>
      <c r="ACR3" s="73"/>
      <c r="ACS3" s="73"/>
      <c r="ACT3" s="73"/>
      <c r="ACU3" s="73"/>
      <c r="ACV3" s="73"/>
      <c r="ACW3" s="73"/>
      <c r="ACX3" s="73"/>
      <c r="ACY3" s="73"/>
      <c r="ACZ3" s="73"/>
      <c r="ADA3" s="73"/>
      <c r="ADB3" s="73"/>
      <c r="ADC3" s="73"/>
      <c r="ADD3" s="73"/>
      <c r="ADE3" s="73"/>
      <c r="ADF3" s="73"/>
      <c r="ADG3" s="73"/>
      <c r="ADH3" s="73"/>
      <c r="ADI3" s="73"/>
      <c r="ADJ3" s="73"/>
      <c r="ADK3" s="73"/>
      <c r="ADL3" s="73"/>
      <c r="ADM3" s="73"/>
      <c r="ADN3" s="73"/>
      <c r="ADO3" s="73"/>
      <c r="ADP3" s="73"/>
      <c r="ADQ3" s="73"/>
      <c r="ADR3" s="73"/>
      <c r="ADS3" s="73"/>
      <c r="ADT3" s="73"/>
      <c r="ADU3" s="73"/>
      <c r="ADV3" s="73"/>
      <c r="ADW3" s="73"/>
      <c r="ADX3" s="73"/>
      <c r="ADY3" s="73"/>
      <c r="ADZ3" s="73"/>
      <c r="AEA3" s="73"/>
      <c r="AEB3" s="73"/>
      <c r="AEC3" s="73"/>
      <c r="AED3" s="73"/>
      <c r="AEE3" s="73"/>
      <c r="AEF3" s="73"/>
      <c r="AEG3" s="73"/>
      <c r="AEH3" s="73"/>
      <c r="AEI3" s="73"/>
      <c r="AEJ3" s="73"/>
      <c r="AEK3" s="73"/>
      <c r="AEL3" s="73"/>
      <c r="AEM3" s="73"/>
      <c r="AEN3" s="73"/>
      <c r="AEO3" s="73"/>
      <c r="AEP3" s="73"/>
      <c r="AEQ3" s="73"/>
      <c r="AER3" s="73"/>
      <c r="AES3" s="73"/>
      <c r="AET3" s="73"/>
      <c r="AEU3" s="73"/>
      <c r="AEV3" s="73"/>
      <c r="AEW3" s="73"/>
      <c r="AEX3" s="73"/>
      <c r="AEY3" s="73"/>
      <c r="AEZ3" s="73"/>
      <c r="AFA3" s="73"/>
      <c r="AFB3" s="73"/>
      <c r="AFC3" s="73"/>
      <c r="AFD3" s="73"/>
      <c r="AFE3" s="73"/>
      <c r="AFF3" s="73"/>
      <c r="AFG3" s="73"/>
      <c r="AFH3" s="73"/>
      <c r="AFI3" s="73"/>
      <c r="AFJ3" s="73"/>
      <c r="AFK3" s="73"/>
      <c r="AFL3" s="73"/>
      <c r="AFM3" s="73"/>
      <c r="AFN3" s="73"/>
      <c r="AFO3" s="73"/>
      <c r="AFP3" s="73"/>
      <c r="AFQ3" s="73"/>
      <c r="AFR3" s="73"/>
      <c r="AFS3" s="73"/>
      <c r="AFT3" s="73"/>
      <c r="AFU3" s="73"/>
      <c r="AFV3" s="73"/>
      <c r="AFW3" s="73"/>
      <c r="AFX3" s="73"/>
      <c r="AFY3" s="73"/>
      <c r="AFZ3" s="73"/>
      <c r="AGA3" s="73"/>
      <c r="AGB3" s="73"/>
      <c r="AGC3" s="73"/>
      <c r="AGD3" s="73"/>
      <c r="AGE3" s="73"/>
      <c r="AGF3" s="73"/>
      <c r="AGG3" s="73"/>
      <c r="AGH3" s="73"/>
      <c r="AGI3" s="73"/>
      <c r="AGJ3" s="73"/>
      <c r="AGK3" s="73"/>
      <c r="AGL3" s="73"/>
      <c r="AGM3" s="73"/>
      <c r="AGN3" s="73"/>
      <c r="AGO3" s="73"/>
      <c r="AGP3" s="73"/>
      <c r="AGQ3" s="73"/>
      <c r="AGR3" s="73"/>
      <c r="AGS3" s="73"/>
      <c r="AGT3" s="73"/>
      <c r="AGU3" s="73"/>
      <c r="AGV3" s="73"/>
      <c r="AGW3" s="73"/>
      <c r="AGX3" s="73"/>
      <c r="AGY3" s="73"/>
      <c r="AGZ3" s="73"/>
      <c r="AHA3" s="73"/>
      <c r="AHB3" s="73"/>
      <c r="AHC3" s="73"/>
      <c r="AHD3" s="73"/>
      <c r="AHE3" s="73"/>
      <c r="AHF3" s="73"/>
      <c r="AHG3" s="73"/>
      <c r="AHH3" s="73"/>
      <c r="AHI3" s="73"/>
      <c r="AHJ3" s="73"/>
      <c r="AHK3" s="73"/>
      <c r="AHL3" s="73"/>
      <c r="AHM3" s="73"/>
      <c r="AHN3" s="73"/>
      <c r="AHO3" s="73"/>
      <c r="AHP3" s="73"/>
      <c r="AHQ3" s="73"/>
      <c r="AHR3" s="73"/>
      <c r="AHS3" s="73"/>
      <c r="AHT3" s="73"/>
      <c r="AHU3" s="73"/>
      <c r="AHV3" s="73"/>
      <c r="AHW3" s="73"/>
      <c r="AHX3" s="73"/>
      <c r="AHY3" s="73"/>
      <c r="AHZ3" s="73"/>
      <c r="AIA3" s="73"/>
      <c r="AIB3" s="73"/>
      <c r="AIC3" s="73"/>
      <c r="AID3" s="73"/>
      <c r="AIE3" s="73"/>
      <c r="AIF3" s="73"/>
      <c r="AIG3" s="73"/>
      <c r="AIH3" s="73"/>
      <c r="AII3" s="73"/>
      <c r="AIJ3" s="73"/>
      <c r="AIK3" s="73"/>
      <c r="AIL3" s="73"/>
      <c r="AIM3" s="73"/>
      <c r="AIN3" s="73"/>
      <c r="AIO3" s="73"/>
      <c r="AIP3" s="73"/>
      <c r="AIQ3" s="73"/>
      <c r="AIR3" s="73"/>
      <c r="AIS3" s="73"/>
      <c r="AIT3" s="73"/>
      <c r="AIU3" s="73"/>
      <c r="AIV3" s="73"/>
      <c r="AIW3" s="73"/>
      <c r="AIX3" s="73"/>
      <c r="AIY3" s="73"/>
      <c r="AIZ3" s="73"/>
      <c r="AJA3" s="73"/>
      <c r="AJB3" s="73"/>
      <c r="AJC3" s="73"/>
      <c r="AJD3" s="73"/>
      <c r="AJE3" s="73"/>
      <c r="AJF3" s="73"/>
      <c r="AJG3" s="73"/>
      <c r="AJH3" s="73"/>
      <c r="AJI3" s="73"/>
      <c r="AJJ3" s="73"/>
      <c r="AJK3" s="73"/>
      <c r="AJL3" s="73"/>
      <c r="AJM3" s="73"/>
      <c r="AJN3" s="73"/>
      <c r="AJO3" s="73"/>
      <c r="AJP3" s="73"/>
      <c r="AJQ3" s="73"/>
      <c r="AJR3" s="73"/>
      <c r="AJS3" s="73"/>
      <c r="AJT3" s="73"/>
      <c r="AJU3" s="73"/>
      <c r="AJV3" s="73"/>
      <c r="AJW3" s="73"/>
      <c r="AJX3" s="73"/>
      <c r="AJY3" s="73"/>
      <c r="AJZ3" s="73"/>
      <c r="AKA3" s="73"/>
      <c r="AKB3" s="73"/>
      <c r="AKC3" s="73"/>
      <c r="AKD3" s="73"/>
      <c r="AKE3" s="73"/>
      <c r="AKF3" s="73"/>
      <c r="AKG3" s="73"/>
      <c r="AKH3" s="73"/>
      <c r="AKI3" s="73"/>
      <c r="AKJ3" s="73"/>
      <c r="AKK3" s="73"/>
      <c r="AKL3" s="73"/>
      <c r="AKM3" s="73"/>
      <c r="AKN3" s="73"/>
      <c r="AKO3" s="73"/>
      <c r="AKP3" s="73"/>
      <c r="AKQ3" s="73"/>
      <c r="AKR3" s="73"/>
      <c r="AKS3" s="73"/>
      <c r="AKT3" s="73"/>
      <c r="AKU3" s="73"/>
      <c r="AKV3" s="73"/>
      <c r="AKW3" s="73"/>
      <c r="AKX3" s="73"/>
      <c r="AKY3" s="73"/>
      <c r="AKZ3" s="73"/>
      <c r="ALA3" s="73"/>
      <c r="ALB3" s="73"/>
      <c r="ALC3" s="73"/>
      <c r="ALD3" s="73"/>
      <c r="ALE3" s="73"/>
      <c r="ALF3" s="73"/>
      <c r="ALG3" s="73"/>
      <c r="ALH3" s="73"/>
      <c r="ALI3" s="73"/>
      <c r="ALJ3" s="73"/>
      <c r="ALK3" s="73"/>
      <c r="ALL3" s="73"/>
      <c r="ALM3" s="73"/>
      <c r="ALN3" s="73"/>
      <c r="ALO3" s="73"/>
      <c r="ALP3" s="73"/>
      <c r="ALQ3" s="73"/>
      <c r="ALR3" s="73"/>
      <c r="ALS3" s="73"/>
      <c r="ALT3" s="73"/>
      <c r="ALU3" s="73"/>
      <c r="ALV3" s="73"/>
      <c r="ALW3" s="73"/>
      <c r="ALX3" s="73"/>
      <c r="ALY3" s="73"/>
      <c r="ALZ3" s="73"/>
      <c r="AMA3" s="73"/>
      <c r="AMB3" s="73"/>
      <c r="AMC3" s="73"/>
      <c r="AMD3" s="73"/>
      <c r="AME3" s="73"/>
      <c r="AMF3" s="73"/>
      <c r="AMG3" s="73"/>
      <c r="AMH3" s="73"/>
      <c r="AMI3" s="73"/>
      <c r="AMJ3" s="73"/>
    </row>
    <row r="4" spans="1:1024" s="74" customFormat="1" ht="235.5" customHeight="1" x14ac:dyDescent="0.2">
      <c r="A4" s="273"/>
      <c r="B4" s="264"/>
      <c r="C4" s="264"/>
      <c r="D4" s="264"/>
      <c r="E4" s="264"/>
      <c r="F4" s="75" t="s">
        <v>10</v>
      </c>
      <c r="G4" s="75" t="s">
        <v>11</v>
      </c>
      <c r="H4" s="264"/>
      <c r="I4" s="264"/>
      <c r="J4" s="264"/>
      <c r="K4" s="264"/>
      <c r="L4" s="266"/>
      <c r="M4" s="176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  <c r="IR4" s="73"/>
      <c r="IS4" s="73"/>
      <c r="IT4" s="73"/>
      <c r="IU4" s="73"/>
      <c r="IV4" s="73"/>
      <c r="IW4" s="73"/>
      <c r="IX4" s="73"/>
      <c r="IY4" s="73"/>
      <c r="IZ4" s="73"/>
      <c r="JA4" s="73"/>
      <c r="JB4" s="73"/>
      <c r="JC4" s="73"/>
      <c r="JD4" s="73"/>
      <c r="JE4" s="73"/>
      <c r="JF4" s="73"/>
      <c r="JG4" s="73"/>
      <c r="JH4" s="73"/>
      <c r="JI4" s="73"/>
      <c r="JJ4" s="73"/>
      <c r="JK4" s="73"/>
      <c r="JL4" s="73"/>
      <c r="JM4" s="73"/>
      <c r="JN4" s="73"/>
      <c r="JO4" s="73"/>
      <c r="JP4" s="73"/>
      <c r="JQ4" s="73"/>
      <c r="JR4" s="73"/>
      <c r="JS4" s="73"/>
      <c r="JT4" s="73"/>
      <c r="JU4" s="73"/>
      <c r="JV4" s="73"/>
      <c r="JW4" s="73"/>
      <c r="JX4" s="73"/>
      <c r="JY4" s="73"/>
      <c r="JZ4" s="73"/>
      <c r="KA4" s="73"/>
      <c r="KB4" s="73"/>
      <c r="KC4" s="73"/>
      <c r="KD4" s="73"/>
      <c r="KE4" s="73"/>
      <c r="KF4" s="73"/>
      <c r="KG4" s="73"/>
      <c r="KH4" s="73"/>
      <c r="KI4" s="73"/>
      <c r="KJ4" s="73"/>
      <c r="KK4" s="73"/>
      <c r="KL4" s="73"/>
      <c r="KM4" s="73"/>
      <c r="KN4" s="73"/>
      <c r="KO4" s="73"/>
      <c r="KP4" s="73"/>
      <c r="KQ4" s="73"/>
      <c r="KR4" s="73"/>
      <c r="KS4" s="73"/>
      <c r="KT4" s="73"/>
      <c r="KU4" s="73"/>
      <c r="KV4" s="73"/>
      <c r="KW4" s="73"/>
      <c r="KX4" s="73"/>
      <c r="KY4" s="73"/>
      <c r="KZ4" s="73"/>
      <c r="LA4" s="73"/>
      <c r="LB4" s="73"/>
      <c r="LC4" s="73"/>
      <c r="LD4" s="73"/>
      <c r="LE4" s="73"/>
      <c r="LF4" s="73"/>
      <c r="LG4" s="73"/>
      <c r="LH4" s="73"/>
      <c r="LI4" s="73"/>
      <c r="LJ4" s="73"/>
      <c r="LK4" s="73"/>
      <c r="LL4" s="73"/>
      <c r="LM4" s="73"/>
      <c r="LN4" s="73"/>
      <c r="LO4" s="73"/>
      <c r="LP4" s="73"/>
      <c r="LQ4" s="73"/>
      <c r="LR4" s="73"/>
      <c r="LS4" s="73"/>
      <c r="LT4" s="73"/>
      <c r="LU4" s="73"/>
      <c r="LV4" s="73"/>
      <c r="LW4" s="73"/>
      <c r="LX4" s="73"/>
      <c r="LY4" s="73"/>
      <c r="LZ4" s="73"/>
      <c r="MA4" s="73"/>
      <c r="MB4" s="73"/>
      <c r="MC4" s="73"/>
      <c r="MD4" s="73"/>
      <c r="ME4" s="73"/>
      <c r="MF4" s="73"/>
      <c r="MG4" s="73"/>
      <c r="MH4" s="73"/>
      <c r="MI4" s="73"/>
      <c r="MJ4" s="73"/>
      <c r="MK4" s="73"/>
      <c r="ML4" s="73"/>
      <c r="MM4" s="73"/>
      <c r="MN4" s="73"/>
      <c r="MO4" s="73"/>
      <c r="MP4" s="73"/>
      <c r="MQ4" s="73"/>
      <c r="MR4" s="73"/>
      <c r="MS4" s="73"/>
      <c r="MT4" s="73"/>
      <c r="MU4" s="73"/>
      <c r="MV4" s="73"/>
      <c r="MW4" s="73"/>
      <c r="MX4" s="73"/>
      <c r="MY4" s="73"/>
      <c r="MZ4" s="73"/>
      <c r="NA4" s="73"/>
      <c r="NB4" s="73"/>
      <c r="NC4" s="73"/>
      <c r="ND4" s="73"/>
      <c r="NE4" s="73"/>
      <c r="NF4" s="73"/>
      <c r="NG4" s="73"/>
      <c r="NH4" s="73"/>
      <c r="NI4" s="73"/>
      <c r="NJ4" s="73"/>
      <c r="NK4" s="73"/>
      <c r="NL4" s="73"/>
      <c r="NM4" s="73"/>
      <c r="NN4" s="73"/>
      <c r="NO4" s="73"/>
      <c r="NP4" s="73"/>
      <c r="NQ4" s="73"/>
      <c r="NR4" s="73"/>
      <c r="NS4" s="73"/>
      <c r="NT4" s="73"/>
      <c r="NU4" s="73"/>
      <c r="NV4" s="73"/>
      <c r="NW4" s="73"/>
      <c r="NX4" s="73"/>
      <c r="NY4" s="73"/>
      <c r="NZ4" s="73"/>
      <c r="OA4" s="73"/>
      <c r="OB4" s="73"/>
      <c r="OC4" s="73"/>
      <c r="OD4" s="73"/>
      <c r="OE4" s="73"/>
      <c r="OF4" s="73"/>
      <c r="OG4" s="73"/>
      <c r="OH4" s="73"/>
      <c r="OI4" s="73"/>
      <c r="OJ4" s="73"/>
      <c r="OK4" s="73"/>
      <c r="OL4" s="73"/>
      <c r="OM4" s="73"/>
      <c r="ON4" s="73"/>
      <c r="OO4" s="73"/>
      <c r="OP4" s="73"/>
      <c r="OQ4" s="73"/>
      <c r="OR4" s="73"/>
      <c r="OS4" s="73"/>
      <c r="OT4" s="73"/>
      <c r="OU4" s="73"/>
      <c r="OV4" s="73"/>
      <c r="OW4" s="73"/>
      <c r="OX4" s="73"/>
      <c r="OY4" s="73"/>
      <c r="OZ4" s="73"/>
      <c r="PA4" s="73"/>
      <c r="PB4" s="73"/>
      <c r="PC4" s="73"/>
      <c r="PD4" s="73"/>
      <c r="PE4" s="73"/>
      <c r="PF4" s="73"/>
      <c r="PG4" s="73"/>
      <c r="PH4" s="73"/>
      <c r="PI4" s="73"/>
      <c r="PJ4" s="73"/>
      <c r="PK4" s="73"/>
      <c r="PL4" s="73"/>
      <c r="PM4" s="73"/>
      <c r="PN4" s="73"/>
      <c r="PO4" s="73"/>
      <c r="PP4" s="73"/>
      <c r="PQ4" s="73"/>
      <c r="PR4" s="73"/>
      <c r="PS4" s="73"/>
      <c r="PT4" s="73"/>
      <c r="PU4" s="73"/>
      <c r="PV4" s="73"/>
      <c r="PW4" s="73"/>
      <c r="PX4" s="73"/>
      <c r="PY4" s="73"/>
      <c r="PZ4" s="73"/>
      <c r="QA4" s="73"/>
      <c r="QB4" s="73"/>
      <c r="QC4" s="73"/>
      <c r="QD4" s="73"/>
      <c r="QE4" s="73"/>
      <c r="QF4" s="73"/>
      <c r="QG4" s="73"/>
      <c r="QH4" s="73"/>
      <c r="QI4" s="73"/>
      <c r="QJ4" s="73"/>
      <c r="QK4" s="73"/>
      <c r="QL4" s="73"/>
      <c r="QM4" s="73"/>
      <c r="QN4" s="73"/>
      <c r="QO4" s="73"/>
      <c r="QP4" s="73"/>
      <c r="QQ4" s="73"/>
      <c r="QR4" s="73"/>
      <c r="QS4" s="73"/>
      <c r="QT4" s="73"/>
      <c r="QU4" s="73"/>
      <c r="QV4" s="73"/>
      <c r="QW4" s="73"/>
      <c r="QX4" s="73"/>
      <c r="QY4" s="73"/>
      <c r="QZ4" s="73"/>
      <c r="RA4" s="73"/>
      <c r="RB4" s="73"/>
      <c r="RC4" s="73"/>
      <c r="RD4" s="73"/>
      <c r="RE4" s="73"/>
      <c r="RF4" s="73"/>
      <c r="RG4" s="73"/>
      <c r="RH4" s="73"/>
      <c r="RI4" s="73"/>
      <c r="RJ4" s="73"/>
      <c r="RK4" s="73"/>
      <c r="RL4" s="73"/>
      <c r="RM4" s="73"/>
      <c r="RN4" s="73"/>
      <c r="RO4" s="73"/>
      <c r="RP4" s="73"/>
      <c r="RQ4" s="73"/>
      <c r="RR4" s="73"/>
      <c r="RS4" s="73"/>
      <c r="RT4" s="73"/>
      <c r="RU4" s="73"/>
      <c r="RV4" s="73"/>
      <c r="RW4" s="73"/>
      <c r="RX4" s="73"/>
      <c r="RY4" s="73"/>
      <c r="RZ4" s="73"/>
      <c r="SA4" s="73"/>
      <c r="SB4" s="73"/>
      <c r="SC4" s="73"/>
      <c r="SD4" s="73"/>
      <c r="SE4" s="73"/>
      <c r="SF4" s="73"/>
      <c r="SG4" s="73"/>
      <c r="SH4" s="73"/>
      <c r="SI4" s="73"/>
      <c r="SJ4" s="73"/>
      <c r="SK4" s="73"/>
      <c r="SL4" s="73"/>
      <c r="SM4" s="73"/>
      <c r="SN4" s="73"/>
      <c r="SO4" s="73"/>
      <c r="SP4" s="73"/>
      <c r="SQ4" s="73"/>
      <c r="SR4" s="73"/>
      <c r="SS4" s="73"/>
      <c r="ST4" s="73"/>
      <c r="SU4" s="73"/>
      <c r="SV4" s="73"/>
      <c r="SW4" s="73"/>
      <c r="SX4" s="73"/>
      <c r="SY4" s="73"/>
      <c r="SZ4" s="73"/>
      <c r="TA4" s="73"/>
      <c r="TB4" s="73"/>
      <c r="TC4" s="73"/>
      <c r="TD4" s="73"/>
      <c r="TE4" s="73"/>
      <c r="TF4" s="73"/>
      <c r="TG4" s="73"/>
      <c r="TH4" s="73"/>
      <c r="TI4" s="73"/>
      <c r="TJ4" s="73"/>
      <c r="TK4" s="73"/>
      <c r="TL4" s="73"/>
      <c r="TM4" s="73"/>
      <c r="TN4" s="73"/>
      <c r="TO4" s="73"/>
      <c r="TP4" s="73"/>
      <c r="TQ4" s="73"/>
      <c r="TR4" s="73"/>
      <c r="TS4" s="73"/>
      <c r="TT4" s="73"/>
      <c r="TU4" s="73"/>
      <c r="TV4" s="73"/>
      <c r="TW4" s="73"/>
      <c r="TX4" s="73"/>
      <c r="TY4" s="73"/>
      <c r="TZ4" s="73"/>
      <c r="UA4" s="73"/>
      <c r="UB4" s="73"/>
      <c r="UC4" s="73"/>
      <c r="UD4" s="73"/>
      <c r="UE4" s="73"/>
      <c r="UF4" s="73"/>
      <c r="UG4" s="73"/>
      <c r="UH4" s="73"/>
      <c r="UI4" s="73"/>
      <c r="UJ4" s="73"/>
      <c r="UK4" s="73"/>
      <c r="UL4" s="73"/>
      <c r="UM4" s="73"/>
      <c r="UN4" s="73"/>
      <c r="UO4" s="73"/>
      <c r="UP4" s="73"/>
      <c r="UQ4" s="73"/>
      <c r="UR4" s="73"/>
      <c r="US4" s="73"/>
      <c r="UT4" s="73"/>
      <c r="UU4" s="73"/>
      <c r="UV4" s="73"/>
      <c r="UW4" s="73"/>
      <c r="UX4" s="73"/>
      <c r="UY4" s="73"/>
      <c r="UZ4" s="73"/>
      <c r="VA4" s="73"/>
      <c r="VB4" s="73"/>
      <c r="VC4" s="73"/>
      <c r="VD4" s="73"/>
      <c r="VE4" s="73"/>
      <c r="VF4" s="73"/>
      <c r="VG4" s="73"/>
      <c r="VH4" s="73"/>
      <c r="VI4" s="73"/>
      <c r="VJ4" s="73"/>
      <c r="VK4" s="73"/>
      <c r="VL4" s="73"/>
      <c r="VM4" s="73"/>
      <c r="VN4" s="73"/>
      <c r="VO4" s="73"/>
      <c r="VP4" s="73"/>
      <c r="VQ4" s="73"/>
      <c r="VR4" s="73"/>
      <c r="VS4" s="73"/>
      <c r="VT4" s="73"/>
      <c r="VU4" s="73"/>
      <c r="VV4" s="73"/>
      <c r="VW4" s="73"/>
      <c r="VX4" s="73"/>
      <c r="VY4" s="73"/>
      <c r="VZ4" s="73"/>
      <c r="WA4" s="73"/>
      <c r="WB4" s="73"/>
      <c r="WC4" s="73"/>
      <c r="WD4" s="73"/>
      <c r="WE4" s="73"/>
      <c r="WF4" s="73"/>
      <c r="WG4" s="73"/>
      <c r="WH4" s="73"/>
      <c r="WI4" s="73"/>
      <c r="WJ4" s="73"/>
      <c r="WK4" s="73"/>
      <c r="WL4" s="73"/>
      <c r="WM4" s="73"/>
      <c r="WN4" s="73"/>
      <c r="WO4" s="73"/>
      <c r="WP4" s="73"/>
      <c r="WQ4" s="73"/>
      <c r="WR4" s="73"/>
      <c r="WS4" s="73"/>
      <c r="WT4" s="73"/>
      <c r="WU4" s="73"/>
      <c r="WV4" s="73"/>
      <c r="WW4" s="73"/>
      <c r="WX4" s="73"/>
      <c r="WY4" s="73"/>
      <c r="WZ4" s="73"/>
      <c r="XA4" s="73"/>
      <c r="XB4" s="73"/>
      <c r="XC4" s="73"/>
      <c r="XD4" s="73"/>
      <c r="XE4" s="73"/>
      <c r="XF4" s="73"/>
      <c r="XG4" s="73"/>
      <c r="XH4" s="73"/>
      <c r="XI4" s="73"/>
      <c r="XJ4" s="73"/>
      <c r="XK4" s="73"/>
      <c r="XL4" s="73"/>
      <c r="XM4" s="73"/>
      <c r="XN4" s="73"/>
      <c r="XO4" s="73"/>
      <c r="XP4" s="73"/>
      <c r="XQ4" s="73"/>
      <c r="XR4" s="73"/>
      <c r="XS4" s="73"/>
      <c r="XT4" s="73"/>
      <c r="XU4" s="73"/>
      <c r="XV4" s="73"/>
      <c r="XW4" s="73"/>
      <c r="XX4" s="73"/>
      <c r="XY4" s="73"/>
      <c r="XZ4" s="73"/>
      <c r="YA4" s="73"/>
      <c r="YB4" s="73"/>
      <c r="YC4" s="73"/>
      <c r="YD4" s="73"/>
      <c r="YE4" s="73"/>
      <c r="YF4" s="73"/>
      <c r="YG4" s="73"/>
      <c r="YH4" s="73"/>
      <c r="YI4" s="73"/>
      <c r="YJ4" s="73"/>
      <c r="YK4" s="73"/>
      <c r="YL4" s="73"/>
      <c r="YM4" s="73"/>
      <c r="YN4" s="73"/>
      <c r="YO4" s="73"/>
      <c r="YP4" s="73"/>
      <c r="YQ4" s="73"/>
      <c r="YR4" s="73"/>
      <c r="YS4" s="73"/>
      <c r="YT4" s="73"/>
      <c r="YU4" s="73"/>
      <c r="YV4" s="73"/>
      <c r="YW4" s="73"/>
      <c r="YX4" s="73"/>
      <c r="YY4" s="73"/>
      <c r="YZ4" s="73"/>
      <c r="ZA4" s="73"/>
      <c r="ZB4" s="73"/>
      <c r="ZC4" s="73"/>
      <c r="ZD4" s="73"/>
      <c r="ZE4" s="73"/>
      <c r="ZF4" s="73"/>
      <c r="ZG4" s="73"/>
      <c r="ZH4" s="73"/>
      <c r="ZI4" s="73"/>
      <c r="ZJ4" s="73"/>
      <c r="ZK4" s="73"/>
      <c r="ZL4" s="73"/>
      <c r="ZM4" s="73"/>
      <c r="ZN4" s="73"/>
      <c r="ZO4" s="73"/>
      <c r="ZP4" s="73"/>
      <c r="ZQ4" s="73"/>
      <c r="ZR4" s="73"/>
      <c r="ZS4" s="73"/>
      <c r="ZT4" s="73"/>
      <c r="ZU4" s="73"/>
      <c r="ZV4" s="73"/>
      <c r="ZW4" s="73"/>
      <c r="ZX4" s="73"/>
      <c r="ZY4" s="73"/>
      <c r="ZZ4" s="73"/>
      <c r="AAA4" s="73"/>
      <c r="AAB4" s="73"/>
      <c r="AAC4" s="73"/>
      <c r="AAD4" s="73"/>
      <c r="AAE4" s="73"/>
      <c r="AAF4" s="73"/>
      <c r="AAG4" s="73"/>
      <c r="AAH4" s="73"/>
      <c r="AAI4" s="73"/>
      <c r="AAJ4" s="73"/>
      <c r="AAK4" s="73"/>
      <c r="AAL4" s="73"/>
      <c r="AAM4" s="73"/>
      <c r="AAN4" s="73"/>
      <c r="AAO4" s="73"/>
      <c r="AAP4" s="73"/>
      <c r="AAQ4" s="73"/>
      <c r="AAR4" s="73"/>
      <c r="AAS4" s="73"/>
      <c r="AAT4" s="73"/>
      <c r="AAU4" s="73"/>
      <c r="AAV4" s="73"/>
      <c r="AAW4" s="73"/>
      <c r="AAX4" s="73"/>
      <c r="AAY4" s="73"/>
      <c r="AAZ4" s="73"/>
      <c r="ABA4" s="73"/>
      <c r="ABB4" s="73"/>
      <c r="ABC4" s="73"/>
      <c r="ABD4" s="73"/>
      <c r="ABE4" s="73"/>
      <c r="ABF4" s="73"/>
      <c r="ABG4" s="73"/>
      <c r="ABH4" s="73"/>
      <c r="ABI4" s="73"/>
      <c r="ABJ4" s="73"/>
      <c r="ABK4" s="73"/>
      <c r="ABL4" s="73"/>
      <c r="ABM4" s="73"/>
      <c r="ABN4" s="73"/>
      <c r="ABO4" s="73"/>
      <c r="ABP4" s="73"/>
      <c r="ABQ4" s="73"/>
      <c r="ABR4" s="73"/>
      <c r="ABS4" s="73"/>
      <c r="ABT4" s="73"/>
      <c r="ABU4" s="73"/>
      <c r="ABV4" s="73"/>
      <c r="ABW4" s="73"/>
      <c r="ABX4" s="73"/>
      <c r="ABY4" s="73"/>
      <c r="ABZ4" s="73"/>
      <c r="ACA4" s="73"/>
      <c r="ACB4" s="73"/>
      <c r="ACC4" s="73"/>
      <c r="ACD4" s="73"/>
      <c r="ACE4" s="73"/>
      <c r="ACF4" s="73"/>
      <c r="ACG4" s="73"/>
      <c r="ACH4" s="73"/>
      <c r="ACI4" s="73"/>
      <c r="ACJ4" s="73"/>
      <c r="ACK4" s="73"/>
      <c r="ACL4" s="73"/>
      <c r="ACM4" s="73"/>
      <c r="ACN4" s="73"/>
      <c r="ACO4" s="73"/>
      <c r="ACP4" s="73"/>
      <c r="ACQ4" s="73"/>
      <c r="ACR4" s="73"/>
      <c r="ACS4" s="73"/>
      <c r="ACT4" s="73"/>
      <c r="ACU4" s="73"/>
      <c r="ACV4" s="73"/>
      <c r="ACW4" s="73"/>
      <c r="ACX4" s="73"/>
      <c r="ACY4" s="73"/>
      <c r="ACZ4" s="73"/>
      <c r="ADA4" s="73"/>
      <c r="ADB4" s="73"/>
      <c r="ADC4" s="73"/>
      <c r="ADD4" s="73"/>
      <c r="ADE4" s="73"/>
      <c r="ADF4" s="73"/>
      <c r="ADG4" s="73"/>
      <c r="ADH4" s="73"/>
      <c r="ADI4" s="73"/>
      <c r="ADJ4" s="73"/>
      <c r="ADK4" s="73"/>
      <c r="ADL4" s="73"/>
      <c r="ADM4" s="73"/>
      <c r="ADN4" s="73"/>
      <c r="ADO4" s="73"/>
      <c r="ADP4" s="73"/>
      <c r="ADQ4" s="73"/>
      <c r="ADR4" s="73"/>
      <c r="ADS4" s="73"/>
      <c r="ADT4" s="73"/>
      <c r="ADU4" s="73"/>
      <c r="ADV4" s="73"/>
      <c r="ADW4" s="73"/>
      <c r="ADX4" s="73"/>
      <c r="ADY4" s="73"/>
      <c r="ADZ4" s="73"/>
      <c r="AEA4" s="73"/>
      <c r="AEB4" s="73"/>
      <c r="AEC4" s="73"/>
      <c r="AED4" s="73"/>
      <c r="AEE4" s="73"/>
      <c r="AEF4" s="73"/>
      <c r="AEG4" s="73"/>
      <c r="AEH4" s="73"/>
      <c r="AEI4" s="73"/>
      <c r="AEJ4" s="73"/>
      <c r="AEK4" s="73"/>
      <c r="AEL4" s="73"/>
      <c r="AEM4" s="73"/>
      <c r="AEN4" s="73"/>
      <c r="AEO4" s="73"/>
      <c r="AEP4" s="73"/>
      <c r="AEQ4" s="73"/>
      <c r="AER4" s="73"/>
      <c r="AES4" s="73"/>
      <c r="AET4" s="73"/>
      <c r="AEU4" s="73"/>
      <c r="AEV4" s="73"/>
      <c r="AEW4" s="73"/>
      <c r="AEX4" s="73"/>
      <c r="AEY4" s="73"/>
      <c r="AEZ4" s="73"/>
      <c r="AFA4" s="73"/>
      <c r="AFB4" s="73"/>
      <c r="AFC4" s="73"/>
      <c r="AFD4" s="73"/>
      <c r="AFE4" s="73"/>
      <c r="AFF4" s="73"/>
      <c r="AFG4" s="73"/>
      <c r="AFH4" s="73"/>
      <c r="AFI4" s="73"/>
      <c r="AFJ4" s="73"/>
      <c r="AFK4" s="73"/>
      <c r="AFL4" s="73"/>
      <c r="AFM4" s="73"/>
      <c r="AFN4" s="73"/>
      <c r="AFO4" s="73"/>
      <c r="AFP4" s="73"/>
      <c r="AFQ4" s="73"/>
      <c r="AFR4" s="73"/>
      <c r="AFS4" s="73"/>
      <c r="AFT4" s="73"/>
      <c r="AFU4" s="73"/>
      <c r="AFV4" s="73"/>
      <c r="AFW4" s="73"/>
      <c r="AFX4" s="73"/>
      <c r="AFY4" s="73"/>
      <c r="AFZ4" s="73"/>
      <c r="AGA4" s="73"/>
      <c r="AGB4" s="73"/>
      <c r="AGC4" s="73"/>
      <c r="AGD4" s="73"/>
      <c r="AGE4" s="73"/>
      <c r="AGF4" s="73"/>
      <c r="AGG4" s="73"/>
      <c r="AGH4" s="73"/>
      <c r="AGI4" s="73"/>
      <c r="AGJ4" s="73"/>
      <c r="AGK4" s="73"/>
      <c r="AGL4" s="73"/>
      <c r="AGM4" s="73"/>
      <c r="AGN4" s="73"/>
      <c r="AGO4" s="73"/>
      <c r="AGP4" s="73"/>
      <c r="AGQ4" s="73"/>
      <c r="AGR4" s="73"/>
      <c r="AGS4" s="73"/>
      <c r="AGT4" s="73"/>
      <c r="AGU4" s="73"/>
      <c r="AGV4" s="73"/>
      <c r="AGW4" s="73"/>
      <c r="AGX4" s="73"/>
      <c r="AGY4" s="73"/>
      <c r="AGZ4" s="73"/>
      <c r="AHA4" s="73"/>
      <c r="AHB4" s="73"/>
      <c r="AHC4" s="73"/>
      <c r="AHD4" s="73"/>
      <c r="AHE4" s="73"/>
      <c r="AHF4" s="73"/>
      <c r="AHG4" s="73"/>
      <c r="AHH4" s="73"/>
      <c r="AHI4" s="73"/>
      <c r="AHJ4" s="73"/>
      <c r="AHK4" s="73"/>
      <c r="AHL4" s="73"/>
      <c r="AHM4" s="73"/>
      <c r="AHN4" s="73"/>
      <c r="AHO4" s="73"/>
      <c r="AHP4" s="73"/>
      <c r="AHQ4" s="73"/>
      <c r="AHR4" s="73"/>
      <c r="AHS4" s="73"/>
      <c r="AHT4" s="73"/>
      <c r="AHU4" s="73"/>
      <c r="AHV4" s="73"/>
      <c r="AHW4" s="73"/>
      <c r="AHX4" s="73"/>
      <c r="AHY4" s="73"/>
      <c r="AHZ4" s="73"/>
      <c r="AIA4" s="73"/>
      <c r="AIB4" s="73"/>
      <c r="AIC4" s="73"/>
      <c r="AID4" s="73"/>
      <c r="AIE4" s="73"/>
      <c r="AIF4" s="73"/>
      <c r="AIG4" s="73"/>
      <c r="AIH4" s="73"/>
      <c r="AII4" s="73"/>
      <c r="AIJ4" s="73"/>
      <c r="AIK4" s="73"/>
      <c r="AIL4" s="73"/>
      <c r="AIM4" s="73"/>
      <c r="AIN4" s="73"/>
      <c r="AIO4" s="73"/>
      <c r="AIP4" s="73"/>
      <c r="AIQ4" s="73"/>
      <c r="AIR4" s="73"/>
      <c r="AIS4" s="73"/>
      <c r="AIT4" s="73"/>
      <c r="AIU4" s="73"/>
      <c r="AIV4" s="73"/>
      <c r="AIW4" s="73"/>
      <c r="AIX4" s="73"/>
      <c r="AIY4" s="73"/>
      <c r="AIZ4" s="73"/>
      <c r="AJA4" s="73"/>
      <c r="AJB4" s="73"/>
      <c r="AJC4" s="73"/>
      <c r="AJD4" s="73"/>
      <c r="AJE4" s="73"/>
      <c r="AJF4" s="73"/>
      <c r="AJG4" s="73"/>
      <c r="AJH4" s="73"/>
      <c r="AJI4" s="73"/>
      <c r="AJJ4" s="73"/>
      <c r="AJK4" s="73"/>
      <c r="AJL4" s="73"/>
      <c r="AJM4" s="73"/>
      <c r="AJN4" s="73"/>
      <c r="AJO4" s="73"/>
      <c r="AJP4" s="73"/>
      <c r="AJQ4" s="73"/>
      <c r="AJR4" s="73"/>
      <c r="AJS4" s="73"/>
      <c r="AJT4" s="73"/>
      <c r="AJU4" s="73"/>
      <c r="AJV4" s="73"/>
      <c r="AJW4" s="73"/>
      <c r="AJX4" s="73"/>
      <c r="AJY4" s="73"/>
      <c r="AJZ4" s="73"/>
      <c r="AKA4" s="73"/>
      <c r="AKB4" s="73"/>
      <c r="AKC4" s="73"/>
      <c r="AKD4" s="73"/>
      <c r="AKE4" s="73"/>
      <c r="AKF4" s="73"/>
      <c r="AKG4" s="73"/>
      <c r="AKH4" s="73"/>
      <c r="AKI4" s="73"/>
      <c r="AKJ4" s="73"/>
      <c r="AKK4" s="73"/>
      <c r="AKL4" s="73"/>
      <c r="AKM4" s="73"/>
      <c r="AKN4" s="73"/>
      <c r="AKO4" s="73"/>
      <c r="AKP4" s="73"/>
      <c r="AKQ4" s="73"/>
      <c r="AKR4" s="73"/>
      <c r="AKS4" s="73"/>
      <c r="AKT4" s="73"/>
      <c r="AKU4" s="73"/>
      <c r="AKV4" s="73"/>
      <c r="AKW4" s="73"/>
      <c r="AKX4" s="73"/>
      <c r="AKY4" s="73"/>
      <c r="AKZ4" s="73"/>
      <c r="ALA4" s="73"/>
      <c r="ALB4" s="73"/>
      <c r="ALC4" s="73"/>
      <c r="ALD4" s="73"/>
      <c r="ALE4" s="73"/>
      <c r="ALF4" s="73"/>
      <c r="ALG4" s="73"/>
      <c r="ALH4" s="73"/>
      <c r="ALI4" s="73"/>
      <c r="ALJ4" s="73"/>
      <c r="ALK4" s="73"/>
      <c r="ALL4" s="73"/>
      <c r="ALM4" s="73"/>
      <c r="ALN4" s="73"/>
      <c r="ALO4" s="73"/>
      <c r="ALP4" s="73"/>
      <c r="ALQ4" s="73"/>
      <c r="ALR4" s="73"/>
      <c r="ALS4" s="73"/>
      <c r="ALT4" s="73"/>
      <c r="ALU4" s="73"/>
      <c r="ALV4" s="73"/>
      <c r="ALW4" s="73"/>
      <c r="ALX4" s="73"/>
      <c r="ALY4" s="73"/>
      <c r="ALZ4" s="73"/>
      <c r="AMA4" s="73"/>
      <c r="AMB4" s="73"/>
      <c r="AMC4" s="73"/>
      <c r="AMD4" s="73"/>
      <c r="AME4" s="73"/>
      <c r="AMF4" s="73"/>
      <c r="AMG4" s="73"/>
      <c r="AMH4" s="73"/>
      <c r="AMI4" s="73"/>
      <c r="AMJ4" s="73"/>
    </row>
    <row r="5" spans="1:1024" s="74" customFormat="1" ht="11.25" x14ac:dyDescent="0.2">
      <c r="A5" s="75">
        <v>1</v>
      </c>
      <c r="B5" s="75">
        <v>2</v>
      </c>
      <c r="C5" s="75">
        <v>3</v>
      </c>
      <c r="D5" s="75">
        <v>4</v>
      </c>
      <c r="E5" s="75">
        <v>5</v>
      </c>
      <c r="F5" s="75">
        <v>6</v>
      </c>
      <c r="G5" s="75">
        <v>7</v>
      </c>
      <c r="H5" s="75">
        <v>8</v>
      </c>
      <c r="I5" s="75">
        <v>9</v>
      </c>
      <c r="J5" s="75">
        <v>10</v>
      </c>
      <c r="K5" s="75">
        <v>11</v>
      </c>
      <c r="L5" s="75">
        <v>12</v>
      </c>
      <c r="M5" s="38">
        <v>13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  <c r="LO5" s="73"/>
      <c r="LP5" s="73"/>
      <c r="LQ5" s="73"/>
      <c r="LR5" s="73"/>
      <c r="LS5" s="73"/>
      <c r="LT5" s="73"/>
      <c r="LU5" s="73"/>
      <c r="LV5" s="73"/>
      <c r="LW5" s="73"/>
      <c r="LX5" s="73"/>
      <c r="LY5" s="73"/>
      <c r="LZ5" s="73"/>
      <c r="MA5" s="73"/>
      <c r="MB5" s="73"/>
      <c r="MC5" s="73"/>
      <c r="MD5" s="73"/>
      <c r="ME5" s="73"/>
      <c r="MF5" s="73"/>
      <c r="MG5" s="73"/>
      <c r="MH5" s="73"/>
      <c r="MI5" s="73"/>
      <c r="MJ5" s="73"/>
      <c r="MK5" s="73"/>
      <c r="ML5" s="73"/>
      <c r="MM5" s="73"/>
      <c r="MN5" s="73"/>
      <c r="MO5" s="73"/>
      <c r="MP5" s="73"/>
      <c r="MQ5" s="73"/>
      <c r="MR5" s="73"/>
      <c r="MS5" s="73"/>
      <c r="MT5" s="73"/>
      <c r="MU5" s="73"/>
      <c r="MV5" s="73"/>
      <c r="MW5" s="73"/>
      <c r="MX5" s="73"/>
      <c r="MY5" s="73"/>
      <c r="MZ5" s="73"/>
      <c r="NA5" s="73"/>
      <c r="NB5" s="73"/>
      <c r="NC5" s="73"/>
      <c r="ND5" s="73"/>
      <c r="NE5" s="73"/>
      <c r="NF5" s="73"/>
      <c r="NG5" s="73"/>
      <c r="NH5" s="73"/>
      <c r="NI5" s="73"/>
      <c r="NJ5" s="73"/>
      <c r="NK5" s="73"/>
      <c r="NL5" s="73"/>
      <c r="NM5" s="73"/>
      <c r="NN5" s="73"/>
      <c r="NO5" s="73"/>
      <c r="NP5" s="73"/>
      <c r="NQ5" s="73"/>
      <c r="NR5" s="73"/>
      <c r="NS5" s="73"/>
      <c r="NT5" s="73"/>
      <c r="NU5" s="73"/>
      <c r="NV5" s="73"/>
      <c r="NW5" s="73"/>
      <c r="NX5" s="73"/>
      <c r="NY5" s="73"/>
      <c r="NZ5" s="73"/>
      <c r="OA5" s="73"/>
      <c r="OB5" s="73"/>
      <c r="OC5" s="73"/>
      <c r="OD5" s="73"/>
      <c r="OE5" s="73"/>
      <c r="OF5" s="73"/>
      <c r="OG5" s="73"/>
      <c r="OH5" s="73"/>
      <c r="OI5" s="73"/>
      <c r="OJ5" s="73"/>
      <c r="OK5" s="73"/>
      <c r="OL5" s="73"/>
      <c r="OM5" s="73"/>
      <c r="ON5" s="73"/>
      <c r="OO5" s="73"/>
      <c r="OP5" s="73"/>
      <c r="OQ5" s="73"/>
      <c r="OR5" s="73"/>
      <c r="OS5" s="73"/>
      <c r="OT5" s="73"/>
      <c r="OU5" s="73"/>
      <c r="OV5" s="73"/>
      <c r="OW5" s="73"/>
      <c r="OX5" s="73"/>
      <c r="OY5" s="73"/>
      <c r="OZ5" s="73"/>
      <c r="PA5" s="73"/>
      <c r="PB5" s="73"/>
      <c r="PC5" s="73"/>
      <c r="PD5" s="73"/>
      <c r="PE5" s="73"/>
      <c r="PF5" s="73"/>
      <c r="PG5" s="73"/>
      <c r="PH5" s="73"/>
      <c r="PI5" s="73"/>
      <c r="PJ5" s="73"/>
      <c r="PK5" s="73"/>
      <c r="PL5" s="73"/>
      <c r="PM5" s="73"/>
      <c r="PN5" s="73"/>
      <c r="PO5" s="73"/>
      <c r="PP5" s="73"/>
      <c r="PQ5" s="73"/>
      <c r="PR5" s="73"/>
      <c r="PS5" s="73"/>
      <c r="PT5" s="73"/>
      <c r="PU5" s="73"/>
      <c r="PV5" s="73"/>
      <c r="PW5" s="73"/>
      <c r="PX5" s="73"/>
      <c r="PY5" s="73"/>
      <c r="PZ5" s="73"/>
      <c r="QA5" s="73"/>
      <c r="QB5" s="73"/>
      <c r="QC5" s="73"/>
      <c r="QD5" s="73"/>
      <c r="QE5" s="73"/>
      <c r="QF5" s="73"/>
      <c r="QG5" s="73"/>
      <c r="QH5" s="73"/>
      <c r="QI5" s="73"/>
      <c r="QJ5" s="73"/>
      <c r="QK5" s="73"/>
      <c r="QL5" s="73"/>
      <c r="QM5" s="73"/>
      <c r="QN5" s="73"/>
      <c r="QO5" s="73"/>
      <c r="QP5" s="73"/>
      <c r="QQ5" s="73"/>
      <c r="QR5" s="73"/>
      <c r="QS5" s="73"/>
      <c r="QT5" s="73"/>
      <c r="QU5" s="73"/>
      <c r="QV5" s="73"/>
      <c r="QW5" s="73"/>
      <c r="QX5" s="73"/>
      <c r="QY5" s="73"/>
      <c r="QZ5" s="73"/>
      <c r="RA5" s="73"/>
      <c r="RB5" s="73"/>
      <c r="RC5" s="73"/>
      <c r="RD5" s="73"/>
      <c r="RE5" s="73"/>
      <c r="RF5" s="73"/>
      <c r="RG5" s="73"/>
      <c r="RH5" s="73"/>
      <c r="RI5" s="73"/>
      <c r="RJ5" s="73"/>
      <c r="RK5" s="73"/>
      <c r="RL5" s="73"/>
      <c r="RM5" s="73"/>
      <c r="RN5" s="73"/>
      <c r="RO5" s="73"/>
      <c r="RP5" s="73"/>
      <c r="RQ5" s="73"/>
      <c r="RR5" s="73"/>
      <c r="RS5" s="73"/>
      <c r="RT5" s="73"/>
      <c r="RU5" s="73"/>
      <c r="RV5" s="73"/>
      <c r="RW5" s="73"/>
      <c r="RX5" s="73"/>
      <c r="RY5" s="73"/>
      <c r="RZ5" s="73"/>
      <c r="SA5" s="73"/>
      <c r="SB5" s="73"/>
      <c r="SC5" s="73"/>
      <c r="SD5" s="73"/>
      <c r="SE5" s="73"/>
      <c r="SF5" s="73"/>
      <c r="SG5" s="73"/>
      <c r="SH5" s="73"/>
      <c r="SI5" s="73"/>
      <c r="SJ5" s="73"/>
      <c r="SK5" s="73"/>
      <c r="SL5" s="73"/>
      <c r="SM5" s="73"/>
      <c r="SN5" s="73"/>
      <c r="SO5" s="73"/>
      <c r="SP5" s="73"/>
      <c r="SQ5" s="73"/>
      <c r="SR5" s="73"/>
      <c r="SS5" s="73"/>
      <c r="ST5" s="73"/>
      <c r="SU5" s="73"/>
      <c r="SV5" s="73"/>
      <c r="SW5" s="73"/>
      <c r="SX5" s="73"/>
      <c r="SY5" s="73"/>
      <c r="SZ5" s="73"/>
      <c r="TA5" s="73"/>
      <c r="TB5" s="73"/>
      <c r="TC5" s="73"/>
      <c r="TD5" s="73"/>
      <c r="TE5" s="73"/>
      <c r="TF5" s="73"/>
      <c r="TG5" s="73"/>
      <c r="TH5" s="73"/>
      <c r="TI5" s="73"/>
      <c r="TJ5" s="73"/>
      <c r="TK5" s="73"/>
      <c r="TL5" s="73"/>
      <c r="TM5" s="73"/>
      <c r="TN5" s="73"/>
      <c r="TO5" s="73"/>
      <c r="TP5" s="73"/>
      <c r="TQ5" s="73"/>
      <c r="TR5" s="73"/>
      <c r="TS5" s="73"/>
      <c r="TT5" s="73"/>
      <c r="TU5" s="73"/>
      <c r="TV5" s="73"/>
      <c r="TW5" s="73"/>
      <c r="TX5" s="73"/>
      <c r="TY5" s="73"/>
      <c r="TZ5" s="73"/>
      <c r="UA5" s="73"/>
      <c r="UB5" s="73"/>
      <c r="UC5" s="73"/>
      <c r="UD5" s="73"/>
      <c r="UE5" s="73"/>
      <c r="UF5" s="73"/>
      <c r="UG5" s="73"/>
      <c r="UH5" s="73"/>
      <c r="UI5" s="73"/>
      <c r="UJ5" s="73"/>
      <c r="UK5" s="73"/>
      <c r="UL5" s="73"/>
      <c r="UM5" s="73"/>
      <c r="UN5" s="73"/>
      <c r="UO5" s="73"/>
      <c r="UP5" s="73"/>
      <c r="UQ5" s="73"/>
      <c r="UR5" s="73"/>
      <c r="US5" s="73"/>
      <c r="UT5" s="73"/>
      <c r="UU5" s="73"/>
      <c r="UV5" s="73"/>
      <c r="UW5" s="73"/>
      <c r="UX5" s="73"/>
      <c r="UY5" s="73"/>
      <c r="UZ5" s="73"/>
      <c r="VA5" s="73"/>
      <c r="VB5" s="73"/>
      <c r="VC5" s="73"/>
      <c r="VD5" s="73"/>
      <c r="VE5" s="73"/>
      <c r="VF5" s="73"/>
      <c r="VG5" s="73"/>
      <c r="VH5" s="73"/>
      <c r="VI5" s="73"/>
      <c r="VJ5" s="73"/>
      <c r="VK5" s="73"/>
      <c r="VL5" s="73"/>
      <c r="VM5" s="73"/>
      <c r="VN5" s="73"/>
      <c r="VO5" s="73"/>
      <c r="VP5" s="73"/>
      <c r="VQ5" s="73"/>
      <c r="VR5" s="73"/>
      <c r="VS5" s="73"/>
      <c r="VT5" s="73"/>
      <c r="VU5" s="73"/>
      <c r="VV5" s="73"/>
      <c r="VW5" s="73"/>
      <c r="VX5" s="73"/>
      <c r="VY5" s="73"/>
      <c r="VZ5" s="73"/>
      <c r="WA5" s="73"/>
      <c r="WB5" s="73"/>
      <c r="WC5" s="73"/>
      <c r="WD5" s="73"/>
      <c r="WE5" s="73"/>
      <c r="WF5" s="73"/>
      <c r="WG5" s="73"/>
      <c r="WH5" s="73"/>
      <c r="WI5" s="73"/>
      <c r="WJ5" s="73"/>
      <c r="WK5" s="73"/>
      <c r="WL5" s="73"/>
      <c r="WM5" s="73"/>
      <c r="WN5" s="73"/>
      <c r="WO5" s="73"/>
      <c r="WP5" s="73"/>
      <c r="WQ5" s="73"/>
      <c r="WR5" s="73"/>
      <c r="WS5" s="73"/>
      <c r="WT5" s="73"/>
      <c r="WU5" s="73"/>
      <c r="WV5" s="73"/>
      <c r="WW5" s="73"/>
      <c r="WX5" s="73"/>
      <c r="WY5" s="73"/>
      <c r="WZ5" s="73"/>
      <c r="XA5" s="73"/>
      <c r="XB5" s="73"/>
      <c r="XC5" s="73"/>
      <c r="XD5" s="73"/>
      <c r="XE5" s="73"/>
      <c r="XF5" s="73"/>
      <c r="XG5" s="73"/>
      <c r="XH5" s="73"/>
      <c r="XI5" s="73"/>
      <c r="XJ5" s="73"/>
      <c r="XK5" s="73"/>
      <c r="XL5" s="73"/>
      <c r="XM5" s="73"/>
      <c r="XN5" s="73"/>
      <c r="XO5" s="73"/>
      <c r="XP5" s="73"/>
      <c r="XQ5" s="73"/>
      <c r="XR5" s="73"/>
      <c r="XS5" s="73"/>
      <c r="XT5" s="73"/>
      <c r="XU5" s="73"/>
      <c r="XV5" s="73"/>
      <c r="XW5" s="73"/>
      <c r="XX5" s="73"/>
      <c r="XY5" s="73"/>
      <c r="XZ5" s="73"/>
      <c r="YA5" s="73"/>
      <c r="YB5" s="73"/>
      <c r="YC5" s="73"/>
      <c r="YD5" s="73"/>
      <c r="YE5" s="73"/>
      <c r="YF5" s="73"/>
      <c r="YG5" s="73"/>
      <c r="YH5" s="73"/>
      <c r="YI5" s="73"/>
      <c r="YJ5" s="73"/>
      <c r="YK5" s="73"/>
      <c r="YL5" s="73"/>
      <c r="YM5" s="73"/>
      <c r="YN5" s="73"/>
      <c r="YO5" s="73"/>
      <c r="YP5" s="73"/>
      <c r="YQ5" s="73"/>
      <c r="YR5" s="73"/>
      <c r="YS5" s="73"/>
      <c r="YT5" s="73"/>
      <c r="YU5" s="73"/>
      <c r="YV5" s="73"/>
      <c r="YW5" s="73"/>
      <c r="YX5" s="73"/>
      <c r="YY5" s="73"/>
      <c r="YZ5" s="73"/>
      <c r="ZA5" s="73"/>
      <c r="ZB5" s="73"/>
      <c r="ZC5" s="73"/>
      <c r="ZD5" s="73"/>
      <c r="ZE5" s="73"/>
      <c r="ZF5" s="73"/>
      <c r="ZG5" s="73"/>
      <c r="ZH5" s="73"/>
      <c r="ZI5" s="73"/>
      <c r="ZJ5" s="73"/>
      <c r="ZK5" s="73"/>
      <c r="ZL5" s="73"/>
      <c r="ZM5" s="73"/>
      <c r="ZN5" s="73"/>
      <c r="ZO5" s="73"/>
      <c r="ZP5" s="73"/>
      <c r="ZQ5" s="73"/>
      <c r="ZR5" s="73"/>
      <c r="ZS5" s="73"/>
      <c r="ZT5" s="73"/>
      <c r="ZU5" s="73"/>
      <c r="ZV5" s="73"/>
      <c r="ZW5" s="73"/>
      <c r="ZX5" s="73"/>
      <c r="ZY5" s="73"/>
      <c r="ZZ5" s="73"/>
      <c r="AAA5" s="73"/>
      <c r="AAB5" s="73"/>
      <c r="AAC5" s="73"/>
      <c r="AAD5" s="73"/>
      <c r="AAE5" s="73"/>
      <c r="AAF5" s="73"/>
      <c r="AAG5" s="73"/>
      <c r="AAH5" s="73"/>
      <c r="AAI5" s="73"/>
      <c r="AAJ5" s="73"/>
      <c r="AAK5" s="73"/>
      <c r="AAL5" s="73"/>
      <c r="AAM5" s="73"/>
      <c r="AAN5" s="73"/>
      <c r="AAO5" s="73"/>
      <c r="AAP5" s="73"/>
      <c r="AAQ5" s="73"/>
      <c r="AAR5" s="73"/>
      <c r="AAS5" s="73"/>
      <c r="AAT5" s="73"/>
      <c r="AAU5" s="73"/>
      <c r="AAV5" s="73"/>
      <c r="AAW5" s="73"/>
      <c r="AAX5" s="73"/>
      <c r="AAY5" s="73"/>
      <c r="AAZ5" s="73"/>
      <c r="ABA5" s="73"/>
      <c r="ABB5" s="73"/>
      <c r="ABC5" s="73"/>
      <c r="ABD5" s="73"/>
      <c r="ABE5" s="73"/>
      <c r="ABF5" s="73"/>
      <c r="ABG5" s="73"/>
      <c r="ABH5" s="73"/>
      <c r="ABI5" s="73"/>
      <c r="ABJ5" s="73"/>
      <c r="ABK5" s="73"/>
      <c r="ABL5" s="73"/>
      <c r="ABM5" s="73"/>
      <c r="ABN5" s="73"/>
      <c r="ABO5" s="73"/>
      <c r="ABP5" s="73"/>
      <c r="ABQ5" s="73"/>
      <c r="ABR5" s="73"/>
      <c r="ABS5" s="73"/>
      <c r="ABT5" s="73"/>
      <c r="ABU5" s="73"/>
      <c r="ABV5" s="73"/>
      <c r="ABW5" s="73"/>
      <c r="ABX5" s="73"/>
      <c r="ABY5" s="73"/>
      <c r="ABZ5" s="73"/>
      <c r="ACA5" s="73"/>
      <c r="ACB5" s="73"/>
      <c r="ACC5" s="73"/>
      <c r="ACD5" s="73"/>
      <c r="ACE5" s="73"/>
      <c r="ACF5" s="73"/>
      <c r="ACG5" s="73"/>
      <c r="ACH5" s="73"/>
      <c r="ACI5" s="73"/>
      <c r="ACJ5" s="73"/>
      <c r="ACK5" s="73"/>
      <c r="ACL5" s="73"/>
      <c r="ACM5" s="73"/>
      <c r="ACN5" s="73"/>
      <c r="ACO5" s="73"/>
      <c r="ACP5" s="73"/>
      <c r="ACQ5" s="73"/>
      <c r="ACR5" s="73"/>
      <c r="ACS5" s="73"/>
      <c r="ACT5" s="73"/>
      <c r="ACU5" s="73"/>
      <c r="ACV5" s="73"/>
      <c r="ACW5" s="73"/>
      <c r="ACX5" s="73"/>
      <c r="ACY5" s="73"/>
      <c r="ACZ5" s="73"/>
      <c r="ADA5" s="73"/>
      <c r="ADB5" s="73"/>
      <c r="ADC5" s="73"/>
      <c r="ADD5" s="73"/>
      <c r="ADE5" s="73"/>
      <c r="ADF5" s="73"/>
      <c r="ADG5" s="73"/>
      <c r="ADH5" s="73"/>
      <c r="ADI5" s="73"/>
      <c r="ADJ5" s="73"/>
      <c r="ADK5" s="73"/>
      <c r="ADL5" s="73"/>
      <c r="ADM5" s="73"/>
      <c r="ADN5" s="73"/>
      <c r="ADO5" s="73"/>
      <c r="ADP5" s="73"/>
      <c r="ADQ5" s="73"/>
      <c r="ADR5" s="73"/>
      <c r="ADS5" s="73"/>
      <c r="ADT5" s="73"/>
      <c r="ADU5" s="73"/>
      <c r="ADV5" s="73"/>
      <c r="ADW5" s="73"/>
      <c r="ADX5" s="73"/>
      <c r="ADY5" s="73"/>
      <c r="ADZ5" s="73"/>
      <c r="AEA5" s="73"/>
      <c r="AEB5" s="73"/>
      <c r="AEC5" s="73"/>
      <c r="AED5" s="73"/>
      <c r="AEE5" s="73"/>
      <c r="AEF5" s="73"/>
      <c r="AEG5" s="73"/>
      <c r="AEH5" s="73"/>
      <c r="AEI5" s="73"/>
      <c r="AEJ5" s="73"/>
      <c r="AEK5" s="73"/>
      <c r="AEL5" s="73"/>
      <c r="AEM5" s="73"/>
      <c r="AEN5" s="73"/>
      <c r="AEO5" s="73"/>
      <c r="AEP5" s="73"/>
      <c r="AEQ5" s="73"/>
      <c r="AER5" s="73"/>
      <c r="AES5" s="73"/>
      <c r="AET5" s="73"/>
      <c r="AEU5" s="73"/>
      <c r="AEV5" s="73"/>
      <c r="AEW5" s="73"/>
      <c r="AEX5" s="73"/>
      <c r="AEY5" s="73"/>
      <c r="AEZ5" s="73"/>
      <c r="AFA5" s="73"/>
      <c r="AFB5" s="73"/>
      <c r="AFC5" s="73"/>
      <c r="AFD5" s="73"/>
      <c r="AFE5" s="73"/>
      <c r="AFF5" s="73"/>
      <c r="AFG5" s="73"/>
      <c r="AFH5" s="73"/>
      <c r="AFI5" s="73"/>
      <c r="AFJ5" s="73"/>
      <c r="AFK5" s="73"/>
      <c r="AFL5" s="73"/>
      <c r="AFM5" s="73"/>
      <c r="AFN5" s="73"/>
      <c r="AFO5" s="73"/>
      <c r="AFP5" s="73"/>
      <c r="AFQ5" s="73"/>
      <c r="AFR5" s="73"/>
      <c r="AFS5" s="73"/>
      <c r="AFT5" s="73"/>
      <c r="AFU5" s="73"/>
      <c r="AFV5" s="73"/>
      <c r="AFW5" s="73"/>
      <c r="AFX5" s="73"/>
      <c r="AFY5" s="73"/>
      <c r="AFZ5" s="73"/>
      <c r="AGA5" s="73"/>
      <c r="AGB5" s="73"/>
      <c r="AGC5" s="73"/>
      <c r="AGD5" s="73"/>
      <c r="AGE5" s="73"/>
      <c r="AGF5" s="73"/>
      <c r="AGG5" s="73"/>
      <c r="AGH5" s="73"/>
      <c r="AGI5" s="73"/>
      <c r="AGJ5" s="73"/>
      <c r="AGK5" s="73"/>
      <c r="AGL5" s="73"/>
      <c r="AGM5" s="73"/>
      <c r="AGN5" s="73"/>
      <c r="AGO5" s="73"/>
      <c r="AGP5" s="73"/>
      <c r="AGQ5" s="73"/>
      <c r="AGR5" s="73"/>
      <c r="AGS5" s="73"/>
      <c r="AGT5" s="73"/>
      <c r="AGU5" s="73"/>
      <c r="AGV5" s="73"/>
      <c r="AGW5" s="73"/>
      <c r="AGX5" s="73"/>
      <c r="AGY5" s="73"/>
      <c r="AGZ5" s="73"/>
      <c r="AHA5" s="73"/>
      <c r="AHB5" s="73"/>
      <c r="AHC5" s="73"/>
      <c r="AHD5" s="73"/>
      <c r="AHE5" s="73"/>
      <c r="AHF5" s="73"/>
      <c r="AHG5" s="73"/>
      <c r="AHH5" s="73"/>
      <c r="AHI5" s="73"/>
      <c r="AHJ5" s="73"/>
      <c r="AHK5" s="73"/>
      <c r="AHL5" s="73"/>
      <c r="AHM5" s="73"/>
      <c r="AHN5" s="73"/>
      <c r="AHO5" s="73"/>
      <c r="AHP5" s="73"/>
      <c r="AHQ5" s="73"/>
      <c r="AHR5" s="73"/>
      <c r="AHS5" s="73"/>
      <c r="AHT5" s="73"/>
      <c r="AHU5" s="73"/>
      <c r="AHV5" s="73"/>
      <c r="AHW5" s="73"/>
      <c r="AHX5" s="73"/>
      <c r="AHY5" s="73"/>
      <c r="AHZ5" s="73"/>
      <c r="AIA5" s="73"/>
      <c r="AIB5" s="73"/>
      <c r="AIC5" s="73"/>
      <c r="AID5" s="73"/>
      <c r="AIE5" s="73"/>
      <c r="AIF5" s="73"/>
      <c r="AIG5" s="73"/>
      <c r="AIH5" s="73"/>
      <c r="AII5" s="73"/>
      <c r="AIJ5" s="73"/>
      <c r="AIK5" s="73"/>
      <c r="AIL5" s="73"/>
      <c r="AIM5" s="73"/>
      <c r="AIN5" s="73"/>
      <c r="AIO5" s="73"/>
      <c r="AIP5" s="73"/>
      <c r="AIQ5" s="73"/>
      <c r="AIR5" s="73"/>
      <c r="AIS5" s="73"/>
      <c r="AIT5" s="73"/>
      <c r="AIU5" s="73"/>
      <c r="AIV5" s="73"/>
      <c r="AIW5" s="73"/>
      <c r="AIX5" s="73"/>
      <c r="AIY5" s="73"/>
      <c r="AIZ5" s="73"/>
      <c r="AJA5" s="73"/>
      <c r="AJB5" s="73"/>
      <c r="AJC5" s="73"/>
      <c r="AJD5" s="73"/>
      <c r="AJE5" s="73"/>
      <c r="AJF5" s="73"/>
      <c r="AJG5" s="73"/>
      <c r="AJH5" s="73"/>
      <c r="AJI5" s="73"/>
      <c r="AJJ5" s="73"/>
      <c r="AJK5" s="73"/>
      <c r="AJL5" s="73"/>
      <c r="AJM5" s="73"/>
      <c r="AJN5" s="73"/>
      <c r="AJO5" s="73"/>
      <c r="AJP5" s="73"/>
      <c r="AJQ5" s="73"/>
      <c r="AJR5" s="73"/>
      <c r="AJS5" s="73"/>
      <c r="AJT5" s="73"/>
      <c r="AJU5" s="73"/>
      <c r="AJV5" s="73"/>
      <c r="AJW5" s="73"/>
      <c r="AJX5" s="73"/>
      <c r="AJY5" s="73"/>
      <c r="AJZ5" s="73"/>
      <c r="AKA5" s="73"/>
      <c r="AKB5" s="73"/>
      <c r="AKC5" s="73"/>
      <c r="AKD5" s="73"/>
      <c r="AKE5" s="73"/>
      <c r="AKF5" s="73"/>
      <c r="AKG5" s="73"/>
      <c r="AKH5" s="73"/>
      <c r="AKI5" s="73"/>
      <c r="AKJ5" s="73"/>
      <c r="AKK5" s="73"/>
      <c r="AKL5" s="73"/>
      <c r="AKM5" s="73"/>
      <c r="AKN5" s="73"/>
      <c r="AKO5" s="73"/>
      <c r="AKP5" s="73"/>
      <c r="AKQ5" s="73"/>
      <c r="AKR5" s="73"/>
      <c r="AKS5" s="73"/>
      <c r="AKT5" s="73"/>
      <c r="AKU5" s="73"/>
      <c r="AKV5" s="73"/>
      <c r="AKW5" s="73"/>
      <c r="AKX5" s="73"/>
      <c r="AKY5" s="73"/>
      <c r="AKZ5" s="73"/>
      <c r="ALA5" s="73"/>
      <c r="ALB5" s="73"/>
      <c r="ALC5" s="73"/>
      <c r="ALD5" s="73"/>
      <c r="ALE5" s="73"/>
      <c r="ALF5" s="73"/>
      <c r="ALG5" s="73"/>
      <c r="ALH5" s="73"/>
      <c r="ALI5" s="73"/>
      <c r="ALJ5" s="73"/>
      <c r="ALK5" s="73"/>
      <c r="ALL5" s="73"/>
      <c r="ALM5" s="73"/>
      <c r="ALN5" s="73"/>
      <c r="ALO5" s="73"/>
      <c r="ALP5" s="73"/>
      <c r="ALQ5" s="73"/>
      <c r="ALR5" s="73"/>
      <c r="ALS5" s="73"/>
      <c r="ALT5" s="73"/>
      <c r="ALU5" s="73"/>
      <c r="ALV5" s="73"/>
      <c r="ALW5" s="73"/>
      <c r="ALX5" s="73"/>
      <c r="ALY5" s="73"/>
      <c r="ALZ5" s="73"/>
      <c r="AMA5" s="73"/>
      <c r="AMB5" s="73"/>
      <c r="AMC5" s="73"/>
      <c r="AMD5" s="73"/>
      <c r="AME5" s="73"/>
      <c r="AMF5" s="73"/>
      <c r="AMG5" s="73"/>
      <c r="AMH5" s="73"/>
      <c r="AMI5" s="73"/>
      <c r="AMJ5" s="73"/>
    </row>
    <row r="6" spans="1:1024" x14ac:dyDescent="0.25">
      <c r="A6" s="267" t="s">
        <v>60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76"/>
      <c r="M6" s="76"/>
      <c r="N6" s="76"/>
    </row>
    <row r="7" spans="1:1024" s="60" customFormat="1" x14ac:dyDescent="0.25">
      <c r="A7" s="18">
        <v>1</v>
      </c>
      <c r="B7" s="34" t="s">
        <v>212</v>
      </c>
      <c r="C7" s="63" t="s">
        <v>46</v>
      </c>
      <c r="D7" s="63">
        <v>3.1819999999999999</v>
      </c>
      <c r="E7" s="79" t="e">
        <f>D7+#REF!</f>
        <v>#REF!</v>
      </c>
      <c r="F7" s="65">
        <v>0</v>
      </c>
      <c r="G7" s="65">
        <v>0</v>
      </c>
      <c r="H7" s="64" t="e">
        <f t="shared" ref="H7:H16" si="0">E7-F7</f>
        <v>#REF!</v>
      </c>
      <c r="I7" s="65">
        <v>0</v>
      </c>
      <c r="J7" s="66">
        <f>1.05*25</f>
        <v>26.25</v>
      </c>
      <c r="K7" s="2" t="e">
        <f>J7-H7-I7</f>
        <v>#REF!</v>
      </c>
      <c r="L7" s="154">
        <f>Итоговая!AD53</f>
        <v>-11.3889</v>
      </c>
      <c r="M7" s="18" t="s">
        <v>25</v>
      </c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  <c r="IV7" s="76"/>
      <c r="IW7" s="76"/>
      <c r="IX7" s="76"/>
      <c r="IY7" s="76"/>
      <c r="IZ7" s="76"/>
      <c r="JA7" s="76"/>
      <c r="JB7" s="76"/>
      <c r="JC7" s="76"/>
      <c r="JD7" s="76"/>
      <c r="JE7" s="76"/>
      <c r="JF7" s="76"/>
      <c r="JG7" s="76"/>
      <c r="JH7" s="76"/>
      <c r="JI7" s="76"/>
      <c r="JJ7" s="76"/>
      <c r="JK7" s="76"/>
      <c r="JL7" s="76"/>
      <c r="JM7" s="76"/>
      <c r="JN7" s="76"/>
      <c r="JO7" s="76"/>
      <c r="JP7" s="76"/>
      <c r="JQ7" s="76"/>
      <c r="JR7" s="76"/>
      <c r="JS7" s="76"/>
      <c r="JT7" s="76"/>
      <c r="JU7" s="76"/>
      <c r="JV7" s="76"/>
      <c r="JW7" s="76"/>
      <c r="JX7" s="76"/>
      <c r="JY7" s="76"/>
      <c r="JZ7" s="76"/>
      <c r="KA7" s="76"/>
      <c r="KB7" s="76"/>
      <c r="KC7" s="76"/>
      <c r="KD7" s="76"/>
      <c r="KE7" s="76"/>
      <c r="KF7" s="76"/>
      <c r="KG7" s="76"/>
      <c r="KH7" s="76"/>
      <c r="KI7" s="76"/>
      <c r="KJ7" s="76"/>
      <c r="KK7" s="76"/>
      <c r="KL7" s="76"/>
      <c r="KM7" s="76"/>
      <c r="KN7" s="76"/>
      <c r="KO7" s="76"/>
      <c r="KP7" s="76"/>
      <c r="KQ7" s="76"/>
      <c r="KR7" s="76"/>
      <c r="KS7" s="76"/>
      <c r="KT7" s="76"/>
      <c r="KU7" s="76"/>
      <c r="KV7" s="76"/>
      <c r="KW7" s="76"/>
      <c r="KX7" s="76"/>
      <c r="KY7" s="76"/>
      <c r="KZ7" s="76"/>
      <c r="LA7" s="76"/>
      <c r="LB7" s="76"/>
      <c r="LC7" s="76"/>
      <c r="LD7" s="76"/>
      <c r="LE7" s="76"/>
      <c r="LF7" s="76"/>
      <c r="LG7" s="76"/>
      <c r="LH7" s="76"/>
      <c r="LI7" s="76"/>
      <c r="LJ7" s="76"/>
      <c r="LK7" s="76"/>
      <c r="LL7" s="76"/>
      <c r="LM7" s="76"/>
      <c r="LN7" s="76"/>
      <c r="LO7" s="76"/>
      <c r="LP7" s="76"/>
      <c r="LQ7" s="76"/>
      <c r="LR7" s="76"/>
      <c r="LS7" s="76"/>
      <c r="LT7" s="76"/>
      <c r="LU7" s="76"/>
      <c r="LV7" s="76"/>
      <c r="LW7" s="76"/>
      <c r="LX7" s="76"/>
      <c r="LY7" s="76"/>
      <c r="LZ7" s="76"/>
      <c r="MA7" s="76"/>
      <c r="MB7" s="76"/>
      <c r="MC7" s="76"/>
      <c r="MD7" s="76"/>
      <c r="ME7" s="76"/>
      <c r="MF7" s="76"/>
      <c r="MG7" s="76"/>
      <c r="MH7" s="76"/>
      <c r="MI7" s="76"/>
      <c r="MJ7" s="76"/>
      <c r="MK7" s="76"/>
      <c r="ML7" s="76"/>
      <c r="MM7" s="76"/>
      <c r="MN7" s="76"/>
      <c r="MO7" s="76"/>
      <c r="MP7" s="76"/>
      <c r="MQ7" s="76"/>
      <c r="MR7" s="76"/>
      <c r="MS7" s="76"/>
      <c r="MT7" s="76"/>
      <c r="MU7" s="76"/>
      <c r="MV7" s="76"/>
      <c r="MW7" s="76"/>
      <c r="MX7" s="76"/>
      <c r="MY7" s="76"/>
      <c r="MZ7" s="76"/>
      <c r="NA7" s="76"/>
      <c r="NB7" s="76"/>
      <c r="NC7" s="76"/>
      <c r="ND7" s="76"/>
      <c r="NE7" s="76"/>
      <c r="NF7" s="76"/>
      <c r="NG7" s="76"/>
      <c r="NH7" s="76"/>
      <c r="NI7" s="76"/>
      <c r="NJ7" s="76"/>
      <c r="NK7" s="76"/>
      <c r="NL7" s="76"/>
      <c r="NM7" s="76"/>
      <c r="NN7" s="76"/>
      <c r="NO7" s="76"/>
      <c r="NP7" s="76"/>
      <c r="NQ7" s="76"/>
      <c r="NR7" s="76"/>
      <c r="NS7" s="76"/>
      <c r="NT7" s="76"/>
      <c r="NU7" s="76"/>
      <c r="NV7" s="76"/>
      <c r="NW7" s="76"/>
      <c r="NX7" s="76"/>
      <c r="NY7" s="76"/>
      <c r="NZ7" s="76"/>
      <c r="OA7" s="76"/>
      <c r="OB7" s="76"/>
      <c r="OC7" s="76"/>
      <c r="OD7" s="76"/>
      <c r="OE7" s="76"/>
      <c r="OF7" s="76"/>
      <c r="OG7" s="76"/>
      <c r="OH7" s="76"/>
      <c r="OI7" s="76"/>
      <c r="OJ7" s="76"/>
      <c r="OK7" s="76"/>
      <c r="OL7" s="76"/>
      <c r="OM7" s="76"/>
      <c r="ON7" s="76"/>
      <c r="OO7" s="76"/>
      <c r="OP7" s="76"/>
      <c r="OQ7" s="76"/>
      <c r="OR7" s="76"/>
      <c r="OS7" s="76"/>
      <c r="OT7" s="76"/>
      <c r="OU7" s="76"/>
      <c r="OV7" s="76"/>
      <c r="OW7" s="76"/>
      <c r="OX7" s="76"/>
      <c r="OY7" s="76"/>
      <c r="OZ7" s="76"/>
      <c r="PA7" s="76"/>
      <c r="PB7" s="76"/>
      <c r="PC7" s="76"/>
      <c r="PD7" s="76"/>
      <c r="PE7" s="76"/>
      <c r="PF7" s="76"/>
      <c r="PG7" s="76"/>
      <c r="PH7" s="76"/>
      <c r="PI7" s="76"/>
      <c r="PJ7" s="76"/>
      <c r="PK7" s="76"/>
      <c r="PL7" s="76"/>
      <c r="PM7" s="76"/>
      <c r="PN7" s="76"/>
      <c r="PO7" s="76"/>
      <c r="PP7" s="76"/>
      <c r="PQ7" s="76"/>
      <c r="PR7" s="76"/>
      <c r="PS7" s="76"/>
      <c r="PT7" s="76"/>
      <c r="PU7" s="76"/>
      <c r="PV7" s="76"/>
      <c r="PW7" s="76"/>
      <c r="PX7" s="76"/>
      <c r="PY7" s="76"/>
      <c r="PZ7" s="76"/>
      <c r="QA7" s="76"/>
      <c r="QB7" s="76"/>
      <c r="QC7" s="76"/>
      <c r="QD7" s="76"/>
      <c r="QE7" s="76"/>
      <c r="QF7" s="76"/>
      <c r="QG7" s="76"/>
      <c r="QH7" s="76"/>
      <c r="QI7" s="76"/>
      <c r="QJ7" s="76"/>
      <c r="QK7" s="76"/>
      <c r="QL7" s="76"/>
      <c r="QM7" s="76"/>
      <c r="QN7" s="76"/>
      <c r="QO7" s="76"/>
      <c r="QP7" s="76"/>
      <c r="QQ7" s="76"/>
      <c r="QR7" s="76"/>
      <c r="QS7" s="76"/>
      <c r="QT7" s="76"/>
      <c r="QU7" s="76"/>
      <c r="QV7" s="76"/>
      <c r="QW7" s="76"/>
      <c r="QX7" s="76"/>
      <c r="QY7" s="76"/>
      <c r="QZ7" s="76"/>
      <c r="RA7" s="76"/>
      <c r="RB7" s="76"/>
      <c r="RC7" s="76"/>
      <c r="RD7" s="76"/>
      <c r="RE7" s="76"/>
      <c r="RF7" s="76"/>
      <c r="RG7" s="76"/>
      <c r="RH7" s="76"/>
      <c r="RI7" s="76"/>
      <c r="RJ7" s="76"/>
      <c r="RK7" s="76"/>
      <c r="RL7" s="76"/>
      <c r="RM7" s="76"/>
      <c r="RN7" s="76"/>
      <c r="RO7" s="76"/>
      <c r="RP7" s="76"/>
      <c r="RQ7" s="76"/>
      <c r="RR7" s="76"/>
      <c r="RS7" s="76"/>
      <c r="RT7" s="76"/>
      <c r="RU7" s="76"/>
      <c r="RV7" s="76"/>
      <c r="RW7" s="76"/>
      <c r="RX7" s="76"/>
      <c r="RY7" s="76"/>
      <c r="RZ7" s="76"/>
      <c r="SA7" s="76"/>
      <c r="SB7" s="76"/>
      <c r="SC7" s="76"/>
      <c r="SD7" s="76"/>
      <c r="SE7" s="76"/>
      <c r="SF7" s="76"/>
      <c r="SG7" s="76"/>
      <c r="SH7" s="76"/>
      <c r="SI7" s="76"/>
      <c r="SJ7" s="76"/>
      <c r="SK7" s="76"/>
      <c r="SL7" s="76"/>
      <c r="SM7" s="76"/>
      <c r="SN7" s="76"/>
      <c r="SO7" s="76"/>
      <c r="SP7" s="76"/>
      <c r="SQ7" s="76"/>
      <c r="SR7" s="76"/>
      <c r="SS7" s="76"/>
      <c r="ST7" s="76"/>
      <c r="SU7" s="76"/>
      <c r="SV7" s="76"/>
      <c r="SW7" s="76"/>
      <c r="SX7" s="76"/>
      <c r="SY7" s="76"/>
      <c r="SZ7" s="76"/>
      <c r="TA7" s="76"/>
      <c r="TB7" s="76"/>
      <c r="TC7" s="76"/>
      <c r="TD7" s="76"/>
      <c r="TE7" s="76"/>
      <c r="TF7" s="76"/>
      <c r="TG7" s="76"/>
      <c r="TH7" s="76"/>
      <c r="TI7" s="76"/>
      <c r="TJ7" s="76"/>
      <c r="TK7" s="76"/>
      <c r="TL7" s="76"/>
      <c r="TM7" s="76"/>
      <c r="TN7" s="76"/>
      <c r="TO7" s="76"/>
      <c r="TP7" s="76"/>
      <c r="TQ7" s="76"/>
      <c r="TR7" s="76"/>
      <c r="TS7" s="76"/>
      <c r="TT7" s="76"/>
      <c r="TU7" s="76"/>
      <c r="TV7" s="76"/>
      <c r="TW7" s="76"/>
      <c r="TX7" s="76"/>
      <c r="TY7" s="76"/>
      <c r="TZ7" s="76"/>
      <c r="UA7" s="76"/>
      <c r="UB7" s="76"/>
      <c r="UC7" s="76"/>
      <c r="UD7" s="76"/>
      <c r="UE7" s="76"/>
      <c r="UF7" s="76"/>
      <c r="UG7" s="76"/>
      <c r="UH7" s="76"/>
      <c r="UI7" s="76"/>
      <c r="UJ7" s="76"/>
      <c r="UK7" s="76"/>
      <c r="UL7" s="76"/>
      <c r="UM7" s="76"/>
      <c r="UN7" s="76"/>
      <c r="UO7" s="76"/>
      <c r="UP7" s="76"/>
      <c r="UQ7" s="76"/>
      <c r="UR7" s="76"/>
      <c r="US7" s="76"/>
      <c r="UT7" s="76"/>
      <c r="UU7" s="76"/>
      <c r="UV7" s="76"/>
      <c r="UW7" s="76"/>
      <c r="UX7" s="76"/>
      <c r="UY7" s="76"/>
      <c r="UZ7" s="76"/>
      <c r="VA7" s="76"/>
      <c r="VB7" s="76"/>
      <c r="VC7" s="76"/>
      <c r="VD7" s="76"/>
      <c r="VE7" s="76"/>
      <c r="VF7" s="76"/>
      <c r="VG7" s="76"/>
      <c r="VH7" s="76"/>
      <c r="VI7" s="76"/>
      <c r="VJ7" s="76"/>
      <c r="VK7" s="76"/>
      <c r="VL7" s="76"/>
      <c r="VM7" s="76"/>
      <c r="VN7" s="76"/>
      <c r="VO7" s="76"/>
      <c r="VP7" s="76"/>
      <c r="VQ7" s="76"/>
      <c r="VR7" s="76"/>
      <c r="VS7" s="76"/>
      <c r="VT7" s="76"/>
      <c r="VU7" s="76"/>
      <c r="VV7" s="76"/>
      <c r="VW7" s="76"/>
      <c r="VX7" s="76"/>
      <c r="VY7" s="76"/>
      <c r="VZ7" s="76"/>
      <c r="WA7" s="76"/>
      <c r="WB7" s="76"/>
      <c r="WC7" s="76"/>
      <c r="WD7" s="76"/>
      <c r="WE7" s="76"/>
      <c r="WF7" s="76"/>
      <c r="WG7" s="76"/>
      <c r="WH7" s="76"/>
      <c r="WI7" s="76"/>
      <c r="WJ7" s="76"/>
      <c r="WK7" s="76"/>
      <c r="WL7" s="76"/>
      <c r="WM7" s="76"/>
      <c r="WN7" s="76"/>
      <c r="WO7" s="76"/>
      <c r="WP7" s="76"/>
      <c r="WQ7" s="76"/>
      <c r="WR7" s="76"/>
      <c r="WS7" s="76"/>
      <c r="WT7" s="76"/>
      <c r="WU7" s="76"/>
      <c r="WV7" s="76"/>
      <c r="WW7" s="76"/>
      <c r="WX7" s="76"/>
      <c r="WY7" s="76"/>
      <c r="WZ7" s="76"/>
      <c r="XA7" s="76"/>
      <c r="XB7" s="76"/>
      <c r="XC7" s="76"/>
      <c r="XD7" s="76"/>
      <c r="XE7" s="76"/>
      <c r="XF7" s="76"/>
      <c r="XG7" s="76"/>
      <c r="XH7" s="76"/>
      <c r="XI7" s="76"/>
      <c r="XJ7" s="76"/>
      <c r="XK7" s="76"/>
      <c r="XL7" s="76"/>
      <c r="XM7" s="76"/>
      <c r="XN7" s="76"/>
      <c r="XO7" s="76"/>
      <c r="XP7" s="76"/>
      <c r="XQ7" s="76"/>
      <c r="XR7" s="76"/>
      <c r="XS7" s="76"/>
      <c r="XT7" s="76"/>
      <c r="XU7" s="76"/>
      <c r="XV7" s="76"/>
      <c r="XW7" s="76"/>
      <c r="XX7" s="76"/>
      <c r="XY7" s="76"/>
      <c r="XZ7" s="76"/>
      <c r="YA7" s="76"/>
      <c r="YB7" s="76"/>
      <c r="YC7" s="76"/>
      <c r="YD7" s="76"/>
      <c r="YE7" s="76"/>
      <c r="YF7" s="76"/>
      <c r="YG7" s="76"/>
      <c r="YH7" s="76"/>
      <c r="YI7" s="76"/>
      <c r="YJ7" s="76"/>
      <c r="YK7" s="76"/>
      <c r="YL7" s="76"/>
      <c r="YM7" s="76"/>
      <c r="YN7" s="76"/>
      <c r="YO7" s="76"/>
      <c r="YP7" s="76"/>
      <c r="YQ7" s="76"/>
      <c r="YR7" s="76"/>
      <c r="YS7" s="76"/>
      <c r="YT7" s="76"/>
      <c r="YU7" s="76"/>
      <c r="YV7" s="76"/>
      <c r="YW7" s="76"/>
      <c r="YX7" s="76"/>
      <c r="YY7" s="76"/>
      <c r="YZ7" s="76"/>
      <c r="ZA7" s="76"/>
      <c r="ZB7" s="76"/>
      <c r="ZC7" s="76"/>
      <c r="ZD7" s="76"/>
      <c r="ZE7" s="76"/>
      <c r="ZF7" s="76"/>
      <c r="ZG7" s="76"/>
      <c r="ZH7" s="76"/>
      <c r="ZI7" s="76"/>
      <c r="ZJ7" s="76"/>
      <c r="ZK7" s="76"/>
      <c r="ZL7" s="76"/>
      <c r="ZM7" s="76"/>
      <c r="ZN7" s="76"/>
      <c r="ZO7" s="76"/>
      <c r="ZP7" s="76"/>
      <c r="ZQ7" s="76"/>
      <c r="ZR7" s="76"/>
      <c r="ZS7" s="76"/>
      <c r="ZT7" s="76"/>
      <c r="ZU7" s="76"/>
      <c r="ZV7" s="76"/>
      <c r="ZW7" s="76"/>
      <c r="ZX7" s="76"/>
      <c r="ZY7" s="76"/>
      <c r="ZZ7" s="76"/>
      <c r="AAA7" s="76"/>
      <c r="AAB7" s="76"/>
      <c r="AAC7" s="76"/>
      <c r="AAD7" s="76"/>
      <c r="AAE7" s="76"/>
      <c r="AAF7" s="76"/>
      <c r="AAG7" s="76"/>
      <c r="AAH7" s="76"/>
      <c r="AAI7" s="76"/>
      <c r="AAJ7" s="76"/>
      <c r="AAK7" s="76"/>
      <c r="AAL7" s="76"/>
      <c r="AAM7" s="76"/>
      <c r="AAN7" s="76"/>
      <c r="AAO7" s="76"/>
      <c r="AAP7" s="76"/>
      <c r="AAQ7" s="76"/>
      <c r="AAR7" s="76"/>
      <c r="AAS7" s="76"/>
      <c r="AAT7" s="76"/>
      <c r="AAU7" s="76"/>
      <c r="AAV7" s="76"/>
      <c r="AAW7" s="76"/>
      <c r="AAX7" s="76"/>
      <c r="AAY7" s="76"/>
      <c r="AAZ7" s="76"/>
      <c r="ABA7" s="76"/>
      <c r="ABB7" s="76"/>
      <c r="ABC7" s="76"/>
      <c r="ABD7" s="76"/>
      <c r="ABE7" s="76"/>
      <c r="ABF7" s="76"/>
      <c r="ABG7" s="76"/>
      <c r="ABH7" s="76"/>
      <c r="ABI7" s="76"/>
      <c r="ABJ7" s="76"/>
      <c r="ABK7" s="76"/>
      <c r="ABL7" s="76"/>
      <c r="ABM7" s="76"/>
      <c r="ABN7" s="76"/>
      <c r="ABO7" s="76"/>
      <c r="ABP7" s="76"/>
      <c r="ABQ7" s="76"/>
      <c r="ABR7" s="76"/>
      <c r="ABS7" s="76"/>
      <c r="ABT7" s="76"/>
      <c r="ABU7" s="76"/>
      <c r="ABV7" s="76"/>
      <c r="ABW7" s="76"/>
      <c r="ABX7" s="76"/>
      <c r="ABY7" s="76"/>
      <c r="ABZ7" s="76"/>
      <c r="ACA7" s="76"/>
      <c r="ACB7" s="76"/>
      <c r="ACC7" s="76"/>
      <c r="ACD7" s="76"/>
      <c r="ACE7" s="76"/>
      <c r="ACF7" s="76"/>
      <c r="ACG7" s="76"/>
      <c r="ACH7" s="76"/>
      <c r="ACI7" s="76"/>
      <c r="ACJ7" s="76"/>
      <c r="ACK7" s="76"/>
      <c r="ACL7" s="76"/>
      <c r="ACM7" s="76"/>
      <c r="ACN7" s="76"/>
      <c r="ACO7" s="76"/>
      <c r="ACP7" s="76"/>
      <c r="ACQ7" s="76"/>
      <c r="ACR7" s="76"/>
      <c r="ACS7" s="76"/>
      <c r="ACT7" s="76"/>
      <c r="ACU7" s="76"/>
      <c r="ACV7" s="76"/>
      <c r="ACW7" s="76"/>
      <c r="ACX7" s="76"/>
      <c r="ACY7" s="76"/>
      <c r="ACZ7" s="76"/>
      <c r="ADA7" s="76"/>
      <c r="ADB7" s="76"/>
      <c r="ADC7" s="76"/>
      <c r="ADD7" s="76"/>
      <c r="ADE7" s="76"/>
      <c r="ADF7" s="76"/>
      <c r="ADG7" s="76"/>
      <c r="ADH7" s="76"/>
      <c r="ADI7" s="76"/>
      <c r="ADJ7" s="76"/>
      <c r="ADK7" s="76"/>
      <c r="ADL7" s="76"/>
      <c r="ADM7" s="76"/>
      <c r="ADN7" s="76"/>
      <c r="ADO7" s="76"/>
      <c r="ADP7" s="76"/>
      <c r="ADQ7" s="76"/>
      <c r="ADR7" s="76"/>
      <c r="ADS7" s="76"/>
      <c r="ADT7" s="76"/>
      <c r="ADU7" s="76"/>
      <c r="ADV7" s="76"/>
      <c r="ADW7" s="76"/>
      <c r="ADX7" s="76"/>
      <c r="ADY7" s="76"/>
      <c r="ADZ7" s="76"/>
      <c r="AEA7" s="76"/>
      <c r="AEB7" s="76"/>
      <c r="AEC7" s="76"/>
      <c r="AED7" s="76"/>
      <c r="AEE7" s="76"/>
      <c r="AEF7" s="76"/>
      <c r="AEG7" s="76"/>
      <c r="AEH7" s="76"/>
      <c r="AEI7" s="76"/>
      <c r="AEJ7" s="76"/>
      <c r="AEK7" s="76"/>
      <c r="AEL7" s="76"/>
      <c r="AEM7" s="76"/>
      <c r="AEN7" s="76"/>
      <c r="AEO7" s="76"/>
      <c r="AEP7" s="76"/>
      <c r="AEQ7" s="76"/>
      <c r="AER7" s="76"/>
      <c r="AES7" s="76"/>
      <c r="AET7" s="76"/>
      <c r="AEU7" s="76"/>
      <c r="AEV7" s="76"/>
      <c r="AEW7" s="76"/>
      <c r="AEX7" s="76"/>
      <c r="AEY7" s="76"/>
      <c r="AEZ7" s="76"/>
      <c r="AFA7" s="76"/>
      <c r="AFB7" s="76"/>
      <c r="AFC7" s="76"/>
      <c r="AFD7" s="76"/>
      <c r="AFE7" s="76"/>
      <c r="AFF7" s="76"/>
      <c r="AFG7" s="76"/>
      <c r="AFH7" s="76"/>
      <c r="AFI7" s="76"/>
      <c r="AFJ7" s="76"/>
      <c r="AFK7" s="76"/>
      <c r="AFL7" s="76"/>
      <c r="AFM7" s="76"/>
      <c r="AFN7" s="76"/>
      <c r="AFO7" s="76"/>
      <c r="AFP7" s="76"/>
      <c r="AFQ7" s="76"/>
      <c r="AFR7" s="76"/>
      <c r="AFS7" s="76"/>
      <c r="AFT7" s="76"/>
      <c r="AFU7" s="76"/>
      <c r="AFV7" s="76"/>
      <c r="AFW7" s="76"/>
      <c r="AFX7" s="76"/>
      <c r="AFY7" s="76"/>
      <c r="AFZ7" s="76"/>
      <c r="AGA7" s="76"/>
      <c r="AGB7" s="76"/>
      <c r="AGC7" s="76"/>
      <c r="AGD7" s="76"/>
      <c r="AGE7" s="76"/>
      <c r="AGF7" s="76"/>
      <c r="AGG7" s="76"/>
      <c r="AGH7" s="76"/>
      <c r="AGI7" s="76"/>
      <c r="AGJ7" s="76"/>
      <c r="AGK7" s="76"/>
      <c r="AGL7" s="76"/>
      <c r="AGM7" s="76"/>
      <c r="AGN7" s="76"/>
      <c r="AGO7" s="76"/>
      <c r="AGP7" s="76"/>
      <c r="AGQ7" s="76"/>
      <c r="AGR7" s="76"/>
      <c r="AGS7" s="76"/>
      <c r="AGT7" s="76"/>
      <c r="AGU7" s="76"/>
      <c r="AGV7" s="76"/>
      <c r="AGW7" s="76"/>
      <c r="AGX7" s="76"/>
      <c r="AGY7" s="76"/>
      <c r="AGZ7" s="76"/>
      <c r="AHA7" s="76"/>
      <c r="AHB7" s="76"/>
      <c r="AHC7" s="76"/>
      <c r="AHD7" s="76"/>
      <c r="AHE7" s="76"/>
      <c r="AHF7" s="76"/>
      <c r="AHG7" s="76"/>
      <c r="AHH7" s="76"/>
      <c r="AHI7" s="76"/>
      <c r="AHJ7" s="76"/>
      <c r="AHK7" s="76"/>
      <c r="AHL7" s="76"/>
      <c r="AHM7" s="76"/>
      <c r="AHN7" s="76"/>
      <c r="AHO7" s="76"/>
      <c r="AHP7" s="76"/>
      <c r="AHQ7" s="76"/>
      <c r="AHR7" s="76"/>
      <c r="AHS7" s="76"/>
      <c r="AHT7" s="76"/>
      <c r="AHU7" s="76"/>
      <c r="AHV7" s="76"/>
      <c r="AHW7" s="76"/>
      <c r="AHX7" s="76"/>
      <c r="AHY7" s="76"/>
      <c r="AHZ7" s="76"/>
      <c r="AIA7" s="76"/>
      <c r="AIB7" s="76"/>
      <c r="AIC7" s="76"/>
      <c r="AID7" s="76"/>
      <c r="AIE7" s="76"/>
      <c r="AIF7" s="76"/>
      <c r="AIG7" s="76"/>
      <c r="AIH7" s="76"/>
      <c r="AII7" s="76"/>
      <c r="AIJ7" s="76"/>
      <c r="AIK7" s="76"/>
      <c r="AIL7" s="76"/>
      <c r="AIM7" s="76"/>
      <c r="AIN7" s="76"/>
      <c r="AIO7" s="76"/>
      <c r="AIP7" s="76"/>
      <c r="AIQ7" s="76"/>
      <c r="AIR7" s="76"/>
      <c r="AIS7" s="76"/>
      <c r="AIT7" s="76"/>
      <c r="AIU7" s="76"/>
      <c r="AIV7" s="76"/>
      <c r="AIW7" s="76"/>
      <c r="AIX7" s="76"/>
      <c r="AIY7" s="76"/>
      <c r="AIZ7" s="76"/>
      <c r="AJA7" s="76"/>
      <c r="AJB7" s="76"/>
      <c r="AJC7" s="76"/>
      <c r="AJD7" s="76"/>
      <c r="AJE7" s="76"/>
      <c r="AJF7" s="76"/>
      <c r="AJG7" s="76"/>
      <c r="AJH7" s="76"/>
      <c r="AJI7" s="76"/>
      <c r="AJJ7" s="76"/>
      <c r="AJK7" s="76"/>
      <c r="AJL7" s="76"/>
      <c r="AJM7" s="76"/>
      <c r="AJN7" s="76"/>
      <c r="AJO7" s="76"/>
      <c r="AJP7" s="76"/>
      <c r="AJQ7" s="76"/>
      <c r="AJR7" s="76"/>
      <c r="AJS7" s="76"/>
      <c r="AJT7" s="76"/>
      <c r="AJU7" s="76"/>
      <c r="AJV7" s="76"/>
      <c r="AJW7" s="76"/>
      <c r="AJX7" s="76"/>
      <c r="AJY7" s="76"/>
      <c r="AJZ7" s="76"/>
      <c r="AKA7" s="76"/>
      <c r="AKB7" s="76"/>
      <c r="AKC7" s="76"/>
      <c r="AKD7" s="76"/>
      <c r="AKE7" s="76"/>
      <c r="AKF7" s="76"/>
      <c r="AKG7" s="76"/>
      <c r="AKH7" s="76"/>
      <c r="AKI7" s="76"/>
      <c r="AKJ7" s="76"/>
      <c r="AKK7" s="76"/>
      <c r="AKL7" s="76"/>
      <c r="AKM7" s="76"/>
      <c r="AKN7" s="76"/>
      <c r="AKO7" s="76"/>
      <c r="AKP7" s="76"/>
      <c r="AKQ7" s="76"/>
      <c r="AKR7" s="76"/>
      <c r="AKS7" s="76"/>
      <c r="AKT7" s="76"/>
      <c r="AKU7" s="76"/>
      <c r="AKV7" s="76"/>
      <c r="AKW7" s="76"/>
      <c r="AKX7" s="76"/>
      <c r="AKY7" s="76"/>
      <c r="AKZ7" s="76"/>
      <c r="ALA7" s="76"/>
      <c r="ALB7" s="76"/>
      <c r="ALC7" s="76"/>
      <c r="ALD7" s="76"/>
      <c r="ALE7" s="76"/>
      <c r="ALF7" s="76"/>
      <c r="ALG7" s="76"/>
      <c r="ALH7" s="76"/>
      <c r="ALI7" s="76"/>
      <c r="ALJ7" s="76"/>
      <c r="ALK7" s="76"/>
      <c r="ALL7" s="76"/>
      <c r="ALM7" s="76"/>
      <c r="ALN7" s="76"/>
      <c r="ALO7" s="76"/>
      <c r="ALP7" s="76"/>
      <c r="ALQ7" s="76"/>
      <c r="ALR7" s="76"/>
      <c r="ALS7" s="76"/>
      <c r="ALT7" s="76"/>
      <c r="ALU7" s="76"/>
      <c r="ALV7" s="76"/>
      <c r="ALW7" s="76"/>
      <c r="ALX7" s="76"/>
      <c r="ALY7" s="76"/>
      <c r="ALZ7" s="76"/>
      <c r="AMA7" s="76"/>
      <c r="AMB7" s="76"/>
      <c r="AMC7" s="76"/>
      <c r="AMD7" s="76"/>
      <c r="AME7" s="76"/>
      <c r="AMF7" s="76"/>
      <c r="AMG7" s="76"/>
      <c r="AMH7" s="76"/>
      <c r="AMI7" s="76"/>
      <c r="AMJ7" s="76"/>
    </row>
    <row r="8" spans="1:1024" s="60" customFormat="1" x14ac:dyDescent="0.25">
      <c r="A8" s="65">
        <v>2</v>
      </c>
      <c r="B8" s="34" t="s">
        <v>217</v>
      </c>
      <c r="C8" s="63" t="s">
        <v>29</v>
      </c>
      <c r="D8" s="80">
        <f>0.412+0.096+0.016</f>
        <v>0.52400000000000002</v>
      </c>
      <c r="E8" s="81" t="e">
        <f>D8+#REF!</f>
        <v>#REF!</v>
      </c>
      <c r="F8" s="65">
        <v>0</v>
      </c>
      <c r="G8" s="65">
        <v>0</v>
      </c>
      <c r="H8" s="64" t="e">
        <f t="shared" si="0"/>
        <v>#REF!</v>
      </c>
      <c r="I8" s="65">
        <v>0</v>
      </c>
      <c r="J8" s="66">
        <f>1.05*4</f>
        <v>4.2</v>
      </c>
      <c r="K8" s="100" t="e">
        <f>J8-H8-I8</f>
        <v>#REF!</v>
      </c>
      <c r="L8" s="154">
        <f>Итоговая!AD56</f>
        <v>-2.5470829999999989</v>
      </c>
      <c r="M8" s="65" t="s">
        <v>25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  <c r="IW8" s="76"/>
      <c r="IX8" s="76"/>
      <c r="IY8" s="76"/>
      <c r="IZ8" s="76"/>
      <c r="JA8" s="76"/>
      <c r="JB8" s="76"/>
      <c r="JC8" s="76"/>
      <c r="JD8" s="76"/>
      <c r="JE8" s="76"/>
      <c r="JF8" s="76"/>
      <c r="JG8" s="76"/>
      <c r="JH8" s="76"/>
      <c r="JI8" s="76"/>
      <c r="JJ8" s="76"/>
      <c r="JK8" s="76"/>
      <c r="JL8" s="76"/>
      <c r="JM8" s="76"/>
      <c r="JN8" s="76"/>
      <c r="JO8" s="76"/>
      <c r="JP8" s="76"/>
      <c r="JQ8" s="76"/>
      <c r="JR8" s="76"/>
      <c r="JS8" s="76"/>
      <c r="JT8" s="76"/>
      <c r="JU8" s="76"/>
      <c r="JV8" s="76"/>
      <c r="JW8" s="76"/>
      <c r="JX8" s="76"/>
      <c r="JY8" s="76"/>
      <c r="JZ8" s="76"/>
      <c r="KA8" s="76"/>
      <c r="KB8" s="76"/>
      <c r="KC8" s="76"/>
      <c r="KD8" s="76"/>
      <c r="KE8" s="76"/>
      <c r="KF8" s="76"/>
      <c r="KG8" s="76"/>
      <c r="KH8" s="76"/>
      <c r="KI8" s="76"/>
      <c r="KJ8" s="76"/>
      <c r="KK8" s="76"/>
      <c r="KL8" s="76"/>
      <c r="KM8" s="76"/>
      <c r="KN8" s="76"/>
      <c r="KO8" s="76"/>
      <c r="KP8" s="76"/>
      <c r="KQ8" s="76"/>
      <c r="KR8" s="76"/>
      <c r="KS8" s="76"/>
      <c r="KT8" s="76"/>
      <c r="KU8" s="76"/>
      <c r="KV8" s="76"/>
      <c r="KW8" s="76"/>
      <c r="KX8" s="76"/>
      <c r="KY8" s="76"/>
      <c r="KZ8" s="76"/>
      <c r="LA8" s="76"/>
      <c r="LB8" s="76"/>
      <c r="LC8" s="76"/>
      <c r="LD8" s="76"/>
      <c r="LE8" s="76"/>
      <c r="LF8" s="76"/>
      <c r="LG8" s="76"/>
      <c r="LH8" s="76"/>
      <c r="LI8" s="76"/>
      <c r="LJ8" s="76"/>
      <c r="LK8" s="76"/>
      <c r="LL8" s="76"/>
      <c r="LM8" s="76"/>
      <c r="LN8" s="76"/>
      <c r="LO8" s="76"/>
      <c r="LP8" s="76"/>
      <c r="LQ8" s="76"/>
      <c r="LR8" s="76"/>
      <c r="LS8" s="76"/>
      <c r="LT8" s="76"/>
      <c r="LU8" s="76"/>
      <c r="LV8" s="76"/>
      <c r="LW8" s="76"/>
      <c r="LX8" s="76"/>
      <c r="LY8" s="76"/>
      <c r="LZ8" s="76"/>
      <c r="MA8" s="76"/>
      <c r="MB8" s="76"/>
      <c r="MC8" s="76"/>
      <c r="MD8" s="76"/>
      <c r="ME8" s="76"/>
      <c r="MF8" s="76"/>
      <c r="MG8" s="76"/>
      <c r="MH8" s="76"/>
      <c r="MI8" s="76"/>
      <c r="MJ8" s="76"/>
      <c r="MK8" s="76"/>
      <c r="ML8" s="76"/>
      <c r="MM8" s="76"/>
      <c r="MN8" s="76"/>
      <c r="MO8" s="76"/>
      <c r="MP8" s="76"/>
      <c r="MQ8" s="76"/>
      <c r="MR8" s="76"/>
      <c r="MS8" s="76"/>
      <c r="MT8" s="76"/>
      <c r="MU8" s="76"/>
      <c r="MV8" s="76"/>
      <c r="MW8" s="76"/>
      <c r="MX8" s="76"/>
      <c r="MY8" s="76"/>
      <c r="MZ8" s="76"/>
      <c r="NA8" s="76"/>
      <c r="NB8" s="76"/>
      <c r="NC8" s="76"/>
      <c r="ND8" s="76"/>
      <c r="NE8" s="76"/>
      <c r="NF8" s="76"/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6"/>
      <c r="NR8" s="76"/>
      <c r="NS8" s="76"/>
      <c r="NT8" s="76"/>
      <c r="NU8" s="76"/>
      <c r="NV8" s="76"/>
      <c r="NW8" s="76"/>
      <c r="NX8" s="76"/>
      <c r="NY8" s="76"/>
      <c r="NZ8" s="76"/>
      <c r="OA8" s="76"/>
      <c r="OB8" s="76"/>
      <c r="OC8" s="76"/>
      <c r="OD8" s="76"/>
      <c r="OE8" s="76"/>
      <c r="OF8" s="76"/>
      <c r="OG8" s="76"/>
      <c r="OH8" s="76"/>
      <c r="OI8" s="76"/>
      <c r="OJ8" s="76"/>
      <c r="OK8" s="76"/>
      <c r="OL8" s="76"/>
      <c r="OM8" s="76"/>
      <c r="ON8" s="76"/>
      <c r="OO8" s="76"/>
      <c r="OP8" s="76"/>
      <c r="OQ8" s="76"/>
      <c r="OR8" s="76"/>
      <c r="OS8" s="76"/>
      <c r="OT8" s="76"/>
      <c r="OU8" s="76"/>
      <c r="OV8" s="76"/>
      <c r="OW8" s="76"/>
      <c r="OX8" s="76"/>
      <c r="OY8" s="76"/>
      <c r="OZ8" s="76"/>
      <c r="PA8" s="76"/>
      <c r="PB8" s="76"/>
      <c r="PC8" s="76"/>
      <c r="PD8" s="76"/>
      <c r="PE8" s="76"/>
      <c r="PF8" s="76"/>
      <c r="PG8" s="76"/>
      <c r="PH8" s="76"/>
      <c r="PI8" s="76"/>
      <c r="PJ8" s="76"/>
      <c r="PK8" s="76"/>
      <c r="PL8" s="76"/>
      <c r="PM8" s="76"/>
      <c r="PN8" s="76"/>
      <c r="PO8" s="76"/>
      <c r="PP8" s="76"/>
      <c r="PQ8" s="76"/>
      <c r="PR8" s="76"/>
      <c r="PS8" s="76"/>
      <c r="PT8" s="76"/>
      <c r="PU8" s="76"/>
      <c r="PV8" s="76"/>
      <c r="PW8" s="76"/>
      <c r="PX8" s="76"/>
      <c r="PY8" s="76"/>
      <c r="PZ8" s="76"/>
      <c r="QA8" s="76"/>
      <c r="QB8" s="76"/>
      <c r="QC8" s="76"/>
      <c r="QD8" s="76"/>
      <c r="QE8" s="76"/>
      <c r="QF8" s="76"/>
      <c r="QG8" s="76"/>
      <c r="QH8" s="76"/>
      <c r="QI8" s="76"/>
      <c r="QJ8" s="76"/>
      <c r="QK8" s="76"/>
      <c r="QL8" s="76"/>
      <c r="QM8" s="76"/>
      <c r="QN8" s="76"/>
      <c r="QO8" s="76"/>
      <c r="QP8" s="76"/>
      <c r="QQ8" s="76"/>
      <c r="QR8" s="76"/>
      <c r="QS8" s="76"/>
      <c r="QT8" s="76"/>
      <c r="QU8" s="76"/>
      <c r="QV8" s="76"/>
      <c r="QW8" s="76"/>
      <c r="QX8" s="76"/>
      <c r="QY8" s="76"/>
      <c r="QZ8" s="76"/>
      <c r="RA8" s="76"/>
      <c r="RB8" s="76"/>
      <c r="RC8" s="76"/>
      <c r="RD8" s="76"/>
      <c r="RE8" s="76"/>
      <c r="RF8" s="76"/>
      <c r="RG8" s="76"/>
      <c r="RH8" s="76"/>
      <c r="RI8" s="76"/>
      <c r="RJ8" s="76"/>
      <c r="RK8" s="76"/>
      <c r="RL8" s="76"/>
      <c r="RM8" s="76"/>
      <c r="RN8" s="76"/>
      <c r="RO8" s="76"/>
      <c r="RP8" s="76"/>
      <c r="RQ8" s="76"/>
      <c r="RR8" s="76"/>
      <c r="RS8" s="76"/>
      <c r="RT8" s="76"/>
      <c r="RU8" s="76"/>
      <c r="RV8" s="76"/>
      <c r="RW8" s="76"/>
      <c r="RX8" s="76"/>
      <c r="RY8" s="76"/>
      <c r="RZ8" s="76"/>
      <c r="SA8" s="76"/>
      <c r="SB8" s="76"/>
      <c r="SC8" s="76"/>
      <c r="SD8" s="76"/>
      <c r="SE8" s="76"/>
      <c r="SF8" s="76"/>
      <c r="SG8" s="76"/>
      <c r="SH8" s="76"/>
      <c r="SI8" s="76"/>
      <c r="SJ8" s="76"/>
      <c r="SK8" s="76"/>
      <c r="SL8" s="76"/>
      <c r="SM8" s="76"/>
      <c r="SN8" s="76"/>
      <c r="SO8" s="76"/>
      <c r="SP8" s="76"/>
      <c r="SQ8" s="76"/>
      <c r="SR8" s="76"/>
      <c r="SS8" s="76"/>
      <c r="ST8" s="76"/>
      <c r="SU8" s="76"/>
      <c r="SV8" s="76"/>
      <c r="SW8" s="76"/>
      <c r="SX8" s="76"/>
      <c r="SY8" s="76"/>
      <c r="SZ8" s="76"/>
      <c r="TA8" s="76"/>
      <c r="TB8" s="76"/>
      <c r="TC8" s="76"/>
      <c r="TD8" s="76"/>
      <c r="TE8" s="76"/>
      <c r="TF8" s="76"/>
      <c r="TG8" s="76"/>
      <c r="TH8" s="76"/>
      <c r="TI8" s="76"/>
      <c r="TJ8" s="76"/>
      <c r="TK8" s="76"/>
      <c r="TL8" s="76"/>
      <c r="TM8" s="76"/>
      <c r="TN8" s="76"/>
      <c r="TO8" s="76"/>
      <c r="TP8" s="76"/>
      <c r="TQ8" s="76"/>
      <c r="TR8" s="76"/>
      <c r="TS8" s="76"/>
      <c r="TT8" s="76"/>
      <c r="TU8" s="76"/>
      <c r="TV8" s="76"/>
      <c r="TW8" s="76"/>
      <c r="TX8" s="76"/>
      <c r="TY8" s="76"/>
      <c r="TZ8" s="76"/>
      <c r="UA8" s="76"/>
      <c r="UB8" s="76"/>
      <c r="UC8" s="76"/>
      <c r="UD8" s="76"/>
      <c r="UE8" s="76"/>
      <c r="UF8" s="76"/>
      <c r="UG8" s="76"/>
      <c r="UH8" s="76"/>
      <c r="UI8" s="76"/>
      <c r="UJ8" s="76"/>
      <c r="UK8" s="76"/>
      <c r="UL8" s="76"/>
      <c r="UM8" s="76"/>
      <c r="UN8" s="76"/>
      <c r="UO8" s="76"/>
      <c r="UP8" s="76"/>
      <c r="UQ8" s="76"/>
      <c r="UR8" s="76"/>
      <c r="US8" s="76"/>
      <c r="UT8" s="76"/>
      <c r="UU8" s="76"/>
      <c r="UV8" s="76"/>
      <c r="UW8" s="76"/>
      <c r="UX8" s="76"/>
      <c r="UY8" s="76"/>
      <c r="UZ8" s="76"/>
      <c r="VA8" s="76"/>
      <c r="VB8" s="76"/>
      <c r="VC8" s="76"/>
      <c r="VD8" s="76"/>
      <c r="VE8" s="76"/>
      <c r="VF8" s="76"/>
      <c r="VG8" s="76"/>
      <c r="VH8" s="76"/>
      <c r="VI8" s="76"/>
      <c r="VJ8" s="76"/>
      <c r="VK8" s="76"/>
      <c r="VL8" s="76"/>
      <c r="VM8" s="76"/>
      <c r="VN8" s="76"/>
      <c r="VO8" s="76"/>
      <c r="VP8" s="76"/>
      <c r="VQ8" s="76"/>
      <c r="VR8" s="76"/>
      <c r="VS8" s="76"/>
      <c r="VT8" s="76"/>
      <c r="VU8" s="76"/>
      <c r="VV8" s="76"/>
      <c r="VW8" s="76"/>
      <c r="VX8" s="76"/>
      <c r="VY8" s="76"/>
      <c r="VZ8" s="76"/>
      <c r="WA8" s="76"/>
      <c r="WB8" s="76"/>
      <c r="WC8" s="76"/>
      <c r="WD8" s="76"/>
      <c r="WE8" s="76"/>
      <c r="WF8" s="76"/>
      <c r="WG8" s="76"/>
      <c r="WH8" s="76"/>
      <c r="WI8" s="76"/>
      <c r="WJ8" s="76"/>
      <c r="WK8" s="76"/>
      <c r="WL8" s="76"/>
      <c r="WM8" s="76"/>
      <c r="WN8" s="76"/>
      <c r="WO8" s="76"/>
      <c r="WP8" s="76"/>
      <c r="WQ8" s="76"/>
      <c r="WR8" s="76"/>
      <c r="WS8" s="76"/>
      <c r="WT8" s="76"/>
      <c r="WU8" s="76"/>
      <c r="WV8" s="76"/>
      <c r="WW8" s="76"/>
      <c r="WX8" s="76"/>
      <c r="WY8" s="76"/>
      <c r="WZ8" s="76"/>
      <c r="XA8" s="76"/>
      <c r="XB8" s="76"/>
      <c r="XC8" s="76"/>
      <c r="XD8" s="76"/>
      <c r="XE8" s="76"/>
      <c r="XF8" s="76"/>
      <c r="XG8" s="76"/>
      <c r="XH8" s="76"/>
      <c r="XI8" s="76"/>
      <c r="XJ8" s="76"/>
      <c r="XK8" s="76"/>
      <c r="XL8" s="76"/>
      <c r="XM8" s="76"/>
      <c r="XN8" s="76"/>
      <c r="XO8" s="76"/>
      <c r="XP8" s="76"/>
      <c r="XQ8" s="76"/>
      <c r="XR8" s="76"/>
      <c r="XS8" s="76"/>
      <c r="XT8" s="76"/>
      <c r="XU8" s="76"/>
      <c r="XV8" s="76"/>
      <c r="XW8" s="76"/>
      <c r="XX8" s="76"/>
      <c r="XY8" s="76"/>
      <c r="XZ8" s="76"/>
      <c r="YA8" s="76"/>
      <c r="YB8" s="76"/>
      <c r="YC8" s="76"/>
      <c r="YD8" s="76"/>
      <c r="YE8" s="76"/>
      <c r="YF8" s="76"/>
      <c r="YG8" s="76"/>
      <c r="YH8" s="76"/>
      <c r="YI8" s="76"/>
      <c r="YJ8" s="76"/>
      <c r="YK8" s="76"/>
      <c r="YL8" s="76"/>
      <c r="YM8" s="76"/>
      <c r="YN8" s="76"/>
      <c r="YO8" s="76"/>
      <c r="YP8" s="76"/>
      <c r="YQ8" s="76"/>
      <c r="YR8" s="76"/>
      <c r="YS8" s="76"/>
      <c r="YT8" s="76"/>
      <c r="YU8" s="76"/>
      <c r="YV8" s="76"/>
      <c r="YW8" s="76"/>
      <c r="YX8" s="76"/>
      <c r="YY8" s="76"/>
      <c r="YZ8" s="76"/>
      <c r="ZA8" s="76"/>
      <c r="ZB8" s="76"/>
      <c r="ZC8" s="76"/>
      <c r="ZD8" s="76"/>
      <c r="ZE8" s="76"/>
      <c r="ZF8" s="76"/>
      <c r="ZG8" s="76"/>
      <c r="ZH8" s="76"/>
      <c r="ZI8" s="76"/>
      <c r="ZJ8" s="76"/>
      <c r="ZK8" s="76"/>
      <c r="ZL8" s="76"/>
      <c r="ZM8" s="76"/>
      <c r="ZN8" s="76"/>
      <c r="ZO8" s="76"/>
      <c r="ZP8" s="76"/>
      <c r="ZQ8" s="76"/>
      <c r="ZR8" s="76"/>
      <c r="ZS8" s="76"/>
      <c r="ZT8" s="76"/>
      <c r="ZU8" s="76"/>
      <c r="ZV8" s="76"/>
      <c r="ZW8" s="76"/>
      <c r="ZX8" s="76"/>
      <c r="ZY8" s="76"/>
      <c r="ZZ8" s="76"/>
      <c r="AAA8" s="76"/>
      <c r="AAB8" s="76"/>
      <c r="AAC8" s="76"/>
      <c r="AAD8" s="76"/>
      <c r="AAE8" s="76"/>
      <c r="AAF8" s="76"/>
      <c r="AAG8" s="76"/>
      <c r="AAH8" s="76"/>
      <c r="AAI8" s="76"/>
      <c r="AAJ8" s="76"/>
      <c r="AAK8" s="76"/>
      <c r="AAL8" s="76"/>
      <c r="AAM8" s="76"/>
      <c r="AAN8" s="76"/>
      <c r="AAO8" s="76"/>
      <c r="AAP8" s="76"/>
      <c r="AAQ8" s="76"/>
      <c r="AAR8" s="76"/>
      <c r="AAS8" s="76"/>
      <c r="AAT8" s="76"/>
      <c r="AAU8" s="76"/>
      <c r="AAV8" s="76"/>
      <c r="AAW8" s="76"/>
      <c r="AAX8" s="76"/>
      <c r="AAY8" s="76"/>
      <c r="AAZ8" s="76"/>
      <c r="ABA8" s="76"/>
      <c r="ABB8" s="76"/>
      <c r="ABC8" s="76"/>
      <c r="ABD8" s="76"/>
      <c r="ABE8" s="76"/>
      <c r="ABF8" s="76"/>
      <c r="ABG8" s="76"/>
      <c r="ABH8" s="76"/>
      <c r="ABI8" s="76"/>
      <c r="ABJ8" s="76"/>
      <c r="ABK8" s="76"/>
      <c r="ABL8" s="76"/>
      <c r="ABM8" s="76"/>
      <c r="ABN8" s="76"/>
      <c r="ABO8" s="76"/>
      <c r="ABP8" s="76"/>
      <c r="ABQ8" s="76"/>
      <c r="ABR8" s="76"/>
      <c r="ABS8" s="76"/>
      <c r="ABT8" s="76"/>
      <c r="ABU8" s="76"/>
      <c r="ABV8" s="76"/>
      <c r="ABW8" s="76"/>
      <c r="ABX8" s="76"/>
      <c r="ABY8" s="76"/>
      <c r="ABZ8" s="76"/>
      <c r="ACA8" s="76"/>
      <c r="ACB8" s="76"/>
      <c r="ACC8" s="76"/>
      <c r="ACD8" s="76"/>
      <c r="ACE8" s="76"/>
      <c r="ACF8" s="76"/>
      <c r="ACG8" s="76"/>
      <c r="ACH8" s="76"/>
      <c r="ACI8" s="76"/>
      <c r="ACJ8" s="76"/>
      <c r="ACK8" s="76"/>
      <c r="ACL8" s="76"/>
      <c r="ACM8" s="76"/>
      <c r="ACN8" s="76"/>
      <c r="ACO8" s="76"/>
      <c r="ACP8" s="76"/>
      <c r="ACQ8" s="76"/>
      <c r="ACR8" s="76"/>
      <c r="ACS8" s="76"/>
      <c r="ACT8" s="76"/>
      <c r="ACU8" s="76"/>
      <c r="ACV8" s="76"/>
      <c r="ACW8" s="76"/>
      <c r="ACX8" s="76"/>
      <c r="ACY8" s="76"/>
      <c r="ACZ8" s="76"/>
      <c r="ADA8" s="76"/>
      <c r="ADB8" s="76"/>
      <c r="ADC8" s="76"/>
      <c r="ADD8" s="76"/>
      <c r="ADE8" s="76"/>
      <c r="ADF8" s="76"/>
      <c r="ADG8" s="76"/>
      <c r="ADH8" s="76"/>
      <c r="ADI8" s="76"/>
      <c r="ADJ8" s="76"/>
      <c r="ADK8" s="76"/>
      <c r="ADL8" s="76"/>
      <c r="ADM8" s="76"/>
      <c r="ADN8" s="76"/>
      <c r="ADO8" s="76"/>
      <c r="ADP8" s="76"/>
      <c r="ADQ8" s="76"/>
      <c r="ADR8" s="76"/>
      <c r="ADS8" s="76"/>
      <c r="ADT8" s="76"/>
      <c r="ADU8" s="76"/>
      <c r="ADV8" s="76"/>
      <c r="ADW8" s="76"/>
      <c r="ADX8" s="76"/>
      <c r="ADY8" s="76"/>
      <c r="ADZ8" s="76"/>
      <c r="AEA8" s="76"/>
      <c r="AEB8" s="76"/>
      <c r="AEC8" s="76"/>
      <c r="AED8" s="76"/>
      <c r="AEE8" s="76"/>
      <c r="AEF8" s="76"/>
      <c r="AEG8" s="76"/>
      <c r="AEH8" s="76"/>
      <c r="AEI8" s="76"/>
      <c r="AEJ8" s="76"/>
      <c r="AEK8" s="76"/>
      <c r="AEL8" s="76"/>
      <c r="AEM8" s="76"/>
      <c r="AEN8" s="76"/>
      <c r="AEO8" s="76"/>
      <c r="AEP8" s="76"/>
      <c r="AEQ8" s="76"/>
      <c r="AER8" s="76"/>
      <c r="AES8" s="76"/>
      <c r="AET8" s="76"/>
      <c r="AEU8" s="76"/>
      <c r="AEV8" s="76"/>
      <c r="AEW8" s="76"/>
      <c r="AEX8" s="76"/>
      <c r="AEY8" s="76"/>
      <c r="AEZ8" s="76"/>
      <c r="AFA8" s="76"/>
      <c r="AFB8" s="76"/>
      <c r="AFC8" s="76"/>
      <c r="AFD8" s="76"/>
      <c r="AFE8" s="76"/>
      <c r="AFF8" s="76"/>
      <c r="AFG8" s="76"/>
      <c r="AFH8" s="76"/>
      <c r="AFI8" s="76"/>
      <c r="AFJ8" s="76"/>
      <c r="AFK8" s="76"/>
      <c r="AFL8" s="76"/>
      <c r="AFM8" s="76"/>
      <c r="AFN8" s="76"/>
      <c r="AFO8" s="76"/>
      <c r="AFP8" s="76"/>
      <c r="AFQ8" s="76"/>
      <c r="AFR8" s="76"/>
      <c r="AFS8" s="76"/>
      <c r="AFT8" s="76"/>
      <c r="AFU8" s="76"/>
      <c r="AFV8" s="76"/>
      <c r="AFW8" s="76"/>
      <c r="AFX8" s="76"/>
      <c r="AFY8" s="76"/>
      <c r="AFZ8" s="76"/>
      <c r="AGA8" s="76"/>
      <c r="AGB8" s="76"/>
      <c r="AGC8" s="76"/>
      <c r="AGD8" s="76"/>
      <c r="AGE8" s="76"/>
      <c r="AGF8" s="76"/>
      <c r="AGG8" s="76"/>
      <c r="AGH8" s="76"/>
      <c r="AGI8" s="76"/>
      <c r="AGJ8" s="76"/>
      <c r="AGK8" s="76"/>
      <c r="AGL8" s="76"/>
      <c r="AGM8" s="76"/>
      <c r="AGN8" s="76"/>
      <c r="AGO8" s="76"/>
      <c r="AGP8" s="76"/>
      <c r="AGQ8" s="76"/>
      <c r="AGR8" s="76"/>
      <c r="AGS8" s="76"/>
      <c r="AGT8" s="76"/>
      <c r="AGU8" s="76"/>
      <c r="AGV8" s="76"/>
      <c r="AGW8" s="76"/>
      <c r="AGX8" s="76"/>
      <c r="AGY8" s="76"/>
      <c r="AGZ8" s="76"/>
      <c r="AHA8" s="76"/>
      <c r="AHB8" s="76"/>
      <c r="AHC8" s="76"/>
      <c r="AHD8" s="76"/>
      <c r="AHE8" s="76"/>
      <c r="AHF8" s="76"/>
      <c r="AHG8" s="76"/>
      <c r="AHH8" s="76"/>
      <c r="AHI8" s="76"/>
      <c r="AHJ8" s="76"/>
      <c r="AHK8" s="76"/>
      <c r="AHL8" s="76"/>
      <c r="AHM8" s="76"/>
      <c r="AHN8" s="76"/>
      <c r="AHO8" s="76"/>
      <c r="AHP8" s="76"/>
      <c r="AHQ8" s="76"/>
      <c r="AHR8" s="76"/>
      <c r="AHS8" s="76"/>
      <c r="AHT8" s="76"/>
      <c r="AHU8" s="76"/>
      <c r="AHV8" s="76"/>
      <c r="AHW8" s="76"/>
      <c r="AHX8" s="76"/>
      <c r="AHY8" s="76"/>
      <c r="AHZ8" s="76"/>
      <c r="AIA8" s="76"/>
      <c r="AIB8" s="76"/>
      <c r="AIC8" s="76"/>
      <c r="AID8" s="76"/>
      <c r="AIE8" s="76"/>
      <c r="AIF8" s="76"/>
      <c r="AIG8" s="76"/>
      <c r="AIH8" s="76"/>
      <c r="AII8" s="76"/>
      <c r="AIJ8" s="76"/>
      <c r="AIK8" s="76"/>
      <c r="AIL8" s="76"/>
      <c r="AIM8" s="76"/>
      <c r="AIN8" s="76"/>
      <c r="AIO8" s="76"/>
      <c r="AIP8" s="76"/>
      <c r="AIQ8" s="76"/>
      <c r="AIR8" s="76"/>
      <c r="AIS8" s="76"/>
      <c r="AIT8" s="76"/>
      <c r="AIU8" s="76"/>
      <c r="AIV8" s="76"/>
      <c r="AIW8" s="76"/>
      <c r="AIX8" s="76"/>
      <c r="AIY8" s="76"/>
      <c r="AIZ8" s="76"/>
      <c r="AJA8" s="76"/>
      <c r="AJB8" s="76"/>
      <c r="AJC8" s="76"/>
      <c r="AJD8" s="76"/>
      <c r="AJE8" s="76"/>
      <c r="AJF8" s="76"/>
      <c r="AJG8" s="76"/>
      <c r="AJH8" s="76"/>
      <c r="AJI8" s="76"/>
      <c r="AJJ8" s="76"/>
      <c r="AJK8" s="76"/>
      <c r="AJL8" s="76"/>
      <c r="AJM8" s="76"/>
      <c r="AJN8" s="76"/>
      <c r="AJO8" s="76"/>
      <c r="AJP8" s="76"/>
      <c r="AJQ8" s="76"/>
      <c r="AJR8" s="76"/>
      <c r="AJS8" s="76"/>
      <c r="AJT8" s="76"/>
      <c r="AJU8" s="76"/>
      <c r="AJV8" s="76"/>
      <c r="AJW8" s="76"/>
      <c r="AJX8" s="76"/>
      <c r="AJY8" s="76"/>
      <c r="AJZ8" s="76"/>
      <c r="AKA8" s="76"/>
      <c r="AKB8" s="76"/>
      <c r="AKC8" s="76"/>
      <c r="AKD8" s="76"/>
      <c r="AKE8" s="76"/>
      <c r="AKF8" s="76"/>
      <c r="AKG8" s="76"/>
      <c r="AKH8" s="76"/>
      <c r="AKI8" s="76"/>
      <c r="AKJ8" s="76"/>
      <c r="AKK8" s="76"/>
      <c r="AKL8" s="76"/>
      <c r="AKM8" s="76"/>
      <c r="AKN8" s="76"/>
      <c r="AKO8" s="76"/>
      <c r="AKP8" s="76"/>
      <c r="AKQ8" s="76"/>
      <c r="AKR8" s="76"/>
      <c r="AKS8" s="76"/>
      <c r="AKT8" s="76"/>
      <c r="AKU8" s="76"/>
      <c r="AKV8" s="76"/>
      <c r="AKW8" s="76"/>
      <c r="AKX8" s="76"/>
      <c r="AKY8" s="76"/>
      <c r="AKZ8" s="76"/>
      <c r="ALA8" s="76"/>
      <c r="ALB8" s="76"/>
      <c r="ALC8" s="76"/>
      <c r="ALD8" s="76"/>
      <c r="ALE8" s="76"/>
      <c r="ALF8" s="76"/>
      <c r="ALG8" s="76"/>
      <c r="ALH8" s="76"/>
      <c r="ALI8" s="76"/>
      <c r="ALJ8" s="76"/>
      <c r="ALK8" s="76"/>
      <c r="ALL8" s="76"/>
      <c r="ALM8" s="76"/>
      <c r="ALN8" s="76"/>
      <c r="ALO8" s="76"/>
      <c r="ALP8" s="76"/>
      <c r="ALQ8" s="76"/>
      <c r="ALR8" s="76"/>
      <c r="ALS8" s="76"/>
      <c r="ALT8" s="76"/>
      <c r="ALU8" s="76"/>
      <c r="ALV8" s="76"/>
      <c r="ALW8" s="76"/>
      <c r="ALX8" s="76"/>
      <c r="ALY8" s="76"/>
      <c r="ALZ8" s="76"/>
      <c r="AMA8" s="76"/>
      <c r="AMB8" s="76"/>
      <c r="AMC8" s="76"/>
      <c r="AMD8" s="76"/>
      <c r="AME8" s="76"/>
      <c r="AMF8" s="76"/>
      <c r="AMG8" s="76"/>
      <c r="AMH8" s="76"/>
      <c r="AMI8" s="76"/>
      <c r="AMJ8" s="76"/>
    </row>
    <row r="9" spans="1:1024" s="60" customFormat="1" x14ac:dyDescent="0.25">
      <c r="A9" s="202">
        <v>3</v>
      </c>
      <c r="B9" s="34" t="s">
        <v>213</v>
      </c>
      <c r="C9" s="63" t="s">
        <v>31</v>
      </c>
      <c r="D9" s="63">
        <v>0</v>
      </c>
      <c r="E9" s="79">
        <v>36.72</v>
      </c>
      <c r="F9" s="65">
        <f>F10+F11</f>
        <v>8.9</v>
      </c>
      <c r="G9" s="65" t="s">
        <v>58</v>
      </c>
      <c r="H9" s="64">
        <f t="shared" si="0"/>
        <v>27.82</v>
      </c>
      <c r="I9" s="65">
        <v>0</v>
      </c>
      <c r="J9" s="66">
        <f>1.05*25</f>
        <v>26.25</v>
      </c>
      <c r="K9" s="53">
        <f>J9-H9-I9</f>
        <v>-1.5700000000000003</v>
      </c>
      <c r="L9" s="268">
        <f>Итоговая!AD63</f>
        <v>-5.1528770000000037</v>
      </c>
      <c r="M9" s="202" t="s">
        <v>25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  <c r="IV9" s="76"/>
      <c r="IW9" s="76"/>
      <c r="IX9" s="76"/>
      <c r="IY9" s="76"/>
      <c r="IZ9" s="76"/>
      <c r="JA9" s="76"/>
      <c r="JB9" s="76"/>
      <c r="JC9" s="76"/>
      <c r="JD9" s="76"/>
      <c r="JE9" s="76"/>
      <c r="JF9" s="76"/>
      <c r="JG9" s="76"/>
      <c r="JH9" s="76"/>
      <c r="JI9" s="76"/>
      <c r="JJ9" s="76"/>
      <c r="JK9" s="76"/>
      <c r="JL9" s="76"/>
      <c r="JM9" s="76"/>
      <c r="JN9" s="76"/>
      <c r="JO9" s="76"/>
      <c r="JP9" s="76"/>
      <c r="JQ9" s="76"/>
      <c r="JR9" s="76"/>
      <c r="JS9" s="76"/>
      <c r="JT9" s="76"/>
      <c r="JU9" s="76"/>
      <c r="JV9" s="76"/>
      <c r="JW9" s="76"/>
      <c r="JX9" s="76"/>
      <c r="JY9" s="76"/>
      <c r="JZ9" s="76"/>
      <c r="KA9" s="76"/>
      <c r="KB9" s="76"/>
      <c r="KC9" s="76"/>
      <c r="KD9" s="76"/>
      <c r="KE9" s="76"/>
      <c r="KF9" s="76"/>
      <c r="KG9" s="76"/>
      <c r="KH9" s="76"/>
      <c r="KI9" s="76"/>
      <c r="KJ9" s="76"/>
      <c r="KK9" s="76"/>
      <c r="KL9" s="76"/>
      <c r="KM9" s="76"/>
      <c r="KN9" s="76"/>
      <c r="KO9" s="76"/>
      <c r="KP9" s="76"/>
      <c r="KQ9" s="76"/>
      <c r="KR9" s="76"/>
      <c r="KS9" s="76"/>
      <c r="KT9" s="76"/>
      <c r="KU9" s="76"/>
      <c r="KV9" s="76"/>
      <c r="KW9" s="76"/>
      <c r="KX9" s="76"/>
      <c r="KY9" s="76"/>
      <c r="KZ9" s="76"/>
      <c r="LA9" s="76"/>
      <c r="LB9" s="76"/>
      <c r="LC9" s="76"/>
      <c r="LD9" s="76"/>
      <c r="LE9" s="76"/>
      <c r="LF9" s="76"/>
      <c r="LG9" s="76"/>
      <c r="LH9" s="76"/>
      <c r="LI9" s="76"/>
      <c r="LJ9" s="76"/>
      <c r="LK9" s="76"/>
      <c r="LL9" s="76"/>
      <c r="LM9" s="76"/>
      <c r="LN9" s="76"/>
      <c r="LO9" s="76"/>
      <c r="LP9" s="76"/>
      <c r="LQ9" s="76"/>
      <c r="LR9" s="76"/>
      <c r="LS9" s="76"/>
      <c r="LT9" s="76"/>
      <c r="LU9" s="76"/>
      <c r="LV9" s="76"/>
      <c r="LW9" s="76"/>
      <c r="LX9" s="76"/>
      <c r="LY9" s="76"/>
      <c r="LZ9" s="76"/>
      <c r="MA9" s="76"/>
      <c r="MB9" s="76"/>
      <c r="MC9" s="76"/>
      <c r="MD9" s="76"/>
      <c r="ME9" s="76"/>
      <c r="MF9" s="76"/>
      <c r="MG9" s="76"/>
      <c r="MH9" s="76"/>
      <c r="MI9" s="76"/>
      <c r="MJ9" s="76"/>
      <c r="MK9" s="76"/>
      <c r="ML9" s="76"/>
      <c r="MM9" s="76"/>
      <c r="MN9" s="76"/>
      <c r="MO9" s="76"/>
      <c r="MP9" s="76"/>
      <c r="MQ9" s="76"/>
      <c r="MR9" s="76"/>
      <c r="MS9" s="76"/>
      <c r="MT9" s="76"/>
      <c r="MU9" s="76"/>
      <c r="MV9" s="76"/>
      <c r="MW9" s="76"/>
      <c r="MX9" s="76"/>
      <c r="MY9" s="76"/>
      <c r="MZ9" s="76"/>
      <c r="NA9" s="76"/>
      <c r="NB9" s="76"/>
      <c r="NC9" s="76"/>
      <c r="ND9" s="76"/>
      <c r="NE9" s="76"/>
      <c r="NF9" s="76"/>
      <c r="NG9" s="76"/>
      <c r="NH9" s="76"/>
      <c r="NI9" s="76"/>
      <c r="NJ9" s="76"/>
      <c r="NK9" s="76"/>
      <c r="NL9" s="76"/>
      <c r="NM9" s="76"/>
      <c r="NN9" s="76"/>
      <c r="NO9" s="76"/>
      <c r="NP9" s="76"/>
      <c r="NQ9" s="76"/>
      <c r="NR9" s="76"/>
      <c r="NS9" s="76"/>
      <c r="NT9" s="76"/>
      <c r="NU9" s="76"/>
      <c r="NV9" s="76"/>
      <c r="NW9" s="76"/>
      <c r="NX9" s="76"/>
      <c r="NY9" s="76"/>
      <c r="NZ9" s="76"/>
      <c r="OA9" s="76"/>
      <c r="OB9" s="76"/>
      <c r="OC9" s="76"/>
      <c r="OD9" s="76"/>
      <c r="OE9" s="76"/>
      <c r="OF9" s="76"/>
      <c r="OG9" s="76"/>
      <c r="OH9" s="76"/>
      <c r="OI9" s="76"/>
      <c r="OJ9" s="76"/>
      <c r="OK9" s="76"/>
      <c r="OL9" s="76"/>
      <c r="OM9" s="76"/>
      <c r="ON9" s="76"/>
      <c r="OO9" s="76"/>
      <c r="OP9" s="76"/>
      <c r="OQ9" s="76"/>
      <c r="OR9" s="76"/>
      <c r="OS9" s="76"/>
      <c r="OT9" s="76"/>
      <c r="OU9" s="76"/>
      <c r="OV9" s="76"/>
      <c r="OW9" s="76"/>
      <c r="OX9" s="76"/>
      <c r="OY9" s="76"/>
      <c r="OZ9" s="76"/>
      <c r="PA9" s="76"/>
      <c r="PB9" s="76"/>
      <c r="PC9" s="76"/>
      <c r="PD9" s="76"/>
      <c r="PE9" s="76"/>
      <c r="PF9" s="76"/>
      <c r="PG9" s="76"/>
      <c r="PH9" s="76"/>
      <c r="PI9" s="76"/>
      <c r="PJ9" s="76"/>
      <c r="PK9" s="76"/>
      <c r="PL9" s="76"/>
      <c r="PM9" s="76"/>
      <c r="PN9" s="76"/>
      <c r="PO9" s="76"/>
      <c r="PP9" s="76"/>
      <c r="PQ9" s="76"/>
      <c r="PR9" s="76"/>
      <c r="PS9" s="76"/>
      <c r="PT9" s="76"/>
      <c r="PU9" s="76"/>
      <c r="PV9" s="76"/>
      <c r="PW9" s="76"/>
      <c r="PX9" s="76"/>
      <c r="PY9" s="76"/>
      <c r="PZ9" s="76"/>
      <c r="QA9" s="76"/>
      <c r="QB9" s="76"/>
      <c r="QC9" s="76"/>
      <c r="QD9" s="76"/>
      <c r="QE9" s="76"/>
      <c r="QF9" s="76"/>
      <c r="QG9" s="76"/>
      <c r="QH9" s="76"/>
      <c r="QI9" s="76"/>
      <c r="QJ9" s="76"/>
      <c r="QK9" s="76"/>
      <c r="QL9" s="76"/>
      <c r="QM9" s="76"/>
      <c r="QN9" s="76"/>
      <c r="QO9" s="76"/>
      <c r="QP9" s="76"/>
      <c r="QQ9" s="76"/>
      <c r="QR9" s="76"/>
      <c r="QS9" s="76"/>
      <c r="QT9" s="76"/>
      <c r="QU9" s="76"/>
      <c r="QV9" s="76"/>
      <c r="QW9" s="76"/>
      <c r="QX9" s="76"/>
      <c r="QY9" s="76"/>
      <c r="QZ9" s="76"/>
      <c r="RA9" s="76"/>
      <c r="RB9" s="76"/>
      <c r="RC9" s="76"/>
      <c r="RD9" s="76"/>
      <c r="RE9" s="76"/>
      <c r="RF9" s="76"/>
      <c r="RG9" s="76"/>
      <c r="RH9" s="76"/>
      <c r="RI9" s="76"/>
      <c r="RJ9" s="76"/>
      <c r="RK9" s="76"/>
      <c r="RL9" s="76"/>
      <c r="RM9" s="76"/>
      <c r="RN9" s="76"/>
      <c r="RO9" s="76"/>
      <c r="RP9" s="76"/>
      <c r="RQ9" s="76"/>
      <c r="RR9" s="76"/>
      <c r="RS9" s="76"/>
      <c r="RT9" s="76"/>
      <c r="RU9" s="76"/>
      <c r="RV9" s="76"/>
      <c r="RW9" s="76"/>
      <c r="RX9" s="76"/>
      <c r="RY9" s="76"/>
      <c r="RZ9" s="76"/>
      <c r="SA9" s="76"/>
      <c r="SB9" s="76"/>
      <c r="SC9" s="76"/>
      <c r="SD9" s="76"/>
      <c r="SE9" s="76"/>
      <c r="SF9" s="76"/>
      <c r="SG9" s="76"/>
      <c r="SH9" s="76"/>
      <c r="SI9" s="76"/>
      <c r="SJ9" s="76"/>
      <c r="SK9" s="76"/>
      <c r="SL9" s="76"/>
      <c r="SM9" s="76"/>
      <c r="SN9" s="76"/>
      <c r="SO9" s="76"/>
      <c r="SP9" s="76"/>
      <c r="SQ9" s="76"/>
      <c r="SR9" s="76"/>
      <c r="SS9" s="76"/>
      <c r="ST9" s="76"/>
      <c r="SU9" s="76"/>
      <c r="SV9" s="76"/>
      <c r="SW9" s="76"/>
      <c r="SX9" s="76"/>
      <c r="SY9" s="76"/>
      <c r="SZ9" s="76"/>
      <c r="TA9" s="76"/>
      <c r="TB9" s="76"/>
      <c r="TC9" s="76"/>
      <c r="TD9" s="76"/>
      <c r="TE9" s="76"/>
      <c r="TF9" s="76"/>
      <c r="TG9" s="76"/>
      <c r="TH9" s="76"/>
      <c r="TI9" s="76"/>
      <c r="TJ9" s="76"/>
      <c r="TK9" s="76"/>
      <c r="TL9" s="76"/>
      <c r="TM9" s="76"/>
      <c r="TN9" s="76"/>
      <c r="TO9" s="76"/>
      <c r="TP9" s="76"/>
      <c r="TQ9" s="76"/>
      <c r="TR9" s="76"/>
      <c r="TS9" s="76"/>
      <c r="TT9" s="76"/>
      <c r="TU9" s="76"/>
      <c r="TV9" s="76"/>
      <c r="TW9" s="76"/>
      <c r="TX9" s="76"/>
      <c r="TY9" s="76"/>
      <c r="TZ9" s="76"/>
      <c r="UA9" s="76"/>
      <c r="UB9" s="76"/>
      <c r="UC9" s="76"/>
      <c r="UD9" s="76"/>
      <c r="UE9" s="76"/>
      <c r="UF9" s="76"/>
      <c r="UG9" s="76"/>
      <c r="UH9" s="76"/>
      <c r="UI9" s="76"/>
      <c r="UJ9" s="76"/>
      <c r="UK9" s="76"/>
      <c r="UL9" s="76"/>
      <c r="UM9" s="76"/>
      <c r="UN9" s="76"/>
      <c r="UO9" s="76"/>
      <c r="UP9" s="76"/>
      <c r="UQ9" s="76"/>
      <c r="UR9" s="76"/>
      <c r="US9" s="76"/>
      <c r="UT9" s="76"/>
      <c r="UU9" s="76"/>
      <c r="UV9" s="76"/>
      <c r="UW9" s="76"/>
      <c r="UX9" s="76"/>
      <c r="UY9" s="76"/>
      <c r="UZ9" s="76"/>
      <c r="VA9" s="76"/>
      <c r="VB9" s="76"/>
      <c r="VC9" s="76"/>
      <c r="VD9" s="76"/>
      <c r="VE9" s="76"/>
      <c r="VF9" s="76"/>
      <c r="VG9" s="76"/>
      <c r="VH9" s="76"/>
      <c r="VI9" s="76"/>
      <c r="VJ9" s="76"/>
      <c r="VK9" s="76"/>
      <c r="VL9" s="76"/>
      <c r="VM9" s="76"/>
      <c r="VN9" s="76"/>
      <c r="VO9" s="76"/>
      <c r="VP9" s="76"/>
      <c r="VQ9" s="76"/>
      <c r="VR9" s="76"/>
      <c r="VS9" s="76"/>
      <c r="VT9" s="76"/>
      <c r="VU9" s="76"/>
      <c r="VV9" s="76"/>
      <c r="VW9" s="76"/>
      <c r="VX9" s="76"/>
      <c r="VY9" s="76"/>
      <c r="VZ9" s="76"/>
      <c r="WA9" s="76"/>
      <c r="WB9" s="76"/>
      <c r="WC9" s="76"/>
      <c r="WD9" s="76"/>
      <c r="WE9" s="76"/>
      <c r="WF9" s="76"/>
      <c r="WG9" s="76"/>
      <c r="WH9" s="76"/>
      <c r="WI9" s="76"/>
      <c r="WJ9" s="76"/>
      <c r="WK9" s="76"/>
      <c r="WL9" s="76"/>
      <c r="WM9" s="76"/>
      <c r="WN9" s="76"/>
      <c r="WO9" s="76"/>
      <c r="WP9" s="76"/>
      <c r="WQ9" s="76"/>
      <c r="WR9" s="76"/>
      <c r="WS9" s="76"/>
      <c r="WT9" s="76"/>
      <c r="WU9" s="76"/>
      <c r="WV9" s="76"/>
      <c r="WW9" s="76"/>
      <c r="WX9" s="76"/>
      <c r="WY9" s="76"/>
      <c r="WZ9" s="76"/>
      <c r="XA9" s="76"/>
      <c r="XB9" s="76"/>
      <c r="XC9" s="76"/>
      <c r="XD9" s="76"/>
      <c r="XE9" s="76"/>
      <c r="XF9" s="76"/>
      <c r="XG9" s="76"/>
      <c r="XH9" s="76"/>
      <c r="XI9" s="76"/>
      <c r="XJ9" s="76"/>
      <c r="XK9" s="76"/>
      <c r="XL9" s="76"/>
      <c r="XM9" s="76"/>
      <c r="XN9" s="76"/>
      <c r="XO9" s="76"/>
      <c r="XP9" s="76"/>
      <c r="XQ9" s="76"/>
      <c r="XR9" s="76"/>
      <c r="XS9" s="76"/>
      <c r="XT9" s="76"/>
      <c r="XU9" s="76"/>
      <c r="XV9" s="76"/>
      <c r="XW9" s="76"/>
      <c r="XX9" s="76"/>
      <c r="XY9" s="76"/>
      <c r="XZ9" s="76"/>
      <c r="YA9" s="76"/>
      <c r="YB9" s="76"/>
      <c r="YC9" s="76"/>
      <c r="YD9" s="76"/>
      <c r="YE9" s="76"/>
      <c r="YF9" s="76"/>
      <c r="YG9" s="76"/>
      <c r="YH9" s="76"/>
      <c r="YI9" s="76"/>
      <c r="YJ9" s="76"/>
      <c r="YK9" s="76"/>
      <c r="YL9" s="76"/>
      <c r="YM9" s="76"/>
      <c r="YN9" s="76"/>
      <c r="YO9" s="76"/>
      <c r="YP9" s="76"/>
      <c r="YQ9" s="76"/>
      <c r="YR9" s="76"/>
      <c r="YS9" s="76"/>
      <c r="YT9" s="76"/>
      <c r="YU9" s="76"/>
      <c r="YV9" s="76"/>
      <c r="YW9" s="76"/>
      <c r="YX9" s="76"/>
      <c r="YY9" s="76"/>
      <c r="YZ9" s="76"/>
      <c r="ZA9" s="76"/>
      <c r="ZB9" s="76"/>
      <c r="ZC9" s="76"/>
      <c r="ZD9" s="76"/>
      <c r="ZE9" s="76"/>
      <c r="ZF9" s="76"/>
      <c r="ZG9" s="76"/>
      <c r="ZH9" s="76"/>
      <c r="ZI9" s="76"/>
      <c r="ZJ9" s="76"/>
      <c r="ZK9" s="76"/>
      <c r="ZL9" s="76"/>
      <c r="ZM9" s="76"/>
      <c r="ZN9" s="76"/>
      <c r="ZO9" s="76"/>
      <c r="ZP9" s="76"/>
      <c r="ZQ9" s="76"/>
      <c r="ZR9" s="76"/>
      <c r="ZS9" s="76"/>
      <c r="ZT9" s="76"/>
      <c r="ZU9" s="76"/>
      <c r="ZV9" s="76"/>
      <c r="ZW9" s="76"/>
      <c r="ZX9" s="76"/>
      <c r="ZY9" s="76"/>
      <c r="ZZ9" s="76"/>
      <c r="AAA9" s="76"/>
      <c r="AAB9" s="76"/>
      <c r="AAC9" s="76"/>
      <c r="AAD9" s="76"/>
      <c r="AAE9" s="76"/>
      <c r="AAF9" s="76"/>
      <c r="AAG9" s="76"/>
      <c r="AAH9" s="76"/>
      <c r="AAI9" s="76"/>
      <c r="AAJ9" s="76"/>
      <c r="AAK9" s="76"/>
      <c r="AAL9" s="76"/>
      <c r="AAM9" s="76"/>
      <c r="AAN9" s="76"/>
      <c r="AAO9" s="76"/>
      <c r="AAP9" s="76"/>
      <c r="AAQ9" s="76"/>
      <c r="AAR9" s="76"/>
      <c r="AAS9" s="76"/>
      <c r="AAT9" s="76"/>
      <c r="AAU9" s="76"/>
      <c r="AAV9" s="76"/>
      <c r="AAW9" s="76"/>
      <c r="AAX9" s="76"/>
      <c r="AAY9" s="76"/>
      <c r="AAZ9" s="76"/>
      <c r="ABA9" s="76"/>
      <c r="ABB9" s="76"/>
      <c r="ABC9" s="76"/>
      <c r="ABD9" s="76"/>
      <c r="ABE9" s="76"/>
      <c r="ABF9" s="76"/>
      <c r="ABG9" s="76"/>
      <c r="ABH9" s="76"/>
      <c r="ABI9" s="76"/>
      <c r="ABJ9" s="76"/>
      <c r="ABK9" s="76"/>
      <c r="ABL9" s="76"/>
      <c r="ABM9" s="76"/>
      <c r="ABN9" s="76"/>
      <c r="ABO9" s="76"/>
      <c r="ABP9" s="76"/>
      <c r="ABQ9" s="76"/>
      <c r="ABR9" s="76"/>
      <c r="ABS9" s="76"/>
      <c r="ABT9" s="76"/>
      <c r="ABU9" s="76"/>
      <c r="ABV9" s="76"/>
      <c r="ABW9" s="76"/>
      <c r="ABX9" s="76"/>
      <c r="ABY9" s="76"/>
      <c r="ABZ9" s="76"/>
      <c r="ACA9" s="76"/>
      <c r="ACB9" s="76"/>
      <c r="ACC9" s="76"/>
      <c r="ACD9" s="76"/>
      <c r="ACE9" s="76"/>
      <c r="ACF9" s="76"/>
      <c r="ACG9" s="76"/>
      <c r="ACH9" s="76"/>
      <c r="ACI9" s="76"/>
      <c r="ACJ9" s="76"/>
      <c r="ACK9" s="76"/>
      <c r="ACL9" s="76"/>
      <c r="ACM9" s="76"/>
      <c r="ACN9" s="76"/>
      <c r="ACO9" s="76"/>
      <c r="ACP9" s="76"/>
      <c r="ACQ9" s="76"/>
      <c r="ACR9" s="76"/>
      <c r="ACS9" s="76"/>
      <c r="ACT9" s="76"/>
      <c r="ACU9" s="76"/>
      <c r="ACV9" s="76"/>
      <c r="ACW9" s="76"/>
      <c r="ACX9" s="76"/>
      <c r="ACY9" s="76"/>
      <c r="ACZ9" s="76"/>
      <c r="ADA9" s="76"/>
      <c r="ADB9" s="76"/>
      <c r="ADC9" s="76"/>
      <c r="ADD9" s="76"/>
      <c r="ADE9" s="76"/>
      <c r="ADF9" s="76"/>
      <c r="ADG9" s="76"/>
      <c r="ADH9" s="76"/>
      <c r="ADI9" s="76"/>
      <c r="ADJ9" s="76"/>
      <c r="ADK9" s="76"/>
      <c r="ADL9" s="76"/>
      <c r="ADM9" s="76"/>
      <c r="ADN9" s="76"/>
      <c r="ADO9" s="76"/>
      <c r="ADP9" s="76"/>
      <c r="ADQ9" s="76"/>
      <c r="ADR9" s="76"/>
      <c r="ADS9" s="76"/>
      <c r="ADT9" s="76"/>
      <c r="ADU9" s="76"/>
      <c r="ADV9" s="76"/>
      <c r="ADW9" s="76"/>
      <c r="ADX9" s="76"/>
      <c r="ADY9" s="76"/>
      <c r="ADZ9" s="76"/>
      <c r="AEA9" s="76"/>
      <c r="AEB9" s="76"/>
      <c r="AEC9" s="76"/>
      <c r="AED9" s="76"/>
      <c r="AEE9" s="76"/>
      <c r="AEF9" s="76"/>
      <c r="AEG9" s="76"/>
      <c r="AEH9" s="76"/>
      <c r="AEI9" s="76"/>
      <c r="AEJ9" s="76"/>
      <c r="AEK9" s="76"/>
      <c r="AEL9" s="76"/>
      <c r="AEM9" s="76"/>
      <c r="AEN9" s="76"/>
      <c r="AEO9" s="76"/>
      <c r="AEP9" s="76"/>
      <c r="AEQ9" s="76"/>
      <c r="AER9" s="76"/>
      <c r="AES9" s="76"/>
      <c r="AET9" s="76"/>
      <c r="AEU9" s="76"/>
      <c r="AEV9" s="76"/>
      <c r="AEW9" s="76"/>
      <c r="AEX9" s="76"/>
      <c r="AEY9" s="76"/>
      <c r="AEZ9" s="76"/>
      <c r="AFA9" s="76"/>
      <c r="AFB9" s="76"/>
      <c r="AFC9" s="76"/>
      <c r="AFD9" s="76"/>
      <c r="AFE9" s="76"/>
      <c r="AFF9" s="76"/>
      <c r="AFG9" s="76"/>
      <c r="AFH9" s="76"/>
      <c r="AFI9" s="76"/>
      <c r="AFJ9" s="76"/>
      <c r="AFK9" s="76"/>
      <c r="AFL9" s="76"/>
      <c r="AFM9" s="76"/>
      <c r="AFN9" s="76"/>
      <c r="AFO9" s="76"/>
      <c r="AFP9" s="76"/>
      <c r="AFQ9" s="76"/>
      <c r="AFR9" s="76"/>
      <c r="AFS9" s="76"/>
      <c r="AFT9" s="76"/>
      <c r="AFU9" s="76"/>
      <c r="AFV9" s="76"/>
      <c r="AFW9" s="76"/>
      <c r="AFX9" s="76"/>
      <c r="AFY9" s="76"/>
      <c r="AFZ9" s="76"/>
      <c r="AGA9" s="76"/>
      <c r="AGB9" s="76"/>
      <c r="AGC9" s="76"/>
      <c r="AGD9" s="76"/>
      <c r="AGE9" s="76"/>
      <c r="AGF9" s="76"/>
      <c r="AGG9" s="76"/>
      <c r="AGH9" s="76"/>
      <c r="AGI9" s="76"/>
      <c r="AGJ9" s="76"/>
      <c r="AGK9" s="76"/>
      <c r="AGL9" s="76"/>
      <c r="AGM9" s="76"/>
      <c r="AGN9" s="76"/>
      <c r="AGO9" s="76"/>
      <c r="AGP9" s="76"/>
      <c r="AGQ9" s="76"/>
      <c r="AGR9" s="76"/>
      <c r="AGS9" s="76"/>
      <c r="AGT9" s="76"/>
      <c r="AGU9" s="76"/>
      <c r="AGV9" s="76"/>
      <c r="AGW9" s="76"/>
      <c r="AGX9" s="76"/>
      <c r="AGY9" s="76"/>
      <c r="AGZ9" s="76"/>
      <c r="AHA9" s="76"/>
      <c r="AHB9" s="76"/>
      <c r="AHC9" s="76"/>
      <c r="AHD9" s="76"/>
      <c r="AHE9" s="76"/>
      <c r="AHF9" s="76"/>
      <c r="AHG9" s="76"/>
      <c r="AHH9" s="76"/>
      <c r="AHI9" s="76"/>
      <c r="AHJ9" s="76"/>
      <c r="AHK9" s="76"/>
      <c r="AHL9" s="76"/>
      <c r="AHM9" s="76"/>
      <c r="AHN9" s="76"/>
      <c r="AHO9" s="76"/>
      <c r="AHP9" s="76"/>
      <c r="AHQ9" s="76"/>
      <c r="AHR9" s="76"/>
      <c r="AHS9" s="76"/>
      <c r="AHT9" s="76"/>
      <c r="AHU9" s="76"/>
      <c r="AHV9" s="76"/>
      <c r="AHW9" s="76"/>
      <c r="AHX9" s="76"/>
      <c r="AHY9" s="76"/>
      <c r="AHZ9" s="76"/>
      <c r="AIA9" s="76"/>
      <c r="AIB9" s="76"/>
      <c r="AIC9" s="76"/>
      <c r="AID9" s="76"/>
      <c r="AIE9" s="76"/>
      <c r="AIF9" s="76"/>
      <c r="AIG9" s="76"/>
      <c r="AIH9" s="76"/>
      <c r="AII9" s="76"/>
      <c r="AIJ9" s="76"/>
      <c r="AIK9" s="76"/>
      <c r="AIL9" s="76"/>
      <c r="AIM9" s="76"/>
      <c r="AIN9" s="76"/>
      <c r="AIO9" s="76"/>
      <c r="AIP9" s="76"/>
      <c r="AIQ9" s="76"/>
      <c r="AIR9" s="76"/>
      <c r="AIS9" s="76"/>
      <c r="AIT9" s="76"/>
      <c r="AIU9" s="76"/>
      <c r="AIV9" s="76"/>
      <c r="AIW9" s="76"/>
      <c r="AIX9" s="76"/>
      <c r="AIY9" s="76"/>
      <c r="AIZ9" s="76"/>
      <c r="AJA9" s="76"/>
      <c r="AJB9" s="76"/>
      <c r="AJC9" s="76"/>
      <c r="AJD9" s="76"/>
      <c r="AJE9" s="76"/>
      <c r="AJF9" s="76"/>
      <c r="AJG9" s="76"/>
      <c r="AJH9" s="76"/>
      <c r="AJI9" s="76"/>
      <c r="AJJ9" s="76"/>
      <c r="AJK9" s="76"/>
      <c r="AJL9" s="76"/>
      <c r="AJM9" s="76"/>
      <c r="AJN9" s="76"/>
      <c r="AJO9" s="76"/>
      <c r="AJP9" s="76"/>
      <c r="AJQ9" s="76"/>
      <c r="AJR9" s="76"/>
      <c r="AJS9" s="76"/>
      <c r="AJT9" s="76"/>
      <c r="AJU9" s="76"/>
      <c r="AJV9" s="76"/>
      <c r="AJW9" s="76"/>
      <c r="AJX9" s="76"/>
      <c r="AJY9" s="76"/>
      <c r="AJZ9" s="76"/>
      <c r="AKA9" s="76"/>
      <c r="AKB9" s="76"/>
      <c r="AKC9" s="76"/>
      <c r="AKD9" s="76"/>
      <c r="AKE9" s="76"/>
      <c r="AKF9" s="76"/>
      <c r="AKG9" s="76"/>
      <c r="AKH9" s="76"/>
      <c r="AKI9" s="76"/>
      <c r="AKJ9" s="76"/>
      <c r="AKK9" s="76"/>
      <c r="AKL9" s="76"/>
      <c r="AKM9" s="76"/>
      <c r="AKN9" s="76"/>
      <c r="AKO9" s="76"/>
      <c r="AKP9" s="76"/>
      <c r="AKQ9" s="76"/>
      <c r="AKR9" s="76"/>
      <c r="AKS9" s="76"/>
      <c r="AKT9" s="76"/>
      <c r="AKU9" s="76"/>
      <c r="AKV9" s="76"/>
      <c r="AKW9" s="76"/>
      <c r="AKX9" s="76"/>
      <c r="AKY9" s="76"/>
      <c r="AKZ9" s="76"/>
      <c r="ALA9" s="76"/>
      <c r="ALB9" s="76"/>
      <c r="ALC9" s="76"/>
      <c r="ALD9" s="76"/>
      <c r="ALE9" s="76"/>
      <c r="ALF9" s="76"/>
      <c r="ALG9" s="76"/>
      <c r="ALH9" s="76"/>
      <c r="ALI9" s="76"/>
      <c r="ALJ9" s="76"/>
      <c r="ALK9" s="76"/>
      <c r="ALL9" s="76"/>
      <c r="ALM9" s="76"/>
      <c r="ALN9" s="76"/>
      <c r="ALO9" s="76"/>
      <c r="ALP9" s="76"/>
      <c r="ALQ9" s="76"/>
      <c r="ALR9" s="76"/>
      <c r="ALS9" s="76"/>
      <c r="ALT9" s="76"/>
      <c r="ALU9" s="76"/>
      <c r="ALV9" s="76"/>
      <c r="ALW9" s="76"/>
      <c r="ALX9" s="76"/>
      <c r="ALY9" s="76"/>
      <c r="ALZ9" s="76"/>
      <c r="AMA9" s="76"/>
      <c r="AMB9" s="76"/>
      <c r="AMC9" s="76"/>
      <c r="AMD9" s="76"/>
      <c r="AME9" s="76"/>
      <c r="AMF9" s="76"/>
      <c r="AMG9" s="76"/>
      <c r="AMH9" s="76"/>
      <c r="AMI9" s="76"/>
      <c r="AMJ9" s="76"/>
    </row>
    <row r="10" spans="1:1024" s="60" customFormat="1" x14ac:dyDescent="0.25">
      <c r="A10" s="203"/>
      <c r="B10" s="67" t="s">
        <v>55</v>
      </c>
      <c r="C10" s="63" t="s">
        <v>31</v>
      </c>
      <c r="D10" s="63"/>
      <c r="E10" s="79" t="e">
        <f>D10+#REF!</f>
        <v>#REF!</v>
      </c>
      <c r="F10" s="65">
        <v>8.9</v>
      </c>
      <c r="G10" s="65" t="s">
        <v>58</v>
      </c>
      <c r="H10" s="64" t="e">
        <f t="shared" si="0"/>
        <v>#REF!</v>
      </c>
      <c r="I10" s="65">
        <v>0</v>
      </c>
      <c r="J10" s="66">
        <f>1.05*25</f>
        <v>26.25</v>
      </c>
      <c r="K10" s="53" t="e">
        <f>J10-E10</f>
        <v>#REF!</v>
      </c>
      <c r="L10" s="269"/>
      <c r="M10" s="203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  <c r="IW10" s="76"/>
      <c r="IX10" s="76"/>
      <c r="IY10" s="76"/>
      <c r="IZ10" s="76"/>
      <c r="JA10" s="76"/>
      <c r="JB10" s="76"/>
      <c r="JC10" s="76"/>
      <c r="JD10" s="76"/>
      <c r="JE10" s="76"/>
      <c r="JF10" s="76"/>
      <c r="JG10" s="76"/>
      <c r="JH10" s="76"/>
      <c r="JI10" s="76"/>
      <c r="JJ10" s="76"/>
      <c r="JK10" s="76"/>
      <c r="JL10" s="76"/>
      <c r="JM10" s="76"/>
      <c r="JN10" s="76"/>
      <c r="JO10" s="76"/>
      <c r="JP10" s="76"/>
      <c r="JQ10" s="76"/>
      <c r="JR10" s="76"/>
      <c r="JS10" s="76"/>
      <c r="JT10" s="76"/>
      <c r="JU10" s="76"/>
      <c r="JV10" s="76"/>
      <c r="JW10" s="76"/>
      <c r="JX10" s="76"/>
      <c r="JY10" s="76"/>
      <c r="JZ10" s="76"/>
      <c r="KA10" s="76"/>
      <c r="KB10" s="76"/>
      <c r="KC10" s="76"/>
      <c r="KD10" s="76"/>
      <c r="KE10" s="76"/>
      <c r="KF10" s="76"/>
      <c r="KG10" s="76"/>
      <c r="KH10" s="76"/>
      <c r="KI10" s="76"/>
      <c r="KJ10" s="76"/>
      <c r="KK10" s="76"/>
      <c r="KL10" s="76"/>
      <c r="KM10" s="76"/>
      <c r="KN10" s="76"/>
      <c r="KO10" s="76"/>
      <c r="KP10" s="76"/>
      <c r="KQ10" s="76"/>
      <c r="KR10" s="76"/>
      <c r="KS10" s="76"/>
      <c r="KT10" s="76"/>
      <c r="KU10" s="76"/>
      <c r="KV10" s="76"/>
      <c r="KW10" s="76"/>
      <c r="KX10" s="76"/>
      <c r="KY10" s="76"/>
      <c r="KZ10" s="76"/>
      <c r="LA10" s="76"/>
      <c r="LB10" s="76"/>
      <c r="LC10" s="76"/>
      <c r="LD10" s="76"/>
      <c r="LE10" s="76"/>
      <c r="LF10" s="76"/>
      <c r="LG10" s="76"/>
      <c r="LH10" s="76"/>
      <c r="LI10" s="76"/>
      <c r="LJ10" s="76"/>
      <c r="LK10" s="76"/>
      <c r="LL10" s="76"/>
      <c r="LM10" s="76"/>
      <c r="LN10" s="76"/>
      <c r="LO10" s="76"/>
      <c r="LP10" s="76"/>
      <c r="LQ10" s="76"/>
      <c r="LR10" s="76"/>
      <c r="LS10" s="76"/>
      <c r="LT10" s="76"/>
      <c r="LU10" s="76"/>
      <c r="LV10" s="76"/>
      <c r="LW10" s="76"/>
      <c r="LX10" s="76"/>
      <c r="LY10" s="76"/>
      <c r="LZ10" s="76"/>
      <c r="MA10" s="76"/>
      <c r="MB10" s="76"/>
      <c r="MC10" s="76"/>
      <c r="MD10" s="76"/>
      <c r="ME10" s="76"/>
      <c r="MF10" s="76"/>
      <c r="MG10" s="76"/>
      <c r="MH10" s="76"/>
      <c r="MI10" s="76"/>
      <c r="MJ10" s="76"/>
      <c r="MK10" s="76"/>
      <c r="ML10" s="76"/>
      <c r="MM10" s="76"/>
      <c r="MN10" s="76"/>
      <c r="MO10" s="76"/>
      <c r="MP10" s="76"/>
      <c r="MQ10" s="76"/>
      <c r="MR10" s="76"/>
      <c r="MS10" s="76"/>
      <c r="MT10" s="76"/>
      <c r="MU10" s="76"/>
      <c r="MV10" s="76"/>
      <c r="MW10" s="76"/>
      <c r="MX10" s="76"/>
      <c r="MY10" s="76"/>
      <c r="MZ10" s="76"/>
      <c r="NA10" s="76"/>
      <c r="NB10" s="76"/>
      <c r="NC10" s="76"/>
      <c r="ND10" s="76"/>
      <c r="NE10" s="76"/>
      <c r="NF10" s="76"/>
      <c r="NG10" s="76"/>
      <c r="NH10" s="76"/>
      <c r="NI10" s="76"/>
      <c r="NJ10" s="76"/>
      <c r="NK10" s="76"/>
      <c r="NL10" s="76"/>
      <c r="NM10" s="76"/>
      <c r="NN10" s="76"/>
      <c r="NO10" s="76"/>
      <c r="NP10" s="76"/>
      <c r="NQ10" s="76"/>
      <c r="NR10" s="76"/>
      <c r="NS10" s="76"/>
      <c r="NT10" s="76"/>
      <c r="NU10" s="76"/>
      <c r="NV10" s="76"/>
      <c r="NW10" s="76"/>
      <c r="NX10" s="76"/>
      <c r="NY10" s="76"/>
      <c r="NZ10" s="76"/>
      <c r="OA10" s="76"/>
      <c r="OB10" s="76"/>
      <c r="OC10" s="76"/>
      <c r="OD10" s="76"/>
      <c r="OE10" s="76"/>
      <c r="OF10" s="76"/>
      <c r="OG10" s="76"/>
      <c r="OH10" s="76"/>
      <c r="OI10" s="76"/>
      <c r="OJ10" s="76"/>
      <c r="OK10" s="76"/>
      <c r="OL10" s="76"/>
      <c r="OM10" s="76"/>
      <c r="ON10" s="76"/>
      <c r="OO10" s="76"/>
      <c r="OP10" s="76"/>
      <c r="OQ10" s="76"/>
      <c r="OR10" s="76"/>
      <c r="OS10" s="76"/>
      <c r="OT10" s="76"/>
      <c r="OU10" s="76"/>
      <c r="OV10" s="76"/>
      <c r="OW10" s="76"/>
      <c r="OX10" s="76"/>
      <c r="OY10" s="76"/>
      <c r="OZ10" s="76"/>
      <c r="PA10" s="76"/>
      <c r="PB10" s="76"/>
      <c r="PC10" s="76"/>
      <c r="PD10" s="76"/>
      <c r="PE10" s="76"/>
      <c r="PF10" s="76"/>
      <c r="PG10" s="76"/>
      <c r="PH10" s="76"/>
      <c r="PI10" s="76"/>
      <c r="PJ10" s="76"/>
      <c r="PK10" s="76"/>
      <c r="PL10" s="76"/>
      <c r="PM10" s="76"/>
      <c r="PN10" s="76"/>
      <c r="PO10" s="76"/>
      <c r="PP10" s="76"/>
      <c r="PQ10" s="76"/>
      <c r="PR10" s="76"/>
      <c r="PS10" s="76"/>
      <c r="PT10" s="76"/>
      <c r="PU10" s="76"/>
      <c r="PV10" s="76"/>
      <c r="PW10" s="76"/>
      <c r="PX10" s="76"/>
      <c r="PY10" s="76"/>
      <c r="PZ10" s="76"/>
      <c r="QA10" s="76"/>
      <c r="QB10" s="76"/>
      <c r="QC10" s="76"/>
      <c r="QD10" s="76"/>
      <c r="QE10" s="76"/>
      <c r="QF10" s="76"/>
      <c r="QG10" s="76"/>
      <c r="QH10" s="76"/>
      <c r="QI10" s="76"/>
      <c r="QJ10" s="76"/>
      <c r="QK10" s="76"/>
      <c r="QL10" s="76"/>
      <c r="QM10" s="76"/>
      <c r="QN10" s="76"/>
      <c r="QO10" s="76"/>
      <c r="QP10" s="76"/>
      <c r="QQ10" s="76"/>
      <c r="QR10" s="76"/>
      <c r="QS10" s="76"/>
      <c r="QT10" s="76"/>
      <c r="QU10" s="76"/>
      <c r="QV10" s="76"/>
      <c r="QW10" s="76"/>
      <c r="QX10" s="76"/>
      <c r="QY10" s="76"/>
      <c r="QZ10" s="76"/>
      <c r="RA10" s="76"/>
      <c r="RB10" s="76"/>
      <c r="RC10" s="76"/>
      <c r="RD10" s="76"/>
      <c r="RE10" s="76"/>
      <c r="RF10" s="76"/>
      <c r="RG10" s="76"/>
      <c r="RH10" s="76"/>
      <c r="RI10" s="76"/>
      <c r="RJ10" s="76"/>
      <c r="RK10" s="76"/>
      <c r="RL10" s="76"/>
      <c r="RM10" s="76"/>
      <c r="RN10" s="76"/>
      <c r="RO10" s="76"/>
      <c r="RP10" s="76"/>
      <c r="RQ10" s="76"/>
      <c r="RR10" s="76"/>
      <c r="RS10" s="76"/>
      <c r="RT10" s="76"/>
      <c r="RU10" s="76"/>
      <c r="RV10" s="76"/>
      <c r="RW10" s="76"/>
      <c r="RX10" s="76"/>
      <c r="RY10" s="76"/>
      <c r="RZ10" s="76"/>
      <c r="SA10" s="76"/>
      <c r="SB10" s="76"/>
      <c r="SC10" s="76"/>
      <c r="SD10" s="76"/>
      <c r="SE10" s="76"/>
      <c r="SF10" s="76"/>
      <c r="SG10" s="76"/>
      <c r="SH10" s="76"/>
      <c r="SI10" s="76"/>
      <c r="SJ10" s="76"/>
      <c r="SK10" s="76"/>
      <c r="SL10" s="76"/>
      <c r="SM10" s="76"/>
      <c r="SN10" s="76"/>
      <c r="SO10" s="76"/>
      <c r="SP10" s="76"/>
      <c r="SQ10" s="76"/>
      <c r="SR10" s="76"/>
      <c r="SS10" s="76"/>
      <c r="ST10" s="76"/>
      <c r="SU10" s="76"/>
      <c r="SV10" s="76"/>
      <c r="SW10" s="76"/>
      <c r="SX10" s="76"/>
      <c r="SY10" s="76"/>
      <c r="SZ10" s="76"/>
      <c r="TA10" s="76"/>
      <c r="TB10" s="76"/>
      <c r="TC10" s="76"/>
      <c r="TD10" s="76"/>
      <c r="TE10" s="76"/>
      <c r="TF10" s="76"/>
      <c r="TG10" s="76"/>
      <c r="TH10" s="76"/>
      <c r="TI10" s="76"/>
      <c r="TJ10" s="76"/>
      <c r="TK10" s="76"/>
      <c r="TL10" s="76"/>
      <c r="TM10" s="76"/>
      <c r="TN10" s="76"/>
      <c r="TO10" s="76"/>
      <c r="TP10" s="76"/>
      <c r="TQ10" s="76"/>
      <c r="TR10" s="76"/>
      <c r="TS10" s="76"/>
      <c r="TT10" s="76"/>
      <c r="TU10" s="76"/>
      <c r="TV10" s="76"/>
      <c r="TW10" s="76"/>
      <c r="TX10" s="76"/>
      <c r="TY10" s="76"/>
      <c r="TZ10" s="76"/>
      <c r="UA10" s="76"/>
      <c r="UB10" s="76"/>
      <c r="UC10" s="76"/>
      <c r="UD10" s="76"/>
      <c r="UE10" s="76"/>
      <c r="UF10" s="76"/>
      <c r="UG10" s="76"/>
      <c r="UH10" s="76"/>
      <c r="UI10" s="76"/>
      <c r="UJ10" s="76"/>
      <c r="UK10" s="76"/>
      <c r="UL10" s="76"/>
      <c r="UM10" s="76"/>
      <c r="UN10" s="76"/>
      <c r="UO10" s="76"/>
      <c r="UP10" s="76"/>
      <c r="UQ10" s="76"/>
      <c r="UR10" s="76"/>
      <c r="US10" s="76"/>
      <c r="UT10" s="76"/>
      <c r="UU10" s="76"/>
      <c r="UV10" s="76"/>
      <c r="UW10" s="76"/>
      <c r="UX10" s="76"/>
      <c r="UY10" s="76"/>
      <c r="UZ10" s="76"/>
      <c r="VA10" s="76"/>
      <c r="VB10" s="76"/>
      <c r="VC10" s="76"/>
      <c r="VD10" s="76"/>
      <c r="VE10" s="76"/>
      <c r="VF10" s="76"/>
      <c r="VG10" s="76"/>
      <c r="VH10" s="76"/>
      <c r="VI10" s="76"/>
      <c r="VJ10" s="76"/>
      <c r="VK10" s="76"/>
      <c r="VL10" s="76"/>
      <c r="VM10" s="76"/>
      <c r="VN10" s="76"/>
      <c r="VO10" s="76"/>
      <c r="VP10" s="76"/>
      <c r="VQ10" s="76"/>
      <c r="VR10" s="76"/>
      <c r="VS10" s="76"/>
      <c r="VT10" s="76"/>
      <c r="VU10" s="76"/>
      <c r="VV10" s="76"/>
      <c r="VW10" s="76"/>
      <c r="VX10" s="76"/>
      <c r="VY10" s="76"/>
      <c r="VZ10" s="76"/>
      <c r="WA10" s="76"/>
      <c r="WB10" s="76"/>
      <c r="WC10" s="76"/>
      <c r="WD10" s="76"/>
      <c r="WE10" s="76"/>
      <c r="WF10" s="76"/>
      <c r="WG10" s="76"/>
      <c r="WH10" s="76"/>
      <c r="WI10" s="76"/>
      <c r="WJ10" s="76"/>
      <c r="WK10" s="76"/>
      <c r="WL10" s="76"/>
      <c r="WM10" s="76"/>
      <c r="WN10" s="76"/>
      <c r="WO10" s="76"/>
      <c r="WP10" s="76"/>
      <c r="WQ10" s="76"/>
      <c r="WR10" s="76"/>
      <c r="WS10" s="76"/>
      <c r="WT10" s="76"/>
      <c r="WU10" s="76"/>
      <c r="WV10" s="76"/>
      <c r="WW10" s="76"/>
      <c r="WX10" s="76"/>
      <c r="WY10" s="76"/>
      <c r="WZ10" s="76"/>
      <c r="XA10" s="76"/>
      <c r="XB10" s="76"/>
      <c r="XC10" s="76"/>
      <c r="XD10" s="76"/>
      <c r="XE10" s="76"/>
      <c r="XF10" s="76"/>
      <c r="XG10" s="76"/>
      <c r="XH10" s="76"/>
      <c r="XI10" s="76"/>
      <c r="XJ10" s="76"/>
      <c r="XK10" s="76"/>
      <c r="XL10" s="76"/>
      <c r="XM10" s="76"/>
      <c r="XN10" s="76"/>
      <c r="XO10" s="76"/>
      <c r="XP10" s="76"/>
      <c r="XQ10" s="76"/>
      <c r="XR10" s="76"/>
      <c r="XS10" s="76"/>
      <c r="XT10" s="76"/>
      <c r="XU10" s="76"/>
      <c r="XV10" s="76"/>
      <c r="XW10" s="76"/>
      <c r="XX10" s="76"/>
      <c r="XY10" s="76"/>
      <c r="XZ10" s="76"/>
      <c r="YA10" s="76"/>
      <c r="YB10" s="76"/>
      <c r="YC10" s="76"/>
      <c r="YD10" s="76"/>
      <c r="YE10" s="76"/>
      <c r="YF10" s="76"/>
      <c r="YG10" s="76"/>
      <c r="YH10" s="76"/>
      <c r="YI10" s="76"/>
      <c r="YJ10" s="76"/>
      <c r="YK10" s="76"/>
      <c r="YL10" s="76"/>
      <c r="YM10" s="76"/>
      <c r="YN10" s="76"/>
      <c r="YO10" s="76"/>
      <c r="YP10" s="76"/>
      <c r="YQ10" s="76"/>
      <c r="YR10" s="76"/>
      <c r="YS10" s="76"/>
      <c r="YT10" s="76"/>
      <c r="YU10" s="76"/>
      <c r="YV10" s="76"/>
      <c r="YW10" s="76"/>
      <c r="YX10" s="76"/>
      <c r="YY10" s="76"/>
      <c r="YZ10" s="76"/>
      <c r="ZA10" s="76"/>
      <c r="ZB10" s="76"/>
      <c r="ZC10" s="76"/>
      <c r="ZD10" s="76"/>
      <c r="ZE10" s="76"/>
      <c r="ZF10" s="76"/>
      <c r="ZG10" s="76"/>
      <c r="ZH10" s="76"/>
      <c r="ZI10" s="76"/>
      <c r="ZJ10" s="76"/>
      <c r="ZK10" s="76"/>
      <c r="ZL10" s="76"/>
      <c r="ZM10" s="76"/>
      <c r="ZN10" s="76"/>
      <c r="ZO10" s="76"/>
      <c r="ZP10" s="76"/>
      <c r="ZQ10" s="76"/>
      <c r="ZR10" s="76"/>
      <c r="ZS10" s="76"/>
      <c r="ZT10" s="76"/>
      <c r="ZU10" s="76"/>
      <c r="ZV10" s="76"/>
      <c r="ZW10" s="76"/>
      <c r="ZX10" s="76"/>
      <c r="ZY10" s="76"/>
      <c r="ZZ10" s="76"/>
      <c r="AAA10" s="76"/>
      <c r="AAB10" s="76"/>
      <c r="AAC10" s="76"/>
      <c r="AAD10" s="76"/>
      <c r="AAE10" s="76"/>
      <c r="AAF10" s="76"/>
      <c r="AAG10" s="76"/>
      <c r="AAH10" s="76"/>
      <c r="AAI10" s="76"/>
      <c r="AAJ10" s="76"/>
      <c r="AAK10" s="76"/>
      <c r="AAL10" s="76"/>
      <c r="AAM10" s="76"/>
      <c r="AAN10" s="76"/>
      <c r="AAO10" s="76"/>
      <c r="AAP10" s="76"/>
      <c r="AAQ10" s="76"/>
      <c r="AAR10" s="76"/>
      <c r="AAS10" s="76"/>
      <c r="AAT10" s="76"/>
      <c r="AAU10" s="76"/>
      <c r="AAV10" s="76"/>
      <c r="AAW10" s="76"/>
      <c r="AAX10" s="76"/>
      <c r="AAY10" s="76"/>
      <c r="AAZ10" s="76"/>
      <c r="ABA10" s="76"/>
      <c r="ABB10" s="76"/>
      <c r="ABC10" s="76"/>
      <c r="ABD10" s="76"/>
      <c r="ABE10" s="76"/>
      <c r="ABF10" s="76"/>
      <c r="ABG10" s="76"/>
      <c r="ABH10" s="76"/>
      <c r="ABI10" s="76"/>
      <c r="ABJ10" s="76"/>
      <c r="ABK10" s="76"/>
      <c r="ABL10" s="76"/>
      <c r="ABM10" s="76"/>
      <c r="ABN10" s="76"/>
      <c r="ABO10" s="76"/>
      <c r="ABP10" s="76"/>
      <c r="ABQ10" s="76"/>
      <c r="ABR10" s="76"/>
      <c r="ABS10" s="76"/>
      <c r="ABT10" s="76"/>
      <c r="ABU10" s="76"/>
      <c r="ABV10" s="76"/>
      <c r="ABW10" s="76"/>
      <c r="ABX10" s="76"/>
      <c r="ABY10" s="76"/>
      <c r="ABZ10" s="76"/>
      <c r="ACA10" s="76"/>
      <c r="ACB10" s="76"/>
      <c r="ACC10" s="76"/>
      <c r="ACD10" s="76"/>
      <c r="ACE10" s="76"/>
      <c r="ACF10" s="76"/>
      <c r="ACG10" s="76"/>
      <c r="ACH10" s="76"/>
      <c r="ACI10" s="76"/>
      <c r="ACJ10" s="76"/>
      <c r="ACK10" s="76"/>
      <c r="ACL10" s="76"/>
      <c r="ACM10" s="76"/>
      <c r="ACN10" s="76"/>
      <c r="ACO10" s="76"/>
      <c r="ACP10" s="76"/>
      <c r="ACQ10" s="76"/>
      <c r="ACR10" s="76"/>
      <c r="ACS10" s="76"/>
      <c r="ACT10" s="76"/>
      <c r="ACU10" s="76"/>
      <c r="ACV10" s="76"/>
      <c r="ACW10" s="76"/>
      <c r="ACX10" s="76"/>
      <c r="ACY10" s="76"/>
      <c r="ACZ10" s="76"/>
      <c r="ADA10" s="76"/>
      <c r="ADB10" s="76"/>
      <c r="ADC10" s="76"/>
      <c r="ADD10" s="76"/>
      <c r="ADE10" s="76"/>
      <c r="ADF10" s="76"/>
      <c r="ADG10" s="76"/>
      <c r="ADH10" s="76"/>
      <c r="ADI10" s="76"/>
      <c r="ADJ10" s="76"/>
      <c r="ADK10" s="76"/>
      <c r="ADL10" s="76"/>
      <c r="ADM10" s="76"/>
      <c r="ADN10" s="76"/>
      <c r="ADO10" s="76"/>
      <c r="ADP10" s="76"/>
      <c r="ADQ10" s="76"/>
      <c r="ADR10" s="76"/>
      <c r="ADS10" s="76"/>
      <c r="ADT10" s="76"/>
      <c r="ADU10" s="76"/>
      <c r="ADV10" s="76"/>
      <c r="ADW10" s="76"/>
      <c r="ADX10" s="76"/>
      <c r="ADY10" s="76"/>
      <c r="ADZ10" s="76"/>
      <c r="AEA10" s="76"/>
      <c r="AEB10" s="76"/>
      <c r="AEC10" s="76"/>
      <c r="AED10" s="76"/>
      <c r="AEE10" s="76"/>
      <c r="AEF10" s="76"/>
      <c r="AEG10" s="76"/>
      <c r="AEH10" s="76"/>
      <c r="AEI10" s="76"/>
      <c r="AEJ10" s="76"/>
      <c r="AEK10" s="76"/>
      <c r="AEL10" s="76"/>
      <c r="AEM10" s="76"/>
      <c r="AEN10" s="76"/>
      <c r="AEO10" s="76"/>
      <c r="AEP10" s="76"/>
      <c r="AEQ10" s="76"/>
      <c r="AER10" s="76"/>
      <c r="AES10" s="76"/>
      <c r="AET10" s="76"/>
      <c r="AEU10" s="76"/>
      <c r="AEV10" s="76"/>
      <c r="AEW10" s="76"/>
      <c r="AEX10" s="76"/>
      <c r="AEY10" s="76"/>
      <c r="AEZ10" s="76"/>
      <c r="AFA10" s="76"/>
      <c r="AFB10" s="76"/>
      <c r="AFC10" s="76"/>
      <c r="AFD10" s="76"/>
      <c r="AFE10" s="76"/>
      <c r="AFF10" s="76"/>
      <c r="AFG10" s="76"/>
      <c r="AFH10" s="76"/>
      <c r="AFI10" s="76"/>
      <c r="AFJ10" s="76"/>
      <c r="AFK10" s="76"/>
      <c r="AFL10" s="76"/>
      <c r="AFM10" s="76"/>
      <c r="AFN10" s="76"/>
      <c r="AFO10" s="76"/>
      <c r="AFP10" s="76"/>
      <c r="AFQ10" s="76"/>
      <c r="AFR10" s="76"/>
      <c r="AFS10" s="76"/>
      <c r="AFT10" s="76"/>
      <c r="AFU10" s="76"/>
      <c r="AFV10" s="76"/>
      <c r="AFW10" s="76"/>
      <c r="AFX10" s="76"/>
      <c r="AFY10" s="76"/>
      <c r="AFZ10" s="76"/>
      <c r="AGA10" s="76"/>
      <c r="AGB10" s="76"/>
      <c r="AGC10" s="76"/>
      <c r="AGD10" s="76"/>
      <c r="AGE10" s="76"/>
      <c r="AGF10" s="76"/>
      <c r="AGG10" s="76"/>
      <c r="AGH10" s="76"/>
      <c r="AGI10" s="76"/>
      <c r="AGJ10" s="76"/>
      <c r="AGK10" s="76"/>
      <c r="AGL10" s="76"/>
      <c r="AGM10" s="76"/>
      <c r="AGN10" s="76"/>
      <c r="AGO10" s="76"/>
      <c r="AGP10" s="76"/>
      <c r="AGQ10" s="76"/>
      <c r="AGR10" s="76"/>
      <c r="AGS10" s="76"/>
      <c r="AGT10" s="76"/>
      <c r="AGU10" s="76"/>
      <c r="AGV10" s="76"/>
      <c r="AGW10" s="76"/>
      <c r="AGX10" s="76"/>
      <c r="AGY10" s="76"/>
      <c r="AGZ10" s="76"/>
      <c r="AHA10" s="76"/>
      <c r="AHB10" s="76"/>
      <c r="AHC10" s="76"/>
      <c r="AHD10" s="76"/>
      <c r="AHE10" s="76"/>
      <c r="AHF10" s="76"/>
      <c r="AHG10" s="76"/>
      <c r="AHH10" s="76"/>
      <c r="AHI10" s="76"/>
      <c r="AHJ10" s="76"/>
      <c r="AHK10" s="76"/>
      <c r="AHL10" s="76"/>
      <c r="AHM10" s="76"/>
      <c r="AHN10" s="76"/>
      <c r="AHO10" s="76"/>
      <c r="AHP10" s="76"/>
      <c r="AHQ10" s="76"/>
      <c r="AHR10" s="76"/>
      <c r="AHS10" s="76"/>
      <c r="AHT10" s="76"/>
      <c r="AHU10" s="76"/>
      <c r="AHV10" s="76"/>
      <c r="AHW10" s="76"/>
      <c r="AHX10" s="76"/>
      <c r="AHY10" s="76"/>
      <c r="AHZ10" s="76"/>
      <c r="AIA10" s="76"/>
      <c r="AIB10" s="76"/>
      <c r="AIC10" s="76"/>
      <c r="AID10" s="76"/>
      <c r="AIE10" s="76"/>
      <c r="AIF10" s="76"/>
      <c r="AIG10" s="76"/>
      <c r="AIH10" s="76"/>
      <c r="AII10" s="76"/>
      <c r="AIJ10" s="76"/>
      <c r="AIK10" s="76"/>
      <c r="AIL10" s="76"/>
      <c r="AIM10" s="76"/>
      <c r="AIN10" s="76"/>
      <c r="AIO10" s="76"/>
      <c r="AIP10" s="76"/>
      <c r="AIQ10" s="76"/>
      <c r="AIR10" s="76"/>
      <c r="AIS10" s="76"/>
      <c r="AIT10" s="76"/>
      <c r="AIU10" s="76"/>
      <c r="AIV10" s="76"/>
      <c r="AIW10" s="76"/>
      <c r="AIX10" s="76"/>
      <c r="AIY10" s="76"/>
      <c r="AIZ10" s="76"/>
      <c r="AJA10" s="76"/>
      <c r="AJB10" s="76"/>
      <c r="AJC10" s="76"/>
      <c r="AJD10" s="76"/>
      <c r="AJE10" s="76"/>
      <c r="AJF10" s="76"/>
      <c r="AJG10" s="76"/>
      <c r="AJH10" s="76"/>
      <c r="AJI10" s="76"/>
      <c r="AJJ10" s="76"/>
      <c r="AJK10" s="76"/>
      <c r="AJL10" s="76"/>
      <c r="AJM10" s="76"/>
      <c r="AJN10" s="76"/>
      <c r="AJO10" s="76"/>
      <c r="AJP10" s="76"/>
      <c r="AJQ10" s="76"/>
      <c r="AJR10" s="76"/>
      <c r="AJS10" s="76"/>
      <c r="AJT10" s="76"/>
      <c r="AJU10" s="76"/>
      <c r="AJV10" s="76"/>
      <c r="AJW10" s="76"/>
      <c r="AJX10" s="76"/>
      <c r="AJY10" s="76"/>
      <c r="AJZ10" s="76"/>
      <c r="AKA10" s="76"/>
      <c r="AKB10" s="76"/>
      <c r="AKC10" s="76"/>
      <c r="AKD10" s="76"/>
      <c r="AKE10" s="76"/>
      <c r="AKF10" s="76"/>
      <c r="AKG10" s="76"/>
      <c r="AKH10" s="76"/>
      <c r="AKI10" s="76"/>
      <c r="AKJ10" s="76"/>
      <c r="AKK10" s="76"/>
      <c r="AKL10" s="76"/>
      <c r="AKM10" s="76"/>
      <c r="AKN10" s="76"/>
      <c r="AKO10" s="76"/>
      <c r="AKP10" s="76"/>
      <c r="AKQ10" s="76"/>
      <c r="AKR10" s="76"/>
      <c r="AKS10" s="76"/>
      <c r="AKT10" s="76"/>
      <c r="AKU10" s="76"/>
      <c r="AKV10" s="76"/>
      <c r="AKW10" s="76"/>
      <c r="AKX10" s="76"/>
      <c r="AKY10" s="76"/>
      <c r="AKZ10" s="76"/>
      <c r="ALA10" s="76"/>
      <c r="ALB10" s="76"/>
      <c r="ALC10" s="76"/>
      <c r="ALD10" s="76"/>
      <c r="ALE10" s="76"/>
      <c r="ALF10" s="76"/>
      <c r="ALG10" s="76"/>
      <c r="ALH10" s="76"/>
      <c r="ALI10" s="76"/>
      <c r="ALJ10" s="76"/>
      <c r="ALK10" s="76"/>
      <c r="ALL10" s="76"/>
      <c r="ALM10" s="76"/>
      <c r="ALN10" s="76"/>
      <c r="ALO10" s="76"/>
      <c r="ALP10" s="76"/>
      <c r="ALQ10" s="76"/>
      <c r="ALR10" s="76"/>
      <c r="ALS10" s="76"/>
      <c r="ALT10" s="76"/>
      <c r="ALU10" s="76"/>
      <c r="ALV10" s="76"/>
      <c r="ALW10" s="76"/>
      <c r="ALX10" s="76"/>
      <c r="ALY10" s="76"/>
      <c r="ALZ10" s="76"/>
      <c r="AMA10" s="76"/>
      <c r="AMB10" s="76"/>
      <c r="AMC10" s="76"/>
      <c r="AMD10" s="76"/>
      <c r="AME10" s="76"/>
      <c r="AMF10" s="76"/>
      <c r="AMG10" s="76"/>
      <c r="AMH10" s="76"/>
      <c r="AMI10" s="76"/>
      <c r="AMJ10" s="76"/>
    </row>
    <row r="11" spans="1:1024" s="60" customFormat="1" x14ac:dyDescent="0.25">
      <c r="A11" s="204"/>
      <c r="B11" s="67" t="s">
        <v>44</v>
      </c>
      <c r="C11" s="63" t="s">
        <v>31</v>
      </c>
      <c r="D11" s="63"/>
      <c r="E11" s="79" t="e">
        <f>D11+#REF!</f>
        <v>#REF!</v>
      </c>
      <c r="F11" s="65">
        <v>0</v>
      </c>
      <c r="G11" s="65">
        <v>0</v>
      </c>
      <c r="H11" s="64" t="e">
        <f t="shared" si="0"/>
        <v>#REF!</v>
      </c>
      <c r="I11" s="65">
        <v>0</v>
      </c>
      <c r="J11" s="66">
        <f>1.05*25</f>
        <v>26.25</v>
      </c>
      <c r="K11" s="53" t="e">
        <f>J11-H11-I11</f>
        <v>#REF!</v>
      </c>
      <c r="L11" s="270"/>
      <c r="M11" s="204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  <c r="IV11" s="76"/>
      <c r="IW11" s="76"/>
      <c r="IX11" s="76"/>
      <c r="IY11" s="76"/>
      <c r="IZ11" s="76"/>
      <c r="JA11" s="76"/>
      <c r="JB11" s="76"/>
      <c r="JC11" s="76"/>
      <c r="JD11" s="76"/>
      <c r="JE11" s="76"/>
      <c r="JF11" s="76"/>
      <c r="JG11" s="76"/>
      <c r="JH11" s="76"/>
      <c r="JI11" s="76"/>
      <c r="JJ11" s="76"/>
      <c r="JK11" s="76"/>
      <c r="JL11" s="76"/>
      <c r="JM11" s="76"/>
      <c r="JN11" s="76"/>
      <c r="JO11" s="76"/>
      <c r="JP11" s="76"/>
      <c r="JQ11" s="76"/>
      <c r="JR11" s="76"/>
      <c r="JS11" s="76"/>
      <c r="JT11" s="76"/>
      <c r="JU11" s="76"/>
      <c r="JV11" s="76"/>
      <c r="JW11" s="76"/>
      <c r="JX11" s="76"/>
      <c r="JY11" s="76"/>
      <c r="JZ11" s="76"/>
      <c r="KA11" s="76"/>
      <c r="KB11" s="76"/>
      <c r="KC11" s="76"/>
      <c r="KD11" s="76"/>
      <c r="KE11" s="76"/>
      <c r="KF11" s="76"/>
      <c r="KG11" s="76"/>
      <c r="KH11" s="76"/>
      <c r="KI11" s="76"/>
      <c r="KJ11" s="76"/>
      <c r="KK11" s="76"/>
      <c r="KL11" s="76"/>
      <c r="KM11" s="76"/>
      <c r="KN11" s="76"/>
      <c r="KO11" s="76"/>
      <c r="KP11" s="76"/>
      <c r="KQ11" s="76"/>
      <c r="KR11" s="76"/>
      <c r="KS11" s="76"/>
      <c r="KT11" s="76"/>
      <c r="KU11" s="76"/>
      <c r="KV11" s="76"/>
      <c r="KW11" s="76"/>
      <c r="KX11" s="76"/>
      <c r="KY11" s="76"/>
      <c r="KZ11" s="76"/>
      <c r="LA11" s="76"/>
      <c r="LB11" s="76"/>
      <c r="LC11" s="76"/>
      <c r="LD11" s="76"/>
      <c r="LE11" s="76"/>
      <c r="LF11" s="76"/>
      <c r="LG11" s="76"/>
      <c r="LH11" s="76"/>
      <c r="LI11" s="76"/>
      <c r="LJ11" s="76"/>
      <c r="LK11" s="76"/>
      <c r="LL11" s="76"/>
      <c r="LM11" s="76"/>
      <c r="LN11" s="76"/>
      <c r="LO11" s="76"/>
      <c r="LP11" s="76"/>
      <c r="LQ11" s="76"/>
      <c r="LR11" s="76"/>
      <c r="LS11" s="76"/>
      <c r="LT11" s="76"/>
      <c r="LU11" s="76"/>
      <c r="LV11" s="76"/>
      <c r="LW11" s="76"/>
      <c r="LX11" s="76"/>
      <c r="LY11" s="76"/>
      <c r="LZ11" s="76"/>
      <c r="MA11" s="76"/>
      <c r="MB11" s="76"/>
      <c r="MC11" s="76"/>
      <c r="MD11" s="76"/>
      <c r="ME11" s="76"/>
      <c r="MF11" s="76"/>
      <c r="MG11" s="76"/>
      <c r="MH11" s="76"/>
      <c r="MI11" s="76"/>
      <c r="MJ11" s="76"/>
      <c r="MK11" s="76"/>
      <c r="ML11" s="76"/>
      <c r="MM11" s="76"/>
      <c r="MN11" s="76"/>
      <c r="MO11" s="76"/>
      <c r="MP11" s="76"/>
      <c r="MQ11" s="76"/>
      <c r="MR11" s="76"/>
      <c r="MS11" s="76"/>
      <c r="MT11" s="76"/>
      <c r="MU11" s="76"/>
      <c r="MV11" s="76"/>
      <c r="MW11" s="76"/>
      <c r="MX11" s="76"/>
      <c r="MY11" s="76"/>
      <c r="MZ11" s="76"/>
      <c r="NA11" s="76"/>
      <c r="NB11" s="76"/>
      <c r="NC11" s="76"/>
      <c r="ND11" s="76"/>
      <c r="NE11" s="76"/>
      <c r="NF11" s="76"/>
      <c r="NG11" s="76"/>
      <c r="NH11" s="76"/>
      <c r="NI11" s="76"/>
      <c r="NJ11" s="76"/>
      <c r="NK11" s="76"/>
      <c r="NL11" s="76"/>
      <c r="NM11" s="76"/>
      <c r="NN11" s="76"/>
      <c r="NO11" s="76"/>
      <c r="NP11" s="76"/>
      <c r="NQ11" s="76"/>
      <c r="NR11" s="76"/>
      <c r="NS11" s="76"/>
      <c r="NT11" s="76"/>
      <c r="NU11" s="76"/>
      <c r="NV11" s="76"/>
      <c r="NW11" s="76"/>
      <c r="NX11" s="76"/>
      <c r="NY11" s="76"/>
      <c r="NZ11" s="76"/>
      <c r="OA11" s="76"/>
      <c r="OB11" s="76"/>
      <c r="OC11" s="76"/>
      <c r="OD11" s="76"/>
      <c r="OE11" s="76"/>
      <c r="OF11" s="76"/>
      <c r="OG11" s="76"/>
      <c r="OH11" s="76"/>
      <c r="OI11" s="76"/>
      <c r="OJ11" s="76"/>
      <c r="OK11" s="76"/>
      <c r="OL11" s="76"/>
      <c r="OM11" s="76"/>
      <c r="ON11" s="76"/>
      <c r="OO11" s="76"/>
      <c r="OP11" s="76"/>
      <c r="OQ11" s="76"/>
      <c r="OR11" s="76"/>
      <c r="OS11" s="76"/>
      <c r="OT11" s="76"/>
      <c r="OU11" s="76"/>
      <c r="OV11" s="76"/>
      <c r="OW11" s="76"/>
      <c r="OX11" s="76"/>
      <c r="OY11" s="76"/>
      <c r="OZ11" s="76"/>
      <c r="PA11" s="76"/>
      <c r="PB11" s="76"/>
      <c r="PC11" s="76"/>
      <c r="PD11" s="76"/>
      <c r="PE11" s="76"/>
      <c r="PF11" s="76"/>
      <c r="PG11" s="76"/>
      <c r="PH11" s="76"/>
      <c r="PI11" s="76"/>
      <c r="PJ11" s="76"/>
      <c r="PK11" s="76"/>
      <c r="PL11" s="76"/>
      <c r="PM11" s="76"/>
      <c r="PN11" s="76"/>
      <c r="PO11" s="76"/>
      <c r="PP11" s="76"/>
      <c r="PQ11" s="76"/>
      <c r="PR11" s="76"/>
      <c r="PS11" s="76"/>
      <c r="PT11" s="76"/>
      <c r="PU11" s="76"/>
      <c r="PV11" s="76"/>
      <c r="PW11" s="76"/>
      <c r="PX11" s="76"/>
      <c r="PY11" s="76"/>
      <c r="PZ11" s="76"/>
      <c r="QA11" s="76"/>
      <c r="QB11" s="76"/>
      <c r="QC11" s="76"/>
      <c r="QD11" s="76"/>
      <c r="QE11" s="76"/>
      <c r="QF11" s="76"/>
      <c r="QG11" s="76"/>
      <c r="QH11" s="76"/>
      <c r="QI11" s="76"/>
      <c r="QJ11" s="76"/>
      <c r="QK11" s="76"/>
      <c r="QL11" s="76"/>
      <c r="QM11" s="76"/>
      <c r="QN11" s="76"/>
      <c r="QO11" s="76"/>
      <c r="QP11" s="76"/>
      <c r="QQ11" s="76"/>
      <c r="QR11" s="76"/>
      <c r="QS11" s="76"/>
      <c r="QT11" s="76"/>
      <c r="QU11" s="76"/>
      <c r="QV11" s="76"/>
      <c r="QW11" s="76"/>
      <c r="QX11" s="76"/>
      <c r="QY11" s="76"/>
      <c r="QZ11" s="76"/>
      <c r="RA11" s="76"/>
      <c r="RB11" s="76"/>
      <c r="RC11" s="76"/>
      <c r="RD11" s="76"/>
      <c r="RE11" s="76"/>
      <c r="RF11" s="76"/>
      <c r="RG11" s="76"/>
      <c r="RH11" s="76"/>
      <c r="RI11" s="76"/>
      <c r="RJ11" s="76"/>
      <c r="RK11" s="76"/>
      <c r="RL11" s="76"/>
      <c r="RM11" s="76"/>
      <c r="RN11" s="76"/>
      <c r="RO11" s="76"/>
      <c r="RP11" s="76"/>
      <c r="RQ11" s="76"/>
      <c r="RR11" s="76"/>
      <c r="RS11" s="76"/>
      <c r="RT11" s="76"/>
      <c r="RU11" s="76"/>
      <c r="RV11" s="76"/>
      <c r="RW11" s="76"/>
      <c r="RX11" s="76"/>
      <c r="RY11" s="76"/>
      <c r="RZ11" s="76"/>
      <c r="SA11" s="76"/>
      <c r="SB11" s="76"/>
      <c r="SC11" s="76"/>
      <c r="SD11" s="76"/>
      <c r="SE11" s="76"/>
      <c r="SF11" s="76"/>
      <c r="SG11" s="76"/>
      <c r="SH11" s="76"/>
      <c r="SI11" s="76"/>
      <c r="SJ11" s="76"/>
      <c r="SK11" s="76"/>
      <c r="SL11" s="76"/>
      <c r="SM11" s="76"/>
      <c r="SN11" s="76"/>
      <c r="SO11" s="76"/>
      <c r="SP11" s="76"/>
      <c r="SQ11" s="76"/>
      <c r="SR11" s="76"/>
      <c r="SS11" s="76"/>
      <c r="ST11" s="76"/>
      <c r="SU11" s="76"/>
      <c r="SV11" s="76"/>
      <c r="SW11" s="76"/>
      <c r="SX11" s="76"/>
      <c r="SY11" s="76"/>
      <c r="SZ11" s="76"/>
      <c r="TA11" s="76"/>
      <c r="TB11" s="76"/>
      <c r="TC11" s="76"/>
      <c r="TD11" s="76"/>
      <c r="TE11" s="76"/>
      <c r="TF11" s="76"/>
      <c r="TG11" s="76"/>
      <c r="TH11" s="76"/>
      <c r="TI11" s="76"/>
      <c r="TJ11" s="76"/>
      <c r="TK11" s="76"/>
      <c r="TL11" s="76"/>
      <c r="TM11" s="76"/>
      <c r="TN11" s="76"/>
      <c r="TO11" s="76"/>
      <c r="TP11" s="76"/>
      <c r="TQ11" s="76"/>
      <c r="TR11" s="76"/>
      <c r="TS11" s="76"/>
      <c r="TT11" s="76"/>
      <c r="TU11" s="76"/>
      <c r="TV11" s="76"/>
      <c r="TW11" s="76"/>
      <c r="TX11" s="76"/>
      <c r="TY11" s="76"/>
      <c r="TZ11" s="76"/>
      <c r="UA11" s="76"/>
      <c r="UB11" s="76"/>
      <c r="UC11" s="76"/>
      <c r="UD11" s="76"/>
      <c r="UE11" s="76"/>
      <c r="UF11" s="76"/>
      <c r="UG11" s="76"/>
      <c r="UH11" s="76"/>
      <c r="UI11" s="76"/>
      <c r="UJ11" s="76"/>
      <c r="UK11" s="76"/>
      <c r="UL11" s="76"/>
      <c r="UM11" s="76"/>
      <c r="UN11" s="76"/>
      <c r="UO11" s="76"/>
      <c r="UP11" s="76"/>
      <c r="UQ11" s="76"/>
      <c r="UR11" s="76"/>
      <c r="US11" s="76"/>
      <c r="UT11" s="76"/>
      <c r="UU11" s="76"/>
      <c r="UV11" s="76"/>
      <c r="UW11" s="76"/>
      <c r="UX11" s="76"/>
      <c r="UY11" s="76"/>
      <c r="UZ11" s="76"/>
      <c r="VA11" s="76"/>
      <c r="VB11" s="76"/>
      <c r="VC11" s="76"/>
      <c r="VD11" s="76"/>
      <c r="VE11" s="76"/>
      <c r="VF11" s="76"/>
      <c r="VG11" s="76"/>
      <c r="VH11" s="76"/>
      <c r="VI11" s="76"/>
      <c r="VJ11" s="76"/>
      <c r="VK11" s="76"/>
      <c r="VL11" s="76"/>
      <c r="VM11" s="76"/>
      <c r="VN11" s="76"/>
      <c r="VO11" s="76"/>
      <c r="VP11" s="76"/>
      <c r="VQ11" s="76"/>
      <c r="VR11" s="76"/>
      <c r="VS11" s="76"/>
      <c r="VT11" s="76"/>
      <c r="VU11" s="76"/>
      <c r="VV11" s="76"/>
      <c r="VW11" s="76"/>
      <c r="VX11" s="76"/>
      <c r="VY11" s="76"/>
      <c r="VZ11" s="76"/>
      <c r="WA11" s="76"/>
      <c r="WB11" s="76"/>
      <c r="WC11" s="76"/>
      <c r="WD11" s="76"/>
      <c r="WE11" s="76"/>
      <c r="WF11" s="76"/>
      <c r="WG11" s="76"/>
      <c r="WH11" s="76"/>
      <c r="WI11" s="76"/>
      <c r="WJ11" s="76"/>
      <c r="WK11" s="76"/>
      <c r="WL11" s="76"/>
      <c r="WM11" s="76"/>
      <c r="WN11" s="76"/>
      <c r="WO11" s="76"/>
      <c r="WP11" s="76"/>
      <c r="WQ11" s="76"/>
      <c r="WR11" s="76"/>
      <c r="WS11" s="76"/>
      <c r="WT11" s="76"/>
      <c r="WU11" s="76"/>
      <c r="WV11" s="76"/>
      <c r="WW11" s="76"/>
      <c r="WX11" s="76"/>
      <c r="WY11" s="76"/>
      <c r="WZ11" s="76"/>
      <c r="XA11" s="76"/>
      <c r="XB11" s="76"/>
      <c r="XC11" s="76"/>
      <c r="XD11" s="76"/>
      <c r="XE11" s="76"/>
      <c r="XF11" s="76"/>
      <c r="XG11" s="76"/>
      <c r="XH11" s="76"/>
      <c r="XI11" s="76"/>
      <c r="XJ11" s="76"/>
      <c r="XK11" s="76"/>
      <c r="XL11" s="76"/>
      <c r="XM11" s="76"/>
      <c r="XN11" s="76"/>
      <c r="XO11" s="76"/>
      <c r="XP11" s="76"/>
      <c r="XQ11" s="76"/>
      <c r="XR11" s="76"/>
      <c r="XS11" s="76"/>
      <c r="XT11" s="76"/>
      <c r="XU11" s="76"/>
      <c r="XV11" s="76"/>
      <c r="XW11" s="76"/>
      <c r="XX11" s="76"/>
      <c r="XY11" s="76"/>
      <c r="XZ11" s="76"/>
      <c r="YA11" s="76"/>
      <c r="YB11" s="76"/>
      <c r="YC11" s="76"/>
      <c r="YD11" s="76"/>
      <c r="YE11" s="76"/>
      <c r="YF11" s="76"/>
      <c r="YG11" s="76"/>
      <c r="YH11" s="76"/>
      <c r="YI11" s="76"/>
      <c r="YJ11" s="76"/>
      <c r="YK11" s="76"/>
      <c r="YL11" s="76"/>
      <c r="YM11" s="76"/>
      <c r="YN11" s="76"/>
      <c r="YO11" s="76"/>
      <c r="YP11" s="76"/>
      <c r="YQ11" s="76"/>
      <c r="YR11" s="76"/>
      <c r="YS11" s="76"/>
      <c r="YT11" s="76"/>
      <c r="YU11" s="76"/>
      <c r="YV11" s="76"/>
      <c r="YW11" s="76"/>
      <c r="YX11" s="76"/>
      <c r="YY11" s="76"/>
      <c r="YZ11" s="76"/>
      <c r="ZA11" s="76"/>
      <c r="ZB11" s="76"/>
      <c r="ZC11" s="76"/>
      <c r="ZD11" s="76"/>
      <c r="ZE11" s="76"/>
      <c r="ZF11" s="76"/>
      <c r="ZG11" s="76"/>
      <c r="ZH11" s="76"/>
      <c r="ZI11" s="76"/>
      <c r="ZJ11" s="76"/>
      <c r="ZK11" s="76"/>
      <c r="ZL11" s="76"/>
      <c r="ZM11" s="76"/>
      <c r="ZN11" s="76"/>
      <c r="ZO11" s="76"/>
      <c r="ZP11" s="76"/>
      <c r="ZQ11" s="76"/>
      <c r="ZR11" s="76"/>
      <c r="ZS11" s="76"/>
      <c r="ZT11" s="76"/>
      <c r="ZU11" s="76"/>
      <c r="ZV11" s="76"/>
      <c r="ZW11" s="76"/>
      <c r="ZX11" s="76"/>
      <c r="ZY11" s="76"/>
      <c r="ZZ11" s="76"/>
      <c r="AAA11" s="76"/>
      <c r="AAB11" s="76"/>
      <c r="AAC11" s="76"/>
      <c r="AAD11" s="76"/>
      <c r="AAE11" s="76"/>
      <c r="AAF11" s="76"/>
      <c r="AAG11" s="76"/>
      <c r="AAH11" s="76"/>
      <c r="AAI11" s="76"/>
      <c r="AAJ11" s="76"/>
      <c r="AAK11" s="76"/>
      <c r="AAL11" s="76"/>
      <c r="AAM11" s="76"/>
      <c r="AAN11" s="76"/>
      <c r="AAO11" s="76"/>
      <c r="AAP11" s="76"/>
      <c r="AAQ11" s="76"/>
      <c r="AAR11" s="76"/>
      <c r="AAS11" s="76"/>
      <c r="AAT11" s="76"/>
      <c r="AAU11" s="76"/>
      <c r="AAV11" s="76"/>
      <c r="AAW11" s="76"/>
      <c r="AAX11" s="76"/>
      <c r="AAY11" s="76"/>
      <c r="AAZ11" s="76"/>
      <c r="ABA11" s="76"/>
      <c r="ABB11" s="76"/>
      <c r="ABC11" s="76"/>
      <c r="ABD11" s="76"/>
      <c r="ABE11" s="76"/>
      <c r="ABF11" s="76"/>
      <c r="ABG11" s="76"/>
      <c r="ABH11" s="76"/>
      <c r="ABI11" s="76"/>
      <c r="ABJ11" s="76"/>
      <c r="ABK11" s="76"/>
      <c r="ABL11" s="76"/>
      <c r="ABM11" s="76"/>
      <c r="ABN11" s="76"/>
      <c r="ABO11" s="76"/>
      <c r="ABP11" s="76"/>
      <c r="ABQ11" s="76"/>
      <c r="ABR11" s="76"/>
      <c r="ABS11" s="76"/>
      <c r="ABT11" s="76"/>
      <c r="ABU11" s="76"/>
      <c r="ABV11" s="76"/>
      <c r="ABW11" s="76"/>
      <c r="ABX11" s="76"/>
      <c r="ABY11" s="76"/>
      <c r="ABZ11" s="76"/>
      <c r="ACA11" s="76"/>
      <c r="ACB11" s="76"/>
      <c r="ACC11" s="76"/>
      <c r="ACD11" s="76"/>
      <c r="ACE11" s="76"/>
      <c r="ACF11" s="76"/>
      <c r="ACG11" s="76"/>
      <c r="ACH11" s="76"/>
      <c r="ACI11" s="76"/>
      <c r="ACJ11" s="76"/>
      <c r="ACK11" s="76"/>
      <c r="ACL11" s="76"/>
      <c r="ACM11" s="76"/>
      <c r="ACN11" s="76"/>
      <c r="ACO11" s="76"/>
      <c r="ACP11" s="76"/>
      <c r="ACQ11" s="76"/>
      <c r="ACR11" s="76"/>
      <c r="ACS11" s="76"/>
      <c r="ACT11" s="76"/>
      <c r="ACU11" s="76"/>
      <c r="ACV11" s="76"/>
      <c r="ACW11" s="76"/>
      <c r="ACX11" s="76"/>
      <c r="ACY11" s="76"/>
      <c r="ACZ11" s="76"/>
      <c r="ADA11" s="76"/>
      <c r="ADB11" s="76"/>
      <c r="ADC11" s="76"/>
      <c r="ADD11" s="76"/>
      <c r="ADE11" s="76"/>
      <c r="ADF11" s="76"/>
      <c r="ADG11" s="76"/>
      <c r="ADH11" s="76"/>
      <c r="ADI11" s="76"/>
      <c r="ADJ11" s="76"/>
      <c r="ADK11" s="76"/>
      <c r="ADL11" s="76"/>
      <c r="ADM11" s="76"/>
      <c r="ADN11" s="76"/>
      <c r="ADO11" s="76"/>
      <c r="ADP11" s="76"/>
      <c r="ADQ11" s="76"/>
      <c r="ADR11" s="76"/>
      <c r="ADS11" s="76"/>
      <c r="ADT11" s="76"/>
      <c r="ADU11" s="76"/>
      <c r="ADV11" s="76"/>
      <c r="ADW11" s="76"/>
      <c r="ADX11" s="76"/>
      <c r="ADY11" s="76"/>
      <c r="ADZ11" s="76"/>
      <c r="AEA11" s="76"/>
      <c r="AEB11" s="76"/>
      <c r="AEC11" s="76"/>
      <c r="AED11" s="76"/>
      <c r="AEE11" s="76"/>
      <c r="AEF11" s="76"/>
      <c r="AEG11" s="76"/>
      <c r="AEH11" s="76"/>
      <c r="AEI11" s="76"/>
      <c r="AEJ11" s="76"/>
      <c r="AEK11" s="76"/>
      <c r="AEL11" s="76"/>
      <c r="AEM11" s="76"/>
      <c r="AEN11" s="76"/>
      <c r="AEO11" s="76"/>
      <c r="AEP11" s="76"/>
      <c r="AEQ11" s="76"/>
      <c r="AER11" s="76"/>
      <c r="AES11" s="76"/>
      <c r="AET11" s="76"/>
      <c r="AEU11" s="76"/>
      <c r="AEV11" s="76"/>
      <c r="AEW11" s="76"/>
      <c r="AEX11" s="76"/>
      <c r="AEY11" s="76"/>
      <c r="AEZ11" s="76"/>
      <c r="AFA11" s="76"/>
      <c r="AFB11" s="76"/>
      <c r="AFC11" s="76"/>
      <c r="AFD11" s="76"/>
      <c r="AFE11" s="76"/>
      <c r="AFF11" s="76"/>
      <c r="AFG11" s="76"/>
      <c r="AFH11" s="76"/>
      <c r="AFI11" s="76"/>
      <c r="AFJ11" s="76"/>
      <c r="AFK11" s="76"/>
      <c r="AFL11" s="76"/>
      <c r="AFM11" s="76"/>
      <c r="AFN11" s="76"/>
      <c r="AFO11" s="76"/>
      <c r="AFP11" s="76"/>
      <c r="AFQ11" s="76"/>
      <c r="AFR11" s="76"/>
      <c r="AFS11" s="76"/>
      <c r="AFT11" s="76"/>
      <c r="AFU11" s="76"/>
      <c r="AFV11" s="76"/>
      <c r="AFW11" s="76"/>
      <c r="AFX11" s="76"/>
      <c r="AFY11" s="76"/>
      <c r="AFZ11" s="76"/>
      <c r="AGA11" s="76"/>
      <c r="AGB11" s="76"/>
      <c r="AGC11" s="76"/>
      <c r="AGD11" s="76"/>
      <c r="AGE11" s="76"/>
      <c r="AGF11" s="76"/>
      <c r="AGG11" s="76"/>
      <c r="AGH11" s="76"/>
      <c r="AGI11" s="76"/>
      <c r="AGJ11" s="76"/>
      <c r="AGK11" s="76"/>
      <c r="AGL11" s="76"/>
      <c r="AGM11" s="76"/>
      <c r="AGN11" s="76"/>
      <c r="AGO11" s="76"/>
      <c r="AGP11" s="76"/>
      <c r="AGQ11" s="76"/>
      <c r="AGR11" s="76"/>
      <c r="AGS11" s="76"/>
      <c r="AGT11" s="76"/>
      <c r="AGU11" s="76"/>
      <c r="AGV11" s="76"/>
      <c r="AGW11" s="76"/>
      <c r="AGX11" s="76"/>
      <c r="AGY11" s="76"/>
      <c r="AGZ11" s="76"/>
      <c r="AHA11" s="76"/>
      <c r="AHB11" s="76"/>
      <c r="AHC11" s="76"/>
      <c r="AHD11" s="76"/>
      <c r="AHE11" s="76"/>
      <c r="AHF11" s="76"/>
      <c r="AHG11" s="76"/>
      <c r="AHH11" s="76"/>
      <c r="AHI11" s="76"/>
      <c r="AHJ11" s="76"/>
      <c r="AHK11" s="76"/>
      <c r="AHL11" s="76"/>
      <c r="AHM11" s="76"/>
      <c r="AHN11" s="76"/>
      <c r="AHO11" s="76"/>
      <c r="AHP11" s="76"/>
      <c r="AHQ11" s="76"/>
      <c r="AHR11" s="76"/>
      <c r="AHS11" s="76"/>
      <c r="AHT11" s="76"/>
      <c r="AHU11" s="76"/>
      <c r="AHV11" s="76"/>
      <c r="AHW11" s="76"/>
      <c r="AHX11" s="76"/>
      <c r="AHY11" s="76"/>
      <c r="AHZ11" s="76"/>
      <c r="AIA11" s="76"/>
      <c r="AIB11" s="76"/>
      <c r="AIC11" s="76"/>
      <c r="AID11" s="76"/>
      <c r="AIE11" s="76"/>
      <c r="AIF11" s="76"/>
      <c r="AIG11" s="76"/>
      <c r="AIH11" s="76"/>
      <c r="AII11" s="76"/>
      <c r="AIJ11" s="76"/>
      <c r="AIK11" s="76"/>
      <c r="AIL11" s="76"/>
      <c r="AIM11" s="76"/>
      <c r="AIN11" s="76"/>
      <c r="AIO11" s="76"/>
      <c r="AIP11" s="76"/>
      <c r="AIQ11" s="76"/>
      <c r="AIR11" s="76"/>
      <c r="AIS11" s="76"/>
      <c r="AIT11" s="76"/>
      <c r="AIU11" s="76"/>
      <c r="AIV11" s="76"/>
      <c r="AIW11" s="76"/>
      <c r="AIX11" s="76"/>
      <c r="AIY11" s="76"/>
      <c r="AIZ11" s="76"/>
      <c r="AJA11" s="76"/>
      <c r="AJB11" s="76"/>
      <c r="AJC11" s="76"/>
      <c r="AJD11" s="76"/>
      <c r="AJE11" s="76"/>
      <c r="AJF11" s="76"/>
      <c r="AJG11" s="76"/>
      <c r="AJH11" s="76"/>
      <c r="AJI11" s="76"/>
      <c r="AJJ11" s="76"/>
      <c r="AJK11" s="76"/>
      <c r="AJL11" s="76"/>
      <c r="AJM11" s="76"/>
      <c r="AJN11" s="76"/>
      <c r="AJO11" s="76"/>
      <c r="AJP11" s="76"/>
      <c r="AJQ11" s="76"/>
      <c r="AJR11" s="76"/>
      <c r="AJS11" s="76"/>
      <c r="AJT11" s="76"/>
      <c r="AJU11" s="76"/>
      <c r="AJV11" s="76"/>
      <c r="AJW11" s="76"/>
      <c r="AJX11" s="76"/>
      <c r="AJY11" s="76"/>
      <c r="AJZ11" s="76"/>
      <c r="AKA11" s="76"/>
      <c r="AKB11" s="76"/>
      <c r="AKC11" s="76"/>
      <c r="AKD11" s="76"/>
      <c r="AKE11" s="76"/>
      <c r="AKF11" s="76"/>
      <c r="AKG11" s="76"/>
      <c r="AKH11" s="76"/>
      <c r="AKI11" s="76"/>
      <c r="AKJ11" s="76"/>
      <c r="AKK11" s="76"/>
      <c r="AKL11" s="76"/>
      <c r="AKM11" s="76"/>
      <c r="AKN11" s="76"/>
      <c r="AKO11" s="76"/>
      <c r="AKP11" s="76"/>
      <c r="AKQ11" s="76"/>
      <c r="AKR11" s="76"/>
      <c r="AKS11" s="76"/>
      <c r="AKT11" s="76"/>
      <c r="AKU11" s="76"/>
      <c r="AKV11" s="76"/>
      <c r="AKW11" s="76"/>
      <c r="AKX11" s="76"/>
      <c r="AKY11" s="76"/>
      <c r="AKZ11" s="76"/>
      <c r="ALA11" s="76"/>
      <c r="ALB11" s="76"/>
      <c r="ALC11" s="76"/>
      <c r="ALD11" s="76"/>
      <c r="ALE11" s="76"/>
      <c r="ALF11" s="76"/>
      <c r="ALG11" s="76"/>
      <c r="ALH11" s="76"/>
      <c r="ALI11" s="76"/>
      <c r="ALJ11" s="76"/>
      <c r="ALK11" s="76"/>
      <c r="ALL11" s="76"/>
      <c r="ALM11" s="76"/>
      <c r="ALN11" s="76"/>
      <c r="ALO11" s="76"/>
      <c r="ALP11" s="76"/>
      <c r="ALQ11" s="76"/>
      <c r="ALR11" s="76"/>
      <c r="ALS11" s="76"/>
      <c r="ALT11" s="76"/>
      <c r="ALU11" s="76"/>
      <c r="ALV11" s="76"/>
      <c r="ALW11" s="76"/>
      <c r="ALX11" s="76"/>
      <c r="ALY11" s="76"/>
      <c r="ALZ11" s="76"/>
      <c r="AMA11" s="76"/>
      <c r="AMB11" s="76"/>
      <c r="AMC11" s="76"/>
      <c r="AMD11" s="76"/>
      <c r="AME11" s="76"/>
      <c r="AMF11" s="76"/>
      <c r="AMG11" s="76"/>
      <c r="AMH11" s="76"/>
      <c r="AMI11" s="76"/>
      <c r="AMJ11" s="76"/>
    </row>
    <row r="12" spans="1:1024" s="60" customFormat="1" x14ac:dyDescent="0.25">
      <c r="A12" s="18">
        <v>4</v>
      </c>
      <c r="B12" s="34" t="s">
        <v>214</v>
      </c>
      <c r="C12" s="63" t="s">
        <v>30</v>
      </c>
      <c r="D12" s="63">
        <v>0.45700000000000002</v>
      </c>
      <c r="E12" s="79" t="e">
        <f>D12+#REF!</f>
        <v>#REF!</v>
      </c>
      <c r="F12" s="65">
        <v>0</v>
      </c>
      <c r="G12" s="65">
        <v>0</v>
      </c>
      <c r="H12" s="64" t="e">
        <f t="shared" si="0"/>
        <v>#REF!</v>
      </c>
      <c r="I12" s="65">
        <v>0</v>
      </c>
      <c r="J12" s="66">
        <f>1.05*10</f>
        <v>10.5</v>
      </c>
      <c r="K12" s="2" t="e">
        <f>J12-H12-I12</f>
        <v>#REF!</v>
      </c>
      <c r="L12" s="154">
        <f>Итоговая!AD75</f>
        <v>-2.7765000000000022</v>
      </c>
      <c r="M12" s="18" t="s">
        <v>25</v>
      </c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  <c r="IW12" s="76"/>
      <c r="IX12" s="76"/>
      <c r="IY12" s="76"/>
      <c r="IZ12" s="76"/>
      <c r="JA12" s="76"/>
      <c r="JB12" s="76"/>
      <c r="JC12" s="76"/>
      <c r="JD12" s="76"/>
      <c r="JE12" s="76"/>
      <c r="JF12" s="76"/>
      <c r="JG12" s="76"/>
      <c r="JH12" s="76"/>
      <c r="JI12" s="76"/>
      <c r="JJ12" s="76"/>
      <c r="JK12" s="76"/>
      <c r="JL12" s="76"/>
      <c r="JM12" s="76"/>
      <c r="JN12" s="76"/>
      <c r="JO12" s="76"/>
      <c r="JP12" s="76"/>
      <c r="JQ12" s="76"/>
      <c r="JR12" s="76"/>
      <c r="JS12" s="76"/>
      <c r="JT12" s="76"/>
      <c r="JU12" s="76"/>
      <c r="JV12" s="76"/>
      <c r="JW12" s="76"/>
      <c r="JX12" s="76"/>
      <c r="JY12" s="76"/>
      <c r="JZ12" s="76"/>
      <c r="KA12" s="76"/>
      <c r="KB12" s="76"/>
      <c r="KC12" s="76"/>
      <c r="KD12" s="76"/>
      <c r="KE12" s="76"/>
      <c r="KF12" s="76"/>
      <c r="KG12" s="76"/>
      <c r="KH12" s="76"/>
      <c r="KI12" s="76"/>
      <c r="KJ12" s="76"/>
      <c r="KK12" s="76"/>
      <c r="KL12" s="76"/>
      <c r="KM12" s="76"/>
      <c r="KN12" s="76"/>
      <c r="KO12" s="76"/>
      <c r="KP12" s="76"/>
      <c r="KQ12" s="76"/>
      <c r="KR12" s="76"/>
      <c r="KS12" s="76"/>
      <c r="KT12" s="76"/>
      <c r="KU12" s="76"/>
      <c r="KV12" s="76"/>
      <c r="KW12" s="76"/>
      <c r="KX12" s="76"/>
      <c r="KY12" s="76"/>
      <c r="KZ12" s="76"/>
      <c r="LA12" s="76"/>
      <c r="LB12" s="76"/>
      <c r="LC12" s="76"/>
      <c r="LD12" s="76"/>
      <c r="LE12" s="76"/>
      <c r="LF12" s="76"/>
      <c r="LG12" s="76"/>
      <c r="LH12" s="76"/>
      <c r="LI12" s="76"/>
      <c r="LJ12" s="76"/>
      <c r="LK12" s="76"/>
      <c r="LL12" s="76"/>
      <c r="LM12" s="76"/>
      <c r="LN12" s="76"/>
      <c r="LO12" s="76"/>
      <c r="LP12" s="76"/>
      <c r="LQ12" s="76"/>
      <c r="LR12" s="76"/>
      <c r="LS12" s="76"/>
      <c r="LT12" s="76"/>
      <c r="LU12" s="76"/>
      <c r="LV12" s="76"/>
      <c r="LW12" s="76"/>
      <c r="LX12" s="76"/>
      <c r="LY12" s="76"/>
      <c r="LZ12" s="76"/>
      <c r="MA12" s="76"/>
      <c r="MB12" s="76"/>
      <c r="MC12" s="76"/>
      <c r="MD12" s="76"/>
      <c r="ME12" s="76"/>
      <c r="MF12" s="76"/>
      <c r="MG12" s="76"/>
      <c r="MH12" s="76"/>
      <c r="MI12" s="76"/>
      <c r="MJ12" s="76"/>
      <c r="MK12" s="76"/>
      <c r="ML12" s="76"/>
      <c r="MM12" s="76"/>
      <c r="MN12" s="76"/>
      <c r="MO12" s="76"/>
      <c r="MP12" s="76"/>
      <c r="MQ12" s="76"/>
      <c r="MR12" s="76"/>
      <c r="MS12" s="76"/>
      <c r="MT12" s="76"/>
      <c r="MU12" s="76"/>
      <c r="MV12" s="76"/>
      <c r="MW12" s="76"/>
      <c r="MX12" s="76"/>
      <c r="MY12" s="76"/>
      <c r="MZ12" s="76"/>
      <c r="NA12" s="76"/>
      <c r="NB12" s="76"/>
      <c r="NC12" s="76"/>
      <c r="ND12" s="76"/>
      <c r="NE12" s="76"/>
      <c r="NF12" s="76"/>
      <c r="NG12" s="76"/>
      <c r="NH12" s="76"/>
      <c r="NI12" s="76"/>
      <c r="NJ12" s="76"/>
      <c r="NK12" s="76"/>
      <c r="NL12" s="76"/>
      <c r="NM12" s="76"/>
      <c r="NN12" s="76"/>
      <c r="NO12" s="76"/>
      <c r="NP12" s="76"/>
      <c r="NQ12" s="76"/>
      <c r="NR12" s="76"/>
      <c r="NS12" s="76"/>
      <c r="NT12" s="76"/>
      <c r="NU12" s="76"/>
      <c r="NV12" s="76"/>
      <c r="NW12" s="76"/>
      <c r="NX12" s="76"/>
      <c r="NY12" s="76"/>
      <c r="NZ12" s="76"/>
      <c r="OA12" s="76"/>
      <c r="OB12" s="76"/>
      <c r="OC12" s="76"/>
      <c r="OD12" s="76"/>
      <c r="OE12" s="76"/>
      <c r="OF12" s="76"/>
      <c r="OG12" s="76"/>
      <c r="OH12" s="76"/>
      <c r="OI12" s="76"/>
      <c r="OJ12" s="76"/>
      <c r="OK12" s="76"/>
      <c r="OL12" s="76"/>
      <c r="OM12" s="76"/>
      <c r="ON12" s="76"/>
      <c r="OO12" s="76"/>
      <c r="OP12" s="76"/>
      <c r="OQ12" s="76"/>
      <c r="OR12" s="76"/>
      <c r="OS12" s="76"/>
      <c r="OT12" s="76"/>
      <c r="OU12" s="76"/>
      <c r="OV12" s="76"/>
      <c r="OW12" s="76"/>
      <c r="OX12" s="76"/>
      <c r="OY12" s="76"/>
      <c r="OZ12" s="76"/>
      <c r="PA12" s="76"/>
      <c r="PB12" s="76"/>
      <c r="PC12" s="76"/>
      <c r="PD12" s="76"/>
      <c r="PE12" s="76"/>
      <c r="PF12" s="76"/>
      <c r="PG12" s="76"/>
      <c r="PH12" s="76"/>
      <c r="PI12" s="76"/>
      <c r="PJ12" s="76"/>
      <c r="PK12" s="76"/>
      <c r="PL12" s="76"/>
      <c r="PM12" s="76"/>
      <c r="PN12" s="76"/>
      <c r="PO12" s="76"/>
      <c r="PP12" s="76"/>
      <c r="PQ12" s="76"/>
      <c r="PR12" s="76"/>
      <c r="PS12" s="76"/>
      <c r="PT12" s="76"/>
      <c r="PU12" s="76"/>
      <c r="PV12" s="76"/>
      <c r="PW12" s="76"/>
      <c r="PX12" s="76"/>
      <c r="PY12" s="76"/>
      <c r="PZ12" s="76"/>
      <c r="QA12" s="76"/>
      <c r="QB12" s="76"/>
      <c r="QC12" s="76"/>
      <c r="QD12" s="76"/>
      <c r="QE12" s="76"/>
      <c r="QF12" s="76"/>
      <c r="QG12" s="76"/>
      <c r="QH12" s="76"/>
      <c r="QI12" s="76"/>
      <c r="QJ12" s="76"/>
      <c r="QK12" s="76"/>
      <c r="QL12" s="76"/>
      <c r="QM12" s="76"/>
      <c r="QN12" s="76"/>
      <c r="QO12" s="76"/>
      <c r="QP12" s="76"/>
      <c r="QQ12" s="76"/>
      <c r="QR12" s="76"/>
      <c r="QS12" s="76"/>
      <c r="QT12" s="76"/>
      <c r="QU12" s="76"/>
      <c r="QV12" s="76"/>
      <c r="QW12" s="76"/>
      <c r="QX12" s="76"/>
      <c r="QY12" s="76"/>
      <c r="QZ12" s="76"/>
      <c r="RA12" s="76"/>
      <c r="RB12" s="76"/>
      <c r="RC12" s="76"/>
      <c r="RD12" s="76"/>
      <c r="RE12" s="76"/>
      <c r="RF12" s="76"/>
      <c r="RG12" s="76"/>
      <c r="RH12" s="76"/>
      <c r="RI12" s="76"/>
      <c r="RJ12" s="76"/>
      <c r="RK12" s="76"/>
      <c r="RL12" s="76"/>
      <c r="RM12" s="76"/>
      <c r="RN12" s="76"/>
      <c r="RO12" s="76"/>
      <c r="RP12" s="76"/>
      <c r="RQ12" s="76"/>
      <c r="RR12" s="76"/>
      <c r="RS12" s="76"/>
      <c r="RT12" s="76"/>
      <c r="RU12" s="76"/>
      <c r="RV12" s="76"/>
      <c r="RW12" s="76"/>
      <c r="RX12" s="76"/>
      <c r="RY12" s="76"/>
      <c r="RZ12" s="76"/>
      <c r="SA12" s="76"/>
      <c r="SB12" s="76"/>
      <c r="SC12" s="76"/>
      <c r="SD12" s="76"/>
      <c r="SE12" s="76"/>
      <c r="SF12" s="76"/>
      <c r="SG12" s="76"/>
      <c r="SH12" s="76"/>
      <c r="SI12" s="76"/>
      <c r="SJ12" s="76"/>
      <c r="SK12" s="76"/>
      <c r="SL12" s="76"/>
      <c r="SM12" s="76"/>
      <c r="SN12" s="76"/>
      <c r="SO12" s="76"/>
      <c r="SP12" s="76"/>
      <c r="SQ12" s="76"/>
      <c r="SR12" s="76"/>
      <c r="SS12" s="76"/>
      <c r="ST12" s="76"/>
      <c r="SU12" s="76"/>
      <c r="SV12" s="76"/>
      <c r="SW12" s="76"/>
      <c r="SX12" s="76"/>
      <c r="SY12" s="76"/>
      <c r="SZ12" s="76"/>
      <c r="TA12" s="76"/>
      <c r="TB12" s="76"/>
      <c r="TC12" s="76"/>
      <c r="TD12" s="76"/>
      <c r="TE12" s="76"/>
      <c r="TF12" s="76"/>
      <c r="TG12" s="76"/>
      <c r="TH12" s="76"/>
      <c r="TI12" s="76"/>
      <c r="TJ12" s="76"/>
      <c r="TK12" s="76"/>
      <c r="TL12" s="76"/>
      <c r="TM12" s="76"/>
      <c r="TN12" s="76"/>
      <c r="TO12" s="76"/>
      <c r="TP12" s="76"/>
      <c r="TQ12" s="76"/>
      <c r="TR12" s="76"/>
      <c r="TS12" s="76"/>
      <c r="TT12" s="76"/>
      <c r="TU12" s="76"/>
      <c r="TV12" s="76"/>
      <c r="TW12" s="76"/>
      <c r="TX12" s="76"/>
      <c r="TY12" s="76"/>
      <c r="TZ12" s="76"/>
      <c r="UA12" s="76"/>
      <c r="UB12" s="76"/>
      <c r="UC12" s="76"/>
      <c r="UD12" s="76"/>
      <c r="UE12" s="76"/>
      <c r="UF12" s="76"/>
      <c r="UG12" s="76"/>
      <c r="UH12" s="76"/>
      <c r="UI12" s="76"/>
      <c r="UJ12" s="76"/>
      <c r="UK12" s="76"/>
      <c r="UL12" s="76"/>
      <c r="UM12" s="76"/>
      <c r="UN12" s="76"/>
      <c r="UO12" s="76"/>
      <c r="UP12" s="76"/>
      <c r="UQ12" s="76"/>
      <c r="UR12" s="76"/>
      <c r="US12" s="76"/>
      <c r="UT12" s="76"/>
      <c r="UU12" s="76"/>
      <c r="UV12" s="76"/>
      <c r="UW12" s="76"/>
      <c r="UX12" s="76"/>
      <c r="UY12" s="76"/>
      <c r="UZ12" s="76"/>
      <c r="VA12" s="76"/>
      <c r="VB12" s="76"/>
      <c r="VC12" s="76"/>
      <c r="VD12" s="76"/>
      <c r="VE12" s="76"/>
      <c r="VF12" s="76"/>
      <c r="VG12" s="76"/>
      <c r="VH12" s="76"/>
      <c r="VI12" s="76"/>
      <c r="VJ12" s="76"/>
      <c r="VK12" s="76"/>
      <c r="VL12" s="76"/>
      <c r="VM12" s="76"/>
      <c r="VN12" s="76"/>
      <c r="VO12" s="76"/>
      <c r="VP12" s="76"/>
      <c r="VQ12" s="76"/>
      <c r="VR12" s="76"/>
      <c r="VS12" s="76"/>
      <c r="VT12" s="76"/>
      <c r="VU12" s="76"/>
      <c r="VV12" s="76"/>
      <c r="VW12" s="76"/>
      <c r="VX12" s="76"/>
      <c r="VY12" s="76"/>
      <c r="VZ12" s="76"/>
      <c r="WA12" s="76"/>
      <c r="WB12" s="76"/>
      <c r="WC12" s="76"/>
      <c r="WD12" s="76"/>
      <c r="WE12" s="76"/>
      <c r="WF12" s="76"/>
      <c r="WG12" s="76"/>
      <c r="WH12" s="76"/>
      <c r="WI12" s="76"/>
      <c r="WJ12" s="76"/>
      <c r="WK12" s="76"/>
      <c r="WL12" s="76"/>
      <c r="WM12" s="76"/>
      <c r="WN12" s="76"/>
      <c r="WO12" s="76"/>
      <c r="WP12" s="76"/>
      <c r="WQ12" s="76"/>
      <c r="WR12" s="76"/>
      <c r="WS12" s="76"/>
      <c r="WT12" s="76"/>
      <c r="WU12" s="76"/>
      <c r="WV12" s="76"/>
      <c r="WW12" s="76"/>
      <c r="WX12" s="76"/>
      <c r="WY12" s="76"/>
      <c r="WZ12" s="76"/>
      <c r="XA12" s="76"/>
      <c r="XB12" s="76"/>
      <c r="XC12" s="76"/>
      <c r="XD12" s="76"/>
      <c r="XE12" s="76"/>
      <c r="XF12" s="76"/>
      <c r="XG12" s="76"/>
      <c r="XH12" s="76"/>
      <c r="XI12" s="76"/>
      <c r="XJ12" s="76"/>
      <c r="XK12" s="76"/>
      <c r="XL12" s="76"/>
      <c r="XM12" s="76"/>
      <c r="XN12" s="76"/>
      <c r="XO12" s="76"/>
      <c r="XP12" s="76"/>
      <c r="XQ12" s="76"/>
      <c r="XR12" s="76"/>
      <c r="XS12" s="76"/>
      <c r="XT12" s="76"/>
      <c r="XU12" s="76"/>
      <c r="XV12" s="76"/>
      <c r="XW12" s="76"/>
      <c r="XX12" s="76"/>
      <c r="XY12" s="76"/>
      <c r="XZ12" s="76"/>
      <c r="YA12" s="76"/>
      <c r="YB12" s="76"/>
      <c r="YC12" s="76"/>
      <c r="YD12" s="76"/>
      <c r="YE12" s="76"/>
      <c r="YF12" s="76"/>
      <c r="YG12" s="76"/>
      <c r="YH12" s="76"/>
      <c r="YI12" s="76"/>
      <c r="YJ12" s="76"/>
      <c r="YK12" s="76"/>
      <c r="YL12" s="76"/>
      <c r="YM12" s="76"/>
      <c r="YN12" s="76"/>
      <c r="YO12" s="76"/>
      <c r="YP12" s="76"/>
      <c r="YQ12" s="76"/>
      <c r="YR12" s="76"/>
      <c r="YS12" s="76"/>
      <c r="YT12" s="76"/>
      <c r="YU12" s="76"/>
      <c r="YV12" s="76"/>
      <c r="YW12" s="76"/>
      <c r="YX12" s="76"/>
      <c r="YY12" s="76"/>
      <c r="YZ12" s="76"/>
      <c r="ZA12" s="76"/>
      <c r="ZB12" s="76"/>
      <c r="ZC12" s="76"/>
      <c r="ZD12" s="76"/>
      <c r="ZE12" s="76"/>
      <c r="ZF12" s="76"/>
      <c r="ZG12" s="76"/>
      <c r="ZH12" s="76"/>
      <c r="ZI12" s="76"/>
      <c r="ZJ12" s="76"/>
      <c r="ZK12" s="76"/>
      <c r="ZL12" s="76"/>
      <c r="ZM12" s="76"/>
      <c r="ZN12" s="76"/>
      <c r="ZO12" s="76"/>
      <c r="ZP12" s="76"/>
      <c r="ZQ12" s="76"/>
      <c r="ZR12" s="76"/>
      <c r="ZS12" s="76"/>
      <c r="ZT12" s="76"/>
      <c r="ZU12" s="76"/>
      <c r="ZV12" s="76"/>
      <c r="ZW12" s="76"/>
      <c r="ZX12" s="76"/>
      <c r="ZY12" s="76"/>
      <c r="ZZ12" s="76"/>
      <c r="AAA12" s="76"/>
      <c r="AAB12" s="76"/>
      <c r="AAC12" s="76"/>
      <c r="AAD12" s="76"/>
      <c r="AAE12" s="76"/>
      <c r="AAF12" s="76"/>
      <c r="AAG12" s="76"/>
      <c r="AAH12" s="76"/>
      <c r="AAI12" s="76"/>
      <c r="AAJ12" s="76"/>
      <c r="AAK12" s="76"/>
      <c r="AAL12" s="76"/>
      <c r="AAM12" s="76"/>
      <c r="AAN12" s="76"/>
      <c r="AAO12" s="76"/>
      <c r="AAP12" s="76"/>
      <c r="AAQ12" s="76"/>
      <c r="AAR12" s="76"/>
      <c r="AAS12" s="76"/>
      <c r="AAT12" s="76"/>
      <c r="AAU12" s="76"/>
      <c r="AAV12" s="76"/>
      <c r="AAW12" s="76"/>
      <c r="AAX12" s="76"/>
      <c r="AAY12" s="76"/>
      <c r="AAZ12" s="76"/>
      <c r="ABA12" s="76"/>
      <c r="ABB12" s="76"/>
      <c r="ABC12" s="76"/>
      <c r="ABD12" s="76"/>
      <c r="ABE12" s="76"/>
      <c r="ABF12" s="76"/>
      <c r="ABG12" s="76"/>
      <c r="ABH12" s="76"/>
      <c r="ABI12" s="76"/>
      <c r="ABJ12" s="76"/>
      <c r="ABK12" s="76"/>
      <c r="ABL12" s="76"/>
      <c r="ABM12" s="76"/>
      <c r="ABN12" s="76"/>
      <c r="ABO12" s="76"/>
      <c r="ABP12" s="76"/>
      <c r="ABQ12" s="76"/>
      <c r="ABR12" s="76"/>
      <c r="ABS12" s="76"/>
      <c r="ABT12" s="76"/>
      <c r="ABU12" s="76"/>
      <c r="ABV12" s="76"/>
      <c r="ABW12" s="76"/>
      <c r="ABX12" s="76"/>
      <c r="ABY12" s="76"/>
      <c r="ABZ12" s="76"/>
      <c r="ACA12" s="76"/>
      <c r="ACB12" s="76"/>
      <c r="ACC12" s="76"/>
      <c r="ACD12" s="76"/>
      <c r="ACE12" s="76"/>
      <c r="ACF12" s="76"/>
      <c r="ACG12" s="76"/>
      <c r="ACH12" s="76"/>
      <c r="ACI12" s="76"/>
      <c r="ACJ12" s="76"/>
      <c r="ACK12" s="76"/>
      <c r="ACL12" s="76"/>
      <c r="ACM12" s="76"/>
      <c r="ACN12" s="76"/>
      <c r="ACO12" s="76"/>
      <c r="ACP12" s="76"/>
      <c r="ACQ12" s="76"/>
      <c r="ACR12" s="76"/>
      <c r="ACS12" s="76"/>
      <c r="ACT12" s="76"/>
      <c r="ACU12" s="76"/>
      <c r="ACV12" s="76"/>
      <c r="ACW12" s="76"/>
      <c r="ACX12" s="76"/>
      <c r="ACY12" s="76"/>
      <c r="ACZ12" s="76"/>
      <c r="ADA12" s="76"/>
      <c r="ADB12" s="76"/>
      <c r="ADC12" s="76"/>
      <c r="ADD12" s="76"/>
      <c r="ADE12" s="76"/>
      <c r="ADF12" s="76"/>
      <c r="ADG12" s="76"/>
      <c r="ADH12" s="76"/>
      <c r="ADI12" s="76"/>
      <c r="ADJ12" s="76"/>
      <c r="ADK12" s="76"/>
      <c r="ADL12" s="76"/>
      <c r="ADM12" s="76"/>
      <c r="ADN12" s="76"/>
      <c r="ADO12" s="76"/>
      <c r="ADP12" s="76"/>
      <c r="ADQ12" s="76"/>
      <c r="ADR12" s="76"/>
      <c r="ADS12" s="76"/>
      <c r="ADT12" s="76"/>
      <c r="ADU12" s="76"/>
      <c r="ADV12" s="76"/>
      <c r="ADW12" s="76"/>
      <c r="ADX12" s="76"/>
      <c r="ADY12" s="76"/>
      <c r="ADZ12" s="76"/>
      <c r="AEA12" s="76"/>
      <c r="AEB12" s="76"/>
      <c r="AEC12" s="76"/>
      <c r="AED12" s="76"/>
      <c r="AEE12" s="76"/>
      <c r="AEF12" s="76"/>
      <c r="AEG12" s="76"/>
      <c r="AEH12" s="76"/>
      <c r="AEI12" s="76"/>
      <c r="AEJ12" s="76"/>
      <c r="AEK12" s="76"/>
      <c r="AEL12" s="76"/>
      <c r="AEM12" s="76"/>
      <c r="AEN12" s="76"/>
      <c r="AEO12" s="76"/>
      <c r="AEP12" s="76"/>
      <c r="AEQ12" s="76"/>
      <c r="AER12" s="76"/>
      <c r="AES12" s="76"/>
      <c r="AET12" s="76"/>
      <c r="AEU12" s="76"/>
      <c r="AEV12" s="76"/>
      <c r="AEW12" s="76"/>
      <c r="AEX12" s="76"/>
      <c r="AEY12" s="76"/>
      <c r="AEZ12" s="76"/>
      <c r="AFA12" s="76"/>
      <c r="AFB12" s="76"/>
      <c r="AFC12" s="76"/>
      <c r="AFD12" s="76"/>
      <c r="AFE12" s="76"/>
      <c r="AFF12" s="76"/>
      <c r="AFG12" s="76"/>
      <c r="AFH12" s="76"/>
      <c r="AFI12" s="76"/>
      <c r="AFJ12" s="76"/>
      <c r="AFK12" s="76"/>
      <c r="AFL12" s="76"/>
      <c r="AFM12" s="76"/>
      <c r="AFN12" s="76"/>
      <c r="AFO12" s="76"/>
      <c r="AFP12" s="76"/>
      <c r="AFQ12" s="76"/>
      <c r="AFR12" s="76"/>
      <c r="AFS12" s="76"/>
      <c r="AFT12" s="76"/>
      <c r="AFU12" s="76"/>
      <c r="AFV12" s="76"/>
      <c r="AFW12" s="76"/>
      <c r="AFX12" s="76"/>
      <c r="AFY12" s="76"/>
      <c r="AFZ12" s="76"/>
      <c r="AGA12" s="76"/>
      <c r="AGB12" s="76"/>
      <c r="AGC12" s="76"/>
      <c r="AGD12" s="76"/>
      <c r="AGE12" s="76"/>
      <c r="AGF12" s="76"/>
      <c r="AGG12" s="76"/>
      <c r="AGH12" s="76"/>
      <c r="AGI12" s="76"/>
      <c r="AGJ12" s="76"/>
      <c r="AGK12" s="76"/>
      <c r="AGL12" s="76"/>
      <c r="AGM12" s="76"/>
      <c r="AGN12" s="76"/>
      <c r="AGO12" s="76"/>
      <c r="AGP12" s="76"/>
      <c r="AGQ12" s="76"/>
      <c r="AGR12" s="76"/>
      <c r="AGS12" s="76"/>
      <c r="AGT12" s="76"/>
      <c r="AGU12" s="76"/>
      <c r="AGV12" s="76"/>
      <c r="AGW12" s="76"/>
      <c r="AGX12" s="76"/>
      <c r="AGY12" s="76"/>
      <c r="AGZ12" s="76"/>
      <c r="AHA12" s="76"/>
      <c r="AHB12" s="76"/>
      <c r="AHC12" s="76"/>
      <c r="AHD12" s="76"/>
      <c r="AHE12" s="76"/>
      <c r="AHF12" s="76"/>
      <c r="AHG12" s="76"/>
      <c r="AHH12" s="76"/>
      <c r="AHI12" s="76"/>
      <c r="AHJ12" s="76"/>
      <c r="AHK12" s="76"/>
      <c r="AHL12" s="76"/>
      <c r="AHM12" s="76"/>
      <c r="AHN12" s="76"/>
      <c r="AHO12" s="76"/>
      <c r="AHP12" s="76"/>
      <c r="AHQ12" s="76"/>
      <c r="AHR12" s="76"/>
      <c r="AHS12" s="76"/>
      <c r="AHT12" s="76"/>
      <c r="AHU12" s="76"/>
      <c r="AHV12" s="76"/>
      <c r="AHW12" s="76"/>
      <c r="AHX12" s="76"/>
      <c r="AHY12" s="76"/>
      <c r="AHZ12" s="76"/>
      <c r="AIA12" s="76"/>
      <c r="AIB12" s="76"/>
      <c r="AIC12" s="76"/>
      <c r="AID12" s="76"/>
      <c r="AIE12" s="76"/>
      <c r="AIF12" s="76"/>
      <c r="AIG12" s="76"/>
      <c r="AIH12" s="76"/>
      <c r="AII12" s="76"/>
      <c r="AIJ12" s="76"/>
      <c r="AIK12" s="76"/>
      <c r="AIL12" s="76"/>
      <c r="AIM12" s="76"/>
      <c r="AIN12" s="76"/>
      <c r="AIO12" s="76"/>
      <c r="AIP12" s="76"/>
      <c r="AIQ12" s="76"/>
      <c r="AIR12" s="76"/>
      <c r="AIS12" s="76"/>
      <c r="AIT12" s="76"/>
      <c r="AIU12" s="76"/>
      <c r="AIV12" s="76"/>
      <c r="AIW12" s="76"/>
      <c r="AIX12" s="76"/>
      <c r="AIY12" s="76"/>
      <c r="AIZ12" s="76"/>
      <c r="AJA12" s="76"/>
      <c r="AJB12" s="76"/>
      <c r="AJC12" s="76"/>
      <c r="AJD12" s="76"/>
      <c r="AJE12" s="76"/>
      <c r="AJF12" s="76"/>
      <c r="AJG12" s="76"/>
      <c r="AJH12" s="76"/>
      <c r="AJI12" s="76"/>
      <c r="AJJ12" s="76"/>
      <c r="AJK12" s="76"/>
      <c r="AJL12" s="76"/>
      <c r="AJM12" s="76"/>
      <c r="AJN12" s="76"/>
      <c r="AJO12" s="76"/>
      <c r="AJP12" s="76"/>
      <c r="AJQ12" s="76"/>
      <c r="AJR12" s="76"/>
      <c r="AJS12" s="76"/>
      <c r="AJT12" s="76"/>
      <c r="AJU12" s="76"/>
      <c r="AJV12" s="76"/>
      <c r="AJW12" s="76"/>
      <c r="AJX12" s="76"/>
      <c r="AJY12" s="76"/>
      <c r="AJZ12" s="76"/>
      <c r="AKA12" s="76"/>
      <c r="AKB12" s="76"/>
      <c r="AKC12" s="76"/>
      <c r="AKD12" s="76"/>
      <c r="AKE12" s="76"/>
      <c r="AKF12" s="76"/>
      <c r="AKG12" s="76"/>
      <c r="AKH12" s="76"/>
      <c r="AKI12" s="76"/>
      <c r="AKJ12" s="76"/>
      <c r="AKK12" s="76"/>
      <c r="AKL12" s="76"/>
      <c r="AKM12" s="76"/>
      <c r="AKN12" s="76"/>
      <c r="AKO12" s="76"/>
      <c r="AKP12" s="76"/>
      <c r="AKQ12" s="76"/>
      <c r="AKR12" s="76"/>
      <c r="AKS12" s="76"/>
      <c r="AKT12" s="76"/>
      <c r="AKU12" s="76"/>
      <c r="AKV12" s="76"/>
      <c r="AKW12" s="76"/>
      <c r="AKX12" s="76"/>
      <c r="AKY12" s="76"/>
      <c r="AKZ12" s="76"/>
      <c r="ALA12" s="76"/>
      <c r="ALB12" s="76"/>
      <c r="ALC12" s="76"/>
      <c r="ALD12" s="76"/>
      <c r="ALE12" s="76"/>
      <c r="ALF12" s="76"/>
      <c r="ALG12" s="76"/>
      <c r="ALH12" s="76"/>
      <c r="ALI12" s="76"/>
      <c r="ALJ12" s="76"/>
      <c r="ALK12" s="76"/>
      <c r="ALL12" s="76"/>
      <c r="ALM12" s="76"/>
      <c r="ALN12" s="76"/>
      <c r="ALO12" s="76"/>
      <c r="ALP12" s="76"/>
      <c r="ALQ12" s="76"/>
      <c r="ALR12" s="76"/>
      <c r="ALS12" s="76"/>
      <c r="ALT12" s="76"/>
      <c r="ALU12" s="76"/>
      <c r="ALV12" s="76"/>
      <c r="ALW12" s="76"/>
      <c r="ALX12" s="76"/>
      <c r="ALY12" s="76"/>
      <c r="ALZ12" s="76"/>
      <c r="AMA12" s="76"/>
      <c r="AMB12" s="76"/>
      <c r="AMC12" s="76"/>
      <c r="AMD12" s="76"/>
      <c r="AME12" s="76"/>
      <c r="AMF12" s="76"/>
      <c r="AMG12" s="76"/>
      <c r="AMH12" s="76"/>
      <c r="AMI12" s="76"/>
      <c r="AMJ12" s="76"/>
    </row>
    <row r="13" spans="1:1024" s="60" customFormat="1" x14ac:dyDescent="0.25">
      <c r="A13" s="18">
        <v>5</v>
      </c>
      <c r="B13" s="34" t="str">
        <f>Итоговая!T125</f>
        <v>ПС 110/35/6 кВ Сураж</v>
      </c>
      <c r="C13" s="63" t="str">
        <f>Итоговая!U125</f>
        <v>16+16</v>
      </c>
      <c r="D13" s="63">
        <v>0.23799999999999999</v>
      </c>
      <c r="E13" s="79" t="e">
        <f>D13+#REF!</f>
        <v>#REF!</v>
      </c>
      <c r="F13" s="65">
        <v>0</v>
      </c>
      <c r="G13" s="65">
        <v>0</v>
      </c>
      <c r="H13" s="64" t="e">
        <f t="shared" si="0"/>
        <v>#REF!</v>
      </c>
      <c r="I13" s="65">
        <v>0</v>
      </c>
      <c r="J13" s="66">
        <f>1.05*16</f>
        <v>16.8</v>
      </c>
      <c r="K13" s="2" t="e">
        <f>J13-H13-I13</f>
        <v>#REF!</v>
      </c>
      <c r="L13" s="154">
        <f>Итоговая!AD125</f>
        <v>-1.4289999999999985</v>
      </c>
      <c r="M13" s="18" t="s">
        <v>25</v>
      </c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  <c r="IV13" s="76"/>
      <c r="IW13" s="76"/>
      <c r="IX13" s="76"/>
      <c r="IY13" s="76"/>
      <c r="IZ13" s="76"/>
      <c r="JA13" s="76"/>
      <c r="JB13" s="76"/>
      <c r="JC13" s="76"/>
      <c r="JD13" s="76"/>
      <c r="JE13" s="76"/>
      <c r="JF13" s="76"/>
      <c r="JG13" s="76"/>
      <c r="JH13" s="76"/>
      <c r="JI13" s="76"/>
      <c r="JJ13" s="76"/>
      <c r="JK13" s="76"/>
      <c r="JL13" s="76"/>
      <c r="JM13" s="76"/>
      <c r="JN13" s="76"/>
      <c r="JO13" s="76"/>
      <c r="JP13" s="76"/>
      <c r="JQ13" s="76"/>
      <c r="JR13" s="76"/>
      <c r="JS13" s="76"/>
      <c r="JT13" s="76"/>
      <c r="JU13" s="76"/>
      <c r="JV13" s="76"/>
      <c r="JW13" s="76"/>
      <c r="JX13" s="76"/>
      <c r="JY13" s="76"/>
      <c r="JZ13" s="76"/>
      <c r="KA13" s="76"/>
      <c r="KB13" s="76"/>
      <c r="KC13" s="76"/>
      <c r="KD13" s="76"/>
      <c r="KE13" s="76"/>
      <c r="KF13" s="76"/>
      <c r="KG13" s="76"/>
      <c r="KH13" s="76"/>
      <c r="KI13" s="76"/>
      <c r="KJ13" s="76"/>
      <c r="KK13" s="76"/>
      <c r="KL13" s="76"/>
      <c r="KM13" s="76"/>
      <c r="KN13" s="76"/>
      <c r="KO13" s="76"/>
      <c r="KP13" s="76"/>
      <c r="KQ13" s="76"/>
      <c r="KR13" s="76"/>
      <c r="KS13" s="76"/>
      <c r="KT13" s="76"/>
      <c r="KU13" s="76"/>
      <c r="KV13" s="76"/>
      <c r="KW13" s="76"/>
      <c r="KX13" s="76"/>
      <c r="KY13" s="76"/>
      <c r="KZ13" s="76"/>
      <c r="LA13" s="76"/>
      <c r="LB13" s="76"/>
      <c r="LC13" s="76"/>
      <c r="LD13" s="76"/>
      <c r="LE13" s="76"/>
      <c r="LF13" s="76"/>
      <c r="LG13" s="76"/>
      <c r="LH13" s="76"/>
      <c r="LI13" s="76"/>
      <c r="LJ13" s="76"/>
      <c r="LK13" s="76"/>
      <c r="LL13" s="76"/>
      <c r="LM13" s="76"/>
      <c r="LN13" s="76"/>
      <c r="LO13" s="76"/>
      <c r="LP13" s="76"/>
      <c r="LQ13" s="76"/>
      <c r="LR13" s="76"/>
      <c r="LS13" s="76"/>
      <c r="LT13" s="76"/>
      <c r="LU13" s="76"/>
      <c r="LV13" s="76"/>
      <c r="LW13" s="76"/>
      <c r="LX13" s="76"/>
      <c r="LY13" s="76"/>
      <c r="LZ13" s="76"/>
      <c r="MA13" s="76"/>
      <c r="MB13" s="76"/>
      <c r="MC13" s="76"/>
      <c r="MD13" s="76"/>
      <c r="ME13" s="76"/>
      <c r="MF13" s="76"/>
      <c r="MG13" s="76"/>
      <c r="MH13" s="76"/>
      <c r="MI13" s="76"/>
      <c r="MJ13" s="76"/>
      <c r="MK13" s="76"/>
      <c r="ML13" s="76"/>
      <c r="MM13" s="76"/>
      <c r="MN13" s="76"/>
      <c r="MO13" s="76"/>
      <c r="MP13" s="76"/>
      <c r="MQ13" s="76"/>
      <c r="MR13" s="76"/>
      <c r="MS13" s="76"/>
      <c r="MT13" s="76"/>
      <c r="MU13" s="76"/>
      <c r="MV13" s="76"/>
      <c r="MW13" s="76"/>
      <c r="MX13" s="76"/>
      <c r="MY13" s="76"/>
      <c r="MZ13" s="76"/>
      <c r="NA13" s="76"/>
      <c r="NB13" s="76"/>
      <c r="NC13" s="76"/>
      <c r="ND13" s="76"/>
      <c r="NE13" s="76"/>
      <c r="NF13" s="76"/>
      <c r="NG13" s="76"/>
      <c r="NH13" s="76"/>
      <c r="NI13" s="76"/>
      <c r="NJ13" s="76"/>
      <c r="NK13" s="76"/>
      <c r="NL13" s="76"/>
      <c r="NM13" s="76"/>
      <c r="NN13" s="76"/>
      <c r="NO13" s="76"/>
      <c r="NP13" s="76"/>
      <c r="NQ13" s="76"/>
      <c r="NR13" s="76"/>
      <c r="NS13" s="76"/>
      <c r="NT13" s="76"/>
      <c r="NU13" s="76"/>
      <c r="NV13" s="76"/>
      <c r="NW13" s="76"/>
      <c r="NX13" s="76"/>
      <c r="NY13" s="76"/>
      <c r="NZ13" s="76"/>
      <c r="OA13" s="76"/>
      <c r="OB13" s="76"/>
      <c r="OC13" s="76"/>
      <c r="OD13" s="76"/>
      <c r="OE13" s="76"/>
      <c r="OF13" s="76"/>
      <c r="OG13" s="76"/>
      <c r="OH13" s="76"/>
      <c r="OI13" s="76"/>
      <c r="OJ13" s="76"/>
      <c r="OK13" s="76"/>
      <c r="OL13" s="76"/>
      <c r="OM13" s="76"/>
      <c r="ON13" s="76"/>
      <c r="OO13" s="76"/>
      <c r="OP13" s="76"/>
      <c r="OQ13" s="76"/>
      <c r="OR13" s="76"/>
      <c r="OS13" s="76"/>
      <c r="OT13" s="76"/>
      <c r="OU13" s="76"/>
      <c r="OV13" s="76"/>
      <c r="OW13" s="76"/>
      <c r="OX13" s="76"/>
      <c r="OY13" s="76"/>
      <c r="OZ13" s="76"/>
      <c r="PA13" s="76"/>
      <c r="PB13" s="76"/>
      <c r="PC13" s="76"/>
      <c r="PD13" s="76"/>
      <c r="PE13" s="76"/>
      <c r="PF13" s="76"/>
      <c r="PG13" s="76"/>
      <c r="PH13" s="76"/>
      <c r="PI13" s="76"/>
      <c r="PJ13" s="76"/>
      <c r="PK13" s="76"/>
      <c r="PL13" s="76"/>
      <c r="PM13" s="76"/>
      <c r="PN13" s="76"/>
      <c r="PO13" s="76"/>
      <c r="PP13" s="76"/>
      <c r="PQ13" s="76"/>
      <c r="PR13" s="76"/>
      <c r="PS13" s="76"/>
      <c r="PT13" s="76"/>
      <c r="PU13" s="76"/>
      <c r="PV13" s="76"/>
      <c r="PW13" s="76"/>
      <c r="PX13" s="76"/>
      <c r="PY13" s="76"/>
      <c r="PZ13" s="76"/>
      <c r="QA13" s="76"/>
      <c r="QB13" s="76"/>
      <c r="QC13" s="76"/>
      <c r="QD13" s="76"/>
      <c r="QE13" s="76"/>
      <c r="QF13" s="76"/>
      <c r="QG13" s="76"/>
      <c r="QH13" s="76"/>
      <c r="QI13" s="76"/>
      <c r="QJ13" s="76"/>
      <c r="QK13" s="76"/>
      <c r="QL13" s="76"/>
      <c r="QM13" s="76"/>
      <c r="QN13" s="76"/>
      <c r="QO13" s="76"/>
      <c r="QP13" s="76"/>
      <c r="QQ13" s="76"/>
      <c r="QR13" s="76"/>
      <c r="QS13" s="76"/>
      <c r="QT13" s="76"/>
      <c r="QU13" s="76"/>
      <c r="QV13" s="76"/>
      <c r="QW13" s="76"/>
      <c r="QX13" s="76"/>
      <c r="QY13" s="76"/>
      <c r="QZ13" s="76"/>
      <c r="RA13" s="76"/>
      <c r="RB13" s="76"/>
      <c r="RC13" s="76"/>
      <c r="RD13" s="76"/>
      <c r="RE13" s="76"/>
      <c r="RF13" s="76"/>
      <c r="RG13" s="76"/>
      <c r="RH13" s="76"/>
      <c r="RI13" s="76"/>
      <c r="RJ13" s="76"/>
      <c r="RK13" s="76"/>
      <c r="RL13" s="76"/>
      <c r="RM13" s="76"/>
      <c r="RN13" s="76"/>
      <c r="RO13" s="76"/>
      <c r="RP13" s="76"/>
      <c r="RQ13" s="76"/>
      <c r="RR13" s="76"/>
      <c r="RS13" s="76"/>
      <c r="RT13" s="76"/>
      <c r="RU13" s="76"/>
      <c r="RV13" s="76"/>
      <c r="RW13" s="76"/>
      <c r="RX13" s="76"/>
      <c r="RY13" s="76"/>
      <c r="RZ13" s="76"/>
      <c r="SA13" s="76"/>
      <c r="SB13" s="76"/>
      <c r="SC13" s="76"/>
      <c r="SD13" s="76"/>
      <c r="SE13" s="76"/>
      <c r="SF13" s="76"/>
      <c r="SG13" s="76"/>
      <c r="SH13" s="76"/>
      <c r="SI13" s="76"/>
      <c r="SJ13" s="76"/>
      <c r="SK13" s="76"/>
      <c r="SL13" s="76"/>
      <c r="SM13" s="76"/>
      <c r="SN13" s="76"/>
      <c r="SO13" s="76"/>
      <c r="SP13" s="76"/>
      <c r="SQ13" s="76"/>
      <c r="SR13" s="76"/>
      <c r="SS13" s="76"/>
      <c r="ST13" s="76"/>
      <c r="SU13" s="76"/>
      <c r="SV13" s="76"/>
      <c r="SW13" s="76"/>
      <c r="SX13" s="76"/>
      <c r="SY13" s="76"/>
      <c r="SZ13" s="76"/>
      <c r="TA13" s="76"/>
      <c r="TB13" s="76"/>
      <c r="TC13" s="76"/>
      <c r="TD13" s="76"/>
      <c r="TE13" s="76"/>
      <c r="TF13" s="76"/>
      <c r="TG13" s="76"/>
      <c r="TH13" s="76"/>
      <c r="TI13" s="76"/>
      <c r="TJ13" s="76"/>
      <c r="TK13" s="76"/>
      <c r="TL13" s="76"/>
      <c r="TM13" s="76"/>
      <c r="TN13" s="76"/>
      <c r="TO13" s="76"/>
      <c r="TP13" s="76"/>
      <c r="TQ13" s="76"/>
      <c r="TR13" s="76"/>
      <c r="TS13" s="76"/>
      <c r="TT13" s="76"/>
      <c r="TU13" s="76"/>
      <c r="TV13" s="76"/>
      <c r="TW13" s="76"/>
      <c r="TX13" s="76"/>
      <c r="TY13" s="76"/>
      <c r="TZ13" s="76"/>
      <c r="UA13" s="76"/>
      <c r="UB13" s="76"/>
      <c r="UC13" s="76"/>
      <c r="UD13" s="76"/>
      <c r="UE13" s="76"/>
      <c r="UF13" s="76"/>
      <c r="UG13" s="76"/>
      <c r="UH13" s="76"/>
      <c r="UI13" s="76"/>
      <c r="UJ13" s="76"/>
      <c r="UK13" s="76"/>
      <c r="UL13" s="76"/>
      <c r="UM13" s="76"/>
      <c r="UN13" s="76"/>
      <c r="UO13" s="76"/>
      <c r="UP13" s="76"/>
      <c r="UQ13" s="76"/>
      <c r="UR13" s="76"/>
      <c r="US13" s="76"/>
      <c r="UT13" s="76"/>
      <c r="UU13" s="76"/>
      <c r="UV13" s="76"/>
      <c r="UW13" s="76"/>
      <c r="UX13" s="76"/>
      <c r="UY13" s="76"/>
      <c r="UZ13" s="76"/>
      <c r="VA13" s="76"/>
      <c r="VB13" s="76"/>
      <c r="VC13" s="76"/>
      <c r="VD13" s="76"/>
      <c r="VE13" s="76"/>
      <c r="VF13" s="76"/>
      <c r="VG13" s="76"/>
      <c r="VH13" s="76"/>
      <c r="VI13" s="76"/>
      <c r="VJ13" s="76"/>
      <c r="VK13" s="76"/>
      <c r="VL13" s="76"/>
      <c r="VM13" s="76"/>
      <c r="VN13" s="76"/>
      <c r="VO13" s="76"/>
      <c r="VP13" s="76"/>
      <c r="VQ13" s="76"/>
      <c r="VR13" s="76"/>
      <c r="VS13" s="76"/>
      <c r="VT13" s="76"/>
      <c r="VU13" s="76"/>
      <c r="VV13" s="76"/>
      <c r="VW13" s="76"/>
      <c r="VX13" s="76"/>
      <c r="VY13" s="76"/>
      <c r="VZ13" s="76"/>
      <c r="WA13" s="76"/>
      <c r="WB13" s="76"/>
      <c r="WC13" s="76"/>
      <c r="WD13" s="76"/>
      <c r="WE13" s="76"/>
      <c r="WF13" s="76"/>
      <c r="WG13" s="76"/>
      <c r="WH13" s="76"/>
      <c r="WI13" s="76"/>
      <c r="WJ13" s="76"/>
      <c r="WK13" s="76"/>
      <c r="WL13" s="76"/>
      <c r="WM13" s="76"/>
      <c r="WN13" s="76"/>
      <c r="WO13" s="76"/>
      <c r="WP13" s="76"/>
      <c r="WQ13" s="76"/>
      <c r="WR13" s="76"/>
      <c r="WS13" s="76"/>
      <c r="WT13" s="76"/>
      <c r="WU13" s="76"/>
      <c r="WV13" s="76"/>
      <c r="WW13" s="76"/>
      <c r="WX13" s="76"/>
      <c r="WY13" s="76"/>
      <c r="WZ13" s="76"/>
      <c r="XA13" s="76"/>
      <c r="XB13" s="76"/>
      <c r="XC13" s="76"/>
      <c r="XD13" s="76"/>
      <c r="XE13" s="76"/>
      <c r="XF13" s="76"/>
      <c r="XG13" s="76"/>
      <c r="XH13" s="76"/>
      <c r="XI13" s="76"/>
      <c r="XJ13" s="76"/>
      <c r="XK13" s="76"/>
      <c r="XL13" s="76"/>
      <c r="XM13" s="76"/>
      <c r="XN13" s="76"/>
      <c r="XO13" s="76"/>
      <c r="XP13" s="76"/>
      <c r="XQ13" s="76"/>
      <c r="XR13" s="76"/>
      <c r="XS13" s="76"/>
      <c r="XT13" s="76"/>
      <c r="XU13" s="76"/>
      <c r="XV13" s="76"/>
      <c r="XW13" s="76"/>
      <c r="XX13" s="76"/>
      <c r="XY13" s="76"/>
      <c r="XZ13" s="76"/>
      <c r="YA13" s="76"/>
      <c r="YB13" s="76"/>
      <c r="YC13" s="76"/>
      <c r="YD13" s="76"/>
      <c r="YE13" s="76"/>
      <c r="YF13" s="76"/>
      <c r="YG13" s="76"/>
      <c r="YH13" s="76"/>
      <c r="YI13" s="76"/>
      <c r="YJ13" s="76"/>
      <c r="YK13" s="76"/>
      <c r="YL13" s="76"/>
      <c r="YM13" s="76"/>
      <c r="YN13" s="76"/>
      <c r="YO13" s="76"/>
      <c r="YP13" s="76"/>
      <c r="YQ13" s="76"/>
      <c r="YR13" s="76"/>
      <c r="YS13" s="76"/>
      <c r="YT13" s="76"/>
      <c r="YU13" s="76"/>
      <c r="YV13" s="76"/>
      <c r="YW13" s="76"/>
      <c r="YX13" s="76"/>
      <c r="YY13" s="76"/>
      <c r="YZ13" s="76"/>
      <c r="ZA13" s="76"/>
      <c r="ZB13" s="76"/>
      <c r="ZC13" s="76"/>
      <c r="ZD13" s="76"/>
      <c r="ZE13" s="76"/>
      <c r="ZF13" s="76"/>
      <c r="ZG13" s="76"/>
      <c r="ZH13" s="76"/>
      <c r="ZI13" s="76"/>
      <c r="ZJ13" s="76"/>
      <c r="ZK13" s="76"/>
      <c r="ZL13" s="76"/>
      <c r="ZM13" s="76"/>
      <c r="ZN13" s="76"/>
      <c r="ZO13" s="76"/>
      <c r="ZP13" s="76"/>
      <c r="ZQ13" s="76"/>
      <c r="ZR13" s="76"/>
      <c r="ZS13" s="76"/>
      <c r="ZT13" s="76"/>
      <c r="ZU13" s="76"/>
      <c r="ZV13" s="76"/>
      <c r="ZW13" s="76"/>
      <c r="ZX13" s="76"/>
      <c r="ZY13" s="76"/>
      <c r="ZZ13" s="76"/>
      <c r="AAA13" s="76"/>
      <c r="AAB13" s="76"/>
      <c r="AAC13" s="76"/>
      <c r="AAD13" s="76"/>
      <c r="AAE13" s="76"/>
      <c r="AAF13" s="76"/>
      <c r="AAG13" s="76"/>
      <c r="AAH13" s="76"/>
      <c r="AAI13" s="76"/>
      <c r="AAJ13" s="76"/>
      <c r="AAK13" s="76"/>
      <c r="AAL13" s="76"/>
      <c r="AAM13" s="76"/>
      <c r="AAN13" s="76"/>
      <c r="AAO13" s="76"/>
      <c r="AAP13" s="76"/>
      <c r="AAQ13" s="76"/>
      <c r="AAR13" s="76"/>
      <c r="AAS13" s="76"/>
      <c r="AAT13" s="76"/>
      <c r="AAU13" s="76"/>
      <c r="AAV13" s="76"/>
      <c r="AAW13" s="76"/>
      <c r="AAX13" s="76"/>
      <c r="AAY13" s="76"/>
      <c r="AAZ13" s="76"/>
      <c r="ABA13" s="76"/>
      <c r="ABB13" s="76"/>
      <c r="ABC13" s="76"/>
      <c r="ABD13" s="76"/>
      <c r="ABE13" s="76"/>
      <c r="ABF13" s="76"/>
      <c r="ABG13" s="76"/>
      <c r="ABH13" s="76"/>
      <c r="ABI13" s="76"/>
      <c r="ABJ13" s="76"/>
      <c r="ABK13" s="76"/>
      <c r="ABL13" s="76"/>
      <c r="ABM13" s="76"/>
      <c r="ABN13" s="76"/>
      <c r="ABO13" s="76"/>
      <c r="ABP13" s="76"/>
      <c r="ABQ13" s="76"/>
      <c r="ABR13" s="76"/>
      <c r="ABS13" s="76"/>
      <c r="ABT13" s="76"/>
      <c r="ABU13" s="76"/>
      <c r="ABV13" s="76"/>
      <c r="ABW13" s="76"/>
      <c r="ABX13" s="76"/>
      <c r="ABY13" s="76"/>
      <c r="ABZ13" s="76"/>
      <c r="ACA13" s="76"/>
      <c r="ACB13" s="76"/>
      <c r="ACC13" s="76"/>
      <c r="ACD13" s="76"/>
      <c r="ACE13" s="76"/>
      <c r="ACF13" s="76"/>
      <c r="ACG13" s="76"/>
      <c r="ACH13" s="76"/>
      <c r="ACI13" s="76"/>
      <c r="ACJ13" s="76"/>
      <c r="ACK13" s="76"/>
      <c r="ACL13" s="76"/>
      <c r="ACM13" s="76"/>
      <c r="ACN13" s="76"/>
      <c r="ACO13" s="76"/>
      <c r="ACP13" s="76"/>
      <c r="ACQ13" s="76"/>
      <c r="ACR13" s="76"/>
      <c r="ACS13" s="76"/>
      <c r="ACT13" s="76"/>
      <c r="ACU13" s="76"/>
      <c r="ACV13" s="76"/>
      <c r="ACW13" s="76"/>
      <c r="ACX13" s="76"/>
      <c r="ACY13" s="76"/>
      <c r="ACZ13" s="76"/>
      <c r="ADA13" s="76"/>
      <c r="ADB13" s="76"/>
      <c r="ADC13" s="76"/>
      <c r="ADD13" s="76"/>
      <c r="ADE13" s="76"/>
      <c r="ADF13" s="76"/>
      <c r="ADG13" s="76"/>
      <c r="ADH13" s="76"/>
      <c r="ADI13" s="76"/>
      <c r="ADJ13" s="76"/>
      <c r="ADK13" s="76"/>
      <c r="ADL13" s="76"/>
      <c r="ADM13" s="76"/>
      <c r="ADN13" s="76"/>
      <c r="ADO13" s="76"/>
      <c r="ADP13" s="76"/>
      <c r="ADQ13" s="76"/>
      <c r="ADR13" s="76"/>
      <c r="ADS13" s="76"/>
      <c r="ADT13" s="76"/>
      <c r="ADU13" s="76"/>
      <c r="ADV13" s="76"/>
      <c r="ADW13" s="76"/>
      <c r="ADX13" s="76"/>
      <c r="ADY13" s="76"/>
      <c r="ADZ13" s="76"/>
      <c r="AEA13" s="76"/>
      <c r="AEB13" s="76"/>
      <c r="AEC13" s="76"/>
      <c r="AED13" s="76"/>
      <c r="AEE13" s="76"/>
      <c r="AEF13" s="76"/>
      <c r="AEG13" s="76"/>
      <c r="AEH13" s="76"/>
      <c r="AEI13" s="76"/>
      <c r="AEJ13" s="76"/>
      <c r="AEK13" s="76"/>
      <c r="AEL13" s="76"/>
      <c r="AEM13" s="76"/>
      <c r="AEN13" s="76"/>
      <c r="AEO13" s="76"/>
      <c r="AEP13" s="76"/>
      <c r="AEQ13" s="76"/>
      <c r="AER13" s="76"/>
      <c r="AES13" s="76"/>
      <c r="AET13" s="76"/>
      <c r="AEU13" s="76"/>
      <c r="AEV13" s="76"/>
      <c r="AEW13" s="76"/>
      <c r="AEX13" s="76"/>
      <c r="AEY13" s="76"/>
      <c r="AEZ13" s="76"/>
      <c r="AFA13" s="76"/>
      <c r="AFB13" s="76"/>
      <c r="AFC13" s="76"/>
      <c r="AFD13" s="76"/>
      <c r="AFE13" s="76"/>
      <c r="AFF13" s="76"/>
      <c r="AFG13" s="76"/>
      <c r="AFH13" s="76"/>
      <c r="AFI13" s="76"/>
      <c r="AFJ13" s="76"/>
      <c r="AFK13" s="76"/>
      <c r="AFL13" s="76"/>
      <c r="AFM13" s="76"/>
      <c r="AFN13" s="76"/>
      <c r="AFO13" s="76"/>
      <c r="AFP13" s="76"/>
      <c r="AFQ13" s="76"/>
      <c r="AFR13" s="76"/>
      <c r="AFS13" s="76"/>
      <c r="AFT13" s="76"/>
      <c r="AFU13" s="76"/>
      <c r="AFV13" s="76"/>
      <c r="AFW13" s="76"/>
      <c r="AFX13" s="76"/>
      <c r="AFY13" s="76"/>
      <c r="AFZ13" s="76"/>
      <c r="AGA13" s="76"/>
      <c r="AGB13" s="76"/>
      <c r="AGC13" s="76"/>
      <c r="AGD13" s="76"/>
      <c r="AGE13" s="76"/>
      <c r="AGF13" s="76"/>
      <c r="AGG13" s="76"/>
      <c r="AGH13" s="76"/>
      <c r="AGI13" s="76"/>
      <c r="AGJ13" s="76"/>
      <c r="AGK13" s="76"/>
      <c r="AGL13" s="76"/>
      <c r="AGM13" s="76"/>
      <c r="AGN13" s="76"/>
      <c r="AGO13" s="76"/>
      <c r="AGP13" s="76"/>
      <c r="AGQ13" s="76"/>
      <c r="AGR13" s="76"/>
      <c r="AGS13" s="76"/>
      <c r="AGT13" s="76"/>
      <c r="AGU13" s="76"/>
      <c r="AGV13" s="76"/>
      <c r="AGW13" s="76"/>
      <c r="AGX13" s="76"/>
      <c r="AGY13" s="76"/>
      <c r="AGZ13" s="76"/>
      <c r="AHA13" s="76"/>
      <c r="AHB13" s="76"/>
      <c r="AHC13" s="76"/>
      <c r="AHD13" s="76"/>
      <c r="AHE13" s="76"/>
      <c r="AHF13" s="76"/>
      <c r="AHG13" s="76"/>
      <c r="AHH13" s="76"/>
      <c r="AHI13" s="76"/>
      <c r="AHJ13" s="76"/>
      <c r="AHK13" s="76"/>
      <c r="AHL13" s="76"/>
      <c r="AHM13" s="76"/>
      <c r="AHN13" s="76"/>
      <c r="AHO13" s="76"/>
      <c r="AHP13" s="76"/>
      <c r="AHQ13" s="76"/>
      <c r="AHR13" s="76"/>
      <c r="AHS13" s="76"/>
      <c r="AHT13" s="76"/>
      <c r="AHU13" s="76"/>
      <c r="AHV13" s="76"/>
      <c r="AHW13" s="76"/>
      <c r="AHX13" s="76"/>
      <c r="AHY13" s="76"/>
      <c r="AHZ13" s="76"/>
      <c r="AIA13" s="76"/>
      <c r="AIB13" s="76"/>
      <c r="AIC13" s="76"/>
      <c r="AID13" s="76"/>
      <c r="AIE13" s="76"/>
      <c r="AIF13" s="76"/>
      <c r="AIG13" s="76"/>
      <c r="AIH13" s="76"/>
      <c r="AII13" s="76"/>
      <c r="AIJ13" s="76"/>
      <c r="AIK13" s="76"/>
      <c r="AIL13" s="76"/>
      <c r="AIM13" s="76"/>
      <c r="AIN13" s="76"/>
      <c r="AIO13" s="76"/>
      <c r="AIP13" s="76"/>
      <c r="AIQ13" s="76"/>
      <c r="AIR13" s="76"/>
      <c r="AIS13" s="76"/>
      <c r="AIT13" s="76"/>
      <c r="AIU13" s="76"/>
      <c r="AIV13" s="76"/>
      <c r="AIW13" s="76"/>
      <c r="AIX13" s="76"/>
      <c r="AIY13" s="76"/>
      <c r="AIZ13" s="76"/>
      <c r="AJA13" s="76"/>
      <c r="AJB13" s="76"/>
      <c r="AJC13" s="76"/>
      <c r="AJD13" s="76"/>
      <c r="AJE13" s="76"/>
      <c r="AJF13" s="76"/>
      <c r="AJG13" s="76"/>
      <c r="AJH13" s="76"/>
      <c r="AJI13" s="76"/>
      <c r="AJJ13" s="76"/>
      <c r="AJK13" s="76"/>
      <c r="AJL13" s="76"/>
      <c r="AJM13" s="76"/>
      <c r="AJN13" s="76"/>
      <c r="AJO13" s="76"/>
      <c r="AJP13" s="76"/>
      <c r="AJQ13" s="76"/>
      <c r="AJR13" s="76"/>
      <c r="AJS13" s="76"/>
      <c r="AJT13" s="76"/>
      <c r="AJU13" s="76"/>
      <c r="AJV13" s="76"/>
      <c r="AJW13" s="76"/>
      <c r="AJX13" s="76"/>
      <c r="AJY13" s="76"/>
      <c r="AJZ13" s="76"/>
      <c r="AKA13" s="76"/>
      <c r="AKB13" s="76"/>
      <c r="AKC13" s="76"/>
      <c r="AKD13" s="76"/>
      <c r="AKE13" s="76"/>
      <c r="AKF13" s="76"/>
      <c r="AKG13" s="76"/>
      <c r="AKH13" s="76"/>
      <c r="AKI13" s="76"/>
      <c r="AKJ13" s="76"/>
      <c r="AKK13" s="76"/>
      <c r="AKL13" s="76"/>
      <c r="AKM13" s="76"/>
      <c r="AKN13" s="76"/>
      <c r="AKO13" s="76"/>
      <c r="AKP13" s="76"/>
      <c r="AKQ13" s="76"/>
      <c r="AKR13" s="76"/>
      <c r="AKS13" s="76"/>
      <c r="AKT13" s="76"/>
      <c r="AKU13" s="76"/>
      <c r="AKV13" s="76"/>
      <c r="AKW13" s="76"/>
      <c r="AKX13" s="76"/>
      <c r="AKY13" s="76"/>
      <c r="AKZ13" s="76"/>
      <c r="ALA13" s="76"/>
      <c r="ALB13" s="76"/>
      <c r="ALC13" s="76"/>
      <c r="ALD13" s="76"/>
      <c r="ALE13" s="76"/>
      <c r="ALF13" s="76"/>
      <c r="ALG13" s="76"/>
      <c r="ALH13" s="76"/>
      <c r="ALI13" s="76"/>
      <c r="ALJ13" s="76"/>
      <c r="ALK13" s="76"/>
      <c r="ALL13" s="76"/>
      <c r="ALM13" s="76"/>
      <c r="ALN13" s="76"/>
      <c r="ALO13" s="76"/>
      <c r="ALP13" s="76"/>
      <c r="ALQ13" s="76"/>
      <c r="ALR13" s="76"/>
      <c r="ALS13" s="76"/>
      <c r="ALT13" s="76"/>
      <c r="ALU13" s="76"/>
      <c r="ALV13" s="76"/>
      <c r="ALW13" s="76"/>
      <c r="ALX13" s="76"/>
      <c r="ALY13" s="76"/>
      <c r="ALZ13" s="76"/>
      <c r="AMA13" s="76"/>
      <c r="AMB13" s="76"/>
      <c r="AMC13" s="76"/>
      <c r="AMD13" s="76"/>
      <c r="AME13" s="76"/>
      <c r="AMF13" s="76"/>
      <c r="AMG13" s="76"/>
      <c r="AMH13" s="76"/>
      <c r="AMI13" s="76"/>
      <c r="AMJ13" s="76"/>
    </row>
    <row r="14" spans="1:1024" s="60" customFormat="1" x14ac:dyDescent="0.25">
      <c r="A14" s="18">
        <v>6</v>
      </c>
      <c r="B14" s="34" t="str">
        <f>Итоговая!T13</f>
        <v>ПС 110/6 кВ Энергоремонт</v>
      </c>
      <c r="C14" s="63">
        <f>Итоговая!U13</f>
        <v>10</v>
      </c>
      <c r="D14" s="63"/>
      <c r="E14" s="79"/>
      <c r="F14" s="65"/>
      <c r="G14" s="65"/>
      <c r="H14" s="64"/>
      <c r="I14" s="65"/>
      <c r="J14" s="66"/>
      <c r="K14" s="2"/>
      <c r="L14" s="154">
        <f>Итоговая!AD13</f>
        <v>-2.4223000000000008</v>
      </c>
      <c r="M14" s="18" t="s">
        <v>25</v>
      </c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  <c r="IW14" s="76"/>
      <c r="IX14" s="76"/>
      <c r="IY14" s="76"/>
      <c r="IZ14" s="76"/>
      <c r="JA14" s="76"/>
      <c r="JB14" s="76"/>
      <c r="JC14" s="76"/>
      <c r="JD14" s="76"/>
      <c r="JE14" s="76"/>
      <c r="JF14" s="76"/>
      <c r="JG14" s="76"/>
      <c r="JH14" s="76"/>
      <c r="JI14" s="76"/>
      <c r="JJ14" s="76"/>
      <c r="JK14" s="76"/>
      <c r="JL14" s="76"/>
      <c r="JM14" s="76"/>
      <c r="JN14" s="76"/>
      <c r="JO14" s="76"/>
      <c r="JP14" s="76"/>
      <c r="JQ14" s="76"/>
      <c r="JR14" s="76"/>
      <c r="JS14" s="76"/>
      <c r="JT14" s="76"/>
      <c r="JU14" s="76"/>
      <c r="JV14" s="76"/>
      <c r="JW14" s="76"/>
      <c r="JX14" s="76"/>
      <c r="JY14" s="76"/>
      <c r="JZ14" s="76"/>
      <c r="KA14" s="76"/>
      <c r="KB14" s="76"/>
      <c r="KC14" s="76"/>
      <c r="KD14" s="76"/>
      <c r="KE14" s="76"/>
      <c r="KF14" s="76"/>
      <c r="KG14" s="76"/>
      <c r="KH14" s="76"/>
      <c r="KI14" s="76"/>
      <c r="KJ14" s="76"/>
      <c r="KK14" s="76"/>
      <c r="KL14" s="76"/>
      <c r="KM14" s="76"/>
      <c r="KN14" s="76"/>
      <c r="KO14" s="76"/>
      <c r="KP14" s="76"/>
      <c r="KQ14" s="76"/>
      <c r="KR14" s="76"/>
      <c r="KS14" s="76"/>
      <c r="KT14" s="76"/>
      <c r="KU14" s="76"/>
      <c r="KV14" s="76"/>
      <c r="KW14" s="76"/>
      <c r="KX14" s="76"/>
      <c r="KY14" s="76"/>
      <c r="KZ14" s="76"/>
      <c r="LA14" s="76"/>
      <c r="LB14" s="76"/>
      <c r="LC14" s="76"/>
      <c r="LD14" s="76"/>
      <c r="LE14" s="76"/>
      <c r="LF14" s="76"/>
      <c r="LG14" s="76"/>
      <c r="LH14" s="76"/>
      <c r="LI14" s="76"/>
      <c r="LJ14" s="76"/>
      <c r="LK14" s="76"/>
      <c r="LL14" s="76"/>
      <c r="LM14" s="76"/>
      <c r="LN14" s="76"/>
      <c r="LO14" s="76"/>
      <c r="LP14" s="76"/>
      <c r="LQ14" s="76"/>
      <c r="LR14" s="76"/>
      <c r="LS14" s="76"/>
      <c r="LT14" s="76"/>
      <c r="LU14" s="76"/>
      <c r="LV14" s="76"/>
      <c r="LW14" s="76"/>
      <c r="LX14" s="76"/>
      <c r="LY14" s="76"/>
      <c r="LZ14" s="76"/>
      <c r="MA14" s="76"/>
      <c r="MB14" s="76"/>
      <c r="MC14" s="76"/>
      <c r="MD14" s="76"/>
      <c r="ME14" s="76"/>
      <c r="MF14" s="76"/>
      <c r="MG14" s="76"/>
      <c r="MH14" s="76"/>
      <c r="MI14" s="76"/>
      <c r="MJ14" s="76"/>
      <c r="MK14" s="76"/>
      <c r="ML14" s="76"/>
      <c r="MM14" s="76"/>
      <c r="MN14" s="76"/>
      <c r="MO14" s="76"/>
      <c r="MP14" s="76"/>
      <c r="MQ14" s="76"/>
      <c r="MR14" s="76"/>
      <c r="MS14" s="76"/>
      <c r="MT14" s="76"/>
      <c r="MU14" s="76"/>
      <c r="MV14" s="76"/>
      <c r="MW14" s="76"/>
      <c r="MX14" s="76"/>
      <c r="MY14" s="76"/>
      <c r="MZ14" s="76"/>
      <c r="NA14" s="76"/>
      <c r="NB14" s="76"/>
      <c r="NC14" s="76"/>
      <c r="ND14" s="76"/>
      <c r="NE14" s="76"/>
      <c r="NF14" s="76"/>
      <c r="NG14" s="76"/>
      <c r="NH14" s="76"/>
      <c r="NI14" s="76"/>
      <c r="NJ14" s="76"/>
      <c r="NK14" s="76"/>
      <c r="NL14" s="76"/>
      <c r="NM14" s="76"/>
      <c r="NN14" s="76"/>
      <c r="NO14" s="76"/>
      <c r="NP14" s="76"/>
      <c r="NQ14" s="76"/>
      <c r="NR14" s="76"/>
      <c r="NS14" s="76"/>
      <c r="NT14" s="76"/>
      <c r="NU14" s="76"/>
      <c r="NV14" s="76"/>
      <c r="NW14" s="76"/>
      <c r="NX14" s="76"/>
      <c r="NY14" s="76"/>
      <c r="NZ14" s="76"/>
      <c r="OA14" s="76"/>
      <c r="OB14" s="76"/>
      <c r="OC14" s="76"/>
      <c r="OD14" s="76"/>
      <c r="OE14" s="76"/>
      <c r="OF14" s="76"/>
      <c r="OG14" s="76"/>
      <c r="OH14" s="76"/>
      <c r="OI14" s="76"/>
      <c r="OJ14" s="76"/>
      <c r="OK14" s="76"/>
      <c r="OL14" s="76"/>
      <c r="OM14" s="76"/>
      <c r="ON14" s="76"/>
      <c r="OO14" s="76"/>
      <c r="OP14" s="76"/>
      <c r="OQ14" s="76"/>
      <c r="OR14" s="76"/>
      <c r="OS14" s="76"/>
      <c r="OT14" s="76"/>
      <c r="OU14" s="76"/>
      <c r="OV14" s="76"/>
      <c r="OW14" s="76"/>
      <c r="OX14" s="76"/>
      <c r="OY14" s="76"/>
      <c r="OZ14" s="76"/>
      <c r="PA14" s="76"/>
      <c r="PB14" s="76"/>
      <c r="PC14" s="76"/>
      <c r="PD14" s="76"/>
      <c r="PE14" s="76"/>
      <c r="PF14" s="76"/>
      <c r="PG14" s="76"/>
      <c r="PH14" s="76"/>
      <c r="PI14" s="76"/>
      <c r="PJ14" s="76"/>
      <c r="PK14" s="76"/>
      <c r="PL14" s="76"/>
      <c r="PM14" s="76"/>
      <c r="PN14" s="76"/>
      <c r="PO14" s="76"/>
      <c r="PP14" s="76"/>
      <c r="PQ14" s="76"/>
      <c r="PR14" s="76"/>
      <c r="PS14" s="76"/>
      <c r="PT14" s="76"/>
      <c r="PU14" s="76"/>
      <c r="PV14" s="76"/>
      <c r="PW14" s="76"/>
      <c r="PX14" s="76"/>
      <c r="PY14" s="76"/>
      <c r="PZ14" s="76"/>
      <c r="QA14" s="76"/>
      <c r="QB14" s="76"/>
      <c r="QC14" s="76"/>
      <c r="QD14" s="76"/>
      <c r="QE14" s="76"/>
      <c r="QF14" s="76"/>
      <c r="QG14" s="76"/>
      <c r="QH14" s="76"/>
      <c r="QI14" s="76"/>
      <c r="QJ14" s="76"/>
      <c r="QK14" s="76"/>
      <c r="QL14" s="76"/>
      <c r="QM14" s="76"/>
      <c r="QN14" s="76"/>
      <c r="QO14" s="76"/>
      <c r="QP14" s="76"/>
      <c r="QQ14" s="76"/>
      <c r="QR14" s="76"/>
      <c r="QS14" s="76"/>
      <c r="QT14" s="76"/>
      <c r="QU14" s="76"/>
      <c r="QV14" s="76"/>
      <c r="QW14" s="76"/>
      <c r="QX14" s="76"/>
      <c r="QY14" s="76"/>
      <c r="QZ14" s="76"/>
      <c r="RA14" s="76"/>
      <c r="RB14" s="76"/>
      <c r="RC14" s="76"/>
      <c r="RD14" s="76"/>
      <c r="RE14" s="76"/>
      <c r="RF14" s="76"/>
      <c r="RG14" s="76"/>
      <c r="RH14" s="76"/>
      <c r="RI14" s="76"/>
      <c r="RJ14" s="76"/>
      <c r="RK14" s="76"/>
      <c r="RL14" s="76"/>
      <c r="RM14" s="76"/>
      <c r="RN14" s="76"/>
      <c r="RO14" s="76"/>
      <c r="RP14" s="76"/>
      <c r="RQ14" s="76"/>
      <c r="RR14" s="76"/>
      <c r="RS14" s="76"/>
      <c r="RT14" s="76"/>
      <c r="RU14" s="76"/>
      <c r="RV14" s="76"/>
      <c r="RW14" s="76"/>
      <c r="RX14" s="76"/>
      <c r="RY14" s="76"/>
      <c r="RZ14" s="76"/>
      <c r="SA14" s="76"/>
      <c r="SB14" s="76"/>
      <c r="SC14" s="76"/>
      <c r="SD14" s="76"/>
      <c r="SE14" s="76"/>
      <c r="SF14" s="76"/>
      <c r="SG14" s="76"/>
      <c r="SH14" s="76"/>
      <c r="SI14" s="76"/>
      <c r="SJ14" s="76"/>
      <c r="SK14" s="76"/>
      <c r="SL14" s="76"/>
      <c r="SM14" s="76"/>
      <c r="SN14" s="76"/>
      <c r="SO14" s="76"/>
      <c r="SP14" s="76"/>
      <c r="SQ14" s="76"/>
      <c r="SR14" s="76"/>
      <c r="SS14" s="76"/>
      <c r="ST14" s="76"/>
      <c r="SU14" s="76"/>
      <c r="SV14" s="76"/>
      <c r="SW14" s="76"/>
      <c r="SX14" s="76"/>
      <c r="SY14" s="76"/>
      <c r="SZ14" s="76"/>
      <c r="TA14" s="76"/>
      <c r="TB14" s="76"/>
      <c r="TC14" s="76"/>
      <c r="TD14" s="76"/>
      <c r="TE14" s="76"/>
      <c r="TF14" s="76"/>
      <c r="TG14" s="76"/>
      <c r="TH14" s="76"/>
      <c r="TI14" s="76"/>
      <c r="TJ14" s="76"/>
      <c r="TK14" s="76"/>
      <c r="TL14" s="76"/>
      <c r="TM14" s="76"/>
      <c r="TN14" s="76"/>
      <c r="TO14" s="76"/>
      <c r="TP14" s="76"/>
      <c r="TQ14" s="76"/>
      <c r="TR14" s="76"/>
      <c r="TS14" s="76"/>
      <c r="TT14" s="76"/>
      <c r="TU14" s="76"/>
      <c r="TV14" s="76"/>
      <c r="TW14" s="76"/>
      <c r="TX14" s="76"/>
      <c r="TY14" s="76"/>
      <c r="TZ14" s="76"/>
      <c r="UA14" s="76"/>
      <c r="UB14" s="76"/>
      <c r="UC14" s="76"/>
      <c r="UD14" s="76"/>
      <c r="UE14" s="76"/>
      <c r="UF14" s="76"/>
      <c r="UG14" s="76"/>
      <c r="UH14" s="76"/>
      <c r="UI14" s="76"/>
      <c r="UJ14" s="76"/>
      <c r="UK14" s="76"/>
      <c r="UL14" s="76"/>
      <c r="UM14" s="76"/>
      <c r="UN14" s="76"/>
      <c r="UO14" s="76"/>
      <c r="UP14" s="76"/>
      <c r="UQ14" s="76"/>
      <c r="UR14" s="76"/>
      <c r="US14" s="76"/>
      <c r="UT14" s="76"/>
      <c r="UU14" s="76"/>
      <c r="UV14" s="76"/>
      <c r="UW14" s="76"/>
      <c r="UX14" s="76"/>
      <c r="UY14" s="76"/>
      <c r="UZ14" s="76"/>
      <c r="VA14" s="76"/>
      <c r="VB14" s="76"/>
      <c r="VC14" s="76"/>
      <c r="VD14" s="76"/>
      <c r="VE14" s="76"/>
      <c r="VF14" s="76"/>
      <c r="VG14" s="76"/>
      <c r="VH14" s="76"/>
      <c r="VI14" s="76"/>
      <c r="VJ14" s="76"/>
      <c r="VK14" s="76"/>
      <c r="VL14" s="76"/>
      <c r="VM14" s="76"/>
      <c r="VN14" s="76"/>
      <c r="VO14" s="76"/>
      <c r="VP14" s="76"/>
      <c r="VQ14" s="76"/>
      <c r="VR14" s="76"/>
      <c r="VS14" s="76"/>
      <c r="VT14" s="76"/>
      <c r="VU14" s="76"/>
      <c r="VV14" s="76"/>
      <c r="VW14" s="76"/>
      <c r="VX14" s="76"/>
      <c r="VY14" s="76"/>
      <c r="VZ14" s="76"/>
      <c r="WA14" s="76"/>
      <c r="WB14" s="76"/>
      <c r="WC14" s="76"/>
      <c r="WD14" s="76"/>
      <c r="WE14" s="76"/>
      <c r="WF14" s="76"/>
      <c r="WG14" s="76"/>
      <c r="WH14" s="76"/>
      <c r="WI14" s="76"/>
      <c r="WJ14" s="76"/>
      <c r="WK14" s="76"/>
      <c r="WL14" s="76"/>
      <c r="WM14" s="76"/>
      <c r="WN14" s="76"/>
      <c r="WO14" s="76"/>
      <c r="WP14" s="76"/>
      <c r="WQ14" s="76"/>
      <c r="WR14" s="76"/>
      <c r="WS14" s="76"/>
      <c r="WT14" s="76"/>
      <c r="WU14" s="76"/>
      <c r="WV14" s="76"/>
      <c r="WW14" s="76"/>
      <c r="WX14" s="76"/>
      <c r="WY14" s="76"/>
      <c r="WZ14" s="76"/>
      <c r="XA14" s="76"/>
      <c r="XB14" s="76"/>
      <c r="XC14" s="76"/>
      <c r="XD14" s="76"/>
      <c r="XE14" s="76"/>
      <c r="XF14" s="76"/>
      <c r="XG14" s="76"/>
      <c r="XH14" s="76"/>
      <c r="XI14" s="76"/>
      <c r="XJ14" s="76"/>
      <c r="XK14" s="76"/>
      <c r="XL14" s="76"/>
      <c r="XM14" s="76"/>
      <c r="XN14" s="76"/>
      <c r="XO14" s="76"/>
      <c r="XP14" s="76"/>
      <c r="XQ14" s="76"/>
      <c r="XR14" s="76"/>
      <c r="XS14" s="76"/>
      <c r="XT14" s="76"/>
      <c r="XU14" s="76"/>
      <c r="XV14" s="76"/>
      <c r="XW14" s="76"/>
      <c r="XX14" s="76"/>
      <c r="XY14" s="76"/>
      <c r="XZ14" s="76"/>
      <c r="YA14" s="76"/>
      <c r="YB14" s="76"/>
      <c r="YC14" s="76"/>
      <c r="YD14" s="76"/>
      <c r="YE14" s="76"/>
      <c r="YF14" s="76"/>
      <c r="YG14" s="76"/>
      <c r="YH14" s="76"/>
      <c r="YI14" s="76"/>
      <c r="YJ14" s="76"/>
      <c r="YK14" s="76"/>
      <c r="YL14" s="76"/>
      <c r="YM14" s="76"/>
      <c r="YN14" s="76"/>
      <c r="YO14" s="76"/>
      <c r="YP14" s="76"/>
      <c r="YQ14" s="76"/>
      <c r="YR14" s="76"/>
      <c r="YS14" s="76"/>
      <c r="YT14" s="76"/>
      <c r="YU14" s="76"/>
      <c r="YV14" s="76"/>
      <c r="YW14" s="76"/>
      <c r="YX14" s="76"/>
      <c r="YY14" s="76"/>
      <c r="YZ14" s="76"/>
      <c r="ZA14" s="76"/>
      <c r="ZB14" s="76"/>
      <c r="ZC14" s="76"/>
      <c r="ZD14" s="76"/>
      <c r="ZE14" s="76"/>
      <c r="ZF14" s="76"/>
      <c r="ZG14" s="76"/>
      <c r="ZH14" s="76"/>
      <c r="ZI14" s="76"/>
      <c r="ZJ14" s="76"/>
      <c r="ZK14" s="76"/>
      <c r="ZL14" s="76"/>
      <c r="ZM14" s="76"/>
      <c r="ZN14" s="76"/>
      <c r="ZO14" s="76"/>
      <c r="ZP14" s="76"/>
      <c r="ZQ14" s="76"/>
      <c r="ZR14" s="76"/>
      <c r="ZS14" s="76"/>
      <c r="ZT14" s="76"/>
      <c r="ZU14" s="76"/>
      <c r="ZV14" s="76"/>
      <c r="ZW14" s="76"/>
      <c r="ZX14" s="76"/>
      <c r="ZY14" s="76"/>
      <c r="ZZ14" s="76"/>
      <c r="AAA14" s="76"/>
      <c r="AAB14" s="76"/>
      <c r="AAC14" s="76"/>
      <c r="AAD14" s="76"/>
      <c r="AAE14" s="76"/>
      <c r="AAF14" s="76"/>
      <c r="AAG14" s="76"/>
      <c r="AAH14" s="76"/>
      <c r="AAI14" s="76"/>
      <c r="AAJ14" s="76"/>
      <c r="AAK14" s="76"/>
      <c r="AAL14" s="76"/>
      <c r="AAM14" s="76"/>
      <c r="AAN14" s="76"/>
      <c r="AAO14" s="76"/>
      <c r="AAP14" s="76"/>
      <c r="AAQ14" s="76"/>
      <c r="AAR14" s="76"/>
      <c r="AAS14" s="76"/>
      <c r="AAT14" s="76"/>
      <c r="AAU14" s="76"/>
      <c r="AAV14" s="76"/>
      <c r="AAW14" s="76"/>
      <c r="AAX14" s="76"/>
      <c r="AAY14" s="76"/>
      <c r="AAZ14" s="76"/>
      <c r="ABA14" s="76"/>
      <c r="ABB14" s="76"/>
      <c r="ABC14" s="76"/>
      <c r="ABD14" s="76"/>
      <c r="ABE14" s="76"/>
      <c r="ABF14" s="76"/>
      <c r="ABG14" s="76"/>
      <c r="ABH14" s="76"/>
      <c r="ABI14" s="76"/>
      <c r="ABJ14" s="76"/>
      <c r="ABK14" s="76"/>
      <c r="ABL14" s="76"/>
      <c r="ABM14" s="76"/>
      <c r="ABN14" s="76"/>
      <c r="ABO14" s="76"/>
      <c r="ABP14" s="76"/>
      <c r="ABQ14" s="76"/>
      <c r="ABR14" s="76"/>
      <c r="ABS14" s="76"/>
      <c r="ABT14" s="76"/>
      <c r="ABU14" s="76"/>
      <c r="ABV14" s="76"/>
      <c r="ABW14" s="76"/>
      <c r="ABX14" s="76"/>
      <c r="ABY14" s="76"/>
      <c r="ABZ14" s="76"/>
      <c r="ACA14" s="76"/>
      <c r="ACB14" s="76"/>
      <c r="ACC14" s="76"/>
      <c r="ACD14" s="76"/>
      <c r="ACE14" s="76"/>
      <c r="ACF14" s="76"/>
      <c r="ACG14" s="76"/>
      <c r="ACH14" s="76"/>
      <c r="ACI14" s="76"/>
      <c r="ACJ14" s="76"/>
      <c r="ACK14" s="76"/>
      <c r="ACL14" s="76"/>
      <c r="ACM14" s="76"/>
      <c r="ACN14" s="76"/>
      <c r="ACO14" s="76"/>
      <c r="ACP14" s="76"/>
      <c r="ACQ14" s="76"/>
      <c r="ACR14" s="76"/>
      <c r="ACS14" s="76"/>
      <c r="ACT14" s="76"/>
      <c r="ACU14" s="76"/>
      <c r="ACV14" s="76"/>
      <c r="ACW14" s="76"/>
      <c r="ACX14" s="76"/>
      <c r="ACY14" s="76"/>
      <c r="ACZ14" s="76"/>
      <c r="ADA14" s="76"/>
      <c r="ADB14" s="76"/>
      <c r="ADC14" s="76"/>
      <c r="ADD14" s="76"/>
      <c r="ADE14" s="76"/>
      <c r="ADF14" s="76"/>
      <c r="ADG14" s="76"/>
      <c r="ADH14" s="76"/>
      <c r="ADI14" s="76"/>
      <c r="ADJ14" s="76"/>
      <c r="ADK14" s="76"/>
      <c r="ADL14" s="76"/>
      <c r="ADM14" s="76"/>
      <c r="ADN14" s="76"/>
      <c r="ADO14" s="76"/>
      <c r="ADP14" s="76"/>
      <c r="ADQ14" s="76"/>
      <c r="ADR14" s="76"/>
      <c r="ADS14" s="76"/>
      <c r="ADT14" s="76"/>
      <c r="ADU14" s="76"/>
      <c r="ADV14" s="76"/>
      <c r="ADW14" s="76"/>
      <c r="ADX14" s="76"/>
      <c r="ADY14" s="76"/>
      <c r="ADZ14" s="76"/>
      <c r="AEA14" s="76"/>
      <c r="AEB14" s="76"/>
      <c r="AEC14" s="76"/>
      <c r="AED14" s="76"/>
      <c r="AEE14" s="76"/>
      <c r="AEF14" s="76"/>
      <c r="AEG14" s="76"/>
      <c r="AEH14" s="76"/>
      <c r="AEI14" s="76"/>
      <c r="AEJ14" s="76"/>
      <c r="AEK14" s="76"/>
      <c r="AEL14" s="76"/>
      <c r="AEM14" s="76"/>
      <c r="AEN14" s="76"/>
      <c r="AEO14" s="76"/>
      <c r="AEP14" s="76"/>
      <c r="AEQ14" s="76"/>
      <c r="AER14" s="76"/>
      <c r="AES14" s="76"/>
      <c r="AET14" s="76"/>
      <c r="AEU14" s="76"/>
      <c r="AEV14" s="76"/>
      <c r="AEW14" s="76"/>
      <c r="AEX14" s="76"/>
      <c r="AEY14" s="76"/>
      <c r="AEZ14" s="76"/>
      <c r="AFA14" s="76"/>
      <c r="AFB14" s="76"/>
      <c r="AFC14" s="76"/>
      <c r="AFD14" s="76"/>
      <c r="AFE14" s="76"/>
      <c r="AFF14" s="76"/>
      <c r="AFG14" s="76"/>
      <c r="AFH14" s="76"/>
      <c r="AFI14" s="76"/>
      <c r="AFJ14" s="76"/>
      <c r="AFK14" s="76"/>
      <c r="AFL14" s="76"/>
      <c r="AFM14" s="76"/>
      <c r="AFN14" s="76"/>
      <c r="AFO14" s="76"/>
      <c r="AFP14" s="76"/>
      <c r="AFQ14" s="76"/>
      <c r="AFR14" s="76"/>
      <c r="AFS14" s="76"/>
      <c r="AFT14" s="76"/>
      <c r="AFU14" s="76"/>
      <c r="AFV14" s="76"/>
      <c r="AFW14" s="76"/>
      <c r="AFX14" s="76"/>
      <c r="AFY14" s="76"/>
      <c r="AFZ14" s="76"/>
      <c r="AGA14" s="76"/>
      <c r="AGB14" s="76"/>
      <c r="AGC14" s="76"/>
      <c r="AGD14" s="76"/>
      <c r="AGE14" s="76"/>
      <c r="AGF14" s="76"/>
      <c r="AGG14" s="76"/>
      <c r="AGH14" s="76"/>
      <c r="AGI14" s="76"/>
      <c r="AGJ14" s="76"/>
      <c r="AGK14" s="76"/>
      <c r="AGL14" s="76"/>
      <c r="AGM14" s="76"/>
      <c r="AGN14" s="76"/>
      <c r="AGO14" s="76"/>
      <c r="AGP14" s="76"/>
      <c r="AGQ14" s="76"/>
      <c r="AGR14" s="76"/>
      <c r="AGS14" s="76"/>
      <c r="AGT14" s="76"/>
      <c r="AGU14" s="76"/>
      <c r="AGV14" s="76"/>
      <c r="AGW14" s="76"/>
      <c r="AGX14" s="76"/>
      <c r="AGY14" s="76"/>
      <c r="AGZ14" s="76"/>
      <c r="AHA14" s="76"/>
      <c r="AHB14" s="76"/>
      <c r="AHC14" s="76"/>
      <c r="AHD14" s="76"/>
      <c r="AHE14" s="76"/>
      <c r="AHF14" s="76"/>
      <c r="AHG14" s="76"/>
      <c r="AHH14" s="76"/>
      <c r="AHI14" s="76"/>
      <c r="AHJ14" s="76"/>
      <c r="AHK14" s="76"/>
      <c r="AHL14" s="76"/>
      <c r="AHM14" s="76"/>
      <c r="AHN14" s="76"/>
      <c r="AHO14" s="76"/>
      <c r="AHP14" s="76"/>
      <c r="AHQ14" s="76"/>
      <c r="AHR14" s="76"/>
      <c r="AHS14" s="76"/>
      <c r="AHT14" s="76"/>
      <c r="AHU14" s="76"/>
      <c r="AHV14" s="76"/>
      <c r="AHW14" s="76"/>
      <c r="AHX14" s="76"/>
      <c r="AHY14" s="76"/>
      <c r="AHZ14" s="76"/>
      <c r="AIA14" s="76"/>
      <c r="AIB14" s="76"/>
      <c r="AIC14" s="76"/>
      <c r="AID14" s="76"/>
      <c r="AIE14" s="76"/>
      <c r="AIF14" s="76"/>
      <c r="AIG14" s="76"/>
      <c r="AIH14" s="76"/>
      <c r="AII14" s="76"/>
      <c r="AIJ14" s="76"/>
      <c r="AIK14" s="76"/>
      <c r="AIL14" s="76"/>
      <c r="AIM14" s="76"/>
      <c r="AIN14" s="76"/>
      <c r="AIO14" s="76"/>
      <c r="AIP14" s="76"/>
      <c r="AIQ14" s="76"/>
      <c r="AIR14" s="76"/>
      <c r="AIS14" s="76"/>
      <c r="AIT14" s="76"/>
      <c r="AIU14" s="76"/>
      <c r="AIV14" s="76"/>
      <c r="AIW14" s="76"/>
      <c r="AIX14" s="76"/>
      <c r="AIY14" s="76"/>
      <c r="AIZ14" s="76"/>
      <c r="AJA14" s="76"/>
      <c r="AJB14" s="76"/>
      <c r="AJC14" s="76"/>
      <c r="AJD14" s="76"/>
      <c r="AJE14" s="76"/>
      <c r="AJF14" s="76"/>
      <c r="AJG14" s="76"/>
      <c r="AJH14" s="76"/>
      <c r="AJI14" s="76"/>
      <c r="AJJ14" s="76"/>
      <c r="AJK14" s="76"/>
      <c r="AJL14" s="76"/>
      <c r="AJM14" s="76"/>
      <c r="AJN14" s="76"/>
      <c r="AJO14" s="76"/>
      <c r="AJP14" s="76"/>
      <c r="AJQ14" s="76"/>
      <c r="AJR14" s="76"/>
      <c r="AJS14" s="76"/>
      <c r="AJT14" s="76"/>
      <c r="AJU14" s="76"/>
      <c r="AJV14" s="76"/>
      <c r="AJW14" s="76"/>
      <c r="AJX14" s="76"/>
      <c r="AJY14" s="76"/>
      <c r="AJZ14" s="76"/>
      <c r="AKA14" s="76"/>
      <c r="AKB14" s="76"/>
      <c r="AKC14" s="76"/>
      <c r="AKD14" s="76"/>
      <c r="AKE14" s="76"/>
      <c r="AKF14" s="76"/>
      <c r="AKG14" s="76"/>
      <c r="AKH14" s="76"/>
      <c r="AKI14" s="76"/>
      <c r="AKJ14" s="76"/>
      <c r="AKK14" s="76"/>
      <c r="AKL14" s="76"/>
      <c r="AKM14" s="76"/>
      <c r="AKN14" s="76"/>
      <c r="AKO14" s="76"/>
      <c r="AKP14" s="76"/>
      <c r="AKQ14" s="76"/>
      <c r="AKR14" s="76"/>
      <c r="AKS14" s="76"/>
      <c r="AKT14" s="76"/>
      <c r="AKU14" s="76"/>
      <c r="AKV14" s="76"/>
      <c r="AKW14" s="76"/>
      <c r="AKX14" s="76"/>
      <c r="AKY14" s="76"/>
      <c r="AKZ14" s="76"/>
      <c r="ALA14" s="76"/>
      <c r="ALB14" s="76"/>
      <c r="ALC14" s="76"/>
      <c r="ALD14" s="76"/>
      <c r="ALE14" s="76"/>
      <c r="ALF14" s="76"/>
      <c r="ALG14" s="76"/>
      <c r="ALH14" s="76"/>
      <c r="ALI14" s="76"/>
      <c r="ALJ14" s="76"/>
      <c r="ALK14" s="76"/>
      <c r="ALL14" s="76"/>
      <c r="ALM14" s="76"/>
      <c r="ALN14" s="76"/>
      <c r="ALO14" s="76"/>
      <c r="ALP14" s="76"/>
      <c r="ALQ14" s="76"/>
      <c r="ALR14" s="76"/>
      <c r="ALS14" s="76"/>
      <c r="ALT14" s="76"/>
      <c r="ALU14" s="76"/>
      <c r="ALV14" s="76"/>
      <c r="ALW14" s="76"/>
      <c r="ALX14" s="76"/>
      <c r="ALY14" s="76"/>
      <c r="ALZ14" s="76"/>
      <c r="AMA14" s="76"/>
      <c r="AMB14" s="76"/>
      <c r="AMC14" s="76"/>
      <c r="AMD14" s="76"/>
      <c r="AME14" s="76"/>
      <c r="AMF14" s="76"/>
      <c r="AMG14" s="76"/>
      <c r="AMH14" s="76"/>
      <c r="AMI14" s="76"/>
      <c r="AMJ14" s="76"/>
    </row>
    <row r="15" spans="1:1024" s="60" customFormat="1" x14ac:dyDescent="0.25">
      <c r="A15" s="18">
        <v>7</v>
      </c>
      <c r="B15" s="68" t="s">
        <v>215</v>
      </c>
      <c r="C15" s="69" t="s">
        <v>45</v>
      </c>
      <c r="D15" s="69">
        <v>0</v>
      </c>
      <c r="E15" s="79" t="e">
        <f>D15+#REF!</f>
        <v>#REF!</v>
      </c>
      <c r="F15" s="18">
        <v>0</v>
      </c>
      <c r="G15" s="18">
        <v>0</v>
      </c>
      <c r="H15" s="18" t="e">
        <f t="shared" si="0"/>
        <v>#REF!</v>
      </c>
      <c r="I15" s="18">
        <v>0</v>
      </c>
      <c r="J15" s="70">
        <f>1.05*6.3</f>
        <v>6.6150000000000002</v>
      </c>
      <c r="K15" s="71" t="e">
        <f>J15-I15-H15</f>
        <v>#REF!</v>
      </c>
      <c r="L15" s="155">
        <f>Итоговая!AD139</f>
        <v>-4.2409999999999997</v>
      </c>
      <c r="M15" s="18" t="s">
        <v>25</v>
      </c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  <c r="IV15" s="76"/>
      <c r="IW15" s="76"/>
      <c r="IX15" s="76"/>
      <c r="IY15" s="76"/>
      <c r="IZ15" s="76"/>
      <c r="JA15" s="76"/>
      <c r="JB15" s="76"/>
      <c r="JC15" s="76"/>
      <c r="JD15" s="76"/>
      <c r="JE15" s="76"/>
      <c r="JF15" s="76"/>
      <c r="JG15" s="76"/>
      <c r="JH15" s="76"/>
      <c r="JI15" s="76"/>
      <c r="JJ15" s="76"/>
      <c r="JK15" s="76"/>
      <c r="JL15" s="76"/>
      <c r="JM15" s="76"/>
      <c r="JN15" s="76"/>
      <c r="JO15" s="76"/>
      <c r="JP15" s="76"/>
      <c r="JQ15" s="76"/>
      <c r="JR15" s="76"/>
      <c r="JS15" s="76"/>
      <c r="JT15" s="76"/>
      <c r="JU15" s="76"/>
      <c r="JV15" s="76"/>
      <c r="JW15" s="76"/>
      <c r="JX15" s="76"/>
      <c r="JY15" s="76"/>
      <c r="JZ15" s="76"/>
      <c r="KA15" s="76"/>
      <c r="KB15" s="76"/>
      <c r="KC15" s="76"/>
      <c r="KD15" s="76"/>
      <c r="KE15" s="76"/>
      <c r="KF15" s="76"/>
      <c r="KG15" s="76"/>
      <c r="KH15" s="76"/>
      <c r="KI15" s="76"/>
      <c r="KJ15" s="76"/>
      <c r="KK15" s="76"/>
      <c r="KL15" s="76"/>
      <c r="KM15" s="76"/>
      <c r="KN15" s="76"/>
      <c r="KO15" s="76"/>
      <c r="KP15" s="76"/>
      <c r="KQ15" s="76"/>
      <c r="KR15" s="76"/>
      <c r="KS15" s="76"/>
      <c r="KT15" s="76"/>
      <c r="KU15" s="76"/>
      <c r="KV15" s="76"/>
      <c r="KW15" s="76"/>
      <c r="KX15" s="76"/>
      <c r="KY15" s="76"/>
      <c r="KZ15" s="76"/>
      <c r="LA15" s="76"/>
      <c r="LB15" s="76"/>
      <c r="LC15" s="76"/>
      <c r="LD15" s="76"/>
      <c r="LE15" s="76"/>
      <c r="LF15" s="76"/>
      <c r="LG15" s="76"/>
      <c r="LH15" s="76"/>
      <c r="LI15" s="76"/>
      <c r="LJ15" s="76"/>
      <c r="LK15" s="76"/>
      <c r="LL15" s="76"/>
      <c r="LM15" s="76"/>
      <c r="LN15" s="76"/>
      <c r="LO15" s="76"/>
      <c r="LP15" s="76"/>
      <c r="LQ15" s="76"/>
      <c r="LR15" s="76"/>
      <c r="LS15" s="76"/>
      <c r="LT15" s="76"/>
      <c r="LU15" s="76"/>
      <c r="LV15" s="76"/>
      <c r="LW15" s="76"/>
      <c r="LX15" s="76"/>
      <c r="LY15" s="76"/>
      <c r="LZ15" s="76"/>
      <c r="MA15" s="76"/>
      <c r="MB15" s="76"/>
      <c r="MC15" s="76"/>
      <c r="MD15" s="76"/>
      <c r="ME15" s="76"/>
      <c r="MF15" s="76"/>
      <c r="MG15" s="76"/>
      <c r="MH15" s="76"/>
      <c r="MI15" s="76"/>
      <c r="MJ15" s="76"/>
      <c r="MK15" s="76"/>
      <c r="ML15" s="76"/>
      <c r="MM15" s="76"/>
      <c r="MN15" s="76"/>
      <c r="MO15" s="76"/>
      <c r="MP15" s="76"/>
      <c r="MQ15" s="76"/>
      <c r="MR15" s="76"/>
      <c r="MS15" s="76"/>
      <c r="MT15" s="76"/>
      <c r="MU15" s="76"/>
      <c r="MV15" s="76"/>
      <c r="MW15" s="76"/>
      <c r="MX15" s="76"/>
      <c r="MY15" s="76"/>
      <c r="MZ15" s="76"/>
      <c r="NA15" s="76"/>
      <c r="NB15" s="76"/>
      <c r="NC15" s="76"/>
      <c r="ND15" s="76"/>
      <c r="NE15" s="76"/>
      <c r="NF15" s="76"/>
      <c r="NG15" s="76"/>
      <c r="NH15" s="76"/>
      <c r="NI15" s="76"/>
      <c r="NJ15" s="76"/>
      <c r="NK15" s="76"/>
      <c r="NL15" s="76"/>
      <c r="NM15" s="76"/>
      <c r="NN15" s="76"/>
      <c r="NO15" s="76"/>
      <c r="NP15" s="76"/>
      <c r="NQ15" s="76"/>
      <c r="NR15" s="76"/>
      <c r="NS15" s="76"/>
      <c r="NT15" s="76"/>
      <c r="NU15" s="76"/>
      <c r="NV15" s="76"/>
      <c r="NW15" s="76"/>
      <c r="NX15" s="76"/>
      <c r="NY15" s="76"/>
      <c r="NZ15" s="76"/>
      <c r="OA15" s="76"/>
      <c r="OB15" s="76"/>
      <c r="OC15" s="76"/>
      <c r="OD15" s="76"/>
      <c r="OE15" s="76"/>
      <c r="OF15" s="76"/>
      <c r="OG15" s="76"/>
      <c r="OH15" s="76"/>
      <c r="OI15" s="76"/>
      <c r="OJ15" s="76"/>
      <c r="OK15" s="76"/>
      <c r="OL15" s="76"/>
      <c r="OM15" s="76"/>
      <c r="ON15" s="76"/>
      <c r="OO15" s="76"/>
      <c r="OP15" s="76"/>
      <c r="OQ15" s="76"/>
      <c r="OR15" s="76"/>
      <c r="OS15" s="76"/>
      <c r="OT15" s="76"/>
      <c r="OU15" s="76"/>
      <c r="OV15" s="76"/>
      <c r="OW15" s="76"/>
      <c r="OX15" s="76"/>
      <c r="OY15" s="76"/>
      <c r="OZ15" s="76"/>
      <c r="PA15" s="76"/>
      <c r="PB15" s="76"/>
      <c r="PC15" s="76"/>
      <c r="PD15" s="76"/>
      <c r="PE15" s="76"/>
      <c r="PF15" s="76"/>
      <c r="PG15" s="76"/>
      <c r="PH15" s="76"/>
      <c r="PI15" s="76"/>
      <c r="PJ15" s="76"/>
      <c r="PK15" s="76"/>
      <c r="PL15" s="76"/>
      <c r="PM15" s="76"/>
      <c r="PN15" s="76"/>
      <c r="PO15" s="76"/>
      <c r="PP15" s="76"/>
      <c r="PQ15" s="76"/>
      <c r="PR15" s="76"/>
      <c r="PS15" s="76"/>
      <c r="PT15" s="76"/>
      <c r="PU15" s="76"/>
      <c r="PV15" s="76"/>
      <c r="PW15" s="76"/>
      <c r="PX15" s="76"/>
      <c r="PY15" s="76"/>
      <c r="PZ15" s="76"/>
      <c r="QA15" s="76"/>
      <c r="QB15" s="76"/>
      <c r="QC15" s="76"/>
      <c r="QD15" s="76"/>
      <c r="QE15" s="76"/>
      <c r="QF15" s="76"/>
      <c r="QG15" s="76"/>
      <c r="QH15" s="76"/>
      <c r="QI15" s="76"/>
      <c r="QJ15" s="76"/>
      <c r="QK15" s="76"/>
      <c r="QL15" s="76"/>
      <c r="QM15" s="76"/>
      <c r="QN15" s="76"/>
      <c r="QO15" s="76"/>
      <c r="QP15" s="76"/>
      <c r="QQ15" s="76"/>
      <c r="QR15" s="76"/>
      <c r="QS15" s="76"/>
      <c r="QT15" s="76"/>
      <c r="QU15" s="76"/>
      <c r="QV15" s="76"/>
      <c r="QW15" s="76"/>
      <c r="QX15" s="76"/>
      <c r="QY15" s="76"/>
      <c r="QZ15" s="76"/>
      <c r="RA15" s="76"/>
      <c r="RB15" s="76"/>
      <c r="RC15" s="76"/>
      <c r="RD15" s="76"/>
      <c r="RE15" s="76"/>
      <c r="RF15" s="76"/>
      <c r="RG15" s="76"/>
      <c r="RH15" s="76"/>
      <c r="RI15" s="76"/>
      <c r="RJ15" s="76"/>
      <c r="RK15" s="76"/>
      <c r="RL15" s="76"/>
      <c r="RM15" s="76"/>
      <c r="RN15" s="76"/>
      <c r="RO15" s="76"/>
      <c r="RP15" s="76"/>
      <c r="RQ15" s="76"/>
      <c r="RR15" s="76"/>
      <c r="RS15" s="76"/>
      <c r="RT15" s="76"/>
      <c r="RU15" s="76"/>
      <c r="RV15" s="76"/>
      <c r="RW15" s="76"/>
      <c r="RX15" s="76"/>
      <c r="RY15" s="76"/>
      <c r="RZ15" s="76"/>
      <c r="SA15" s="76"/>
      <c r="SB15" s="76"/>
      <c r="SC15" s="76"/>
      <c r="SD15" s="76"/>
      <c r="SE15" s="76"/>
      <c r="SF15" s="76"/>
      <c r="SG15" s="76"/>
      <c r="SH15" s="76"/>
      <c r="SI15" s="76"/>
      <c r="SJ15" s="76"/>
      <c r="SK15" s="76"/>
      <c r="SL15" s="76"/>
      <c r="SM15" s="76"/>
      <c r="SN15" s="76"/>
      <c r="SO15" s="76"/>
      <c r="SP15" s="76"/>
      <c r="SQ15" s="76"/>
      <c r="SR15" s="76"/>
      <c r="SS15" s="76"/>
      <c r="ST15" s="76"/>
      <c r="SU15" s="76"/>
      <c r="SV15" s="76"/>
      <c r="SW15" s="76"/>
      <c r="SX15" s="76"/>
      <c r="SY15" s="76"/>
      <c r="SZ15" s="76"/>
      <c r="TA15" s="76"/>
      <c r="TB15" s="76"/>
      <c r="TC15" s="76"/>
      <c r="TD15" s="76"/>
      <c r="TE15" s="76"/>
      <c r="TF15" s="76"/>
      <c r="TG15" s="76"/>
      <c r="TH15" s="76"/>
      <c r="TI15" s="76"/>
      <c r="TJ15" s="76"/>
      <c r="TK15" s="76"/>
      <c r="TL15" s="76"/>
      <c r="TM15" s="76"/>
      <c r="TN15" s="76"/>
      <c r="TO15" s="76"/>
      <c r="TP15" s="76"/>
      <c r="TQ15" s="76"/>
      <c r="TR15" s="76"/>
      <c r="TS15" s="76"/>
      <c r="TT15" s="76"/>
      <c r="TU15" s="76"/>
      <c r="TV15" s="76"/>
      <c r="TW15" s="76"/>
      <c r="TX15" s="76"/>
      <c r="TY15" s="76"/>
      <c r="TZ15" s="76"/>
      <c r="UA15" s="76"/>
      <c r="UB15" s="76"/>
      <c r="UC15" s="76"/>
      <c r="UD15" s="76"/>
      <c r="UE15" s="76"/>
      <c r="UF15" s="76"/>
      <c r="UG15" s="76"/>
      <c r="UH15" s="76"/>
      <c r="UI15" s="76"/>
      <c r="UJ15" s="76"/>
      <c r="UK15" s="76"/>
      <c r="UL15" s="76"/>
      <c r="UM15" s="76"/>
      <c r="UN15" s="76"/>
      <c r="UO15" s="76"/>
      <c r="UP15" s="76"/>
      <c r="UQ15" s="76"/>
      <c r="UR15" s="76"/>
      <c r="US15" s="76"/>
      <c r="UT15" s="76"/>
      <c r="UU15" s="76"/>
      <c r="UV15" s="76"/>
      <c r="UW15" s="76"/>
      <c r="UX15" s="76"/>
      <c r="UY15" s="76"/>
      <c r="UZ15" s="76"/>
      <c r="VA15" s="76"/>
      <c r="VB15" s="76"/>
      <c r="VC15" s="76"/>
      <c r="VD15" s="76"/>
      <c r="VE15" s="76"/>
      <c r="VF15" s="76"/>
      <c r="VG15" s="76"/>
      <c r="VH15" s="76"/>
      <c r="VI15" s="76"/>
      <c r="VJ15" s="76"/>
      <c r="VK15" s="76"/>
      <c r="VL15" s="76"/>
      <c r="VM15" s="76"/>
      <c r="VN15" s="76"/>
      <c r="VO15" s="76"/>
      <c r="VP15" s="76"/>
      <c r="VQ15" s="76"/>
      <c r="VR15" s="76"/>
      <c r="VS15" s="76"/>
      <c r="VT15" s="76"/>
      <c r="VU15" s="76"/>
      <c r="VV15" s="76"/>
      <c r="VW15" s="76"/>
      <c r="VX15" s="76"/>
      <c r="VY15" s="76"/>
      <c r="VZ15" s="76"/>
      <c r="WA15" s="76"/>
      <c r="WB15" s="76"/>
      <c r="WC15" s="76"/>
      <c r="WD15" s="76"/>
      <c r="WE15" s="76"/>
      <c r="WF15" s="76"/>
      <c r="WG15" s="76"/>
      <c r="WH15" s="76"/>
      <c r="WI15" s="76"/>
      <c r="WJ15" s="76"/>
      <c r="WK15" s="76"/>
      <c r="WL15" s="76"/>
      <c r="WM15" s="76"/>
      <c r="WN15" s="76"/>
      <c r="WO15" s="76"/>
      <c r="WP15" s="76"/>
      <c r="WQ15" s="76"/>
      <c r="WR15" s="76"/>
      <c r="WS15" s="76"/>
      <c r="WT15" s="76"/>
      <c r="WU15" s="76"/>
      <c r="WV15" s="76"/>
      <c r="WW15" s="76"/>
      <c r="WX15" s="76"/>
      <c r="WY15" s="76"/>
      <c r="WZ15" s="76"/>
      <c r="XA15" s="76"/>
      <c r="XB15" s="76"/>
      <c r="XC15" s="76"/>
      <c r="XD15" s="76"/>
      <c r="XE15" s="76"/>
      <c r="XF15" s="76"/>
      <c r="XG15" s="76"/>
      <c r="XH15" s="76"/>
      <c r="XI15" s="76"/>
      <c r="XJ15" s="76"/>
      <c r="XK15" s="76"/>
      <c r="XL15" s="76"/>
      <c r="XM15" s="76"/>
      <c r="XN15" s="76"/>
      <c r="XO15" s="76"/>
      <c r="XP15" s="76"/>
      <c r="XQ15" s="76"/>
      <c r="XR15" s="76"/>
      <c r="XS15" s="76"/>
      <c r="XT15" s="76"/>
      <c r="XU15" s="76"/>
      <c r="XV15" s="76"/>
      <c r="XW15" s="76"/>
      <c r="XX15" s="76"/>
      <c r="XY15" s="76"/>
      <c r="XZ15" s="76"/>
      <c r="YA15" s="76"/>
      <c r="YB15" s="76"/>
      <c r="YC15" s="76"/>
      <c r="YD15" s="76"/>
      <c r="YE15" s="76"/>
      <c r="YF15" s="76"/>
      <c r="YG15" s="76"/>
      <c r="YH15" s="76"/>
      <c r="YI15" s="76"/>
      <c r="YJ15" s="76"/>
      <c r="YK15" s="76"/>
      <c r="YL15" s="76"/>
      <c r="YM15" s="76"/>
      <c r="YN15" s="76"/>
      <c r="YO15" s="76"/>
      <c r="YP15" s="76"/>
      <c r="YQ15" s="76"/>
      <c r="YR15" s="76"/>
      <c r="YS15" s="76"/>
      <c r="YT15" s="76"/>
      <c r="YU15" s="76"/>
      <c r="YV15" s="76"/>
      <c r="YW15" s="76"/>
      <c r="YX15" s="76"/>
      <c r="YY15" s="76"/>
      <c r="YZ15" s="76"/>
      <c r="ZA15" s="76"/>
      <c r="ZB15" s="76"/>
      <c r="ZC15" s="76"/>
      <c r="ZD15" s="76"/>
      <c r="ZE15" s="76"/>
      <c r="ZF15" s="76"/>
      <c r="ZG15" s="76"/>
      <c r="ZH15" s="76"/>
      <c r="ZI15" s="76"/>
      <c r="ZJ15" s="76"/>
      <c r="ZK15" s="76"/>
      <c r="ZL15" s="76"/>
      <c r="ZM15" s="76"/>
      <c r="ZN15" s="76"/>
      <c r="ZO15" s="76"/>
      <c r="ZP15" s="76"/>
      <c r="ZQ15" s="76"/>
      <c r="ZR15" s="76"/>
      <c r="ZS15" s="76"/>
      <c r="ZT15" s="76"/>
      <c r="ZU15" s="76"/>
      <c r="ZV15" s="76"/>
      <c r="ZW15" s="76"/>
      <c r="ZX15" s="76"/>
      <c r="ZY15" s="76"/>
      <c r="ZZ15" s="76"/>
      <c r="AAA15" s="76"/>
      <c r="AAB15" s="76"/>
      <c r="AAC15" s="76"/>
      <c r="AAD15" s="76"/>
      <c r="AAE15" s="76"/>
      <c r="AAF15" s="76"/>
      <c r="AAG15" s="76"/>
      <c r="AAH15" s="76"/>
      <c r="AAI15" s="76"/>
      <c r="AAJ15" s="76"/>
      <c r="AAK15" s="76"/>
      <c r="AAL15" s="76"/>
      <c r="AAM15" s="76"/>
      <c r="AAN15" s="76"/>
      <c r="AAO15" s="76"/>
      <c r="AAP15" s="76"/>
      <c r="AAQ15" s="76"/>
      <c r="AAR15" s="76"/>
      <c r="AAS15" s="76"/>
      <c r="AAT15" s="76"/>
      <c r="AAU15" s="76"/>
      <c r="AAV15" s="76"/>
      <c r="AAW15" s="76"/>
      <c r="AAX15" s="76"/>
      <c r="AAY15" s="76"/>
      <c r="AAZ15" s="76"/>
      <c r="ABA15" s="76"/>
      <c r="ABB15" s="76"/>
      <c r="ABC15" s="76"/>
      <c r="ABD15" s="76"/>
      <c r="ABE15" s="76"/>
      <c r="ABF15" s="76"/>
      <c r="ABG15" s="76"/>
      <c r="ABH15" s="76"/>
      <c r="ABI15" s="76"/>
      <c r="ABJ15" s="76"/>
      <c r="ABK15" s="76"/>
      <c r="ABL15" s="76"/>
      <c r="ABM15" s="76"/>
      <c r="ABN15" s="76"/>
      <c r="ABO15" s="76"/>
      <c r="ABP15" s="76"/>
      <c r="ABQ15" s="76"/>
      <c r="ABR15" s="76"/>
      <c r="ABS15" s="76"/>
      <c r="ABT15" s="76"/>
      <c r="ABU15" s="76"/>
      <c r="ABV15" s="76"/>
      <c r="ABW15" s="76"/>
      <c r="ABX15" s="76"/>
      <c r="ABY15" s="76"/>
      <c r="ABZ15" s="76"/>
      <c r="ACA15" s="76"/>
      <c r="ACB15" s="76"/>
      <c r="ACC15" s="76"/>
      <c r="ACD15" s="76"/>
      <c r="ACE15" s="76"/>
      <c r="ACF15" s="76"/>
      <c r="ACG15" s="76"/>
      <c r="ACH15" s="76"/>
      <c r="ACI15" s="76"/>
      <c r="ACJ15" s="76"/>
      <c r="ACK15" s="76"/>
      <c r="ACL15" s="76"/>
      <c r="ACM15" s="76"/>
      <c r="ACN15" s="76"/>
      <c r="ACO15" s="76"/>
      <c r="ACP15" s="76"/>
      <c r="ACQ15" s="76"/>
      <c r="ACR15" s="76"/>
      <c r="ACS15" s="76"/>
      <c r="ACT15" s="76"/>
      <c r="ACU15" s="76"/>
      <c r="ACV15" s="76"/>
      <c r="ACW15" s="76"/>
      <c r="ACX15" s="76"/>
      <c r="ACY15" s="76"/>
      <c r="ACZ15" s="76"/>
      <c r="ADA15" s="76"/>
      <c r="ADB15" s="76"/>
      <c r="ADC15" s="76"/>
      <c r="ADD15" s="76"/>
      <c r="ADE15" s="76"/>
      <c r="ADF15" s="76"/>
      <c r="ADG15" s="76"/>
      <c r="ADH15" s="76"/>
      <c r="ADI15" s="76"/>
      <c r="ADJ15" s="76"/>
      <c r="ADK15" s="76"/>
      <c r="ADL15" s="76"/>
      <c r="ADM15" s="76"/>
      <c r="ADN15" s="76"/>
      <c r="ADO15" s="76"/>
      <c r="ADP15" s="76"/>
      <c r="ADQ15" s="76"/>
      <c r="ADR15" s="76"/>
      <c r="ADS15" s="76"/>
      <c r="ADT15" s="76"/>
      <c r="ADU15" s="76"/>
      <c r="ADV15" s="76"/>
      <c r="ADW15" s="76"/>
      <c r="ADX15" s="76"/>
      <c r="ADY15" s="76"/>
      <c r="ADZ15" s="76"/>
      <c r="AEA15" s="76"/>
      <c r="AEB15" s="76"/>
      <c r="AEC15" s="76"/>
      <c r="AED15" s="76"/>
      <c r="AEE15" s="76"/>
      <c r="AEF15" s="76"/>
      <c r="AEG15" s="76"/>
      <c r="AEH15" s="76"/>
      <c r="AEI15" s="76"/>
      <c r="AEJ15" s="76"/>
      <c r="AEK15" s="76"/>
      <c r="AEL15" s="76"/>
      <c r="AEM15" s="76"/>
      <c r="AEN15" s="76"/>
      <c r="AEO15" s="76"/>
      <c r="AEP15" s="76"/>
      <c r="AEQ15" s="76"/>
      <c r="AER15" s="76"/>
      <c r="AES15" s="76"/>
      <c r="AET15" s="76"/>
      <c r="AEU15" s="76"/>
      <c r="AEV15" s="76"/>
      <c r="AEW15" s="76"/>
      <c r="AEX15" s="76"/>
      <c r="AEY15" s="76"/>
      <c r="AEZ15" s="76"/>
      <c r="AFA15" s="76"/>
      <c r="AFB15" s="76"/>
      <c r="AFC15" s="76"/>
      <c r="AFD15" s="76"/>
      <c r="AFE15" s="76"/>
      <c r="AFF15" s="76"/>
      <c r="AFG15" s="76"/>
      <c r="AFH15" s="76"/>
      <c r="AFI15" s="76"/>
      <c r="AFJ15" s="76"/>
      <c r="AFK15" s="76"/>
      <c r="AFL15" s="76"/>
      <c r="AFM15" s="76"/>
      <c r="AFN15" s="76"/>
      <c r="AFO15" s="76"/>
      <c r="AFP15" s="76"/>
      <c r="AFQ15" s="76"/>
      <c r="AFR15" s="76"/>
      <c r="AFS15" s="76"/>
      <c r="AFT15" s="76"/>
      <c r="AFU15" s="76"/>
      <c r="AFV15" s="76"/>
      <c r="AFW15" s="76"/>
      <c r="AFX15" s="76"/>
      <c r="AFY15" s="76"/>
      <c r="AFZ15" s="76"/>
      <c r="AGA15" s="76"/>
      <c r="AGB15" s="76"/>
      <c r="AGC15" s="76"/>
      <c r="AGD15" s="76"/>
      <c r="AGE15" s="76"/>
      <c r="AGF15" s="76"/>
      <c r="AGG15" s="76"/>
      <c r="AGH15" s="76"/>
      <c r="AGI15" s="76"/>
      <c r="AGJ15" s="76"/>
      <c r="AGK15" s="76"/>
      <c r="AGL15" s="76"/>
      <c r="AGM15" s="76"/>
      <c r="AGN15" s="76"/>
      <c r="AGO15" s="76"/>
      <c r="AGP15" s="76"/>
      <c r="AGQ15" s="76"/>
      <c r="AGR15" s="76"/>
      <c r="AGS15" s="76"/>
      <c r="AGT15" s="76"/>
      <c r="AGU15" s="76"/>
      <c r="AGV15" s="76"/>
      <c r="AGW15" s="76"/>
      <c r="AGX15" s="76"/>
      <c r="AGY15" s="76"/>
      <c r="AGZ15" s="76"/>
      <c r="AHA15" s="76"/>
      <c r="AHB15" s="76"/>
      <c r="AHC15" s="76"/>
      <c r="AHD15" s="76"/>
      <c r="AHE15" s="76"/>
      <c r="AHF15" s="76"/>
      <c r="AHG15" s="76"/>
      <c r="AHH15" s="76"/>
      <c r="AHI15" s="76"/>
      <c r="AHJ15" s="76"/>
      <c r="AHK15" s="76"/>
      <c r="AHL15" s="76"/>
      <c r="AHM15" s="76"/>
      <c r="AHN15" s="76"/>
      <c r="AHO15" s="76"/>
      <c r="AHP15" s="76"/>
      <c r="AHQ15" s="76"/>
      <c r="AHR15" s="76"/>
      <c r="AHS15" s="76"/>
      <c r="AHT15" s="76"/>
      <c r="AHU15" s="76"/>
      <c r="AHV15" s="76"/>
      <c r="AHW15" s="76"/>
      <c r="AHX15" s="76"/>
      <c r="AHY15" s="76"/>
      <c r="AHZ15" s="76"/>
      <c r="AIA15" s="76"/>
      <c r="AIB15" s="76"/>
      <c r="AIC15" s="76"/>
      <c r="AID15" s="76"/>
      <c r="AIE15" s="76"/>
      <c r="AIF15" s="76"/>
      <c r="AIG15" s="76"/>
      <c r="AIH15" s="76"/>
      <c r="AII15" s="76"/>
      <c r="AIJ15" s="76"/>
      <c r="AIK15" s="76"/>
      <c r="AIL15" s="76"/>
      <c r="AIM15" s="76"/>
      <c r="AIN15" s="76"/>
      <c r="AIO15" s="76"/>
      <c r="AIP15" s="76"/>
      <c r="AIQ15" s="76"/>
      <c r="AIR15" s="76"/>
      <c r="AIS15" s="76"/>
      <c r="AIT15" s="76"/>
      <c r="AIU15" s="76"/>
      <c r="AIV15" s="76"/>
      <c r="AIW15" s="76"/>
      <c r="AIX15" s="76"/>
      <c r="AIY15" s="76"/>
      <c r="AIZ15" s="76"/>
      <c r="AJA15" s="76"/>
      <c r="AJB15" s="76"/>
      <c r="AJC15" s="76"/>
      <c r="AJD15" s="76"/>
      <c r="AJE15" s="76"/>
      <c r="AJF15" s="76"/>
      <c r="AJG15" s="76"/>
      <c r="AJH15" s="76"/>
      <c r="AJI15" s="76"/>
      <c r="AJJ15" s="76"/>
      <c r="AJK15" s="76"/>
      <c r="AJL15" s="76"/>
      <c r="AJM15" s="76"/>
      <c r="AJN15" s="76"/>
      <c r="AJO15" s="76"/>
      <c r="AJP15" s="76"/>
      <c r="AJQ15" s="76"/>
      <c r="AJR15" s="76"/>
      <c r="AJS15" s="76"/>
      <c r="AJT15" s="76"/>
      <c r="AJU15" s="76"/>
      <c r="AJV15" s="76"/>
      <c r="AJW15" s="76"/>
      <c r="AJX15" s="76"/>
      <c r="AJY15" s="76"/>
      <c r="AJZ15" s="76"/>
      <c r="AKA15" s="76"/>
      <c r="AKB15" s="76"/>
      <c r="AKC15" s="76"/>
      <c r="AKD15" s="76"/>
      <c r="AKE15" s="76"/>
      <c r="AKF15" s="76"/>
      <c r="AKG15" s="76"/>
      <c r="AKH15" s="76"/>
      <c r="AKI15" s="76"/>
      <c r="AKJ15" s="76"/>
      <c r="AKK15" s="76"/>
      <c r="AKL15" s="76"/>
      <c r="AKM15" s="76"/>
      <c r="AKN15" s="76"/>
      <c r="AKO15" s="76"/>
      <c r="AKP15" s="76"/>
      <c r="AKQ15" s="76"/>
      <c r="AKR15" s="76"/>
      <c r="AKS15" s="76"/>
      <c r="AKT15" s="76"/>
      <c r="AKU15" s="76"/>
      <c r="AKV15" s="76"/>
      <c r="AKW15" s="76"/>
      <c r="AKX15" s="76"/>
      <c r="AKY15" s="76"/>
      <c r="AKZ15" s="76"/>
      <c r="ALA15" s="76"/>
      <c r="ALB15" s="76"/>
      <c r="ALC15" s="76"/>
      <c r="ALD15" s="76"/>
      <c r="ALE15" s="76"/>
      <c r="ALF15" s="76"/>
      <c r="ALG15" s="76"/>
      <c r="ALH15" s="76"/>
      <c r="ALI15" s="76"/>
      <c r="ALJ15" s="76"/>
      <c r="ALK15" s="76"/>
      <c r="ALL15" s="76"/>
      <c r="ALM15" s="76"/>
      <c r="ALN15" s="76"/>
      <c r="ALO15" s="76"/>
      <c r="ALP15" s="76"/>
      <c r="ALQ15" s="76"/>
      <c r="ALR15" s="76"/>
      <c r="ALS15" s="76"/>
      <c r="ALT15" s="76"/>
      <c r="ALU15" s="76"/>
      <c r="ALV15" s="76"/>
      <c r="ALW15" s="76"/>
      <c r="ALX15" s="76"/>
      <c r="ALY15" s="76"/>
      <c r="ALZ15" s="76"/>
      <c r="AMA15" s="76"/>
      <c r="AMB15" s="76"/>
      <c r="AMC15" s="76"/>
      <c r="AMD15" s="76"/>
      <c r="AME15" s="76"/>
      <c r="AMF15" s="76"/>
      <c r="AMG15" s="76"/>
      <c r="AMH15" s="76"/>
      <c r="AMI15" s="76"/>
      <c r="AMJ15" s="76"/>
    </row>
    <row r="16" spans="1:1024" s="60" customFormat="1" x14ac:dyDescent="0.25">
      <c r="A16" s="18">
        <v>8</v>
      </c>
      <c r="B16" s="68" t="s">
        <v>216</v>
      </c>
      <c r="C16" s="69" t="s">
        <v>26</v>
      </c>
      <c r="D16" s="69">
        <v>0</v>
      </c>
      <c r="E16" s="79" t="e">
        <f>D16+#REF!</f>
        <v>#REF!</v>
      </c>
      <c r="F16" s="18">
        <v>0</v>
      </c>
      <c r="G16" s="18">
        <v>0</v>
      </c>
      <c r="H16" s="18" t="e">
        <f t="shared" si="0"/>
        <v>#REF!</v>
      </c>
      <c r="I16" s="18">
        <v>0</v>
      </c>
      <c r="J16" s="70">
        <f>1.05*10</f>
        <v>10.5</v>
      </c>
      <c r="K16" s="71" t="e">
        <f>J16-I16-H16</f>
        <v>#REF!</v>
      </c>
      <c r="L16" s="155">
        <f>Итоговая!AD141</f>
        <v>-2.9090000000000007</v>
      </c>
      <c r="M16" s="18" t="s">
        <v>25</v>
      </c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  <c r="IS16" s="76"/>
      <c r="IT16" s="76"/>
      <c r="IU16" s="76"/>
      <c r="IV16" s="76"/>
      <c r="IW16" s="76"/>
      <c r="IX16" s="76"/>
      <c r="IY16" s="76"/>
      <c r="IZ16" s="76"/>
      <c r="JA16" s="76"/>
      <c r="JB16" s="76"/>
      <c r="JC16" s="76"/>
      <c r="JD16" s="76"/>
      <c r="JE16" s="76"/>
      <c r="JF16" s="76"/>
      <c r="JG16" s="76"/>
      <c r="JH16" s="76"/>
      <c r="JI16" s="76"/>
      <c r="JJ16" s="76"/>
      <c r="JK16" s="76"/>
      <c r="JL16" s="76"/>
      <c r="JM16" s="76"/>
      <c r="JN16" s="76"/>
      <c r="JO16" s="76"/>
      <c r="JP16" s="76"/>
      <c r="JQ16" s="76"/>
      <c r="JR16" s="76"/>
      <c r="JS16" s="76"/>
      <c r="JT16" s="76"/>
      <c r="JU16" s="76"/>
      <c r="JV16" s="76"/>
      <c r="JW16" s="76"/>
      <c r="JX16" s="76"/>
      <c r="JY16" s="76"/>
      <c r="JZ16" s="76"/>
      <c r="KA16" s="76"/>
      <c r="KB16" s="76"/>
      <c r="KC16" s="76"/>
      <c r="KD16" s="76"/>
      <c r="KE16" s="76"/>
      <c r="KF16" s="76"/>
      <c r="KG16" s="76"/>
      <c r="KH16" s="76"/>
      <c r="KI16" s="76"/>
      <c r="KJ16" s="76"/>
      <c r="KK16" s="76"/>
      <c r="KL16" s="76"/>
      <c r="KM16" s="76"/>
      <c r="KN16" s="76"/>
      <c r="KO16" s="76"/>
      <c r="KP16" s="76"/>
      <c r="KQ16" s="76"/>
      <c r="KR16" s="76"/>
      <c r="KS16" s="76"/>
      <c r="KT16" s="76"/>
      <c r="KU16" s="76"/>
      <c r="KV16" s="76"/>
      <c r="KW16" s="76"/>
      <c r="KX16" s="76"/>
      <c r="KY16" s="76"/>
      <c r="KZ16" s="76"/>
      <c r="LA16" s="76"/>
      <c r="LB16" s="76"/>
      <c r="LC16" s="76"/>
      <c r="LD16" s="76"/>
      <c r="LE16" s="76"/>
      <c r="LF16" s="76"/>
      <c r="LG16" s="76"/>
      <c r="LH16" s="76"/>
      <c r="LI16" s="76"/>
      <c r="LJ16" s="76"/>
      <c r="LK16" s="76"/>
      <c r="LL16" s="76"/>
      <c r="LM16" s="76"/>
      <c r="LN16" s="76"/>
      <c r="LO16" s="76"/>
      <c r="LP16" s="76"/>
      <c r="LQ16" s="76"/>
      <c r="LR16" s="76"/>
      <c r="LS16" s="76"/>
      <c r="LT16" s="76"/>
      <c r="LU16" s="76"/>
      <c r="LV16" s="76"/>
      <c r="LW16" s="76"/>
      <c r="LX16" s="76"/>
      <c r="LY16" s="76"/>
      <c r="LZ16" s="76"/>
      <c r="MA16" s="76"/>
      <c r="MB16" s="76"/>
      <c r="MC16" s="76"/>
      <c r="MD16" s="76"/>
      <c r="ME16" s="76"/>
      <c r="MF16" s="76"/>
      <c r="MG16" s="76"/>
      <c r="MH16" s="76"/>
      <c r="MI16" s="76"/>
      <c r="MJ16" s="76"/>
      <c r="MK16" s="76"/>
      <c r="ML16" s="76"/>
      <c r="MM16" s="76"/>
      <c r="MN16" s="76"/>
      <c r="MO16" s="76"/>
      <c r="MP16" s="76"/>
      <c r="MQ16" s="76"/>
      <c r="MR16" s="76"/>
      <c r="MS16" s="76"/>
      <c r="MT16" s="76"/>
      <c r="MU16" s="76"/>
      <c r="MV16" s="76"/>
      <c r="MW16" s="76"/>
      <c r="MX16" s="76"/>
      <c r="MY16" s="76"/>
      <c r="MZ16" s="76"/>
      <c r="NA16" s="76"/>
      <c r="NB16" s="76"/>
      <c r="NC16" s="76"/>
      <c r="ND16" s="76"/>
      <c r="NE16" s="76"/>
      <c r="NF16" s="76"/>
      <c r="NG16" s="76"/>
      <c r="NH16" s="76"/>
      <c r="NI16" s="76"/>
      <c r="NJ16" s="76"/>
      <c r="NK16" s="76"/>
      <c r="NL16" s="76"/>
      <c r="NM16" s="76"/>
      <c r="NN16" s="76"/>
      <c r="NO16" s="76"/>
      <c r="NP16" s="76"/>
      <c r="NQ16" s="76"/>
      <c r="NR16" s="76"/>
      <c r="NS16" s="76"/>
      <c r="NT16" s="76"/>
      <c r="NU16" s="76"/>
      <c r="NV16" s="76"/>
      <c r="NW16" s="76"/>
      <c r="NX16" s="76"/>
      <c r="NY16" s="76"/>
      <c r="NZ16" s="76"/>
      <c r="OA16" s="76"/>
      <c r="OB16" s="76"/>
      <c r="OC16" s="76"/>
      <c r="OD16" s="76"/>
      <c r="OE16" s="76"/>
      <c r="OF16" s="76"/>
      <c r="OG16" s="76"/>
      <c r="OH16" s="76"/>
      <c r="OI16" s="76"/>
      <c r="OJ16" s="76"/>
      <c r="OK16" s="76"/>
      <c r="OL16" s="76"/>
      <c r="OM16" s="76"/>
      <c r="ON16" s="76"/>
      <c r="OO16" s="76"/>
      <c r="OP16" s="76"/>
      <c r="OQ16" s="76"/>
      <c r="OR16" s="76"/>
      <c r="OS16" s="76"/>
      <c r="OT16" s="76"/>
      <c r="OU16" s="76"/>
      <c r="OV16" s="76"/>
      <c r="OW16" s="76"/>
      <c r="OX16" s="76"/>
      <c r="OY16" s="76"/>
      <c r="OZ16" s="76"/>
      <c r="PA16" s="76"/>
      <c r="PB16" s="76"/>
      <c r="PC16" s="76"/>
      <c r="PD16" s="76"/>
      <c r="PE16" s="76"/>
      <c r="PF16" s="76"/>
      <c r="PG16" s="76"/>
      <c r="PH16" s="76"/>
      <c r="PI16" s="76"/>
      <c r="PJ16" s="76"/>
      <c r="PK16" s="76"/>
      <c r="PL16" s="76"/>
      <c r="PM16" s="76"/>
      <c r="PN16" s="76"/>
      <c r="PO16" s="76"/>
      <c r="PP16" s="76"/>
      <c r="PQ16" s="76"/>
      <c r="PR16" s="76"/>
      <c r="PS16" s="76"/>
      <c r="PT16" s="76"/>
      <c r="PU16" s="76"/>
      <c r="PV16" s="76"/>
      <c r="PW16" s="76"/>
      <c r="PX16" s="76"/>
      <c r="PY16" s="76"/>
      <c r="PZ16" s="76"/>
      <c r="QA16" s="76"/>
      <c r="QB16" s="76"/>
      <c r="QC16" s="76"/>
      <c r="QD16" s="76"/>
      <c r="QE16" s="76"/>
      <c r="QF16" s="76"/>
      <c r="QG16" s="76"/>
      <c r="QH16" s="76"/>
      <c r="QI16" s="76"/>
      <c r="QJ16" s="76"/>
      <c r="QK16" s="76"/>
      <c r="QL16" s="76"/>
      <c r="QM16" s="76"/>
      <c r="QN16" s="76"/>
      <c r="QO16" s="76"/>
      <c r="QP16" s="76"/>
      <c r="QQ16" s="76"/>
      <c r="QR16" s="76"/>
      <c r="QS16" s="76"/>
      <c r="QT16" s="76"/>
      <c r="QU16" s="76"/>
      <c r="QV16" s="76"/>
      <c r="QW16" s="76"/>
      <c r="QX16" s="76"/>
      <c r="QY16" s="76"/>
      <c r="QZ16" s="76"/>
      <c r="RA16" s="76"/>
      <c r="RB16" s="76"/>
      <c r="RC16" s="76"/>
      <c r="RD16" s="76"/>
      <c r="RE16" s="76"/>
      <c r="RF16" s="76"/>
      <c r="RG16" s="76"/>
      <c r="RH16" s="76"/>
      <c r="RI16" s="76"/>
      <c r="RJ16" s="76"/>
      <c r="RK16" s="76"/>
      <c r="RL16" s="76"/>
      <c r="RM16" s="76"/>
      <c r="RN16" s="76"/>
      <c r="RO16" s="76"/>
      <c r="RP16" s="76"/>
      <c r="RQ16" s="76"/>
      <c r="RR16" s="76"/>
      <c r="RS16" s="76"/>
      <c r="RT16" s="76"/>
      <c r="RU16" s="76"/>
      <c r="RV16" s="76"/>
      <c r="RW16" s="76"/>
      <c r="RX16" s="76"/>
      <c r="RY16" s="76"/>
      <c r="RZ16" s="76"/>
      <c r="SA16" s="76"/>
      <c r="SB16" s="76"/>
      <c r="SC16" s="76"/>
      <c r="SD16" s="76"/>
      <c r="SE16" s="76"/>
      <c r="SF16" s="76"/>
      <c r="SG16" s="76"/>
      <c r="SH16" s="76"/>
      <c r="SI16" s="76"/>
      <c r="SJ16" s="76"/>
      <c r="SK16" s="76"/>
      <c r="SL16" s="76"/>
      <c r="SM16" s="76"/>
      <c r="SN16" s="76"/>
      <c r="SO16" s="76"/>
      <c r="SP16" s="76"/>
      <c r="SQ16" s="76"/>
      <c r="SR16" s="76"/>
      <c r="SS16" s="76"/>
      <c r="ST16" s="76"/>
      <c r="SU16" s="76"/>
      <c r="SV16" s="76"/>
      <c r="SW16" s="76"/>
      <c r="SX16" s="76"/>
      <c r="SY16" s="76"/>
      <c r="SZ16" s="76"/>
      <c r="TA16" s="76"/>
      <c r="TB16" s="76"/>
      <c r="TC16" s="76"/>
      <c r="TD16" s="76"/>
      <c r="TE16" s="76"/>
      <c r="TF16" s="76"/>
      <c r="TG16" s="76"/>
      <c r="TH16" s="76"/>
      <c r="TI16" s="76"/>
      <c r="TJ16" s="76"/>
      <c r="TK16" s="76"/>
      <c r="TL16" s="76"/>
      <c r="TM16" s="76"/>
      <c r="TN16" s="76"/>
      <c r="TO16" s="76"/>
      <c r="TP16" s="76"/>
      <c r="TQ16" s="76"/>
      <c r="TR16" s="76"/>
      <c r="TS16" s="76"/>
      <c r="TT16" s="76"/>
      <c r="TU16" s="76"/>
      <c r="TV16" s="76"/>
      <c r="TW16" s="76"/>
      <c r="TX16" s="76"/>
      <c r="TY16" s="76"/>
      <c r="TZ16" s="76"/>
      <c r="UA16" s="76"/>
      <c r="UB16" s="76"/>
      <c r="UC16" s="76"/>
      <c r="UD16" s="76"/>
      <c r="UE16" s="76"/>
      <c r="UF16" s="76"/>
      <c r="UG16" s="76"/>
      <c r="UH16" s="76"/>
      <c r="UI16" s="76"/>
      <c r="UJ16" s="76"/>
      <c r="UK16" s="76"/>
      <c r="UL16" s="76"/>
      <c r="UM16" s="76"/>
      <c r="UN16" s="76"/>
      <c r="UO16" s="76"/>
      <c r="UP16" s="76"/>
      <c r="UQ16" s="76"/>
      <c r="UR16" s="76"/>
      <c r="US16" s="76"/>
      <c r="UT16" s="76"/>
      <c r="UU16" s="76"/>
      <c r="UV16" s="76"/>
      <c r="UW16" s="76"/>
      <c r="UX16" s="76"/>
      <c r="UY16" s="76"/>
      <c r="UZ16" s="76"/>
      <c r="VA16" s="76"/>
      <c r="VB16" s="76"/>
      <c r="VC16" s="76"/>
      <c r="VD16" s="76"/>
      <c r="VE16" s="76"/>
      <c r="VF16" s="76"/>
      <c r="VG16" s="76"/>
      <c r="VH16" s="76"/>
      <c r="VI16" s="76"/>
      <c r="VJ16" s="76"/>
      <c r="VK16" s="76"/>
      <c r="VL16" s="76"/>
      <c r="VM16" s="76"/>
      <c r="VN16" s="76"/>
      <c r="VO16" s="76"/>
      <c r="VP16" s="76"/>
      <c r="VQ16" s="76"/>
      <c r="VR16" s="76"/>
      <c r="VS16" s="76"/>
      <c r="VT16" s="76"/>
      <c r="VU16" s="76"/>
      <c r="VV16" s="76"/>
      <c r="VW16" s="76"/>
      <c r="VX16" s="76"/>
      <c r="VY16" s="76"/>
      <c r="VZ16" s="76"/>
      <c r="WA16" s="76"/>
      <c r="WB16" s="76"/>
      <c r="WC16" s="76"/>
      <c r="WD16" s="76"/>
      <c r="WE16" s="76"/>
      <c r="WF16" s="76"/>
      <c r="WG16" s="76"/>
      <c r="WH16" s="76"/>
      <c r="WI16" s="76"/>
      <c r="WJ16" s="76"/>
      <c r="WK16" s="76"/>
      <c r="WL16" s="76"/>
      <c r="WM16" s="76"/>
      <c r="WN16" s="76"/>
      <c r="WO16" s="76"/>
      <c r="WP16" s="76"/>
      <c r="WQ16" s="76"/>
      <c r="WR16" s="76"/>
      <c r="WS16" s="76"/>
      <c r="WT16" s="76"/>
      <c r="WU16" s="76"/>
      <c r="WV16" s="76"/>
      <c r="WW16" s="76"/>
      <c r="WX16" s="76"/>
      <c r="WY16" s="76"/>
      <c r="WZ16" s="76"/>
      <c r="XA16" s="76"/>
      <c r="XB16" s="76"/>
      <c r="XC16" s="76"/>
      <c r="XD16" s="76"/>
      <c r="XE16" s="76"/>
      <c r="XF16" s="76"/>
      <c r="XG16" s="76"/>
      <c r="XH16" s="76"/>
      <c r="XI16" s="76"/>
      <c r="XJ16" s="76"/>
      <c r="XK16" s="76"/>
      <c r="XL16" s="76"/>
      <c r="XM16" s="76"/>
      <c r="XN16" s="76"/>
      <c r="XO16" s="76"/>
      <c r="XP16" s="76"/>
      <c r="XQ16" s="76"/>
      <c r="XR16" s="76"/>
      <c r="XS16" s="76"/>
      <c r="XT16" s="76"/>
      <c r="XU16" s="76"/>
      <c r="XV16" s="76"/>
      <c r="XW16" s="76"/>
      <c r="XX16" s="76"/>
      <c r="XY16" s="76"/>
      <c r="XZ16" s="76"/>
      <c r="YA16" s="76"/>
      <c r="YB16" s="76"/>
      <c r="YC16" s="76"/>
      <c r="YD16" s="76"/>
      <c r="YE16" s="76"/>
      <c r="YF16" s="76"/>
      <c r="YG16" s="76"/>
      <c r="YH16" s="76"/>
      <c r="YI16" s="76"/>
      <c r="YJ16" s="76"/>
      <c r="YK16" s="76"/>
      <c r="YL16" s="76"/>
      <c r="YM16" s="76"/>
      <c r="YN16" s="76"/>
      <c r="YO16" s="76"/>
      <c r="YP16" s="76"/>
      <c r="YQ16" s="76"/>
      <c r="YR16" s="76"/>
      <c r="YS16" s="76"/>
      <c r="YT16" s="76"/>
      <c r="YU16" s="76"/>
      <c r="YV16" s="76"/>
      <c r="YW16" s="76"/>
      <c r="YX16" s="76"/>
      <c r="YY16" s="76"/>
      <c r="YZ16" s="76"/>
      <c r="ZA16" s="76"/>
      <c r="ZB16" s="76"/>
      <c r="ZC16" s="76"/>
      <c r="ZD16" s="76"/>
      <c r="ZE16" s="76"/>
      <c r="ZF16" s="76"/>
      <c r="ZG16" s="76"/>
      <c r="ZH16" s="76"/>
      <c r="ZI16" s="76"/>
      <c r="ZJ16" s="76"/>
      <c r="ZK16" s="76"/>
      <c r="ZL16" s="76"/>
      <c r="ZM16" s="76"/>
      <c r="ZN16" s="76"/>
      <c r="ZO16" s="76"/>
      <c r="ZP16" s="76"/>
      <c r="ZQ16" s="76"/>
      <c r="ZR16" s="76"/>
      <c r="ZS16" s="76"/>
      <c r="ZT16" s="76"/>
      <c r="ZU16" s="76"/>
      <c r="ZV16" s="76"/>
      <c r="ZW16" s="76"/>
      <c r="ZX16" s="76"/>
      <c r="ZY16" s="76"/>
      <c r="ZZ16" s="76"/>
      <c r="AAA16" s="76"/>
      <c r="AAB16" s="76"/>
      <c r="AAC16" s="76"/>
      <c r="AAD16" s="76"/>
      <c r="AAE16" s="76"/>
      <c r="AAF16" s="76"/>
      <c r="AAG16" s="76"/>
      <c r="AAH16" s="76"/>
      <c r="AAI16" s="76"/>
      <c r="AAJ16" s="76"/>
      <c r="AAK16" s="76"/>
      <c r="AAL16" s="76"/>
      <c r="AAM16" s="76"/>
      <c r="AAN16" s="76"/>
      <c r="AAO16" s="76"/>
      <c r="AAP16" s="76"/>
      <c r="AAQ16" s="76"/>
      <c r="AAR16" s="76"/>
      <c r="AAS16" s="76"/>
      <c r="AAT16" s="76"/>
      <c r="AAU16" s="76"/>
      <c r="AAV16" s="76"/>
      <c r="AAW16" s="76"/>
      <c r="AAX16" s="76"/>
      <c r="AAY16" s="76"/>
      <c r="AAZ16" s="76"/>
      <c r="ABA16" s="76"/>
      <c r="ABB16" s="76"/>
      <c r="ABC16" s="76"/>
      <c r="ABD16" s="76"/>
      <c r="ABE16" s="76"/>
      <c r="ABF16" s="76"/>
      <c r="ABG16" s="76"/>
      <c r="ABH16" s="76"/>
      <c r="ABI16" s="76"/>
      <c r="ABJ16" s="76"/>
      <c r="ABK16" s="76"/>
      <c r="ABL16" s="76"/>
      <c r="ABM16" s="76"/>
      <c r="ABN16" s="76"/>
      <c r="ABO16" s="76"/>
      <c r="ABP16" s="76"/>
      <c r="ABQ16" s="76"/>
      <c r="ABR16" s="76"/>
      <c r="ABS16" s="76"/>
      <c r="ABT16" s="76"/>
      <c r="ABU16" s="76"/>
      <c r="ABV16" s="76"/>
      <c r="ABW16" s="76"/>
      <c r="ABX16" s="76"/>
      <c r="ABY16" s="76"/>
      <c r="ABZ16" s="76"/>
      <c r="ACA16" s="76"/>
      <c r="ACB16" s="76"/>
      <c r="ACC16" s="76"/>
      <c r="ACD16" s="76"/>
      <c r="ACE16" s="76"/>
      <c r="ACF16" s="76"/>
      <c r="ACG16" s="76"/>
      <c r="ACH16" s="76"/>
      <c r="ACI16" s="76"/>
      <c r="ACJ16" s="76"/>
      <c r="ACK16" s="76"/>
      <c r="ACL16" s="76"/>
      <c r="ACM16" s="76"/>
      <c r="ACN16" s="76"/>
      <c r="ACO16" s="76"/>
      <c r="ACP16" s="76"/>
      <c r="ACQ16" s="76"/>
      <c r="ACR16" s="76"/>
      <c r="ACS16" s="76"/>
      <c r="ACT16" s="76"/>
      <c r="ACU16" s="76"/>
      <c r="ACV16" s="76"/>
      <c r="ACW16" s="76"/>
      <c r="ACX16" s="76"/>
      <c r="ACY16" s="76"/>
      <c r="ACZ16" s="76"/>
      <c r="ADA16" s="76"/>
      <c r="ADB16" s="76"/>
      <c r="ADC16" s="76"/>
      <c r="ADD16" s="76"/>
      <c r="ADE16" s="76"/>
      <c r="ADF16" s="76"/>
      <c r="ADG16" s="76"/>
      <c r="ADH16" s="76"/>
      <c r="ADI16" s="76"/>
      <c r="ADJ16" s="76"/>
      <c r="ADK16" s="76"/>
      <c r="ADL16" s="76"/>
      <c r="ADM16" s="76"/>
      <c r="ADN16" s="76"/>
      <c r="ADO16" s="76"/>
      <c r="ADP16" s="76"/>
      <c r="ADQ16" s="76"/>
      <c r="ADR16" s="76"/>
      <c r="ADS16" s="76"/>
      <c r="ADT16" s="76"/>
      <c r="ADU16" s="76"/>
      <c r="ADV16" s="76"/>
      <c r="ADW16" s="76"/>
      <c r="ADX16" s="76"/>
      <c r="ADY16" s="76"/>
      <c r="ADZ16" s="76"/>
      <c r="AEA16" s="76"/>
      <c r="AEB16" s="76"/>
      <c r="AEC16" s="76"/>
      <c r="AED16" s="76"/>
      <c r="AEE16" s="76"/>
      <c r="AEF16" s="76"/>
      <c r="AEG16" s="76"/>
      <c r="AEH16" s="76"/>
      <c r="AEI16" s="76"/>
      <c r="AEJ16" s="76"/>
      <c r="AEK16" s="76"/>
      <c r="AEL16" s="76"/>
      <c r="AEM16" s="76"/>
      <c r="AEN16" s="76"/>
      <c r="AEO16" s="76"/>
      <c r="AEP16" s="76"/>
      <c r="AEQ16" s="76"/>
      <c r="AER16" s="76"/>
      <c r="AES16" s="76"/>
      <c r="AET16" s="76"/>
      <c r="AEU16" s="76"/>
      <c r="AEV16" s="76"/>
      <c r="AEW16" s="76"/>
      <c r="AEX16" s="76"/>
      <c r="AEY16" s="76"/>
      <c r="AEZ16" s="76"/>
      <c r="AFA16" s="76"/>
      <c r="AFB16" s="76"/>
      <c r="AFC16" s="76"/>
      <c r="AFD16" s="76"/>
      <c r="AFE16" s="76"/>
      <c r="AFF16" s="76"/>
      <c r="AFG16" s="76"/>
      <c r="AFH16" s="76"/>
      <c r="AFI16" s="76"/>
      <c r="AFJ16" s="76"/>
      <c r="AFK16" s="76"/>
      <c r="AFL16" s="76"/>
      <c r="AFM16" s="76"/>
      <c r="AFN16" s="76"/>
      <c r="AFO16" s="76"/>
      <c r="AFP16" s="76"/>
      <c r="AFQ16" s="76"/>
      <c r="AFR16" s="76"/>
      <c r="AFS16" s="76"/>
      <c r="AFT16" s="76"/>
      <c r="AFU16" s="76"/>
      <c r="AFV16" s="76"/>
      <c r="AFW16" s="76"/>
      <c r="AFX16" s="76"/>
      <c r="AFY16" s="76"/>
      <c r="AFZ16" s="76"/>
      <c r="AGA16" s="76"/>
      <c r="AGB16" s="76"/>
      <c r="AGC16" s="76"/>
      <c r="AGD16" s="76"/>
      <c r="AGE16" s="76"/>
      <c r="AGF16" s="76"/>
      <c r="AGG16" s="76"/>
      <c r="AGH16" s="76"/>
      <c r="AGI16" s="76"/>
      <c r="AGJ16" s="76"/>
      <c r="AGK16" s="76"/>
      <c r="AGL16" s="76"/>
      <c r="AGM16" s="76"/>
      <c r="AGN16" s="76"/>
      <c r="AGO16" s="76"/>
      <c r="AGP16" s="76"/>
      <c r="AGQ16" s="76"/>
      <c r="AGR16" s="76"/>
      <c r="AGS16" s="76"/>
      <c r="AGT16" s="76"/>
      <c r="AGU16" s="76"/>
      <c r="AGV16" s="76"/>
      <c r="AGW16" s="76"/>
      <c r="AGX16" s="76"/>
      <c r="AGY16" s="76"/>
      <c r="AGZ16" s="76"/>
      <c r="AHA16" s="76"/>
      <c r="AHB16" s="76"/>
      <c r="AHC16" s="76"/>
      <c r="AHD16" s="76"/>
      <c r="AHE16" s="76"/>
      <c r="AHF16" s="76"/>
      <c r="AHG16" s="76"/>
      <c r="AHH16" s="76"/>
      <c r="AHI16" s="76"/>
      <c r="AHJ16" s="76"/>
      <c r="AHK16" s="76"/>
      <c r="AHL16" s="76"/>
      <c r="AHM16" s="76"/>
      <c r="AHN16" s="76"/>
      <c r="AHO16" s="76"/>
      <c r="AHP16" s="76"/>
      <c r="AHQ16" s="76"/>
      <c r="AHR16" s="76"/>
      <c r="AHS16" s="76"/>
      <c r="AHT16" s="76"/>
      <c r="AHU16" s="76"/>
      <c r="AHV16" s="76"/>
      <c r="AHW16" s="76"/>
      <c r="AHX16" s="76"/>
      <c r="AHY16" s="76"/>
      <c r="AHZ16" s="76"/>
      <c r="AIA16" s="76"/>
      <c r="AIB16" s="76"/>
      <c r="AIC16" s="76"/>
      <c r="AID16" s="76"/>
      <c r="AIE16" s="76"/>
      <c r="AIF16" s="76"/>
      <c r="AIG16" s="76"/>
      <c r="AIH16" s="76"/>
      <c r="AII16" s="76"/>
      <c r="AIJ16" s="76"/>
      <c r="AIK16" s="76"/>
      <c r="AIL16" s="76"/>
      <c r="AIM16" s="76"/>
      <c r="AIN16" s="76"/>
      <c r="AIO16" s="76"/>
      <c r="AIP16" s="76"/>
      <c r="AIQ16" s="76"/>
      <c r="AIR16" s="76"/>
      <c r="AIS16" s="76"/>
      <c r="AIT16" s="76"/>
      <c r="AIU16" s="76"/>
      <c r="AIV16" s="76"/>
      <c r="AIW16" s="76"/>
      <c r="AIX16" s="76"/>
      <c r="AIY16" s="76"/>
      <c r="AIZ16" s="76"/>
      <c r="AJA16" s="76"/>
      <c r="AJB16" s="76"/>
      <c r="AJC16" s="76"/>
      <c r="AJD16" s="76"/>
      <c r="AJE16" s="76"/>
      <c r="AJF16" s="76"/>
      <c r="AJG16" s="76"/>
      <c r="AJH16" s="76"/>
      <c r="AJI16" s="76"/>
      <c r="AJJ16" s="76"/>
      <c r="AJK16" s="76"/>
      <c r="AJL16" s="76"/>
      <c r="AJM16" s="76"/>
      <c r="AJN16" s="76"/>
      <c r="AJO16" s="76"/>
      <c r="AJP16" s="76"/>
      <c r="AJQ16" s="76"/>
      <c r="AJR16" s="76"/>
      <c r="AJS16" s="76"/>
      <c r="AJT16" s="76"/>
      <c r="AJU16" s="76"/>
      <c r="AJV16" s="76"/>
      <c r="AJW16" s="76"/>
      <c r="AJX16" s="76"/>
      <c r="AJY16" s="76"/>
      <c r="AJZ16" s="76"/>
      <c r="AKA16" s="76"/>
      <c r="AKB16" s="76"/>
      <c r="AKC16" s="76"/>
      <c r="AKD16" s="76"/>
      <c r="AKE16" s="76"/>
      <c r="AKF16" s="76"/>
      <c r="AKG16" s="76"/>
      <c r="AKH16" s="76"/>
      <c r="AKI16" s="76"/>
      <c r="AKJ16" s="76"/>
      <c r="AKK16" s="76"/>
      <c r="AKL16" s="76"/>
      <c r="AKM16" s="76"/>
      <c r="AKN16" s="76"/>
      <c r="AKO16" s="76"/>
      <c r="AKP16" s="76"/>
      <c r="AKQ16" s="76"/>
      <c r="AKR16" s="76"/>
      <c r="AKS16" s="76"/>
      <c r="AKT16" s="76"/>
      <c r="AKU16" s="76"/>
      <c r="AKV16" s="76"/>
      <c r="AKW16" s="76"/>
      <c r="AKX16" s="76"/>
      <c r="AKY16" s="76"/>
      <c r="AKZ16" s="76"/>
      <c r="ALA16" s="76"/>
      <c r="ALB16" s="76"/>
      <c r="ALC16" s="76"/>
      <c r="ALD16" s="76"/>
      <c r="ALE16" s="76"/>
      <c r="ALF16" s="76"/>
      <c r="ALG16" s="76"/>
      <c r="ALH16" s="76"/>
      <c r="ALI16" s="76"/>
      <c r="ALJ16" s="76"/>
      <c r="ALK16" s="76"/>
      <c r="ALL16" s="76"/>
      <c r="ALM16" s="76"/>
      <c r="ALN16" s="76"/>
      <c r="ALO16" s="76"/>
      <c r="ALP16" s="76"/>
      <c r="ALQ16" s="76"/>
      <c r="ALR16" s="76"/>
      <c r="ALS16" s="76"/>
      <c r="ALT16" s="76"/>
      <c r="ALU16" s="76"/>
      <c r="ALV16" s="76"/>
      <c r="ALW16" s="76"/>
      <c r="ALX16" s="76"/>
      <c r="ALY16" s="76"/>
      <c r="ALZ16" s="76"/>
      <c r="AMA16" s="76"/>
      <c r="AMB16" s="76"/>
      <c r="AMC16" s="76"/>
      <c r="AMD16" s="76"/>
      <c r="AME16" s="76"/>
      <c r="AMF16" s="76"/>
      <c r="AMG16" s="76"/>
      <c r="AMH16" s="76"/>
      <c r="AMI16" s="76"/>
      <c r="AMJ16" s="76"/>
    </row>
    <row r="17" spans="1:14" x14ac:dyDescent="0.25">
      <c r="A17" s="52"/>
      <c r="B17" s="77" t="s">
        <v>43</v>
      </c>
      <c r="C17" s="54">
        <v>237.9</v>
      </c>
      <c r="D17" s="77"/>
      <c r="E17" s="78"/>
      <c r="F17" s="77"/>
      <c r="G17" s="77"/>
      <c r="H17" s="77"/>
      <c r="I17" s="77"/>
      <c r="J17" s="77"/>
      <c r="K17" s="77"/>
      <c r="L17" s="94">
        <f>L7+L8+L9+L12+L13+L14+L15+L16</f>
        <v>-32.866660000000003</v>
      </c>
      <c r="M17" s="77"/>
      <c r="N17" s="76"/>
    </row>
    <row r="18" spans="1:14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76"/>
      <c r="M18" s="76"/>
    </row>
  </sheetData>
  <mergeCells count="18">
    <mergeCell ref="M9:M11"/>
    <mergeCell ref="A1:M1"/>
    <mergeCell ref="A2:A4"/>
    <mergeCell ref="B2:B4"/>
    <mergeCell ref="C2:L2"/>
    <mergeCell ref="M2:M4"/>
    <mergeCell ref="C3:C4"/>
    <mergeCell ref="D3:D4"/>
    <mergeCell ref="E3:E4"/>
    <mergeCell ref="F3:G3"/>
    <mergeCell ref="H3:H4"/>
    <mergeCell ref="I3:I4"/>
    <mergeCell ref="J3:J4"/>
    <mergeCell ref="K3:K4"/>
    <mergeCell ref="L3:L4"/>
    <mergeCell ref="A6:K6"/>
    <mergeCell ref="A9:A11"/>
    <mergeCell ref="L9:L1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Итоговая</vt:lpstr>
      <vt:lpstr>Интерактивная карта</vt:lpstr>
      <vt:lpstr>Информация для ТП</vt:lpstr>
      <vt:lpstr>Приоритет</vt:lpstr>
      <vt:lpstr>Свод тек.деф.зима</vt:lpstr>
      <vt:lpstr>Свод.ожид.тек.зима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2015-07-09T07:14:51Z</dcterms:modified>
</cp:coreProperties>
</file>