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70" windowHeight="11640" activeTab="0"/>
  </bookViews>
  <sheets>
    <sheet name="апрель2010" sheetId="1" r:id="rId1"/>
  </sheets>
  <definedNames/>
  <calcPr fullCalcOnLoad="1"/>
</workbook>
</file>

<file path=xl/sharedStrings.xml><?xml version="1.0" encoding="utf-8"?>
<sst xmlns="http://schemas.openxmlformats.org/spreadsheetml/2006/main" count="561" uniqueCount="204">
  <si>
    <t>открыт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</si>
  <si>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</si>
  <si>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</si>
  <si>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</si>
  <si>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</si>
  <si>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</si>
  <si>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</si>
  <si>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</si>
  <si>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</si>
  <si>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</si>
  <si>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</si>
  <si>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</si>
  <si>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</si>
  <si>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</si>
  <si>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6,3+10</t>
  </si>
  <si>
    <t>2,5+4</t>
  </si>
  <si>
    <t>16+10</t>
  </si>
  <si>
    <t>4+6,3</t>
  </si>
  <si>
    <t>2,5+3,2</t>
  </si>
  <si>
    <t>6,3+4</t>
  </si>
  <si>
    <t>10+6,3</t>
  </si>
  <si>
    <t>1,6+4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</si>
  <si>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</si>
  <si>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</si>
  <si>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</si>
  <si>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</si>
  <si>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</si>
  <si>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</si>
  <si>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</si>
  <si>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</si>
  <si>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40+31,5+40</t>
  </si>
  <si>
    <t>16+16+25+40</t>
  </si>
  <si>
    <t>40+63</t>
  </si>
  <si>
    <t>No.</t>
  </si>
  <si>
    <t>Object of main substation, voltage class</t>
  </si>
  <si>
    <t xml:space="preserve">Current deficit  </t>
  </si>
  <si>
    <t>Note</t>
  </si>
  <si>
    <t>Installed power capacity of transformers Sуst.,  including their number, pcs/ MVA</t>
  </si>
  <si>
    <t>Summary total capacity of Central Substation following the results of measurements of load maximum Sмах , MVA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</si>
  <si>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</si>
  <si>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</si>
  <si>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</si>
  <si>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</si>
  <si>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Deficit/proficit of Main Substation, MVA</t>
  </si>
  <si>
    <t>МVА</t>
  </si>
  <si>
    <t>Мin.</t>
  </si>
  <si>
    <t>SS 110/10 kv Lopandino</t>
  </si>
  <si>
    <t>SS 110/35/10 kv Nerussa</t>
  </si>
  <si>
    <t xml:space="preserve">Nom. capacity MV, MVA </t>
  </si>
  <si>
    <t xml:space="preserve">Nom. capacity LV, MVA </t>
  </si>
  <si>
    <t>SS 110/6 kv Svenskaya</t>
  </si>
  <si>
    <t>SS 110/10 kv Khmelevskaya</t>
  </si>
  <si>
    <t>SS 110/6 kv Energoremont</t>
  </si>
  <si>
    <t>SS 110/6 kv Naytopovichi 8NA</t>
  </si>
  <si>
    <t>SS 110/10  kv Glybochka</t>
  </si>
  <si>
    <t>SS 110/10 kv Desyatukha</t>
  </si>
  <si>
    <t>SS 110/35/10 kv Ivaytenki</t>
  </si>
  <si>
    <t>SS 110/35/10 kv Lugovaya</t>
  </si>
  <si>
    <t>SS 110/35/10  kv Plyuskovo</t>
  </si>
  <si>
    <t>SS 35/10 kv Aleshinskaya</t>
  </si>
  <si>
    <t>SS 35/10 kv Altukhovskaya</t>
  </si>
  <si>
    <t>SS 35/10 kv Domashovo</t>
  </si>
  <si>
    <t>SS 35/6 kv Dronovskaya</t>
  </si>
  <si>
    <t>SS 35/10 kv Kokorevskaya</t>
  </si>
  <si>
    <t>SS 35/6 kv Malopolpinskaya</t>
  </si>
  <si>
    <t xml:space="preserve">SS 35/10  kv Morachevskaya </t>
  </si>
  <si>
    <t>SS 35/10  kv Saltanovskaya</t>
  </si>
  <si>
    <t>SS 35/10  kv Svetovo</t>
  </si>
  <si>
    <t xml:space="preserve">SS 35/10 kv Seshcha </t>
  </si>
  <si>
    <t>SS 35/10 kv Sovkhoznaya</t>
  </si>
  <si>
    <t>SS 35/10 kv Strachevskaya</t>
  </si>
  <si>
    <t>SS 35/10 kv Strashevichi</t>
  </si>
  <si>
    <t>SS 35/10 kv Usozhskaya</t>
  </si>
  <si>
    <t>SS 35/10 kv Kharinovskaya</t>
  </si>
  <si>
    <t>SS 35/10 kv Kharitonovskaya</t>
  </si>
  <si>
    <t>SS 35/10 kv Divovka</t>
  </si>
  <si>
    <t>SS 35/10 kv  Molodkovo</t>
  </si>
  <si>
    <t>SS 35/10 kv Papsuevskaya</t>
  </si>
  <si>
    <t>SS 35/10 kv Radutinskaya</t>
  </si>
  <si>
    <t>SS 35/6 kv Ushchepye</t>
  </si>
  <si>
    <t>SS 35/10 kv Ushchepye</t>
  </si>
  <si>
    <t>SS 35/10 kv Yakovskaya</t>
  </si>
  <si>
    <t>SS 110/35/6 kv Aksinino</t>
  </si>
  <si>
    <t>SS 110/10 kv Airport</t>
  </si>
  <si>
    <t>SS 110/6 kv Bezhitskaya</t>
  </si>
  <si>
    <t>SS 110/6 kv Water intake</t>
  </si>
  <si>
    <t>SS 110/6 kv Gorodishchenskaya</t>
  </si>
  <si>
    <t>SS 110/10  kv Dobrunskaya</t>
  </si>
  <si>
    <t>SS 110/35/6  kv Dormashevskaya</t>
  </si>
  <si>
    <t>Nom. capacity MV, MVA</t>
  </si>
  <si>
    <t>Nom. capacity LV, MVA</t>
  </si>
  <si>
    <t>SS 110/35/10 kv Dubrovskaya</t>
  </si>
  <si>
    <t>SS 110/35/6 kv Dyadkovksya</t>
  </si>
  <si>
    <t>SS 110/35/10 kv Zhukovskaya</t>
  </si>
  <si>
    <t>SS 110/6 kv Zarechnaya</t>
  </si>
  <si>
    <t>SS 110/35/6 kv Ivotskaya</t>
  </si>
  <si>
    <t>SS 110/6 kv Kamvolnaya</t>
  </si>
  <si>
    <t>SS 110/6 kv Karachevskaya</t>
  </si>
  <si>
    <t>SS 110/6 kv  Karachizhskaya</t>
  </si>
  <si>
    <t>SS 110/35/10 kv Kletnyanskaya</t>
  </si>
  <si>
    <t>SS 110/35/10 kv Komarichi</t>
  </si>
  <si>
    <t>SS 110/10 kv Letoshniki</t>
  </si>
  <si>
    <t>SS 110/6 kv Mamonovskaya</t>
  </si>
  <si>
    <t>SS 110/35/10 kv Maritskaya</t>
  </si>
  <si>
    <t>SS 110/6 kv Michurinskaya</t>
  </si>
  <si>
    <t>SS 110/10 kv Molotinskaya</t>
  </si>
  <si>
    <t>SS 110/10 kv Polpinskaya</t>
  </si>
  <si>
    <t>SS 110/6 kv Sovetskaya</t>
  </si>
  <si>
    <t>SS 110/6 kv Staleliteynaya</t>
  </si>
  <si>
    <t>SS 110/10 kv Teplichnaya</t>
  </si>
  <si>
    <t>SS 110/6 kv Uritskaya</t>
  </si>
  <si>
    <t>SS 110/35/10 kv Tsentralnaya</t>
  </si>
  <si>
    <t>SS 110/6 kv Yuzhnaya</t>
  </si>
  <si>
    <t>SS 110/10 kv Bobovichi</t>
  </si>
  <si>
    <t>SS 110/6 kv Belaya Berezka</t>
  </si>
  <si>
    <t>SS 110/10 kv Valuets</t>
  </si>
  <si>
    <t>SS 110/35/6 kv Vodoochistnaya</t>
  </si>
  <si>
    <t>SS 110/6 kv Vysokoe</t>
  </si>
  <si>
    <t>SS 110/10 kv Zalineynaya</t>
  </si>
  <si>
    <t>SS 110/6 kv Zapadnaya</t>
  </si>
  <si>
    <t>SS 110/35/10 kv Klimovo</t>
  </si>
  <si>
    <t>SS 110/35/6 kv Kozhany</t>
  </si>
  <si>
    <t>SS 110/10 kv Krasny Rog</t>
  </si>
  <si>
    <t>SS 110/35/10 kv Pogar</t>
  </si>
  <si>
    <t>SS 110/35/10 kv Pochepskaya</t>
  </si>
  <si>
    <t>SS 110/10 kv Semyachki</t>
  </si>
  <si>
    <t>SS 110/35/10 kv Starodub</t>
  </si>
  <si>
    <t>SS 110/10 kv Staroselye</t>
  </si>
  <si>
    <t>SS 110/35/6 kv Surazh</t>
  </si>
  <si>
    <t>SS 110/10 kv Trubchevsk</t>
  </si>
  <si>
    <t>SS 110/10 kv Shelomy</t>
  </si>
  <si>
    <t>SS 110/35/6 kv Yubileynaya</t>
  </si>
  <si>
    <t>SS 35/6 kv Beloberezhskaya</t>
  </si>
  <si>
    <t>SS 35/10 kv Brasovskaya</t>
  </si>
  <si>
    <t>SS 35/10 kv Bulshevskaya</t>
  </si>
  <si>
    <t>SS 35/6 kv Bytosh</t>
  </si>
  <si>
    <t>SS 35/6 kv Velyaminovskaya</t>
  </si>
  <si>
    <t>SS 35/6 kv Vetma</t>
  </si>
  <si>
    <t>SS 35/6 kv Volodarskaya</t>
  </si>
  <si>
    <t>SS 35/10 kv Glodnevskaya</t>
  </si>
  <si>
    <t>SS 35/6 kv Gorodskaya</t>
  </si>
  <si>
    <t>SS 35/10 kv Grishina Sloboda</t>
  </si>
  <si>
    <t>SS 35/10 kv Dobrovodye</t>
  </si>
  <si>
    <t>SS 35/10 kv Zhiryatinskaya</t>
  </si>
  <si>
    <t>SS 35/10 kv Igritskaya</t>
  </si>
  <si>
    <t>SS 35/10 kv Kasilovskaya</t>
  </si>
  <si>
    <t>SS 35/10 kv Kositskaya</t>
  </si>
  <si>
    <t>SS 35/10 kv Krupets</t>
  </si>
  <si>
    <t>SS 35/10 kv Luna</t>
  </si>
  <si>
    <t>SS 35/6 kv Lyubokhna</t>
  </si>
  <si>
    <t>SS 35/10 kv Mareevskaya</t>
  </si>
  <si>
    <t>SS 35/10 kv Nevdolsk</t>
  </si>
  <si>
    <t>SS 35/10 kv Norinskaya</t>
  </si>
  <si>
    <t>SS 35/6 kv Paltso</t>
  </si>
  <si>
    <t>SS 35/6 kv Pobeda</t>
  </si>
  <si>
    <t>SS 35/10 kv Pogreby</t>
  </si>
  <si>
    <t>SS 35/10 kv Privolskaya</t>
  </si>
  <si>
    <t>SS 35/10 kv Rzhanitskaya</t>
  </si>
  <si>
    <t>SS 35/10 kv Rognedinskaya</t>
  </si>
  <si>
    <t>SS 35/10,5 kv Ruzhnenskaya</t>
  </si>
  <si>
    <t>SS 35/10 kv Sevskaya</t>
  </si>
  <si>
    <t>SS 35/6 kc Seshcha</t>
  </si>
  <si>
    <t>SS 35/6 kv Star</t>
  </si>
  <si>
    <t>SS 35/10 kv Teplovskaya</t>
  </si>
  <si>
    <t>SS 35/10 kv Fedorovskaya</t>
  </si>
  <si>
    <t>SS 35/6 kv Fokinskaya</t>
  </si>
  <si>
    <t>SS 35/6 kv Fosforitnaya</t>
  </si>
  <si>
    <t>SS 35/10 kv Khvoshchevskaya</t>
  </si>
  <si>
    <t>SS 35/10 kv Abarinskaya</t>
  </si>
  <si>
    <t>SS 35/10 kv Andreykovichi</t>
  </si>
  <si>
    <t>SS 35/10 kv Borshchevo</t>
  </si>
  <si>
    <t>SS 35/10 kv Vlazovichi</t>
  </si>
  <si>
    <t>SS 35/6 kv Water intake</t>
  </si>
  <si>
    <t>SS 35/10 kv Voronok</t>
  </si>
  <si>
    <t>SS 35/10 kv Gordeevka</t>
  </si>
  <si>
    <t>SS 35/10 kv Gridenki</t>
  </si>
  <si>
    <t>SS 35/10 kv Zavodskaya</t>
  </si>
  <si>
    <t>SS 35/10 kv Istopki</t>
  </si>
  <si>
    <t>SS 35/10 kv Katashin</t>
  </si>
  <si>
    <t>SS 35/10 kv Kivay</t>
  </si>
  <si>
    <t>SS 35/10 kv Krutoyar</t>
  </si>
  <si>
    <t>SS 35/10 kv Logovatoe</t>
  </si>
  <si>
    <t>SS 35/10 kv Lopazna</t>
  </si>
  <si>
    <t>SS 35/10 kv Mglinskaya</t>
  </si>
  <si>
    <t>SS 35/10 kv Mishkovka</t>
  </si>
  <si>
    <t>SS 35/10 kv Novo-Drokov</t>
  </si>
  <si>
    <t>SS 35/10 kv Putevaya</t>
  </si>
  <si>
    <t>SS 35/10 kv Selishchanskaya</t>
  </si>
  <si>
    <t>SS 35/10 kv Slava</t>
  </si>
  <si>
    <t>SS 35/10 kv Smolevichi</t>
  </si>
  <si>
    <t>SS 35/10 kv Solovyevka</t>
  </si>
  <si>
    <t>SS 35/10 kv Sytaya Buda</t>
  </si>
  <si>
    <t>SS 35/6 kv Tembr</t>
  </si>
  <si>
    <t>SS 35/10 kv Churovichi</t>
  </si>
  <si>
    <t>SS 35/10 kv Shcherbinichi</t>
  </si>
  <si>
    <t>Total:</t>
  </si>
  <si>
    <t>deficit</t>
  </si>
  <si>
    <t>proficit</t>
  </si>
  <si>
    <t>24 hours</t>
  </si>
  <si>
    <t>12 hours</t>
  </si>
  <si>
    <t>6 hours</t>
  </si>
  <si>
    <t>3 hours</t>
  </si>
  <si>
    <t>opened</t>
  </si>
  <si>
    <t>closed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</si>
</sst>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Calibri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8"/>
      <color indexed="8"/>
      <name val="Times New Roman"/>
      <family val="1"/>
    </font>
    <font>
      <b/>
      <i/>
      <sz val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i/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9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5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2" fontId="7" fillId="34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164" fontId="10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4" fontId="10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0" fillId="33" borderId="13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7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5"/>
  <sheetViews>
    <sheetView tabSelected="1" zoomScalePageLayoutView="0" workbookViewId="0" topLeftCell="B1">
      <pane ySplit="5" topLeftCell="A6" activePane="bottomLeft" state="frozen"/>
      <selection pane="topLeft" activeCell="A1" sqref="A1"/>
      <selection pane="bottomLeft" activeCell="E7" sqref="E7"/>
    </sheetView>
  </sheetViews>
  <sheetFormatPr defaultColWidth="9.140625" defaultRowHeight="15"/>
  <cols>
    <col min="1" max="1" width="6.00390625" style="35" customWidth="1"/>
    <col min="2" max="2" width="15.00390625" style="0" customWidth="1"/>
    <col min="3" max="3" width="9.140625" style="35" customWidth="1"/>
  </cols>
  <sheetData>
    <row r="1" spans="1:12" s="1" customFormat="1" ht="11.25">
      <c r="A1" s="43"/>
      <c r="C1" s="43"/>
      <c r="J1" s="77"/>
      <c r="K1" s="77"/>
      <c r="L1" s="27"/>
    </row>
    <row r="2" spans="1:12" s="1" customFormat="1" ht="11.25">
      <c r="A2" s="43"/>
      <c r="C2" s="43"/>
      <c r="J2" s="78"/>
      <c r="K2" s="78"/>
      <c r="L2" s="27"/>
    </row>
    <row r="3" spans="1:12" s="1" customFormat="1" ht="15" customHeight="1">
      <c r="A3" s="80" t="s">
        <v>33</v>
      </c>
      <c r="B3" s="72" t="s">
        <v>34</v>
      </c>
      <c r="C3" s="75" t="s">
        <v>35</v>
      </c>
      <c r="D3" s="81"/>
      <c r="E3" s="81"/>
      <c r="F3" s="81"/>
      <c r="G3" s="81"/>
      <c r="H3" s="81"/>
      <c r="I3" s="81"/>
      <c r="J3" s="81"/>
      <c r="K3" s="82"/>
      <c r="L3" s="76" t="s">
        <v>36</v>
      </c>
    </row>
    <row r="4" spans="1:12" s="1" customFormat="1" ht="15" customHeight="1">
      <c r="A4" s="83"/>
      <c r="B4" s="73"/>
      <c r="C4" s="72" t="s">
        <v>37</v>
      </c>
      <c r="D4" s="72" t="s">
        <v>38</v>
      </c>
      <c r="E4" s="75" t="s">
        <v>39</v>
      </c>
      <c r="F4" s="82"/>
      <c r="G4" s="72" t="s">
        <v>40</v>
      </c>
      <c r="H4" s="72" t="s">
        <v>41</v>
      </c>
      <c r="I4" s="72" t="s">
        <v>42</v>
      </c>
      <c r="J4" s="79" t="s">
        <v>43</v>
      </c>
      <c r="K4" s="84"/>
      <c r="L4" s="83"/>
    </row>
    <row r="5" spans="1:12" s="1" customFormat="1" ht="64.5" customHeight="1">
      <c r="A5" s="85"/>
      <c r="B5" s="74"/>
      <c r="C5" s="74"/>
      <c r="D5" s="74"/>
      <c r="E5" s="26" t="s">
        <v>44</v>
      </c>
      <c r="F5" s="26" t="s">
        <v>45</v>
      </c>
      <c r="G5" s="74"/>
      <c r="H5" s="74"/>
      <c r="I5" s="74"/>
      <c r="J5" s="86"/>
      <c r="K5" s="87"/>
      <c r="L5" s="85"/>
    </row>
    <row r="6" spans="1:12" s="1" customFormat="1" ht="11.25">
      <c r="A6" s="47">
        <v>1</v>
      </c>
      <c r="B6" s="26">
        <v>2</v>
      </c>
      <c r="C6" s="47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5">
        <v>12</v>
      </c>
    </row>
    <row r="7" spans="1:12" s="1" customFormat="1" ht="22.5">
      <c r="A7" s="12">
        <v>1</v>
      </c>
      <c r="B7" s="9" t="s">
        <v>46</v>
      </c>
      <c r="C7" s="12">
        <v>6.3</v>
      </c>
      <c r="D7" s="30">
        <v>1.2</v>
      </c>
      <c r="E7" s="9">
        <v>1.2</v>
      </c>
      <c r="F7" s="9" t="s">
        <v>198</v>
      </c>
      <c r="G7" s="19">
        <f aca="true" t="shared" si="0" ref="G7:G25">D7-E7</f>
        <v>0</v>
      </c>
      <c r="H7" s="9">
        <v>0</v>
      </c>
      <c r="I7" s="17">
        <f>1.05*6.3</f>
        <v>6.615</v>
      </c>
      <c r="J7" s="5">
        <f>I7-H7-G7</f>
        <v>6.615</v>
      </c>
      <c r="K7" s="5">
        <f>J7</f>
        <v>6.615</v>
      </c>
      <c r="L7" s="9" t="s">
        <v>202</v>
      </c>
    </row>
    <row r="8" spans="1:12" s="1" customFormat="1" ht="22.5">
      <c r="A8" s="50">
        <v>2</v>
      </c>
      <c r="B8" s="9" t="s">
        <v>47</v>
      </c>
      <c r="C8" s="40">
        <v>16</v>
      </c>
      <c r="D8" s="30">
        <f>D9+D10</f>
        <v>3.8</v>
      </c>
      <c r="E8" s="9">
        <f>E9+E10</f>
        <v>3.4</v>
      </c>
      <c r="F8" s="9" t="s">
        <v>198</v>
      </c>
      <c r="G8" s="19">
        <f t="shared" si="0"/>
        <v>0.3999999999999999</v>
      </c>
      <c r="H8" s="9">
        <v>0</v>
      </c>
      <c r="I8" s="17">
        <f>1.05*16</f>
        <v>16.8</v>
      </c>
      <c r="J8" s="5">
        <f>I8-H8-G8</f>
        <v>16.400000000000002</v>
      </c>
      <c r="K8" s="53">
        <f>MIN(J8:J10)</f>
        <v>15.100000000000001</v>
      </c>
      <c r="L8" s="59" t="s">
        <v>202</v>
      </c>
    </row>
    <row r="9" spans="1:12" s="1" customFormat="1" ht="22.5" customHeight="1">
      <c r="A9" s="51"/>
      <c r="B9" s="88" t="s">
        <v>48</v>
      </c>
      <c r="C9" s="36">
        <v>16</v>
      </c>
      <c r="D9" s="31">
        <v>1.7</v>
      </c>
      <c r="E9" s="18">
        <v>1.5</v>
      </c>
      <c r="F9" s="9" t="s">
        <v>198</v>
      </c>
      <c r="G9" s="19">
        <f t="shared" si="0"/>
        <v>0.19999999999999996</v>
      </c>
      <c r="H9" s="18">
        <v>0</v>
      </c>
      <c r="I9" s="17">
        <f>1.05*16</f>
        <v>16.8</v>
      </c>
      <c r="J9" s="5">
        <f>I9-D9</f>
        <v>15.100000000000001</v>
      </c>
      <c r="K9" s="54"/>
      <c r="L9" s="60"/>
    </row>
    <row r="10" spans="1:12" s="1" customFormat="1" ht="21.75" customHeight="1">
      <c r="A10" s="52"/>
      <c r="B10" s="88" t="s">
        <v>49</v>
      </c>
      <c r="C10" s="36">
        <v>16</v>
      </c>
      <c r="D10" s="31">
        <v>2.1</v>
      </c>
      <c r="E10" s="18">
        <v>1.9</v>
      </c>
      <c r="F10" s="9" t="s">
        <v>198</v>
      </c>
      <c r="G10" s="19">
        <f t="shared" si="0"/>
        <v>0.20000000000000018</v>
      </c>
      <c r="H10" s="18">
        <v>0</v>
      </c>
      <c r="I10" s="17">
        <f>1.05*16</f>
        <v>16.8</v>
      </c>
      <c r="J10" s="5">
        <f>I10-G10-H10</f>
        <v>16.6</v>
      </c>
      <c r="K10" s="55"/>
      <c r="L10" s="61"/>
    </row>
    <row r="11" spans="1:12" s="1" customFormat="1" ht="22.5">
      <c r="A11" s="12">
        <v>3</v>
      </c>
      <c r="B11" s="9" t="s">
        <v>50</v>
      </c>
      <c r="C11" s="40">
        <v>6.3</v>
      </c>
      <c r="D11" s="30">
        <v>1.602</v>
      </c>
      <c r="E11" s="9">
        <v>1.5</v>
      </c>
      <c r="F11" s="9" t="s">
        <v>198</v>
      </c>
      <c r="G11" s="19">
        <f t="shared" si="0"/>
        <v>0.10200000000000009</v>
      </c>
      <c r="H11" s="9">
        <v>0</v>
      </c>
      <c r="I11" s="17">
        <f>1.05*6.3</f>
        <v>6.615</v>
      </c>
      <c r="J11" s="5">
        <f aca="true" t="shared" si="1" ref="J11:J17">I11-H11-G11</f>
        <v>6.513</v>
      </c>
      <c r="K11" s="5">
        <f aca="true" t="shared" si="2" ref="K11:K16">J11</f>
        <v>6.513</v>
      </c>
      <c r="L11" s="9" t="s">
        <v>202</v>
      </c>
    </row>
    <row r="12" spans="1:12" s="1" customFormat="1" ht="22.5">
      <c r="A12" s="12">
        <v>4</v>
      </c>
      <c r="B12" s="9" t="s">
        <v>51</v>
      </c>
      <c r="C12" s="40">
        <v>6.3</v>
      </c>
      <c r="D12" s="30">
        <v>0.361</v>
      </c>
      <c r="E12" s="9">
        <v>0.361</v>
      </c>
      <c r="F12" s="9" t="s">
        <v>198</v>
      </c>
      <c r="G12" s="19">
        <f t="shared" si="0"/>
        <v>0</v>
      </c>
      <c r="H12" s="9">
        <v>0</v>
      </c>
      <c r="I12" s="17">
        <f>1.05*6.3</f>
        <v>6.615</v>
      </c>
      <c r="J12" s="5">
        <f t="shared" si="1"/>
        <v>6.615</v>
      </c>
      <c r="K12" s="5">
        <f t="shared" si="2"/>
        <v>6.615</v>
      </c>
      <c r="L12" s="9" t="s">
        <v>202</v>
      </c>
    </row>
    <row r="13" spans="1:12" s="1" customFormat="1" ht="21.75" customHeight="1">
      <c r="A13" s="12">
        <v>5</v>
      </c>
      <c r="B13" s="9" t="s">
        <v>52</v>
      </c>
      <c r="C13" s="40">
        <v>10</v>
      </c>
      <c r="D13" s="30">
        <v>6.4</v>
      </c>
      <c r="E13" s="9">
        <v>6.4</v>
      </c>
      <c r="F13" s="9" t="s">
        <v>198</v>
      </c>
      <c r="G13" s="19">
        <f t="shared" si="0"/>
        <v>0</v>
      </c>
      <c r="H13" s="9">
        <v>0</v>
      </c>
      <c r="I13" s="17">
        <f>1.05*10</f>
        <v>10.5</v>
      </c>
      <c r="J13" s="5">
        <f t="shared" si="1"/>
        <v>10.5</v>
      </c>
      <c r="K13" s="5">
        <f t="shared" si="2"/>
        <v>10.5</v>
      </c>
      <c r="L13" s="9" t="s">
        <v>202</v>
      </c>
    </row>
    <row r="14" spans="1:12" s="1" customFormat="1" ht="22.5">
      <c r="A14" s="12">
        <v>1</v>
      </c>
      <c r="B14" s="9" t="s">
        <v>53</v>
      </c>
      <c r="C14" s="40">
        <v>10</v>
      </c>
      <c r="D14" s="30">
        <v>0.671</v>
      </c>
      <c r="E14" s="9">
        <v>0.671</v>
      </c>
      <c r="F14" s="9" t="s">
        <v>198</v>
      </c>
      <c r="G14" s="19">
        <f t="shared" si="0"/>
        <v>0</v>
      </c>
      <c r="H14" s="9">
        <v>0</v>
      </c>
      <c r="I14" s="17">
        <f>1.05*10</f>
        <v>10.5</v>
      </c>
      <c r="J14" s="5">
        <f t="shared" si="1"/>
        <v>10.5</v>
      </c>
      <c r="K14" s="5">
        <f t="shared" si="2"/>
        <v>10.5</v>
      </c>
      <c r="L14" s="9" t="s">
        <v>202</v>
      </c>
    </row>
    <row r="15" spans="1:12" s="1" customFormat="1" ht="22.5">
      <c r="A15" s="12">
        <v>2</v>
      </c>
      <c r="B15" s="9" t="s">
        <v>54</v>
      </c>
      <c r="C15" s="40">
        <v>2.5</v>
      </c>
      <c r="D15" s="30">
        <v>1.225</v>
      </c>
      <c r="E15" s="9">
        <v>1.225</v>
      </c>
      <c r="F15" s="9" t="s">
        <v>198</v>
      </c>
      <c r="G15" s="19">
        <f t="shared" si="0"/>
        <v>0</v>
      </c>
      <c r="H15" s="9">
        <v>0</v>
      </c>
      <c r="I15" s="17">
        <f>1.05*2.5</f>
        <v>2.625</v>
      </c>
      <c r="J15" s="5">
        <f t="shared" si="1"/>
        <v>2.625</v>
      </c>
      <c r="K15" s="5">
        <f t="shared" si="2"/>
        <v>2.625</v>
      </c>
      <c r="L15" s="9" t="s">
        <v>202</v>
      </c>
    </row>
    <row r="16" spans="1:12" s="1" customFormat="1" ht="22.5">
      <c r="A16" s="12">
        <v>3</v>
      </c>
      <c r="B16" s="9" t="s">
        <v>55</v>
      </c>
      <c r="C16" s="40">
        <v>6.3</v>
      </c>
      <c r="D16" s="30">
        <v>1.191</v>
      </c>
      <c r="E16" s="9">
        <v>1.187</v>
      </c>
      <c r="F16" s="9" t="s">
        <v>198</v>
      </c>
      <c r="G16" s="19">
        <f t="shared" si="0"/>
        <v>0.0040000000000000036</v>
      </c>
      <c r="H16" s="9">
        <v>0</v>
      </c>
      <c r="I16" s="17">
        <f>1.05*6.3</f>
        <v>6.615</v>
      </c>
      <c r="J16" s="5">
        <f t="shared" si="1"/>
        <v>6.611000000000001</v>
      </c>
      <c r="K16" s="5">
        <f t="shared" si="2"/>
        <v>6.611000000000001</v>
      </c>
      <c r="L16" s="9" t="s">
        <v>202</v>
      </c>
    </row>
    <row r="17" spans="1:12" s="1" customFormat="1" ht="22.5">
      <c r="A17" s="50">
        <v>4</v>
      </c>
      <c r="B17" s="9" t="s">
        <v>56</v>
      </c>
      <c r="C17" s="40">
        <v>6.3</v>
      </c>
      <c r="D17" s="30">
        <f>D18+D19</f>
        <v>1.6</v>
      </c>
      <c r="E17" s="9">
        <f>E18+E19</f>
        <v>1.6</v>
      </c>
      <c r="F17" s="9" t="s">
        <v>198</v>
      </c>
      <c r="G17" s="19">
        <f t="shared" si="0"/>
        <v>0</v>
      </c>
      <c r="H17" s="9">
        <v>0</v>
      </c>
      <c r="I17" s="17">
        <f>1.05*6.3</f>
        <v>6.615</v>
      </c>
      <c r="J17" s="5">
        <f t="shared" si="1"/>
        <v>6.615</v>
      </c>
      <c r="K17" s="53">
        <f>MIN(J17:J19)</f>
        <v>5.915</v>
      </c>
      <c r="L17" s="59" t="s">
        <v>202</v>
      </c>
    </row>
    <row r="18" spans="1:12" s="1" customFormat="1" ht="21" customHeight="1">
      <c r="A18" s="51"/>
      <c r="B18" s="88" t="s">
        <v>48</v>
      </c>
      <c r="C18" s="36">
        <v>6.3</v>
      </c>
      <c r="D18" s="31">
        <v>0.7</v>
      </c>
      <c r="E18" s="18">
        <v>0.9</v>
      </c>
      <c r="F18" s="9" t="s">
        <v>198</v>
      </c>
      <c r="G18" s="19">
        <v>0</v>
      </c>
      <c r="H18" s="18">
        <v>0</v>
      </c>
      <c r="I18" s="17">
        <f>1.05*6.3</f>
        <v>6.615</v>
      </c>
      <c r="J18" s="5">
        <f>I18-D18</f>
        <v>5.915</v>
      </c>
      <c r="K18" s="54"/>
      <c r="L18" s="60"/>
    </row>
    <row r="19" spans="1:12" s="1" customFormat="1" ht="21" customHeight="1">
      <c r="A19" s="52"/>
      <c r="B19" s="88" t="s">
        <v>49</v>
      </c>
      <c r="C19" s="36">
        <v>6.3</v>
      </c>
      <c r="D19" s="31">
        <v>0.9</v>
      </c>
      <c r="E19" s="18">
        <v>0.7</v>
      </c>
      <c r="F19" s="9" t="s">
        <v>198</v>
      </c>
      <c r="G19" s="19">
        <f t="shared" si="0"/>
        <v>0.20000000000000007</v>
      </c>
      <c r="H19" s="18">
        <v>0</v>
      </c>
      <c r="I19" s="17">
        <f>1.05*6.3</f>
        <v>6.615</v>
      </c>
      <c r="J19" s="5">
        <f>I19-G19-H19</f>
        <v>6.415</v>
      </c>
      <c r="K19" s="55"/>
      <c r="L19" s="61"/>
    </row>
    <row r="20" spans="1:12" s="1" customFormat="1" ht="22.5">
      <c r="A20" s="50">
        <v>5</v>
      </c>
      <c r="B20" s="9" t="s">
        <v>57</v>
      </c>
      <c r="C20" s="40">
        <v>16</v>
      </c>
      <c r="D20" s="30">
        <f>D21+D22</f>
        <v>5.4</v>
      </c>
      <c r="E20" s="9">
        <f>E21+E22</f>
        <v>4.7</v>
      </c>
      <c r="F20" s="9" t="s">
        <v>198</v>
      </c>
      <c r="G20" s="19">
        <f t="shared" si="0"/>
        <v>0.7000000000000002</v>
      </c>
      <c r="H20" s="9">
        <v>0</v>
      </c>
      <c r="I20" s="17">
        <f>1.05*16</f>
        <v>16.8</v>
      </c>
      <c r="J20" s="5">
        <f>I20-H20-G20</f>
        <v>16.1</v>
      </c>
      <c r="K20" s="53">
        <f>MIN(J20:J22)</f>
        <v>12.100000000000001</v>
      </c>
      <c r="L20" s="59" t="s">
        <v>202</v>
      </c>
    </row>
    <row r="21" spans="1:12" s="1" customFormat="1" ht="22.5" customHeight="1">
      <c r="A21" s="51"/>
      <c r="B21" s="88" t="s">
        <v>48</v>
      </c>
      <c r="C21" s="36">
        <v>16</v>
      </c>
      <c r="D21" s="31">
        <v>4.7</v>
      </c>
      <c r="E21" s="18">
        <v>3.8</v>
      </c>
      <c r="F21" s="9" t="s">
        <v>198</v>
      </c>
      <c r="G21" s="19">
        <f t="shared" si="0"/>
        <v>0.9000000000000004</v>
      </c>
      <c r="H21" s="18">
        <v>0</v>
      </c>
      <c r="I21" s="17">
        <f>1.05*16</f>
        <v>16.8</v>
      </c>
      <c r="J21" s="5">
        <f>I21-D21</f>
        <v>12.100000000000001</v>
      </c>
      <c r="K21" s="54"/>
      <c r="L21" s="60"/>
    </row>
    <row r="22" spans="1:12" s="1" customFormat="1" ht="21.75" customHeight="1">
      <c r="A22" s="52"/>
      <c r="B22" s="88" t="s">
        <v>49</v>
      </c>
      <c r="C22" s="36">
        <v>16</v>
      </c>
      <c r="D22" s="31">
        <v>0.7</v>
      </c>
      <c r="E22" s="18">
        <v>0.9</v>
      </c>
      <c r="F22" s="9" t="s">
        <v>198</v>
      </c>
      <c r="G22" s="19">
        <v>0</v>
      </c>
      <c r="H22" s="18">
        <v>0</v>
      </c>
      <c r="I22" s="17">
        <f>1.05*16</f>
        <v>16.8</v>
      </c>
      <c r="J22" s="5">
        <f>I22-G22-H22</f>
        <v>16.8</v>
      </c>
      <c r="K22" s="55"/>
      <c r="L22" s="61"/>
    </row>
    <row r="23" spans="1:12" s="1" customFormat="1" ht="22.5">
      <c r="A23" s="50">
        <v>6</v>
      </c>
      <c r="B23" s="9" t="s">
        <v>58</v>
      </c>
      <c r="C23" s="40">
        <v>6.3</v>
      </c>
      <c r="D23" s="30">
        <f>D24+D25</f>
        <v>2.2</v>
      </c>
      <c r="E23" s="9">
        <f>E24+E25</f>
        <v>2.1</v>
      </c>
      <c r="F23" s="9" t="s">
        <v>198</v>
      </c>
      <c r="G23" s="19">
        <f t="shared" si="0"/>
        <v>0.10000000000000009</v>
      </c>
      <c r="H23" s="9">
        <v>0</v>
      </c>
      <c r="I23" s="17">
        <f>1.05*6.3</f>
        <v>6.615</v>
      </c>
      <c r="J23" s="5">
        <f>I23-H23-G23</f>
        <v>6.515000000000001</v>
      </c>
      <c r="K23" s="53">
        <f>MIN(J23:J25)</f>
        <v>5.615</v>
      </c>
      <c r="L23" s="59" t="s">
        <v>202</v>
      </c>
    </row>
    <row r="24" spans="1:12" s="1" customFormat="1" ht="21" customHeight="1">
      <c r="A24" s="51"/>
      <c r="B24" s="88" t="s">
        <v>48</v>
      </c>
      <c r="C24" s="36">
        <v>6.3</v>
      </c>
      <c r="D24" s="31">
        <v>1</v>
      </c>
      <c r="E24" s="18">
        <v>1.1</v>
      </c>
      <c r="F24" s="9" t="s">
        <v>198</v>
      </c>
      <c r="G24" s="19">
        <v>0</v>
      </c>
      <c r="H24" s="18">
        <v>0</v>
      </c>
      <c r="I24" s="17">
        <f>1.05*6.3</f>
        <v>6.615</v>
      </c>
      <c r="J24" s="5">
        <f>I24-D24</f>
        <v>5.615</v>
      </c>
      <c r="K24" s="54"/>
      <c r="L24" s="60"/>
    </row>
    <row r="25" spans="1:12" s="1" customFormat="1" ht="20.25" customHeight="1">
      <c r="A25" s="52"/>
      <c r="B25" s="88" t="s">
        <v>49</v>
      </c>
      <c r="C25" s="36">
        <v>6.3</v>
      </c>
      <c r="D25" s="31">
        <v>1.2</v>
      </c>
      <c r="E25" s="18">
        <v>1</v>
      </c>
      <c r="F25" s="9" t="s">
        <v>198</v>
      </c>
      <c r="G25" s="19">
        <f t="shared" si="0"/>
        <v>0.19999999999999996</v>
      </c>
      <c r="H25" s="18">
        <v>0</v>
      </c>
      <c r="I25" s="17">
        <f>1.05*6.3</f>
        <v>6.615</v>
      </c>
      <c r="J25" s="5">
        <f>I25-G25-H25</f>
        <v>6.415</v>
      </c>
      <c r="K25" s="55"/>
      <c r="L25" s="61"/>
    </row>
    <row r="26" spans="1:12" s="1" customFormat="1" ht="22.5">
      <c r="A26" s="12">
        <v>7</v>
      </c>
      <c r="B26" s="9" t="s">
        <v>59</v>
      </c>
      <c r="C26" s="40">
        <v>2.5</v>
      </c>
      <c r="D26" s="30">
        <v>0.4</v>
      </c>
      <c r="E26" s="9">
        <f aca="true" t="shared" si="3" ref="E26:E48">D26</f>
        <v>0.4</v>
      </c>
      <c r="F26" s="9" t="s">
        <v>198</v>
      </c>
      <c r="G26" s="5">
        <f aca="true" t="shared" si="4" ref="G26:G48">E26</f>
        <v>0.4</v>
      </c>
      <c r="H26" s="18">
        <v>0</v>
      </c>
      <c r="I26" s="5">
        <f aca="true" t="shared" si="5" ref="I26:I48">G26-H26</f>
        <v>0.4</v>
      </c>
      <c r="J26" s="5">
        <f aca="true" t="shared" si="6" ref="J26:J48">I26-D26</f>
        <v>0</v>
      </c>
      <c r="K26" s="5">
        <f aca="true" t="shared" si="7" ref="K26:K48">J26</f>
        <v>0</v>
      </c>
      <c r="L26" s="9" t="s">
        <v>202</v>
      </c>
    </row>
    <row r="27" spans="1:12" s="1" customFormat="1" ht="22.5">
      <c r="A27" s="12">
        <v>8</v>
      </c>
      <c r="B27" s="9" t="s">
        <v>60</v>
      </c>
      <c r="C27" s="40">
        <v>1.6</v>
      </c>
      <c r="D27" s="30">
        <v>0.5</v>
      </c>
      <c r="E27" s="9">
        <f t="shared" si="3"/>
        <v>0.5</v>
      </c>
      <c r="F27" s="9" t="s">
        <v>198</v>
      </c>
      <c r="G27" s="5">
        <f t="shared" si="4"/>
        <v>0.5</v>
      </c>
      <c r="H27" s="18">
        <v>0</v>
      </c>
      <c r="I27" s="5">
        <f t="shared" si="5"/>
        <v>0.5</v>
      </c>
      <c r="J27" s="5">
        <f t="shared" si="6"/>
        <v>0</v>
      </c>
      <c r="K27" s="5">
        <f t="shared" si="7"/>
        <v>0</v>
      </c>
      <c r="L27" s="9" t="s">
        <v>202</v>
      </c>
    </row>
    <row r="28" spans="1:12" s="1" customFormat="1" ht="22.5">
      <c r="A28" s="12">
        <v>9</v>
      </c>
      <c r="B28" s="9" t="s">
        <v>61</v>
      </c>
      <c r="C28" s="40">
        <v>2.5</v>
      </c>
      <c r="D28" s="30">
        <v>0.522</v>
      </c>
      <c r="E28" s="9">
        <f t="shared" si="3"/>
        <v>0.522</v>
      </c>
      <c r="F28" s="9" t="s">
        <v>198</v>
      </c>
      <c r="G28" s="5">
        <f t="shared" si="4"/>
        <v>0.522</v>
      </c>
      <c r="H28" s="18">
        <v>0</v>
      </c>
      <c r="I28" s="5">
        <f t="shared" si="5"/>
        <v>0.522</v>
      </c>
      <c r="J28" s="5">
        <f t="shared" si="6"/>
        <v>0</v>
      </c>
      <c r="K28" s="5">
        <f t="shared" si="7"/>
        <v>0</v>
      </c>
      <c r="L28" s="9" t="s">
        <v>202</v>
      </c>
    </row>
    <row r="29" spans="1:12" s="1" customFormat="1" ht="22.5">
      <c r="A29" s="12">
        <v>10</v>
      </c>
      <c r="B29" s="9" t="s">
        <v>62</v>
      </c>
      <c r="C29" s="40">
        <v>2.5</v>
      </c>
      <c r="D29" s="30">
        <v>0.6</v>
      </c>
      <c r="E29" s="9">
        <f t="shared" si="3"/>
        <v>0.6</v>
      </c>
      <c r="F29" s="9" t="s">
        <v>198</v>
      </c>
      <c r="G29" s="5">
        <f t="shared" si="4"/>
        <v>0.6</v>
      </c>
      <c r="H29" s="18">
        <v>0</v>
      </c>
      <c r="I29" s="5">
        <f t="shared" si="5"/>
        <v>0.6</v>
      </c>
      <c r="J29" s="5">
        <f t="shared" si="6"/>
        <v>0</v>
      </c>
      <c r="K29" s="5">
        <f t="shared" si="7"/>
        <v>0</v>
      </c>
      <c r="L29" s="9" t="s">
        <v>202</v>
      </c>
    </row>
    <row r="30" spans="1:12" s="1" customFormat="1" ht="22.5">
      <c r="A30" s="12">
        <v>11</v>
      </c>
      <c r="B30" s="9" t="s">
        <v>63</v>
      </c>
      <c r="C30" s="40">
        <v>4</v>
      </c>
      <c r="D30" s="30">
        <v>0.9</v>
      </c>
      <c r="E30" s="9">
        <f t="shared" si="3"/>
        <v>0.9</v>
      </c>
      <c r="F30" s="9" t="s">
        <v>198</v>
      </c>
      <c r="G30" s="5">
        <f t="shared" si="4"/>
        <v>0.9</v>
      </c>
      <c r="H30" s="18">
        <v>0</v>
      </c>
      <c r="I30" s="5">
        <f t="shared" si="5"/>
        <v>0.9</v>
      </c>
      <c r="J30" s="5">
        <f t="shared" si="6"/>
        <v>0</v>
      </c>
      <c r="K30" s="5">
        <f t="shared" si="7"/>
        <v>0</v>
      </c>
      <c r="L30" s="9" t="s">
        <v>202</v>
      </c>
    </row>
    <row r="31" spans="1:12" s="1" customFormat="1" ht="27" customHeight="1">
      <c r="A31" s="12">
        <v>12</v>
      </c>
      <c r="B31" s="9" t="s">
        <v>64</v>
      </c>
      <c r="C31" s="40">
        <v>4</v>
      </c>
      <c r="D31" s="30">
        <v>0.447</v>
      </c>
      <c r="E31" s="9">
        <f t="shared" si="3"/>
        <v>0.447</v>
      </c>
      <c r="F31" s="9" t="s">
        <v>198</v>
      </c>
      <c r="G31" s="5">
        <f t="shared" si="4"/>
        <v>0.447</v>
      </c>
      <c r="H31" s="18">
        <v>0</v>
      </c>
      <c r="I31" s="5">
        <f t="shared" si="5"/>
        <v>0.447</v>
      </c>
      <c r="J31" s="5">
        <f t="shared" si="6"/>
        <v>0</v>
      </c>
      <c r="K31" s="5">
        <f t="shared" si="7"/>
        <v>0</v>
      </c>
      <c r="L31" s="9" t="s">
        <v>202</v>
      </c>
    </row>
    <row r="32" spans="1:12" s="1" customFormat="1" ht="22.5">
      <c r="A32" s="12">
        <v>13</v>
      </c>
      <c r="B32" s="9" t="s">
        <v>65</v>
      </c>
      <c r="C32" s="40">
        <v>1.6</v>
      </c>
      <c r="D32" s="30">
        <v>0.316</v>
      </c>
      <c r="E32" s="9">
        <f t="shared" si="3"/>
        <v>0.316</v>
      </c>
      <c r="F32" s="9" t="s">
        <v>198</v>
      </c>
      <c r="G32" s="5">
        <f t="shared" si="4"/>
        <v>0.316</v>
      </c>
      <c r="H32" s="18">
        <v>0</v>
      </c>
      <c r="I32" s="5">
        <f t="shared" si="5"/>
        <v>0.316</v>
      </c>
      <c r="J32" s="5">
        <f t="shared" si="6"/>
        <v>0</v>
      </c>
      <c r="K32" s="5">
        <f t="shared" si="7"/>
        <v>0</v>
      </c>
      <c r="L32" s="9" t="s">
        <v>202</v>
      </c>
    </row>
    <row r="33" spans="1:12" s="1" customFormat="1" ht="22.5">
      <c r="A33" s="12">
        <v>14</v>
      </c>
      <c r="B33" s="9" t="s">
        <v>66</v>
      </c>
      <c r="C33" s="40">
        <v>2.5</v>
      </c>
      <c r="D33" s="30">
        <v>0.66</v>
      </c>
      <c r="E33" s="9">
        <f t="shared" si="3"/>
        <v>0.66</v>
      </c>
      <c r="F33" s="9" t="s">
        <v>198</v>
      </c>
      <c r="G33" s="5">
        <f t="shared" si="4"/>
        <v>0.66</v>
      </c>
      <c r="H33" s="18">
        <v>0</v>
      </c>
      <c r="I33" s="5">
        <f t="shared" si="5"/>
        <v>0.66</v>
      </c>
      <c r="J33" s="5">
        <f t="shared" si="6"/>
        <v>0</v>
      </c>
      <c r="K33" s="5">
        <f t="shared" si="7"/>
        <v>0</v>
      </c>
      <c r="L33" s="9" t="s">
        <v>202</v>
      </c>
    </row>
    <row r="34" spans="1:12" s="1" customFormat="1" ht="22.5">
      <c r="A34" s="12">
        <v>15</v>
      </c>
      <c r="B34" s="9" t="s">
        <v>67</v>
      </c>
      <c r="C34" s="40">
        <v>2.5</v>
      </c>
      <c r="D34" s="30">
        <v>0.375</v>
      </c>
      <c r="E34" s="9">
        <f t="shared" si="3"/>
        <v>0.375</v>
      </c>
      <c r="F34" s="9" t="s">
        <v>198</v>
      </c>
      <c r="G34" s="5">
        <f t="shared" si="4"/>
        <v>0.375</v>
      </c>
      <c r="H34" s="18">
        <v>0</v>
      </c>
      <c r="I34" s="5">
        <f t="shared" si="5"/>
        <v>0.375</v>
      </c>
      <c r="J34" s="5">
        <f t="shared" si="6"/>
        <v>0</v>
      </c>
      <c r="K34" s="5">
        <f t="shared" si="7"/>
        <v>0</v>
      </c>
      <c r="L34" s="9" t="s">
        <v>202</v>
      </c>
    </row>
    <row r="35" spans="1:12" s="1" customFormat="1" ht="22.5">
      <c r="A35" s="12">
        <v>16</v>
      </c>
      <c r="B35" s="9" t="s">
        <v>68</v>
      </c>
      <c r="C35" s="40">
        <v>2.5</v>
      </c>
      <c r="D35" s="30">
        <v>0.6</v>
      </c>
      <c r="E35" s="9">
        <f t="shared" si="3"/>
        <v>0.6</v>
      </c>
      <c r="F35" s="9" t="s">
        <v>198</v>
      </c>
      <c r="G35" s="5">
        <f t="shared" si="4"/>
        <v>0.6</v>
      </c>
      <c r="H35" s="18">
        <v>0</v>
      </c>
      <c r="I35" s="5">
        <f t="shared" si="5"/>
        <v>0.6</v>
      </c>
      <c r="J35" s="5">
        <f t="shared" si="6"/>
        <v>0</v>
      </c>
      <c r="K35" s="5">
        <f t="shared" si="7"/>
        <v>0</v>
      </c>
      <c r="L35" s="9" t="s">
        <v>202</v>
      </c>
    </row>
    <row r="36" spans="1:12" s="1" customFormat="1" ht="22.5">
      <c r="A36" s="12">
        <v>17</v>
      </c>
      <c r="B36" s="9" t="s">
        <v>69</v>
      </c>
      <c r="C36" s="40">
        <v>4</v>
      </c>
      <c r="D36" s="30">
        <v>0.4</v>
      </c>
      <c r="E36" s="9">
        <f t="shared" si="3"/>
        <v>0.4</v>
      </c>
      <c r="F36" s="9" t="s">
        <v>198</v>
      </c>
      <c r="G36" s="5">
        <f t="shared" si="4"/>
        <v>0.4</v>
      </c>
      <c r="H36" s="18">
        <v>0</v>
      </c>
      <c r="I36" s="5">
        <f t="shared" si="5"/>
        <v>0.4</v>
      </c>
      <c r="J36" s="5">
        <f t="shared" si="6"/>
        <v>0</v>
      </c>
      <c r="K36" s="5">
        <f t="shared" si="7"/>
        <v>0</v>
      </c>
      <c r="L36" s="9" t="s">
        <v>202</v>
      </c>
    </row>
    <row r="37" spans="1:12" s="1" customFormat="1" ht="22.5">
      <c r="A37" s="12">
        <v>18</v>
      </c>
      <c r="B37" s="9" t="s">
        <v>70</v>
      </c>
      <c r="C37" s="40">
        <v>2.5</v>
      </c>
      <c r="D37" s="30">
        <v>0.6</v>
      </c>
      <c r="E37" s="9">
        <f t="shared" si="3"/>
        <v>0.6</v>
      </c>
      <c r="F37" s="9" t="s">
        <v>198</v>
      </c>
      <c r="G37" s="5">
        <f t="shared" si="4"/>
        <v>0.6</v>
      </c>
      <c r="H37" s="18">
        <v>0</v>
      </c>
      <c r="I37" s="5">
        <f t="shared" si="5"/>
        <v>0.6</v>
      </c>
      <c r="J37" s="5">
        <f t="shared" si="6"/>
        <v>0</v>
      </c>
      <c r="K37" s="5">
        <f t="shared" si="7"/>
        <v>0</v>
      </c>
      <c r="L37" s="9" t="s">
        <v>202</v>
      </c>
    </row>
    <row r="38" spans="1:12" s="1" customFormat="1" ht="22.5">
      <c r="A38" s="12">
        <v>19</v>
      </c>
      <c r="B38" s="9" t="s">
        <v>71</v>
      </c>
      <c r="C38" s="40">
        <v>4</v>
      </c>
      <c r="D38" s="30">
        <v>0.732</v>
      </c>
      <c r="E38" s="9">
        <f t="shared" si="3"/>
        <v>0.732</v>
      </c>
      <c r="F38" s="9" t="s">
        <v>198</v>
      </c>
      <c r="G38" s="5">
        <f t="shared" si="4"/>
        <v>0.732</v>
      </c>
      <c r="H38" s="18">
        <v>0</v>
      </c>
      <c r="I38" s="5">
        <f t="shared" si="5"/>
        <v>0.732</v>
      </c>
      <c r="J38" s="5">
        <f t="shared" si="6"/>
        <v>0</v>
      </c>
      <c r="K38" s="5">
        <f t="shared" si="7"/>
        <v>0</v>
      </c>
      <c r="L38" s="9" t="s">
        <v>202</v>
      </c>
    </row>
    <row r="39" spans="1:12" s="1" customFormat="1" ht="22.5">
      <c r="A39" s="12">
        <v>20</v>
      </c>
      <c r="B39" s="9" t="s">
        <v>72</v>
      </c>
      <c r="C39" s="40">
        <v>2.5</v>
      </c>
      <c r="D39" s="30">
        <v>0.886</v>
      </c>
      <c r="E39" s="9">
        <f t="shared" si="3"/>
        <v>0.886</v>
      </c>
      <c r="F39" s="9" t="s">
        <v>198</v>
      </c>
      <c r="G39" s="5">
        <f t="shared" si="4"/>
        <v>0.886</v>
      </c>
      <c r="H39" s="18">
        <v>0</v>
      </c>
      <c r="I39" s="5">
        <f t="shared" si="5"/>
        <v>0.886</v>
      </c>
      <c r="J39" s="5">
        <f t="shared" si="6"/>
        <v>0</v>
      </c>
      <c r="K39" s="5">
        <f t="shared" si="7"/>
        <v>0</v>
      </c>
      <c r="L39" s="9" t="s">
        <v>202</v>
      </c>
    </row>
    <row r="40" spans="1:12" s="1" customFormat="1" ht="22.5">
      <c r="A40" s="12">
        <v>21</v>
      </c>
      <c r="B40" s="9" t="s">
        <v>73</v>
      </c>
      <c r="C40" s="40">
        <v>1</v>
      </c>
      <c r="D40" s="30">
        <v>0.1</v>
      </c>
      <c r="E40" s="9">
        <f t="shared" si="3"/>
        <v>0.1</v>
      </c>
      <c r="F40" s="9" t="s">
        <v>198</v>
      </c>
      <c r="G40" s="5">
        <f t="shared" si="4"/>
        <v>0.1</v>
      </c>
      <c r="H40" s="18">
        <v>0</v>
      </c>
      <c r="I40" s="5">
        <f t="shared" si="5"/>
        <v>0.1</v>
      </c>
      <c r="J40" s="5">
        <f t="shared" si="6"/>
        <v>0</v>
      </c>
      <c r="K40" s="5">
        <f t="shared" si="7"/>
        <v>0</v>
      </c>
      <c r="L40" s="9" t="s">
        <v>202</v>
      </c>
    </row>
    <row r="41" spans="1:12" s="1" customFormat="1" ht="24.75" customHeight="1">
      <c r="A41" s="12">
        <v>22</v>
      </c>
      <c r="B41" s="9" t="s">
        <v>74</v>
      </c>
      <c r="C41" s="40">
        <v>4</v>
      </c>
      <c r="D41" s="30">
        <v>0.762</v>
      </c>
      <c r="E41" s="9">
        <f t="shared" si="3"/>
        <v>0.762</v>
      </c>
      <c r="F41" s="9" t="s">
        <v>198</v>
      </c>
      <c r="G41" s="5">
        <f t="shared" si="4"/>
        <v>0.762</v>
      </c>
      <c r="H41" s="18">
        <v>0</v>
      </c>
      <c r="I41" s="5">
        <f t="shared" si="5"/>
        <v>0.762</v>
      </c>
      <c r="J41" s="5">
        <f t="shared" si="6"/>
        <v>0</v>
      </c>
      <c r="K41" s="5">
        <f t="shared" si="7"/>
        <v>0</v>
      </c>
      <c r="L41" s="9" t="s">
        <v>202</v>
      </c>
    </row>
    <row r="42" spans="1:12" s="1" customFormat="1" ht="22.5">
      <c r="A42" s="12">
        <v>23</v>
      </c>
      <c r="B42" s="9" t="s">
        <v>75</v>
      </c>
      <c r="C42" s="40">
        <v>2.5</v>
      </c>
      <c r="D42" s="30">
        <v>0.632</v>
      </c>
      <c r="E42" s="9">
        <f t="shared" si="3"/>
        <v>0.632</v>
      </c>
      <c r="F42" s="9" t="s">
        <v>198</v>
      </c>
      <c r="G42" s="5">
        <f t="shared" si="4"/>
        <v>0.632</v>
      </c>
      <c r="H42" s="18">
        <v>0</v>
      </c>
      <c r="I42" s="5">
        <f t="shared" si="5"/>
        <v>0.632</v>
      </c>
      <c r="J42" s="5">
        <f t="shared" si="6"/>
        <v>0</v>
      </c>
      <c r="K42" s="5">
        <f t="shared" si="7"/>
        <v>0</v>
      </c>
      <c r="L42" s="9" t="s">
        <v>202</v>
      </c>
    </row>
    <row r="43" spans="1:12" s="1" customFormat="1" ht="22.5">
      <c r="A43" s="12">
        <v>24</v>
      </c>
      <c r="B43" s="9" t="s">
        <v>76</v>
      </c>
      <c r="C43" s="40">
        <v>1</v>
      </c>
      <c r="D43" s="30">
        <v>0.5</v>
      </c>
      <c r="E43" s="9">
        <f t="shared" si="3"/>
        <v>0.5</v>
      </c>
      <c r="F43" s="9" t="s">
        <v>198</v>
      </c>
      <c r="G43" s="5">
        <f t="shared" si="4"/>
        <v>0.5</v>
      </c>
      <c r="H43" s="18">
        <v>0</v>
      </c>
      <c r="I43" s="5">
        <f t="shared" si="5"/>
        <v>0.5</v>
      </c>
      <c r="J43" s="5">
        <f t="shared" si="6"/>
        <v>0</v>
      </c>
      <c r="K43" s="5">
        <f t="shared" si="7"/>
        <v>0</v>
      </c>
      <c r="L43" s="9" t="s">
        <v>202</v>
      </c>
    </row>
    <row r="44" spans="1:12" s="1" customFormat="1" ht="22.5">
      <c r="A44" s="12">
        <v>25</v>
      </c>
      <c r="B44" s="9" t="s">
        <v>77</v>
      </c>
      <c r="C44" s="40">
        <v>2.5</v>
      </c>
      <c r="D44" s="30">
        <v>0.412</v>
      </c>
      <c r="E44" s="9">
        <f t="shared" si="3"/>
        <v>0.412</v>
      </c>
      <c r="F44" s="9" t="s">
        <v>198</v>
      </c>
      <c r="G44" s="5">
        <f t="shared" si="4"/>
        <v>0.412</v>
      </c>
      <c r="H44" s="18">
        <v>0</v>
      </c>
      <c r="I44" s="5">
        <f t="shared" si="5"/>
        <v>0.412</v>
      </c>
      <c r="J44" s="5">
        <f t="shared" si="6"/>
        <v>0</v>
      </c>
      <c r="K44" s="5">
        <f t="shared" si="7"/>
        <v>0</v>
      </c>
      <c r="L44" s="9" t="s">
        <v>202</v>
      </c>
    </row>
    <row r="45" spans="1:12" s="1" customFormat="1" ht="22.5">
      <c r="A45" s="12">
        <v>26</v>
      </c>
      <c r="B45" s="9" t="s">
        <v>78</v>
      </c>
      <c r="C45" s="40">
        <v>1.6</v>
      </c>
      <c r="D45" s="30">
        <v>0.539</v>
      </c>
      <c r="E45" s="9">
        <f t="shared" si="3"/>
        <v>0.539</v>
      </c>
      <c r="F45" s="9" t="s">
        <v>198</v>
      </c>
      <c r="G45" s="5">
        <f t="shared" si="4"/>
        <v>0.539</v>
      </c>
      <c r="H45" s="18">
        <v>0</v>
      </c>
      <c r="I45" s="5">
        <f t="shared" si="5"/>
        <v>0.539</v>
      </c>
      <c r="J45" s="5">
        <f t="shared" si="6"/>
        <v>0</v>
      </c>
      <c r="K45" s="5">
        <f t="shared" si="7"/>
        <v>0</v>
      </c>
      <c r="L45" s="9" t="s">
        <v>202</v>
      </c>
    </row>
    <row r="46" spans="1:12" s="1" customFormat="1" ht="22.5">
      <c r="A46" s="12">
        <v>27</v>
      </c>
      <c r="B46" s="9" t="s">
        <v>79</v>
      </c>
      <c r="C46" s="40">
        <v>1.6</v>
      </c>
      <c r="D46" s="30">
        <v>0.625</v>
      </c>
      <c r="E46" s="9">
        <f t="shared" si="3"/>
        <v>0.625</v>
      </c>
      <c r="F46" s="9" t="s">
        <v>198</v>
      </c>
      <c r="G46" s="5">
        <f t="shared" si="4"/>
        <v>0.625</v>
      </c>
      <c r="H46" s="18">
        <v>0</v>
      </c>
      <c r="I46" s="5">
        <f t="shared" si="5"/>
        <v>0.625</v>
      </c>
      <c r="J46" s="5">
        <f t="shared" si="6"/>
        <v>0</v>
      </c>
      <c r="K46" s="5">
        <f t="shared" si="7"/>
        <v>0</v>
      </c>
      <c r="L46" s="9" t="s">
        <v>202</v>
      </c>
    </row>
    <row r="47" spans="1:12" s="1" customFormat="1" ht="22.5">
      <c r="A47" s="12">
        <v>28</v>
      </c>
      <c r="B47" s="9" t="s">
        <v>80</v>
      </c>
      <c r="C47" s="40">
        <v>1.6</v>
      </c>
      <c r="D47" s="30">
        <v>0.141</v>
      </c>
      <c r="E47" s="9">
        <f t="shared" si="3"/>
        <v>0.141</v>
      </c>
      <c r="F47" s="9" t="s">
        <v>198</v>
      </c>
      <c r="G47" s="5">
        <f t="shared" si="4"/>
        <v>0.141</v>
      </c>
      <c r="H47" s="18">
        <v>0</v>
      </c>
      <c r="I47" s="5">
        <f t="shared" si="5"/>
        <v>0.141</v>
      </c>
      <c r="J47" s="5">
        <f t="shared" si="6"/>
        <v>0</v>
      </c>
      <c r="K47" s="5">
        <f t="shared" si="7"/>
        <v>0</v>
      </c>
      <c r="L47" s="9" t="s">
        <v>202</v>
      </c>
    </row>
    <row r="48" spans="1:12" s="1" customFormat="1" ht="22.5">
      <c r="A48" s="12">
        <v>29</v>
      </c>
      <c r="B48" s="9" t="s">
        <v>81</v>
      </c>
      <c r="C48" s="40">
        <v>2.5</v>
      </c>
      <c r="D48" s="30">
        <v>0.583</v>
      </c>
      <c r="E48" s="9">
        <f t="shared" si="3"/>
        <v>0.583</v>
      </c>
      <c r="F48" s="9" t="s">
        <v>198</v>
      </c>
      <c r="G48" s="5">
        <f t="shared" si="4"/>
        <v>0.583</v>
      </c>
      <c r="H48" s="18">
        <v>0</v>
      </c>
      <c r="I48" s="5">
        <f t="shared" si="5"/>
        <v>0.583</v>
      </c>
      <c r="J48" s="5">
        <f t="shared" si="6"/>
        <v>0</v>
      </c>
      <c r="K48" s="5">
        <f t="shared" si="7"/>
        <v>0</v>
      </c>
      <c r="L48" s="9" t="s">
        <v>202</v>
      </c>
    </row>
    <row r="49" spans="1:12" s="1" customFormat="1" ht="22.5">
      <c r="A49" s="50">
        <v>30</v>
      </c>
      <c r="B49" s="18" t="s">
        <v>82</v>
      </c>
      <c r="C49" s="36" t="s">
        <v>12</v>
      </c>
      <c r="D49" s="31">
        <f>D50+D51</f>
        <v>21.1</v>
      </c>
      <c r="E49" s="18">
        <f>E50+E51</f>
        <v>0</v>
      </c>
      <c r="F49" s="18">
        <v>0</v>
      </c>
      <c r="G49" s="19">
        <f aca="true" t="shared" si="8" ref="G49:G71">D49-E49</f>
        <v>21.1</v>
      </c>
      <c r="H49" s="18">
        <v>0</v>
      </c>
      <c r="I49" s="17">
        <f>1.05*40</f>
        <v>42</v>
      </c>
      <c r="J49" s="5">
        <f>I49-G49-H49</f>
        <v>20.9</v>
      </c>
      <c r="K49" s="53">
        <f>MIN(J49:J51)</f>
        <v>20.9</v>
      </c>
      <c r="L49" s="59" t="s">
        <v>202</v>
      </c>
    </row>
    <row r="50" spans="1:12" s="1" customFormat="1" ht="24" customHeight="1">
      <c r="A50" s="70"/>
      <c r="B50" s="88" t="s">
        <v>48</v>
      </c>
      <c r="C50" s="36" t="s">
        <v>12</v>
      </c>
      <c r="D50" s="31">
        <v>3.5</v>
      </c>
      <c r="E50" s="18">
        <v>0</v>
      </c>
      <c r="F50" s="18">
        <v>0</v>
      </c>
      <c r="G50" s="19">
        <f t="shared" si="8"/>
        <v>3.5</v>
      </c>
      <c r="H50" s="18">
        <v>0</v>
      </c>
      <c r="I50" s="17">
        <f>1.05*40</f>
        <v>42</v>
      </c>
      <c r="J50" s="5">
        <f>I50-D50</f>
        <v>38.5</v>
      </c>
      <c r="K50" s="54"/>
      <c r="L50" s="54"/>
    </row>
    <row r="51" spans="1:12" s="1" customFormat="1" ht="21.75" customHeight="1">
      <c r="A51" s="71"/>
      <c r="B51" s="88" t="s">
        <v>49</v>
      </c>
      <c r="C51" s="36" t="s">
        <v>12</v>
      </c>
      <c r="D51" s="31">
        <v>17.6</v>
      </c>
      <c r="E51" s="18">
        <v>0</v>
      </c>
      <c r="F51" s="18">
        <v>0</v>
      </c>
      <c r="G51" s="19">
        <f t="shared" si="8"/>
        <v>17.6</v>
      </c>
      <c r="H51" s="18">
        <v>0</v>
      </c>
      <c r="I51" s="17">
        <f>1.05*40</f>
        <v>42</v>
      </c>
      <c r="J51" s="5">
        <f aca="true" t="shared" si="9" ref="J51:J57">I51-G51-H51</f>
        <v>24.4</v>
      </c>
      <c r="K51" s="55"/>
      <c r="L51" s="55"/>
    </row>
    <row r="52" spans="1:12" s="1" customFormat="1" ht="22.5">
      <c r="A52" s="12">
        <v>31</v>
      </c>
      <c r="B52" s="18" t="s">
        <v>83</v>
      </c>
      <c r="C52" s="36" t="s">
        <v>4</v>
      </c>
      <c r="D52" s="31">
        <v>0.9</v>
      </c>
      <c r="E52" s="18">
        <v>0</v>
      </c>
      <c r="F52" s="18">
        <v>0</v>
      </c>
      <c r="G52" s="19">
        <f t="shared" si="8"/>
        <v>0.9</v>
      </c>
      <c r="H52" s="18">
        <v>0</v>
      </c>
      <c r="I52" s="17">
        <f>1.05*6.3</f>
        <v>6.615</v>
      </c>
      <c r="J52" s="6">
        <f t="shared" si="9"/>
        <v>5.715</v>
      </c>
      <c r="K52" s="19">
        <f>J52</f>
        <v>5.715</v>
      </c>
      <c r="L52" s="9" t="s">
        <v>202</v>
      </c>
    </row>
    <row r="53" spans="1:12" s="24" customFormat="1" ht="22.5">
      <c r="A53" s="15">
        <v>32</v>
      </c>
      <c r="B53" s="22" t="s">
        <v>84</v>
      </c>
      <c r="C53" s="23" t="s">
        <v>22</v>
      </c>
      <c r="D53" s="32">
        <v>34.57</v>
      </c>
      <c r="E53" s="22">
        <v>0</v>
      </c>
      <c r="F53" s="22">
        <v>0</v>
      </c>
      <c r="G53" s="20">
        <f t="shared" si="8"/>
        <v>34.57</v>
      </c>
      <c r="H53" s="22">
        <v>0</v>
      </c>
      <c r="I53" s="21">
        <f>1.05*25</f>
        <v>26.25</v>
      </c>
      <c r="J53" s="4">
        <f t="shared" si="9"/>
        <v>-8.32</v>
      </c>
      <c r="K53" s="32">
        <f>J53</f>
        <v>-8.32</v>
      </c>
      <c r="L53" s="15" t="s">
        <v>203</v>
      </c>
    </row>
    <row r="54" spans="1:12" s="1" customFormat="1" ht="22.5">
      <c r="A54" s="12">
        <v>33</v>
      </c>
      <c r="B54" s="18" t="s">
        <v>85</v>
      </c>
      <c r="C54" s="36" t="s">
        <v>4</v>
      </c>
      <c r="D54" s="31">
        <v>1.938</v>
      </c>
      <c r="E54" s="18">
        <v>0</v>
      </c>
      <c r="F54" s="18">
        <v>0</v>
      </c>
      <c r="G54" s="19">
        <f t="shared" si="8"/>
        <v>1.938</v>
      </c>
      <c r="H54" s="18">
        <v>0</v>
      </c>
      <c r="I54" s="17">
        <f>1.05*6.3</f>
        <v>6.615</v>
      </c>
      <c r="J54" s="6">
        <f t="shared" si="9"/>
        <v>4.6770000000000005</v>
      </c>
      <c r="K54" s="19">
        <f>J54</f>
        <v>4.6770000000000005</v>
      </c>
      <c r="L54" s="9" t="s">
        <v>202</v>
      </c>
    </row>
    <row r="55" spans="1:12" s="1" customFormat="1" ht="33.75">
      <c r="A55" s="15">
        <v>34</v>
      </c>
      <c r="B55" s="22" t="s">
        <v>86</v>
      </c>
      <c r="C55" s="23" t="s">
        <v>5</v>
      </c>
      <c r="D55" s="32">
        <v>25.56</v>
      </c>
      <c r="E55" s="22">
        <v>1.5</v>
      </c>
      <c r="F55" s="22" t="s">
        <v>199</v>
      </c>
      <c r="G55" s="20">
        <f t="shared" si="8"/>
        <v>24.06</v>
      </c>
      <c r="H55" s="22">
        <v>0</v>
      </c>
      <c r="I55" s="21">
        <f>1.05*16</f>
        <v>16.8</v>
      </c>
      <c r="J55" s="4">
        <f t="shared" si="9"/>
        <v>-7.259999999999998</v>
      </c>
      <c r="K55" s="32">
        <f>J55</f>
        <v>-7.259999999999998</v>
      </c>
      <c r="L55" s="15" t="s">
        <v>203</v>
      </c>
    </row>
    <row r="56" spans="1:12" s="1" customFormat="1" ht="22.5">
      <c r="A56" s="15">
        <v>35</v>
      </c>
      <c r="B56" s="22" t="s">
        <v>87</v>
      </c>
      <c r="C56" s="23" t="s">
        <v>19</v>
      </c>
      <c r="D56" s="32">
        <v>4.338</v>
      </c>
      <c r="E56" s="22">
        <v>0</v>
      </c>
      <c r="F56" s="22">
        <v>0</v>
      </c>
      <c r="G56" s="20">
        <f t="shared" si="8"/>
        <v>4.338</v>
      </c>
      <c r="H56" s="22">
        <v>0</v>
      </c>
      <c r="I56" s="21">
        <f>1.05*4</f>
        <v>4.2</v>
      </c>
      <c r="J56" s="4">
        <f t="shared" si="9"/>
        <v>-0.1379999999999999</v>
      </c>
      <c r="K56" s="32">
        <f>J56</f>
        <v>-0.1379999999999999</v>
      </c>
      <c r="L56" s="15" t="s">
        <v>203</v>
      </c>
    </row>
    <row r="57" spans="1:12" s="1" customFormat="1" ht="26.25" customHeight="1">
      <c r="A57" s="56">
        <v>36</v>
      </c>
      <c r="B57" s="22" t="s">
        <v>88</v>
      </c>
      <c r="C57" s="23" t="s">
        <v>32</v>
      </c>
      <c r="D57" s="32">
        <f>D58+D59</f>
        <v>44.040000000000006</v>
      </c>
      <c r="E57" s="22">
        <f>E58+E59</f>
        <v>0</v>
      </c>
      <c r="F57" s="22">
        <v>0</v>
      </c>
      <c r="G57" s="21">
        <f t="shared" si="8"/>
        <v>44.040000000000006</v>
      </c>
      <c r="H57" s="22">
        <v>0</v>
      </c>
      <c r="I57" s="21">
        <f>1.05*40</f>
        <v>42</v>
      </c>
      <c r="J57" s="3">
        <f t="shared" si="9"/>
        <v>-2.0400000000000063</v>
      </c>
      <c r="K57" s="62">
        <f>MIN(J57:J59)</f>
        <v>-2.0400000000000063</v>
      </c>
      <c r="L57" s="56" t="s">
        <v>203</v>
      </c>
    </row>
    <row r="58" spans="1:12" s="1" customFormat="1" ht="21.75" customHeight="1">
      <c r="A58" s="57"/>
      <c r="B58" s="89" t="s">
        <v>89</v>
      </c>
      <c r="C58" s="23" t="s">
        <v>32</v>
      </c>
      <c r="D58" s="32">
        <v>22.42</v>
      </c>
      <c r="E58" s="22">
        <v>0</v>
      </c>
      <c r="F58" s="22">
        <v>0</v>
      </c>
      <c r="G58" s="21">
        <f t="shared" si="8"/>
        <v>22.42</v>
      </c>
      <c r="H58" s="22">
        <v>0</v>
      </c>
      <c r="I58" s="21">
        <f>1.05*40</f>
        <v>42</v>
      </c>
      <c r="J58" s="3">
        <f>I58-D58</f>
        <v>19.58</v>
      </c>
      <c r="K58" s="63"/>
      <c r="L58" s="65"/>
    </row>
    <row r="59" spans="1:12" s="1" customFormat="1" ht="24.75" customHeight="1">
      <c r="A59" s="58"/>
      <c r="B59" s="89" t="s">
        <v>90</v>
      </c>
      <c r="C59" s="23" t="s">
        <v>32</v>
      </c>
      <c r="D59" s="32">
        <v>21.62</v>
      </c>
      <c r="E59" s="22">
        <v>0</v>
      </c>
      <c r="F59" s="22">
        <v>0</v>
      </c>
      <c r="G59" s="21">
        <f t="shared" si="8"/>
        <v>21.62</v>
      </c>
      <c r="H59" s="22">
        <v>0</v>
      </c>
      <c r="I59" s="21">
        <f>1.05*40</f>
        <v>42</v>
      </c>
      <c r="J59" s="3">
        <f>I59-G59-H59</f>
        <v>20.38</v>
      </c>
      <c r="K59" s="64"/>
      <c r="L59" s="66"/>
    </row>
    <row r="60" spans="1:12" s="1" customFormat="1" ht="22.5">
      <c r="A60" s="50">
        <v>37</v>
      </c>
      <c r="B60" s="18" t="s">
        <v>91</v>
      </c>
      <c r="C60" s="36" t="s">
        <v>5</v>
      </c>
      <c r="D60" s="31">
        <f>D61+D62</f>
        <v>9.37</v>
      </c>
      <c r="E60" s="18">
        <f>E61+E62</f>
        <v>0</v>
      </c>
      <c r="F60" s="18">
        <v>0</v>
      </c>
      <c r="G60" s="19">
        <f t="shared" si="8"/>
        <v>9.37</v>
      </c>
      <c r="H60" s="18">
        <v>0</v>
      </c>
      <c r="I60" s="17">
        <f>1.05*16</f>
        <v>16.8</v>
      </c>
      <c r="J60" s="5">
        <f>I60-G60-H60</f>
        <v>7.4300000000000015</v>
      </c>
      <c r="K60" s="53">
        <f>MIN(J60:J62)</f>
        <v>7.4300000000000015</v>
      </c>
      <c r="L60" s="59" t="s">
        <v>202</v>
      </c>
    </row>
    <row r="61" spans="1:12" s="1" customFormat="1" ht="24.75" customHeight="1">
      <c r="A61" s="51"/>
      <c r="B61" s="88" t="s">
        <v>48</v>
      </c>
      <c r="C61" s="36" t="s">
        <v>5</v>
      </c>
      <c r="D61" s="31">
        <v>5.47</v>
      </c>
      <c r="E61" s="18">
        <v>0</v>
      </c>
      <c r="F61" s="18">
        <v>0</v>
      </c>
      <c r="G61" s="19">
        <f t="shared" si="8"/>
        <v>5.47</v>
      </c>
      <c r="H61" s="18">
        <v>0</v>
      </c>
      <c r="I61" s="17">
        <f>1.05*16</f>
        <v>16.8</v>
      </c>
      <c r="J61" s="5">
        <f>I61-D61</f>
        <v>11.330000000000002</v>
      </c>
      <c r="K61" s="54"/>
      <c r="L61" s="54"/>
    </row>
    <row r="62" spans="1:12" s="1" customFormat="1" ht="22.5" customHeight="1">
      <c r="A62" s="52"/>
      <c r="B62" s="88" t="s">
        <v>49</v>
      </c>
      <c r="C62" s="36" t="s">
        <v>5</v>
      </c>
      <c r="D62" s="31">
        <v>3.9</v>
      </c>
      <c r="E62" s="18">
        <v>0</v>
      </c>
      <c r="F62" s="18">
        <v>0</v>
      </c>
      <c r="G62" s="19">
        <f t="shared" si="8"/>
        <v>3.9</v>
      </c>
      <c r="H62" s="18">
        <v>0</v>
      </c>
      <c r="I62" s="17">
        <f>1.05*16</f>
        <v>16.8</v>
      </c>
      <c r="J62" s="5">
        <f>I62-G62-H62</f>
        <v>12.9</v>
      </c>
      <c r="K62" s="55"/>
      <c r="L62" s="55"/>
    </row>
    <row r="63" spans="1:12" s="1" customFormat="1" ht="22.5">
      <c r="A63" s="56">
        <v>38</v>
      </c>
      <c r="B63" s="22" t="s">
        <v>92</v>
      </c>
      <c r="C63" s="23" t="s">
        <v>6</v>
      </c>
      <c r="D63" s="32">
        <f>D64+D65</f>
        <v>36.58</v>
      </c>
      <c r="E63" s="22">
        <f>E64+E65</f>
        <v>9.19</v>
      </c>
      <c r="F63" s="22" t="s">
        <v>199</v>
      </c>
      <c r="G63" s="20">
        <f t="shared" si="8"/>
        <v>27.39</v>
      </c>
      <c r="H63" s="22">
        <v>0</v>
      </c>
      <c r="I63" s="21">
        <f>1.05*25</f>
        <v>26.25</v>
      </c>
      <c r="J63" s="4">
        <f>I63-G63-H63</f>
        <v>-1.1400000000000006</v>
      </c>
      <c r="K63" s="62">
        <f>MIN(J63:J65)</f>
        <v>-1.1400000000000006</v>
      </c>
      <c r="L63" s="56" t="s">
        <v>203</v>
      </c>
    </row>
    <row r="64" spans="1:12" s="1" customFormat="1" ht="21.75" customHeight="1">
      <c r="A64" s="57"/>
      <c r="B64" s="89" t="s">
        <v>48</v>
      </c>
      <c r="C64" s="23" t="s">
        <v>6</v>
      </c>
      <c r="D64" s="32">
        <v>9.19</v>
      </c>
      <c r="E64" s="32">
        <f>D64</f>
        <v>9.19</v>
      </c>
      <c r="F64" s="22" t="s">
        <v>199</v>
      </c>
      <c r="G64" s="21">
        <f t="shared" si="8"/>
        <v>0</v>
      </c>
      <c r="H64" s="22">
        <v>0</v>
      </c>
      <c r="I64" s="21">
        <f>1.05*25</f>
        <v>26.25</v>
      </c>
      <c r="J64" s="3">
        <f>I64-D64</f>
        <v>17.060000000000002</v>
      </c>
      <c r="K64" s="63"/>
      <c r="L64" s="65"/>
    </row>
    <row r="65" spans="1:12" s="1" customFormat="1" ht="25.5" customHeight="1">
      <c r="A65" s="58"/>
      <c r="B65" s="89" t="s">
        <v>49</v>
      </c>
      <c r="C65" s="23" t="s">
        <v>6</v>
      </c>
      <c r="D65" s="32">
        <v>27.39</v>
      </c>
      <c r="E65" s="22">
        <v>0</v>
      </c>
      <c r="F65" s="22">
        <v>0</v>
      </c>
      <c r="G65" s="21">
        <f t="shared" si="8"/>
        <v>27.39</v>
      </c>
      <c r="H65" s="22">
        <v>0</v>
      </c>
      <c r="I65" s="21">
        <f>1.05*25</f>
        <v>26.25</v>
      </c>
      <c r="J65" s="3">
        <f>I65-G65-H65</f>
        <v>-1.1400000000000006</v>
      </c>
      <c r="K65" s="64"/>
      <c r="L65" s="66"/>
    </row>
    <row r="66" spans="1:12" s="1" customFormat="1" ht="22.5">
      <c r="A66" s="50">
        <v>39</v>
      </c>
      <c r="B66" s="18" t="s">
        <v>93</v>
      </c>
      <c r="C66" s="36" t="s">
        <v>23</v>
      </c>
      <c r="D66" s="31">
        <f>D67+D68</f>
        <v>15.7</v>
      </c>
      <c r="E66" s="18">
        <f>E67+E68</f>
        <v>5.2</v>
      </c>
      <c r="F66" s="18" t="str">
        <f>F67</f>
        <v>6 hours</v>
      </c>
      <c r="G66" s="19">
        <f t="shared" si="8"/>
        <v>10.5</v>
      </c>
      <c r="H66" s="18">
        <v>0</v>
      </c>
      <c r="I66" s="17">
        <f>1.05*16</f>
        <v>16.8</v>
      </c>
      <c r="J66" s="5">
        <f>I66-G66-H66</f>
        <v>6.300000000000001</v>
      </c>
      <c r="K66" s="53">
        <f>MIN(J66:J68)</f>
        <v>6.300000000000001</v>
      </c>
      <c r="L66" s="59" t="s">
        <v>202</v>
      </c>
    </row>
    <row r="67" spans="1:12" s="1" customFormat="1" ht="22.5" customHeight="1">
      <c r="A67" s="51"/>
      <c r="B67" s="88" t="s">
        <v>48</v>
      </c>
      <c r="C67" s="36" t="s">
        <v>23</v>
      </c>
      <c r="D67" s="31">
        <v>7</v>
      </c>
      <c r="E67" s="18">
        <v>5.2</v>
      </c>
      <c r="F67" s="18" t="s">
        <v>200</v>
      </c>
      <c r="G67" s="19">
        <f t="shared" si="8"/>
        <v>1.7999999999999998</v>
      </c>
      <c r="H67" s="18">
        <v>0</v>
      </c>
      <c r="I67" s="17">
        <f>1.05*16</f>
        <v>16.8</v>
      </c>
      <c r="J67" s="5">
        <f>I67-D67</f>
        <v>9.8</v>
      </c>
      <c r="K67" s="54"/>
      <c r="L67" s="54"/>
    </row>
    <row r="68" spans="1:12" s="1" customFormat="1" ht="22.5" customHeight="1">
      <c r="A68" s="52"/>
      <c r="B68" s="88" t="s">
        <v>49</v>
      </c>
      <c r="C68" s="36" t="s">
        <v>23</v>
      </c>
      <c r="D68" s="31">
        <v>8.7</v>
      </c>
      <c r="E68" s="18">
        <v>0</v>
      </c>
      <c r="F68" s="18">
        <v>0</v>
      </c>
      <c r="G68" s="19">
        <f t="shared" si="8"/>
        <v>8.7</v>
      </c>
      <c r="H68" s="18">
        <v>0</v>
      </c>
      <c r="I68" s="17">
        <f>1.05*16</f>
        <v>16.8</v>
      </c>
      <c r="J68" s="5">
        <f>I68-G68-H68</f>
        <v>8.100000000000001</v>
      </c>
      <c r="K68" s="55"/>
      <c r="L68" s="55"/>
    </row>
    <row r="69" spans="1:12" s="1" customFormat="1" ht="22.5">
      <c r="A69" s="12">
        <v>40</v>
      </c>
      <c r="B69" s="38" t="s">
        <v>94</v>
      </c>
      <c r="C69" s="36" t="s">
        <v>1</v>
      </c>
      <c r="D69" s="31">
        <v>8.27</v>
      </c>
      <c r="E69" s="18">
        <v>0</v>
      </c>
      <c r="F69" s="18">
        <v>0</v>
      </c>
      <c r="G69" s="17">
        <f t="shared" si="8"/>
        <v>8.27</v>
      </c>
      <c r="H69" s="18">
        <v>0</v>
      </c>
      <c r="I69" s="17">
        <f>1.05*10</f>
        <v>10.5</v>
      </c>
      <c r="J69" s="6">
        <f>I69-G69-H69</f>
        <v>2.2300000000000004</v>
      </c>
      <c r="K69" s="17">
        <f>J69</f>
        <v>2.2300000000000004</v>
      </c>
      <c r="L69" s="9" t="s">
        <v>202</v>
      </c>
    </row>
    <row r="70" spans="1:12" s="1" customFormat="1" ht="22.5">
      <c r="A70" s="50">
        <v>41</v>
      </c>
      <c r="B70" s="18" t="s">
        <v>95</v>
      </c>
      <c r="C70" s="36" t="s">
        <v>6</v>
      </c>
      <c r="D70" s="31">
        <f>D71+D72</f>
        <v>9.98</v>
      </c>
      <c r="E70" s="18">
        <f>E71+E72</f>
        <v>2.68</v>
      </c>
      <c r="F70" s="18" t="s">
        <v>200</v>
      </c>
      <c r="G70" s="19">
        <f t="shared" si="8"/>
        <v>7.300000000000001</v>
      </c>
      <c r="H70" s="18">
        <v>0</v>
      </c>
      <c r="I70" s="17">
        <f>1.05*25</f>
        <v>26.25</v>
      </c>
      <c r="J70" s="5">
        <f>I70-G70-H70</f>
        <v>18.95</v>
      </c>
      <c r="K70" s="53">
        <f>MIN(J70:J72)</f>
        <v>18.95</v>
      </c>
      <c r="L70" s="59" t="s">
        <v>202</v>
      </c>
    </row>
    <row r="71" spans="1:12" s="1" customFormat="1" ht="22.5" customHeight="1">
      <c r="A71" s="51"/>
      <c r="B71" s="88" t="s">
        <v>48</v>
      </c>
      <c r="C71" s="36" t="s">
        <v>6</v>
      </c>
      <c r="D71" s="31">
        <v>6.36</v>
      </c>
      <c r="E71" s="18">
        <v>2.68</v>
      </c>
      <c r="F71" s="18" t="s">
        <v>200</v>
      </c>
      <c r="G71" s="19">
        <f t="shared" si="8"/>
        <v>3.68</v>
      </c>
      <c r="H71" s="18">
        <v>0</v>
      </c>
      <c r="I71" s="17">
        <f>1.05*25</f>
        <v>26.25</v>
      </c>
      <c r="J71" s="5">
        <f>I71-D71</f>
        <v>19.89</v>
      </c>
      <c r="K71" s="54"/>
      <c r="L71" s="54"/>
    </row>
    <row r="72" spans="1:12" s="1" customFormat="1" ht="24.75" customHeight="1">
      <c r="A72" s="52"/>
      <c r="B72" s="88" t="s">
        <v>49</v>
      </c>
      <c r="C72" s="36" t="s">
        <v>6</v>
      </c>
      <c r="D72" s="31">
        <v>3.62</v>
      </c>
      <c r="E72" s="18">
        <v>0</v>
      </c>
      <c r="F72" s="18">
        <v>0</v>
      </c>
      <c r="G72" s="19">
        <v>0</v>
      </c>
      <c r="H72" s="18">
        <v>0</v>
      </c>
      <c r="I72" s="17">
        <f>1.05*25</f>
        <v>26.25</v>
      </c>
      <c r="J72" s="5">
        <f>I72-G72-H72</f>
        <v>26.25</v>
      </c>
      <c r="K72" s="55"/>
      <c r="L72" s="55"/>
    </row>
    <row r="73" spans="1:12" s="1" customFormat="1" ht="22.5">
      <c r="A73" s="15">
        <v>42</v>
      </c>
      <c r="B73" s="22" t="s">
        <v>96</v>
      </c>
      <c r="C73" s="23" t="s">
        <v>23</v>
      </c>
      <c r="D73" s="32">
        <v>17.92</v>
      </c>
      <c r="E73" s="22">
        <v>0</v>
      </c>
      <c r="F73" s="22">
        <v>0</v>
      </c>
      <c r="G73" s="21">
        <f aca="true" t="shared" si="10" ref="G73:G104">D73-E73</f>
        <v>17.92</v>
      </c>
      <c r="H73" s="22">
        <v>0</v>
      </c>
      <c r="I73" s="21">
        <f>1.05*16</f>
        <v>16.8</v>
      </c>
      <c r="J73" s="4">
        <f>I73-G73-H73</f>
        <v>-1.120000000000001</v>
      </c>
      <c r="K73" s="32">
        <f>J73</f>
        <v>-1.120000000000001</v>
      </c>
      <c r="L73" s="15" t="s">
        <v>203</v>
      </c>
    </row>
    <row r="74" spans="1:12" s="1" customFormat="1" ht="22.5">
      <c r="A74" s="12">
        <v>43</v>
      </c>
      <c r="B74" s="18" t="s">
        <v>97</v>
      </c>
      <c r="C74" s="36" t="s">
        <v>23</v>
      </c>
      <c r="D74" s="31">
        <v>10.9</v>
      </c>
      <c r="E74" s="18">
        <v>0</v>
      </c>
      <c r="F74" s="18">
        <v>0</v>
      </c>
      <c r="G74" s="19">
        <f t="shared" si="10"/>
        <v>10.9</v>
      </c>
      <c r="H74" s="18">
        <v>0</v>
      </c>
      <c r="I74" s="17">
        <f>1.05*16</f>
        <v>16.8</v>
      </c>
      <c r="J74" s="6">
        <f>I74-G74-H74</f>
        <v>5.9</v>
      </c>
      <c r="K74" s="19">
        <f>J74</f>
        <v>5.9</v>
      </c>
      <c r="L74" s="9" t="s">
        <v>202</v>
      </c>
    </row>
    <row r="75" spans="1:12" s="1" customFormat="1" ht="22.5">
      <c r="A75" s="15">
        <v>44</v>
      </c>
      <c r="B75" s="22" t="s">
        <v>98</v>
      </c>
      <c r="C75" s="23" t="s">
        <v>1</v>
      </c>
      <c r="D75" s="32">
        <v>18.28</v>
      </c>
      <c r="E75" s="22">
        <v>0</v>
      </c>
      <c r="F75" s="22">
        <v>0</v>
      </c>
      <c r="G75" s="21">
        <f t="shared" si="10"/>
        <v>18.28</v>
      </c>
      <c r="H75" s="22">
        <v>0</v>
      </c>
      <c r="I75" s="21">
        <f>1.05*10</f>
        <v>10.5</v>
      </c>
      <c r="J75" s="4">
        <f>I75-G75-H75</f>
        <v>-7.780000000000001</v>
      </c>
      <c r="K75" s="32">
        <f>J75</f>
        <v>-7.780000000000001</v>
      </c>
      <c r="L75" s="15" t="s">
        <v>203</v>
      </c>
    </row>
    <row r="76" spans="1:12" s="1" customFormat="1" ht="22.5">
      <c r="A76" s="50">
        <v>45</v>
      </c>
      <c r="B76" s="18" t="s">
        <v>99</v>
      </c>
      <c r="C76" s="36" t="s">
        <v>13</v>
      </c>
      <c r="D76" s="31">
        <f>D77+D78</f>
        <v>7.1</v>
      </c>
      <c r="E76" s="18">
        <f>E77+E78</f>
        <v>1.4</v>
      </c>
      <c r="F76" s="18" t="s">
        <v>200</v>
      </c>
      <c r="G76" s="19">
        <f t="shared" si="10"/>
        <v>5.699999999999999</v>
      </c>
      <c r="H76" s="18">
        <v>0</v>
      </c>
      <c r="I76" s="17">
        <f>1.05*10</f>
        <v>10.5</v>
      </c>
      <c r="J76" s="5">
        <f>I76-G76-H76</f>
        <v>4.800000000000001</v>
      </c>
      <c r="K76" s="53">
        <f>MIN(J76:J78)</f>
        <v>4.800000000000001</v>
      </c>
      <c r="L76" s="59" t="s">
        <v>202</v>
      </c>
    </row>
    <row r="77" spans="1:12" s="1" customFormat="1" ht="24" customHeight="1">
      <c r="A77" s="51"/>
      <c r="B77" s="88" t="s">
        <v>48</v>
      </c>
      <c r="C77" s="36" t="s">
        <v>13</v>
      </c>
      <c r="D77" s="31">
        <v>1.9</v>
      </c>
      <c r="E77" s="18">
        <v>1.4</v>
      </c>
      <c r="F77" s="18" t="s">
        <v>200</v>
      </c>
      <c r="G77" s="19">
        <f t="shared" si="10"/>
        <v>0.5</v>
      </c>
      <c r="H77" s="18">
        <v>0</v>
      </c>
      <c r="I77" s="17">
        <f>1.05*10</f>
        <v>10.5</v>
      </c>
      <c r="J77" s="5">
        <f>I77-D77</f>
        <v>8.6</v>
      </c>
      <c r="K77" s="54"/>
      <c r="L77" s="54"/>
    </row>
    <row r="78" spans="1:12" s="1" customFormat="1" ht="24" customHeight="1">
      <c r="A78" s="52"/>
      <c r="B78" s="88" t="s">
        <v>49</v>
      </c>
      <c r="C78" s="36" t="s">
        <v>13</v>
      </c>
      <c r="D78" s="31">
        <v>5.2</v>
      </c>
      <c r="E78" s="18">
        <v>0</v>
      </c>
      <c r="F78" s="18">
        <v>0</v>
      </c>
      <c r="G78" s="19">
        <f t="shared" si="10"/>
        <v>5.2</v>
      </c>
      <c r="H78" s="18">
        <v>0</v>
      </c>
      <c r="I78" s="17">
        <f>1.05*10</f>
        <v>10.5</v>
      </c>
      <c r="J78" s="5">
        <f>I78-G78-H78</f>
        <v>5.3</v>
      </c>
      <c r="K78" s="55"/>
      <c r="L78" s="55"/>
    </row>
    <row r="79" spans="1:12" s="1" customFormat="1" ht="22.5">
      <c r="A79" s="50">
        <v>46</v>
      </c>
      <c r="B79" s="18" t="s">
        <v>100</v>
      </c>
      <c r="C79" s="36" t="s">
        <v>5</v>
      </c>
      <c r="D79" s="31">
        <f>D80+D81</f>
        <v>11.600000000000001</v>
      </c>
      <c r="E79" s="18">
        <f>E80+E81</f>
        <v>3.7</v>
      </c>
      <c r="F79" s="18" t="s">
        <v>200</v>
      </c>
      <c r="G79" s="19">
        <f t="shared" si="10"/>
        <v>7.900000000000001</v>
      </c>
      <c r="H79" s="18">
        <v>0</v>
      </c>
      <c r="I79" s="17">
        <f>1.05*16</f>
        <v>16.8</v>
      </c>
      <c r="J79" s="5">
        <f>I79-G79-H79</f>
        <v>8.899999999999999</v>
      </c>
      <c r="K79" s="53">
        <f>MIN(J79:J81)</f>
        <v>8.899999999999999</v>
      </c>
      <c r="L79" s="59" t="s">
        <v>202</v>
      </c>
    </row>
    <row r="80" spans="1:12" s="1" customFormat="1" ht="21" customHeight="1">
      <c r="A80" s="51"/>
      <c r="B80" s="88" t="s">
        <v>48</v>
      </c>
      <c r="C80" s="36" t="s">
        <v>5</v>
      </c>
      <c r="D80" s="31">
        <v>6.7</v>
      </c>
      <c r="E80" s="18">
        <v>3.7</v>
      </c>
      <c r="F80" s="18" t="s">
        <v>200</v>
      </c>
      <c r="G80" s="19">
        <f t="shared" si="10"/>
        <v>3</v>
      </c>
      <c r="H80" s="18">
        <v>0</v>
      </c>
      <c r="I80" s="17">
        <f>1.05*16</f>
        <v>16.8</v>
      </c>
      <c r="J80" s="5">
        <f>I80-D80</f>
        <v>10.100000000000001</v>
      </c>
      <c r="K80" s="54"/>
      <c r="L80" s="54"/>
    </row>
    <row r="81" spans="1:12" s="1" customFormat="1" ht="18.75" customHeight="1">
      <c r="A81" s="52"/>
      <c r="B81" s="88" t="s">
        <v>49</v>
      </c>
      <c r="C81" s="36" t="s">
        <v>5</v>
      </c>
      <c r="D81" s="31">
        <v>4.9</v>
      </c>
      <c r="E81" s="18">
        <v>0</v>
      </c>
      <c r="F81" s="18">
        <v>0</v>
      </c>
      <c r="G81" s="19">
        <f t="shared" si="10"/>
        <v>4.9</v>
      </c>
      <c r="H81" s="18">
        <v>0</v>
      </c>
      <c r="I81" s="17">
        <f>1.05*16</f>
        <v>16.8</v>
      </c>
      <c r="J81" s="5">
        <f>I81-G81-H81</f>
        <v>11.9</v>
      </c>
      <c r="K81" s="55"/>
      <c r="L81" s="55"/>
    </row>
    <row r="82" spans="1:12" s="1" customFormat="1" ht="22.5">
      <c r="A82" s="12">
        <v>47</v>
      </c>
      <c r="B82" s="18" t="s">
        <v>101</v>
      </c>
      <c r="C82" s="36" t="s">
        <v>24</v>
      </c>
      <c r="D82" s="31">
        <v>1.015</v>
      </c>
      <c r="E82" s="18">
        <v>0</v>
      </c>
      <c r="F82" s="18">
        <v>0</v>
      </c>
      <c r="G82" s="19">
        <f t="shared" si="10"/>
        <v>1.015</v>
      </c>
      <c r="H82" s="18">
        <v>0</v>
      </c>
      <c r="I82" s="17">
        <f>1.05*2.5</f>
        <v>2.625</v>
      </c>
      <c r="J82" s="6">
        <f>I82-G82-H82</f>
        <v>1.61</v>
      </c>
      <c r="K82" s="19">
        <f>J82</f>
        <v>1.61</v>
      </c>
      <c r="L82" s="9" t="s">
        <v>202</v>
      </c>
    </row>
    <row r="83" spans="1:12" s="1" customFormat="1" ht="22.5">
      <c r="A83" s="15">
        <v>48</v>
      </c>
      <c r="B83" s="22" t="s">
        <v>102</v>
      </c>
      <c r="C83" s="23" t="s">
        <v>13</v>
      </c>
      <c r="D83" s="32">
        <v>15.29</v>
      </c>
      <c r="E83" s="22">
        <v>0</v>
      </c>
      <c r="F83" s="22">
        <v>0</v>
      </c>
      <c r="G83" s="21">
        <f t="shared" si="10"/>
        <v>15.29</v>
      </c>
      <c r="H83" s="22">
        <v>0</v>
      </c>
      <c r="I83" s="21">
        <f>1.05*10</f>
        <v>10.5</v>
      </c>
      <c r="J83" s="4">
        <f>I83-G83-H83</f>
        <v>-4.789999999999999</v>
      </c>
      <c r="K83" s="32">
        <f>J83</f>
        <v>-4.789999999999999</v>
      </c>
      <c r="L83" s="15" t="s">
        <v>203</v>
      </c>
    </row>
    <row r="84" spans="1:12" s="1" customFormat="1" ht="22.5">
      <c r="A84" s="50">
        <v>49</v>
      </c>
      <c r="B84" s="18" t="s">
        <v>103</v>
      </c>
      <c r="C84" s="36" t="s">
        <v>13</v>
      </c>
      <c r="D84" s="31">
        <f>D85+D86</f>
        <v>5.5</v>
      </c>
      <c r="E84" s="18">
        <f>E85+E86</f>
        <v>4.5</v>
      </c>
      <c r="F84" s="18" t="s">
        <v>200</v>
      </c>
      <c r="G84" s="19">
        <f t="shared" si="10"/>
        <v>1</v>
      </c>
      <c r="H84" s="18">
        <v>0</v>
      </c>
      <c r="I84" s="17">
        <f>1.05*10</f>
        <v>10.5</v>
      </c>
      <c r="J84" s="5">
        <f>I84-G84-H84</f>
        <v>9.5</v>
      </c>
      <c r="K84" s="53">
        <f>MIN(J84:J86)</f>
        <v>6.1</v>
      </c>
      <c r="L84" s="59" t="s">
        <v>202</v>
      </c>
    </row>
    <row r="85" spans="1:12" s="1" customFormat="1" ht="21.75" customHeight="1">
      <c r="A85" s="51"/>
      <c r="B85" s="88" t="s">
        <v>48</v>
      </c>
      <c r="C85" s="36" t="s">
        <v>13</v>
      </c>
      <c r="D85" s="31">
        <v>4.4</v>
      </c>
      <c r="E85" s="18">
        <v>4.5</v>
      </c>
      <c r="F85" s="18" t="s">
        <v>200</v>
      </c>
      <c r="G85" s="19">
        <v>0</v>
      </c>
      <c r="H85" s="18">
        <v>0</v>
      </c>
      <c r="I85" s="17">
        <f>1.05*10</f>
        <v>10.5</v>
      </c>
      <c r="J85" s="5">
        <f>I85-D85</f>
        <v>6.1</v>
      </c>
      <c r="K85" s="54"/>
      <c r="L85" s="54"/>
    </row>
    <row r="86" spans="1:12" s="1" customFormat="1" ht="21.75" customHeight="1">
      <c r="A86" s="52"/>
      <c r="B86" s="88" t="s">
        <v>49</v>
      </c>
      <c r="C86" s="36" t="s">
        <v>13</v>
      </c>
      <c r="D86" s="31">
        <v>1.1</v>
      </c>
      <c r="E86" s="18">
        <v>0</v>
      </c>
      <c r="F86" s="18">
        <v>0</v>
      </c>
      <c r="G86" s="19">
        <f t="shared" si="10"/>
        <v>1.1</v>
      </c>
      <c r="H86" s="18">
        <v>0</v>
      </c>
      <c r="I86" s="17">
        <f>1.05*10</f>
        <v>10.5</v>
      </c>
      <c r="J86" s="5">
        <f aca="true" t="shared" si="11" ref="J86:J94">I86-G86-H86</f>
        <v>9.4</v>
      </c>
      <c r="K86" s="55"/>
      <c r="L86" s="55"/>
    </row>
    <row r="87" spans="1:12" s="1" customFormat="1" ht="22.5">
      <c r="A87" s="12">
        <v>50</v>
      </c>
      <c r="B87" s="18" t="s">
        <v>104</v>
      </c>
      <c r="C87" s="36" t="s">
        <v>14</v>
      </c>
      <c r="D87" s="31">
        <v>2.504</v>
      </c>
      <c r="E87" s="18">
        <v>0</v>
      </c>
      <c r="F87" s="18">
        <v>0</v>
      </c>
      <c r="G87" s="19">
        <f t="shared" si="10"/>
        <v>2.504</v>
      </c>
      <c r="H87" s="18">
        <v>0</v>
      </c>
      <c r="I87" s="17">
        <f>1.05*6.3</f>
        <v>6.615</v>
      </c>
      <c r="J87" s="6">
        <f t="shared" si="11"/>
        <v>4.111000000000001</v>
      </c>
      <c r="K87" s="19">
        <f aca="true" t="shared" si="12" ref="K87:K93">J87</f>
        <v>4.111000000000001</v>
      </c>
      <c r="L87" s="9" t="s">
        <v>202</v>
      </c>
    </row>
    <row r="88" spans="1:12" s="1" customFormat="1" ht="22.5">
      <c r="A88" s="12">
        <v>51</v>
      </c>
      <c r="B88" s="18" t="s">
        <v>105</v>
      </c>
      <c r="C88" s="36" t="s">
        <v>4</v>
      </c>
      <c r="D88" s="31">
        <v>2.567</v>
      </c>
      <c r="E88" s="18">
        <v>0</v>
      </c>
      <c r="F88" s="18">
        <v>0</v>
      </c>
      <c r="G88" s="19">
        <f t="shared" si="10"/>
        <v>2.567</v>
      </c>
      <c r="H88" s="18">
        <v>0</v>
      </c>
      <c r="I88" s="17">
        <f>1.05*6.3</f>
        <v>6.615</v>
      </c>
      <c r="J88" s="6">
        <f t="shared" si="11"/>
        <v>4.048</v>
      </c>
      <c r="K88" s="19">
        <f t="shared" si="12"/>
        <v>4.048</v>
      </c>
      <c r="L88" s="9" t="s">
        <v>202</v>
      </c>
    </row>
    <row r="89" spans="1:12" s="1" customFormat="1" ht="22.5">
      <c r="A89" s="12">
        <v>52</v>
      </c>
      <c r="B89" s="18" t="s">
        <v>106</v>
      </c>
      <c r="C89" s="36" t="s">
        <v>5</v>
      </c>
      <c r="D89" s="31">
        <v>4.7</v>
      </c>
      <c r="E89" s="18">
        <v>0</v>
      </c>
      <c r="F89" s="18">
        <v>0</v>
      </c>
      <c r="G89" s="17">
        <f t="shared" si="10"/>
        <v>4.7</v>
      </c>
      <c r="H89" s="18">
        <v>0</v>
      </c>
      <c r="I89" s="17">
        <f>1.05*16</f>
        <v>16.8</v>
      </c>
      <c r="J89" s="6">
        <f t="shared" si="11"/>
        <v>12.100000000000001</v>
      </c>
      <c r="K89" s="17">
        <f t="shared" si="12"/>
        <v>12.100000000000001</v>
      </c>
      <c r="L89" s="9" t="s">
        <v>202</v>
      </c>
    </row>
    <row r="90" spans="1:12" s="1" customFormat="1" ht="22.5">
      <c r="A90" s="12">
        <v>53</v>
      </c>
      <c r="B90" s="38" t="s">
        <v>107</v>
      </c>
      <c r="C90" s="36" t="s">
        <v>31</v>
      </c>
      <c r="D90" s="45">
        <v>36.96</v>
      </c>
      <c r="E90" s="38">
        <v>0</v>
      </c>
      <c r="F90" s="38">
        <v>0</v>
      </c>
      <c r="G90" s="37">
        <f t="shared" si="10"/>
        <v>36.96</v>
      </c>
      <c r="H90" s="38">
        <v>0</v>
      </c>
      <c r="I90" s="39">
        <f>1.05*57</f>
        <v>59.85</v>
      </c>
      <c r="J90" s="2">
        <f t="shared" si="11"/>
        <v>22.89</v>
      </c>
      <c r="K90" s="37">
        <f t="shared" si="12"/>
        <v>22.89</v>
      </c>
      <c r="L90" s="9" t="s">
        <v>202</v>
      </c>
    </row>
    <row r="91" spans="1:12" s="1" customFormat="1" ht="27.75" customHeight="1">
      <c r="A91" s="12">
        <v>54</v>
      </c>
      <c r="B91" s="18" t="s">
        <v>108</v>
      </c>
      <c r="C91" s="36" t="s">
        <v>30</v>
      </c>
      <c r="D91" s="31">
        <v>42.4</v>
      </c>
      <c r="E91" s="18">
        <v>0</v>
      </c>
      <c r="F91" s="18">
        <v>0</v>
      </c>
      <c r="G91" s="19">
        <f t="shared" si="10"/>
        <v>42.4</v>
      </c>
      <c r="H91" s="18">
        <v>0</v>
      </c>
      <c r="I91" s="17">
        <f>1.05*71.5</f>
        <v>75.075</v>
      </c>
      <c r="J91" s="6">
        <f t="shared" si="11"/>
        <v>32.675000000000004</v>
      </c>
      <c r="K91" s="19">
        <f t="shared" si="12"/>
        <v>32.675000000000004</v>
      </c>
      <c r="L91" s="9" t="s">
        <v>202</v>
      </c>
    </row>
    <row r="92" spans="1:12" s="1" customFormat="1" ht="22.5">
      <c r="A92" s="12">
        <v>55</v>
      </c>
      <c r="B92" s="18" t="s">
        <v>109</v>
      </c>
      <c r="C92" s="36" t="s">
        <v>1</v>
      </c>
      <c r="D92" s="31">
        <v>4.9</v>
      </c>
      <c r="E92" s="18">
        <v>0</v>
      </c>
      <c r="F92" s="18">
        <v>0</v>
      </c>
      <c r="G92" s="19">
        <f t="shared" si="10"/>
        <v>4.9</v>
      </c>
      <c r="H92" s="18">
        <v>0</v>
      </c>
      <c r="I92" s="17">
        <f>1.05*10</f>
        <v>10.5</v>
      </c>
      <c r="J92" s="6">
        <f t="shared" si="11"/>
        <v>5.6</v>
      </c>
      <c r="K92" s="19">
        <f t="shared" si="12"/>
        <v>5.6</v>
      </c>
      <c r="L92" s="9" t="s">
        <v>202</v>
      </c>
    </row>
    <row r="93" spans="1:12" s="1" customFormat="1" ht="22.5" customHeight="1">
      <c r="A93" s="12">
        <v>56</v>
      </c>
      <c r="B93" s="18" t="s">
        <v>110</v>
      </c>
      <c r="C93" s="36" t="s">
        <v>10</v>
      </c>
      <c r="D93" s="31">
        <v>14.38</v>
      </c>
      <c r="E93" s="18">
        <v>0</v>
      </c>
      <c r="F93" s="18">
        <v>0</v>
      </c>
      <c r="G93" s="19">
        <f t="shared" si="10"/>
        <v>14.38</v>
      </c>
      <c r="H93" s="18">
        <v>0</v>
      </c>
      <c r="I93" s="17">
        <f>1.05*20</f>
        <v>21</v>
      </c>
      <c r="J93" s="6">
        <f t="shared" si="11"/>
        <v>6.619999999999999</v>
      </c>
      <c r="K93" s="19">
        <f t="shared" si="12"/>
        <v>6.619999999999999</v>
      </c>
      <c r="L93" s="9" t="s">
        <v>202</v>
      </c>
    </row>
    <row r="94" spans="1:12" s="1" customFormat="1" ht="21.75" customHeight="1">
      <c r="A94" s="50">
        <v>57</v>
      </c>
      <c r="B94" s="18" t="s">
        <v>111</v>
      </c>
      <c r="C94" s="48" t="s">
        <v>5</v>
      </c>
      <c r="D94" s="33">
        <f>D95+D96</f>
        <v>14.06</v>
      </c>
      <c r="E94" s="18">
        <f>E95+E96</f>
        <v>4.8</v>
      </c>
      <c r="F94" s="18" t="s">
        <v>200</v>
      </c>
      <c r="G94" s="19">
        <f t="shared" si="10"/>
        <v>9.260000000000002</v>
      </c>
      <c r="H94" s="18">
        <v>0</v>
      </c>
      <c r="I94" s="17">
        <f>1.05*16</f>
        <v>16.8</v>
      </c>
      <c r="J94" s="5">
        <f t="shared" si="11"/>
        <v>7.539999999999999</v>
      </c>
      <c r="K94" s="53">
        <f>MIN(J94:J96)</f>
        <v>7.539999999999999</v>
      </c>
      <c r="L94" s="59" t="s">
        <v>202</v>
      </c>
    </row>
    <row r="95" spans="1:12" s="1" customFormat="1" ht="20.25" customHeight="1">
      <c r="A95" s="51"/>
      <c r="B95" s="88" t="s">
        <v>48</v>
      </c>
      <c r="C95" s="36" t="s">
        <v>5</v>
      </c>
      <c r="D95" s="31">
        <v>4.82</v>
      </c>
      <c r="E95" s="18">
        <v>4.8</v>
      </c>
      <c r="F95" s="18" t="s">
        <v>200</v>
      </c>
      <c r="G95" s="19">
        <f t="shared" si="10"/>
        <v>0.020000000000000462</v>
      </c>
      <c r="H95" s="18">
        <v>0</v>
      </c>
      <c r="I95" s="17">
        <f>1.05*16</f>
        <v>16.8</v>
      </c>
      <c r="J95" s="5">
        <f>I95-D95</f>
        <v>11.98</v>
      </c>
      <c r="K95" s="54"/>
      <c r="L95" s="60"/>
    </row>
    <row r="96" spans="1:12" s="1" customFormat="1" ht="20.25" customHeight="1">
      <c r="A96" s="52"/>
      <c r="B96" s="88" t="s">
        <v>49</v>
      </c>
      <c r="C96" s="36" t="s">
        <v>5</v>
      </c>
      <c r="D96" s="31">
        <v>9.24</v>
      </c>
      <c r="E96" s="18">
        <v>0</v>
      </c>
      <c r="F96" s="18">
        <v>0</v>
      </c>
      <c r="G96" s="19">
        <f t="shared" si="10"/>
        <v>9.24</v>
      </c>
      <c r="H96" s="18">
        <v>0</v>
      </c>
      <c r="I96" s="17">
        <f>1.05*16</f>
        <v>16.8</v>
      </c>
      <c r="J96" s="5">
        <f aca="true" t="shared" si="13" ref="J96:J101">I96-G96-H96</f>
        <v>7.5600000000000005</v>
      </c>
      <c r="K96" s="55"/>
      <c r="L96" s="61"/>
    </row>
    <row r="97" spans="1:12" s="1" customFormat="1" ht="22.5">
      <c r="A97" s="15">
        <v>58</v>
      </c>
      <c r="B97" s="22" t="s">
        <v>112</v>
      </c>
      <c r="C97" s="23" t="s">
        <v>23</v>
      </c>
      <c r="D97" s="32">
        <v>19.43</v>
      </c>
      <c r="E97" s="22">
        <v>0</v>
      </c>
      <c r="F97" s="22">
        <v>0</v>
      </c>
      <c r="G97" s="20">
        <f t="shared" si="10"/>
        <v>19.43</v>
      </c>
      <c r="H97" s="22">
        <v>0</v>
      </c>
      <c r="I97" s="21">
        <f>1.05*16</f>
        <v>16.8</v>
      </c>
      <c r="J97" s="4">
        <f t="shared" si="13"/>
        <v>-2.629999999999999</v>
      </c>
      <c r="K97" s="32">
        <f>J97</f>
        <v>-2.629999999999999</v>
      </c>
      <c r="L97" s="15" t="s">
        <v>203</v>
      </c>
    </row>
    <row r="98" spans="1:12" s="1" customFormat="1" ht="22.5">
      <c r="A98" s="12">
        <v>59</v>
      </c>
      <c r="B98" s="9" t="s">
        <v>113</v>
      </c>
      <c r="C98" s="40" t="s">
        <v>24</v>
      </c>
      <c r="D98" s="30">
        <v>1.497</v>
      </c>
      <c r="E98" s="18">
        <v>0</v>
      </c>
      <c r="F98" s="18">
        <v>0</v>
      </c>
      <c r="G98" s="19">
        <f t="shared" si="10"/>
        <v>1.497</v>
      </c>
      <c r="H98" s="18">
        <v>0</v>
      </c>
      <c r="I98" s="17">
        <f>1.05*2.5</f>
        <v>2.625</v>
      </c>
      <c r="J98" s="6">
        <f t="shared" si="13"/>
        <v>1.128</v>
      </c>
      <c r="K98" s="19">
        <f>J98</f>
        <v>1.128</v>
      </c>
      <c r="L98" s="9" t="s">
        <v>202</v>
      </c>
    </row>
    <row r="99" spans="1:12" s="1" customFormat="1" ht="22.5">
      <c r="A99" s="12">
        <v>60</v>
      </c>
      <c r="B99" s="9" t="s">
        <v>114</v>
      </c>
      <c r="C99" s="40" t="s">
        <v>23</v>
      </c>
      <c r="D99" s="30">
        <v>4.469</v>
      </c>
      <c r="E99" s="18">
        <v>0</v>
      </c>
      <c r="F99" s="18">
        <v>0</v>
      </c>
      <c r="G99" s="19">
        <f t="shared" si="10"/>
        <v>4.469</v>
      </c>
      <c r="H99" s="18">
        <v>0</v>
      </c>
      <c r="I99" s="17">
        <f>1.05*16</f>
        <v>16.8</v>
      </c>
      <c r="J99" s="6">
        <f t="shared" si="13"/>
        <v>12.331</v>
      </c>
      <c r="K99" s="19">
        <f>J99</f>
        <v>12.331</v>
      </c>
      <c r="L99" s="9" t="s">
        <v>202</v>
      </c>
    </row>
    <row r="100" spans="1:12" s="1" customFormat="1" ht="22.5">
      <c r="A100" s="12">
        <v>61</v>
      </c>
      <c r="B100" s="9" t="s">
        <v>115</v>
      </c>
      <c r="C100" s="40" t="s">
        <v>17</v>
      </c>
      <c r="D100" s="30">
        <v>1.208</v>
      </c>
      <c r="E100" s="18">
        <v>0</v>
      </c>
      <c r="F100" s="18">
        <v>0</v>
      </c>
      <c r="G100" s="19">
        <f t="shared" si="10"/>
        <v>1.208</v>
      </c>
      <c r="H100" s="18">
        <v>0</v>
      </c>
      <c r="I100" s="17">
        <f>1.05*4</f>
        <v>4.2</v>
      </c>
      <c r="J100" s="6">
        <f t="shared" si="13"/>
        <v>2.992</v>
      </c>
      <c r="K100" s="19">
        <f>J100</f>
        <v>2.992</v>
      </c>
      <c r="L100" s="9" t="s">
        <v>202</v>
      </c>
    </row>
    <row r="101" spans="1:12" s="1" customFormat="1" ht="22.5">
      <c r="A101" s="50">
        <v>62</v>
      </c>
      <c r="B101" s="9" t="s">
        <v>116</v>
      </c>
      <c r="C101" s="40" t="s">
        <v>20</v>
      </c>
      <c r="D101" s="30">
        <f>D102+D103</f>
        <v>2.1</v>
      </c>
      <c r="E101" s="18">
        <f>E102+E103</f>
        <v>0.54</v>
      </c>
      <c r="F101" s="18" t="str">
        <f>F102</f>
        <v>3 hours</v>
      </c>
      <c r="G101" s="19">
        <f t="shared" si="10"/>
        <v>1.56</v>
      </c>
      <c r="H101" s="18">
        <v>0</v>
      </c>
      <c r="I101" s="17">
        <f>1.05*40</f>
        <v>42</v>
      </c>
      <c r="J101" s="5">
        <f t="shared" si="13"/>
        <v>40.44</v>
      </c>
      <c r="K101" s="53">
        <f>MIN(J101:J103)</f>
        <v>40.1</v>
      </c>
      <c r="L101" s="59" t="s">
        <v>202</v>
      </c>
    </row>
    <row r="102" spans="1:12" s="1" customFormat="1" ht="24.75" customHeight="1">
      <c r="A102" s="51"/>
      <c r="B102" s="88" t="s">
        <v>48</v>
      </c>
      <c r="C102" s="40" t="s">
        <v>20</v>
      </c>
      <c r="D102" s="31">
        <v>0.2</v>
      </c>
      <c r="E102" s="18">
        <v>0.54</v>
      </c>
      <c r="F102" s="18" t="s">
        <v>201</v>
      </c>
      <c r="G102" s="19">
        <v>0</v>
      </c>
      <c r="H102" s="18">
        <v>0</v>
      </c>
      <c r="I102" s="17">
        <f>1.05*40</f>
        <v>42</v>
      </c>
      <c r="J102" s="5">
        <f>I102-D102</f>
        <v>41.8</v>
      </c>
      <c r="K102" s="54"/>
      <c r="L102" s="54"/>
    </row>
    <row r="103" spans="1:12" s="1" customFormat="1" ht="25.5" customHeight="1">
      <c r="A103" s="52"/>
      <c r="B103" s="88" t="s">
        <v>49</v>
      </c>
      <c r="C103" s="40" t="s">
        <v>20</v>
      </c>
      <c r="D103" s="31">
        <v>1.9</v>
      </c>
      <c r="E103" s="18">
        <v>0</v>
      </c>
      <c r="F103" s="18">
        <v>0</v>
      </c>
      <c r="G103" s="19">
        <f t="shared" si="10"/>
        <v>1.9</v>
      </c>
      <c r="H103" s="18">
        <v>0</v>
      </c>
      <c r="I103" s="17">
        <f>1.05*40</f>
        <v>42</v>
      </c>
      <c r="J103" s="5">
        <f>I103-G103-H103</f>
        <v>40.1</v>
      </c>
      <c r="K103" s="55"/>
      <c r="L103" s="55"/>
    </row>
    <row r="104" spans="1:12" s="1" customFormat="1" ht="22.5">
      <c r="A104" s="12">
        <v>63</v>
      </c>
      <c r="B104" s="9" t="s">
        <v>117</v>
      </c>
      <c r="C104" s="40" t="s">
        <v>12</v>
      </c>
      <c r="D104" s="30">
        <v>31.467</v>
      </c>
      <c r="E104" s="18">
        <v>0</v>
      </c>
      <c r="F104" s="18">
        <v>0</v>
      </c>
      <c r="G104" s="19">
        <f t="shared" si="10"/>
        <v>31.467</v>
      </c>
      <c r="H104" s="18">
        <v>0</v>
      </c>
      <c r="I104" s="17">
        <f>1.05*40</f>
        <v>42</v>
      </c>
      <c r="J104" s="6">
        <f>I104-G104-H104</f>
        <v>10.533000000000001</v>
      </c>
      <c r="K104" s="19">
        <f>J104</f>
        <v>10.533000000000001</v>
      </c>
      <c r="L104" s="9" t="s">
        <v>202</v>
      </c>
    </row>
    <row r="105" spans="1:12" s="1" customFormat="1" ht="22.5">
      <c r="A105" s="12">
        <v>64</v>
      </c>
      <c r="B105" s="9" t="s">
        <v>118</v>
      </c>
      <c r="C105" s="40" t="s">
        <v>20</v>
      </c>
      <c r="D105" s="30">
        <v>3.931</v>
      </c>
      <c r="E105" s="18">
        <v>0</v>
      </c>
      <c r="F105" s="18">
        <v>0</v>
      </c>
      <c r="G105" s="19">
        <f aca="true" t="shared" si="14" ref="G105:G132">D105-E105</f>
        <v>3.931</v>
      </c>
      <c r="H105" s="18">
        <v>0</v>
      </c>
      <c r="I105" s="17">
        <f>1.05*6.3</f>
        <v>6.615</v>
      </c>
      <c r="J105" s="6">
        <f>I105-G105-H105</f>
        <v>2.684</v>
      </c>
      <c r="K105" s="19">
        <f>J105</f>
        <v>2.684</v>
      </c>
      <c r="L105" s="9" t="s">
        <v>202</v>
      </c>
    </row>
    <row r="106" spans="1:12" s="1" customFormat="1" ht="22.5">
      <c r="A106" s="12">
        <v>65</v>
      </c>
      <c r="B106" s="9" t="s">
        <v>119</v>
      </c>
      <c r="C106" s="40" t="s">
        <v>1</v>
      </c>
      <c r="D106" s="30">
        <v>10.5</v>
      </c>
      <c r="E106" s="18">
        <v>0</v>
      </c>
      <c r="F106" s="18">
        <v>0</v>
      </c>
      <c r="G106" s="19">
        <f t="shared" si="14"/>
        <v>10.5</v>
      </c>
      <c r="H106" s="18">
        <v>0</v>
      </c>
      <c r="I106" s="17">
        <f>1.05*10</f>
        <v>10.5</v>
      </c>
      <c r="J106" s="6">
        <f>I106-G106-H106</f>
        <v>0</v>
      </c>
      <c r="K106" s="19">
        <f>J106</f>
        <v>0</v>
      </c>
      <c r="L106" s="9" t="s">
        <v>202</v>
      </c>
    </row>
    <row r="107" spans="1:12" s="1" customFormat="1" ht="22.5">
      <c r="A107" s="50">
        <v>66</v>
      </c>
      <c r="B107" s="9" t="s">
        <v>120</v>
      </c>
      <c r="C107" s="40" t="s">
        <v>5</v>
      </c>
      <c r="D107" s="30">
        <f>D108+D109</f>
        <v>10.2</v>
      </c>
      <c r="E107" s="18">
        <f>E108+E109</f>
        <v>1.64</v>
      </c>
      <c r="F107" s="18" t="str">
        <f>F108</f>
        <v>6 hours</v>
      </c>
      <c r="G107" s="19">
        <f t="shared" si="14"/>
        <v>8.559999999999999</v>
      </c>
      <c r="H107" s="18">
        <v>0</v>
      </c>
      <c r="I107" s="17">
        <f aca="true" t="shared" si="15" ref="I107:I112">1.05*40</f>
        <v>42</v>
      </c>
      <c r="J107" s="5">
        <f>I107-G107-H107</f>
        <v>33.44</v>
      </c>
      <c r="K107" s="53">
        <f>MIN(J107:J109)</f>
        <v>33.44</v>
      </c>
      <c r="L107" s="59" t="s">
        <v>202</v>
      </c>
    </row>
    <row r="108" spans="1:12" s="1" customFormat="1" ht="11.25" customHeight="1">
      <c r="A108" s="51"/>
      <c r="B108" s="88" t="s">
        <v>48</v>
      </c>
      <c r="C108" s="40" t="s">
        <v>5</v>
      </c>
      <c r="D108" s="31">
        <v>3.1</v>
      </c>
      <c r="E108" s="18">
        <v>1.64</v>
      </c>
      <c r="F108" s="18" t="s">
        <v>200</v>
      </c>
      <c r="G108" s="19">
        <f t="shared" si="14"/>
        <v>1.4600000000000002</v>
      </c>
      <c r="H108" s="18">
        <v>0</v>
      </c>
      <c r="I108" s="17">
        <f t="shared" si="15"/>
        <v>42</v>
      </c>
      <c r="J108" s="5">
        <f>I108-D108</f>
        <v>38.9</v>
      </c>
      <c r="K108" s="54"/>
      <c r="L108" s="54"/>
    </row>
    <row r="109" spans="1:12" s="1" customFormat="1" ht="11.25" customHeight="1">
      <c r="A109" s="52"/>
      <c r="B109" s="88" t="s">
        <v>49</v>
      </c>
      <c r="C109" s="40" t="s">
        <v>5</v>
      </c>
      <c r="D109" s="31">
        <v>7.1</v>
      </c>
      <c r="E109" s="18">
        <v>0</v>
      </c>
      <c r="F109" s="18">
        <v>0</v>
      </c>
      <c r="G109" s="19">
        <f t="shared" si="14"/>
        <v>7.1</v>
      </c>
      <c r="H109" s="18">
        <v>0</v>
      </c>
      <c r="I109" s="17">
        <f t="shared" si="15"/>
        <v>42</v>
      </c>
      <c r="J109" s="5">
        <f>I109-G109-H109</f>
        <v>34.9</v>
      </c>
      <c r="K109" s="55"/>
      <c r="L109" s="55"/>
    </row>
    <row r="110" spans="1:12" s="1" customFormat="1" ht="22.5">
      <c r="A110" s="50">
        <v>67</v>
      </c>
      <c r="B110" s="9" t="s">
        <v>121</v>
      </c>
      <c r="C110" s="40" t="s">
        <v>1</v>
      </c>
      <c r="D110" s="30">
        <f>D111+D112</f>
        <v>3.864</v>
      </c>
      <c r="E110" s="18">
        <f>E111+E112</f>
        <v>3.12</v>
      </c>
      <c r="F110" s="18" t="str">
        <f>F111</f>
        <v>6 hours</v>
      </c>
      <c r="G110" s="19">
        <f t="shared" si="14"/>
        <v>0.7439999999999998</v>
      </c>
      <c r="H110" s="18">
        <v>0</v>
      </c>
      <c r="I110" s="17">
        <f t="shared" si="15"/>
        <v>42</v>
      </c>
      <c r="J110" s="5">
        <f>I110-G110-H110</f>
        <v>41.256</v>
      </c>
      <c r="K110" s="53">
        <f>MIN(J110:J112)</f>
        <v>38.884</v>
      </c>
      <c r="L110" s="59" t="s">
        <v>202</v>
      </c>
    </row>
    <row r="111" spans="1:12" s="1" customFormat="1" ht="20.25" customHeight="1">
      <c r="A111" s="51"/>
      <c r="B111" s="88" t="s">
        <v>48</v>
      </c>
      <c r="C111" s="40" t="s">
        <v>1</v>
      </c>
      <c r="D111" s="31">
        <v>3.116</v>
      </c>
      <c r="E111" s="18">
        <v>3.12</v>
      </c>
      <c r="F111" s="18" t="s">
        <v>200</v>
      </c>
      <c r="G111" s="19">
        <f t="shared" si="14"/>
        <v>-0.0040000000000000036</v>
      </c>
      <c r="H111" s="18">
        <v>0</v>
      </c>
      <c r="I111" s="17">
        <f t="shared" si="15"/>
        <v>42</v>
      </c>
      <c r="J111" s="5">
        <f>I111-D111</f>
        <v>38.884</v>
      </c>
      <c r="K111" s="54"/>
      <c r="L111" s="54"/>
    </row>
    <row r="112" spans="1:12" s="1" customFormat="1" ht="22.5" customHeight="1">
      <c r="A112" s="52"/>
      <c r="B112" s="88" t="s">
        <v>49</v>
      </c>
      <c r="C112" s="40" t="s">
        <v>1</v>
      </c>
      <c r="D112" s="31">
        <v>0.748</v>
      </c>
      <c r="E112" s="18">
        <v>0</v>
      </c>
      <c r="F112" s="18">
        <v>0</v>
      </c>
      <c r="G112" s="19">
        <f t="shared" si="14"/>
        <v>0.748</v>
      </c>
      <c r="H112" s="18">
        <v>0</v>
      </c>
      <c r="I112" s="17">
        <f t="shared" si="15"/>
        <v>42</v>
      </c>
      <c r="J112" s="5">
        <f>I112-G112-H112</f>
        <v>41.252</v>
      </c>
      <c r="K112" s="55"/>
      <c r="L112" s="55"/>
    </row>
    <row r="113" spans="1:12" s="1" customFormat="1" ht="22.5">
      <c r="A113" s="12">
        <v>68</v>
      </c>
      <c r="B113" s="9" t="s">
        <v>122</v>
      </c>
      <c r="C113" s="40" t="s">
        <v>2</v>
      </c>
      <c r="D113" s="30">
        <v>1.265</v>
      </c>
      <c r="E113" s="18">
        <v>0</v>
      </c>
      <c r="F113" s="18">
        <v>0</v>
      </c>
      <c r="G113" s="19">
        <f t="shared" si="14"/>
        <v>1.265</v>
      </c>
      <c r="H113" s="18">
        <v>0</v>
      </c>
      <c r="I113" s="17">
        <f>1.05*2.5</f>
        <v>2.625</v>
      </c>
      <c r="J113" s="6">
        <f>I113-G113-H113</f>
        <v>1.36</v>
      </c>
      <c r="K113" s="19">
        <f>J113</f>
        <v>1.36</v>
      </c>
      <c r="L113" s="9" t="s">
        <v>202</v>
      </c>
    </row>
    <row r="114" spans="1:12" s="1" customFormat="1" ht="22.5">
      <c r="A114" s="50">
        <v>69</v>
      </c>
      <c r="B114" s="9" t="s">
        <v>123</v>
      </c>
      <c r="C114" s="40" t="s">
        <v>27</v>
      </c>
      <c r="D114" s="30">
        <f>D115+D116</f>
        <v>10.552</v>
      </c>
      <c r="E114" s="18">
        <f>E115+E116</f>
        <v>1.8</v>
      </c>
      <c r="F114" s="18" t="str">
        <f>F115</f>
        <v>6 hours</v>
      </c>
      <c r="G114" s="19">
        <f t="shared" si="14"/>
        <v>8.751999999999999</v>
      </c>
      <c r="H114" s="18">
        <v>0</v>
      </c>
      <c r="I114" s="17">
        <f aca="true" t="shared" si="16" ref="I114:I119">1.05*40</f>
        <v>42</v>
      </c>
      <c r="J114" s="5">
        <f>I114-G114-H114</f>
        <v>33.248000000000005</v>
      </c>
      <c r="K114" s="53">
        <f>MIN(J114:J116)</f>
        <v>33.248000000000005</v>
      </c>
      <c r="L114" s="59" t="s">
        <v>202</v>
      </c>
    </row>
    <row r="115" spans="1:12" s="1" customFormat="1" ht="11.25" customHeight="1">
      <c r="A115" s="51"/>
      <c r="B115" s="88" t="s">
        <v>48</v>
      </c>
      <c r="C115" s="36" t="s">
        <v>5</v>
      </c>
      <c r="D115" s="31">
        <v>1.803</v>
      </c>
      <c r="E115" s="18">
        <v>1.8</v>
      </c>
      <c r="F115" s="18" t="s">
        <v>200</v>
      </c>
      <c r="G115" s="19">
        <f t="shared" si="14"/>
        <v>0.0029999999999998916</v>
      </c>
      <c r="H115" s="18">
        <v>0</v>
      </c>
      <c r="I115" s="17">
        <f t="shared" si="16"/>
        <v>42</v>
      </c>
      <c r="J115" s="5">
        <f>I115-D115</f>
        <v>40.197</v>
      </c>
      <c r="K115" s="54"/>
      <c r="L115" s="54"/>
    </row>
    <row r="116" spans="1:12" s="1" customFormat="1" ht="11.25" customHeight="1">
      <c r="A116" s="52"/>
      <c r="B116" s="88" t="s">
        <v>49</v>
      </c>
      <c r="C116" s="36" t="s">
        <v>5</v>
      </c>
      <c r="D116" s="31">
        <v>8.749</v>
      </c>
      <c r="E116" s="18">
        <v>0</v>
      </c>
      <c r="F116" s="18">
        <v>0</v>
      </c>
      <c r="G116" s="19">
        <f t="shared" si="14"/>
        <v>8.749</v>
      </c>
      <c r="H116" s="18">
        <v>0</v>
      </c>
      <c r="I116" s="17">
        <f t="shared" si="16"/>
        <v>42</v>
      </c>
      <c r="J116" s="5">
        <f>I116-G116-H116</f>
        <v>33.251</v>
      </c>
      <c r="K116" s="55"/>
      <c r="L116" s="55"/>
    </row>
    <row r="117" spans="1:12" s="1" customFormat="1" ht="22.5">
      <c r="A117" s="50">
        <v>70</v>
      </c>
      <c r="B117" s="9" t="s">
        <v>124</v>
      </c>
      <c r="C117" s="40" t="s">
        <v>23</v>
      </c>
      <c r="D117" s="30">
        <f>D118+D119</f>
        <v>12.995000000000001</v>
      </c>
      <c r="E117" s="18">
        <f>E118+E119</f>
        <v>2.21</v>
      </c>
      <c r="F117" s="18" t="str">
        <f>F118</f>
        <v>3 hours</v>
      </c>
      <c r="G117" s="19">
        <f t="shared" si="14"/>
        <v>10.785</v>
      </c>
      <c r="H117" s="18">
        <v>0</v>
      </c>
      <c r="I117" s="17">
        <f t="shared" si="16"/>
        <v>42</v>
      </c>
      <c r="J117" s="5">
        <f>I117-G117-H117</f>
        <v>31.215</v>
      </c>
      <c r="K117" s="53">
        <f>MIN(J117:J119)</f>
        <v>31.213</v>
      </c>
      <c r="L117" s="59" t="s">
        <v>202</v>
      </c>
    </row>
    <row r="118" spans="1:12" s="1" customFormat="1" ht="11.25" customHeight="1">
      <c r="A118" s="51"/>
      <c r="B118" s="88" t="s">
        <v>48</v>
      </c>
      <c r="C118" s="40" t="s">
        <v>23</v>
      </c>
      <c r="D118" s="31">
        <v>2.208</v>
      </c>
      <c r="E118" s="18">
        <v>2.21</v>
      </c>
      <c r="F118" s="18" t="s">
        <v>201</v>
      </c>
      <c r="G118" s="19">
        <f t="shared" si="14"/>
        <v>-0.0019999999999997797</v>
      </c>
      <c r="H118" s="18">
        <v>0</v>
      </c>
      <c r="I118" s="17">
        <f t="shared" si="16"/>
        <v>42</v>
      </c>
      <c r="J118" s="5">
        <f>I118-D118</f>
        <v>39.792</v>
      </c>
      <c r="K118" s="54"/>
      <c r="L118" s="54"/>
    </row>
    <row r="119" spans="1:12" s="1" customFormat="1" ht="11.25" customHeight="1">
      <c r="A119" s="52"/>
      <c r="B119" s="88" t="s">
        <v>49</v>
      </c>
      <c r="C119" s="40" t="s">
        <v>23</v>
      </c>
      <c r="D119" s="31">
        <v>10.787</v>
      </c>
      <c r="E119" s="18">
        <v>0</v>
      </c>
      <c r="F119" s="18">
        <v>0</v>
      </c>
      <c r="G119" s="19">
        <f t="shared" si="14"/>
        <v>10.787</v>
      </c>
      <c r="H119" s="18">
        <v>0</v>
      </c>
      <c r="I119" s="17">
        <f t="shared" si="16"/>
        <v>42</v>
      </c>
      <c r="J119" s="5">
        <f>I119-G119-H119</f>
        <v>31.213</v>
      </c>
      <c r="K119" s="55"/>
      <c r="L119" s="55"/>
    </row>
    <row r="120" spans="1:12" s="1" customFormat="1" ht="22.5">
      <c r="A120" s="12">
        <v>71</v>
      </c>
      <c r="B120" s="9" t="s">
        <v>125</v>
      </c>
      <c r="C120" s="40" t="s">
        <v>2</v>
      </c>
      <c r="D120" s="30">
        <v>0.539</v>
      </c>
      <c r="E120" s="18">
        <v>0</v>
      </c>
      <c r="F120" s="18">
        <v>0</v>
      </c>
      <c r="G120" s="19">
        <f t="shared" si="14"/>
        <v>0.539</v>
      </c>
      <c r="H120" s="18">
        <v>0</v>
      </c>
      <c r="I120" s="17">
        <f>1.05*2.5</f>
        <v>2.625</v>
      </c>
      <c r="J120" s="6">
        <f>I120-G120-H120</f>
        <v>2.086</v>
      </c>
      <c r="K120" s="19">
        <f>J120</f>
        <v>2.086</v>
      </c>
      <c r="L120" s="9" t="s">
        <v>202</v>
      </c>
    </row>
    <row r="121" spans="1:12" s="1" customFormat="1" ht="22.5">
      <c r="A121" s="50">
        <v>72</v>
      </c>
      <c r="B121" s="9" t="s">
        <v>126</v>
      </c>
      <c r="C121" s="40" t="s">
        <v>5</v>
      </c>
      <c r="D121" s="30">
        <f>D122+D123</f>
        <v>12.564</v>
      </c>
      <c r="E121" s="18">
        <f>E122+E123</f>
        <v>7.34</v>
      </c>
      <c r="F121" s="18" t="str">
        <f>F122</f>
        <v>6 hours</v>
      </c>
      <c r="G121" s="19">
        <f t="shared" si="14"/>
        <v>5.224</v>
      </c>
      <c r="H121" s="18">
        <v>0</v>
      </c>
      <c r="I121" s="17">
        <f>1.05*40</f>
        <v>42</v>
      </c>
      <c r="J121" s="5">
        <f>I121-G121-H121</f>
        <v>36.775999999999996</v>
      </c>
      <c r="K121" s="53">
        <f>MIN(J121:J123)</f>
        <v>34.665</v>
      </c>
      <c r="L121" s="59" t="s">
        <v>202</v>
      </c>
    </row>
    <row r="122" spans="1:12" s="1" customFormat="1" ht="22.5">
      <c r="A122" s="51"/>
      <c r="B122" s="88" t="s">
        <v>48</v>
      </c>
      <c r="C122" s="40" t="s">
        <v>5</v>
      </c>
      <c r="D122" s="31">
        <v>7.335</v>
      </c>
      <c r="E122" s="18">
        <v>7.34</v>
      </c>
      <c r="F122" s="18" t="s">
        <v>200</v>
      </c>
      <c r="G122" s="19">
        <f t="shared" si="14"/>
        <v>-0.004999999999999893</v>
      </c>
      <c r="H122" s="18">
        <v>0</v>
      </c>
      <c r="I122" s="17">
        <f>1.05*40</f>
        <v>42</v>
      </c>
      <c r="J122" s="5">
        <f>I122-D122</f>
        <v>34.665</v>
      </c>
      <c r="K122" s="54"/>
      <c r="L122" s="54"/>
    </row>
    <row r="123" spans="1:12" s="1" customFormat="1" ht="22.5">
      <c r="A123" s="52"/>
      <c r="B123" s="88" t="s">
        <v>49</v>
      </c>
      <c r="C123" s="40" t="s">
        <v>5</v>
      </c>
      <c r="D123" s="31">
        <v>5.229</v>
      </c>
      <c r="E123" s="18">
        <v>0</v>
      </c>
      <c r="F123" s="18">
        <v>0</v>
      </c>
      <c r="G123" s="19">
        <f t="shared" si="14"/>
        <v>5.229</v>
      </c>
      <c r="H123" s="18">
        <v>0</v>
      </c>
      <c r="I123" s="17">
        <f>1.05*40</f>
        <v>42</v>
      </c>
      <c r="J123" s="5">
        <f>I123-G123-H123</f>
        <v>36.771</v>
      </c>
      <c r="K123" s="55"/>
      <c r="L123" s="55"/>
    </row>
    <row r="124" spans="1:12" s="1" customFormat="1" ht="22.5">
      <c r="A124" s="12">
        <v>73</v>
      </c>
      <c r="B124" s="9" t="s">
        <v>127</v>
      </c>
      <c r="C124" s="40" t="s">
        <v>4</v>
      </c>
      <c r="D124" s="30">
        <v>0.976</v>
      </c>
      <c r="E124" s="18">
        <v>0</v>
      </c>
      <c r="F124" s="18">
        <v>0</v>
      </c>
      <c r="G124" s="19">
        <f t="shared" si="14"/>
        <v>0.976</v>
      </c>
      <c r="H124" s="18">
        <v>0</v>
      </c>
      <c r="I124" s="17">
        <f>1.05*6.3</f>
        <v>6.615</v>
      </c>
      <c r="J124" s="6">
        <f>I124-G124-H124</f>
        <v>5.639</v>
      </c>
      <c r="K124" s="19">
        <f>J124</f>
        <v>5.639</v>
      </c>
      <c r="L124" s="9" t="s">
        <v>202</v>
      </c>
    </row>
    <row r="125" spans="1:12" s="1" customFormat="1" ht="22.5">
      <c r="A125" s="50">
        <v>74</v>
      </c>
      <c r="B125" s="9" t="s">
        <v>128</v>
      </c>
      <c r="C125" s="40" t="s">
        <v>5</v>
      </c>
      <c r="D125" s="30">
        <f>D126+D127</f>
        <v>18.6</v>
      </c>
      <c r="E125" s="18">
        <f>E126+E127</f>
        <v>3.04</v>
      </c>
      <c r="F125" s="18" t="str">
        <f>F126</f>
        <v>6 hours</v>
      </c>
      <c r="G125" s="19">
        <f t="shared" si="14"/>
        <v>15.560000000000002</v>
      </c>
      <c r="H125" s="18">
        <v>0</v>
      </c>
      <c r="I125" s="17">
        <f>1.05*40</f>
        <v>42</v>
      </c>
      <c r="J125" s="5">
        <f>I125-G125-H125</f>
        <v>26.439999999999998</v>
      </c>
      <c r="K125" s="53">
        <f>MIN(J125:J127)</f>
        <v>26.4</v>
      </c>
      <c r="L125" s="59" t="s">
        <v>202</v>
      </c>
    </row>
    <row r="126" spans="1:12" s="1" customFormat="1" ht="22.5">
      <c r="A126" s="51"/>
      <c r="B126" s="88" t="s">
        <v>48</v>
      </c>
      <c r="C126" s="40" t="s">
        <v>5</v>
      </c>
      <c r="D126" s="31">
        <v>3</v>
      </c>
      <c r="E126" s="18">
        <v>3.04</v>
      </c>
      <c r="F126" s="18" t="s">
        <v>200</v>
      </c>
      <c r="G126" s="19">
        <f t="shared" si="14"/>
        <v>-0.040000000000000036</v>
      </c>
      <c r="H126" s="18">
        <v>0</v>
      </c>
      <c r="I126" s="17">
        <f>1.05*40</f>
        <v>42</v>
      </c>
      <c r="J126" s="5">
        <f>I126-D126</f>
        <v>39</v>
      </c>
      <c r="K126" s="54"/>
      <c r="L126" s="54"/>
    </row>
    <row r="127" spans="1:12" s="1" customFormat="1" ht="22.5">
      <c r="A127" s="52"/>
      <c r="B127" s="88" t="s">
        <v>49</v>
      </c>
      <c r="C127" s="40" t="s">
        <v>5</v>
      </c>
      <c r="D127" s="31">
        <v>15.6</v>
      </c>
      <c r="E127" s="18">
        <v>0</v>
      </c>
      <c r="F127" s="18">
        <v>0</v>
      </c>
      <c r="G127" s="19">
        <f t="shared" si="14"/>
        <v>15.6</v>
      </c>
      <c r="H127" s="18">
        <v>0</v>
      </c>
      <c r="I127" s="17">
        <f>1.05*40</f>
        <v>42</v>
      </c>
      <c r="J127" s="5">
        <f>I127-G127-H127</f>
        <v>26.4</v>
      </c>
      <c r="K127" s="55"/>
      <c r="L127" s="55"/>
    </row>
    <row r="128" spans="1:12" s="1" customFormat="1" ht="22.5">
      <c r="A128" s="12">
        <v>75</v>
      </c>
      <c r="B128" s="9" t="s">
        <v>129</v>
      </c>
      <c r="C128" s="40" t="s">
        <v>16</v>
      </c>
      <c r="D128" s="30">
        <v>7.871</v>
      </c>
      <c r="E128" s="18">
        <v>0</v>
      </c>
      <c r="F128" s="18">
        <v>0</v>
      </c>
      <c r="G128" s="19">
        <f t="shared" si="14"/>
        <v>7.871</v>
      </c>
      <c r="H128" s="18">
        <v>0</v>
      </c>
      <c r="I128" s="17">
        <f>1.05*10</f>
        <v>10.5</v>
      </c>
      <c r="J128" s="6">
        <f>I128-G128-H128</f>
        <v>2.6289999999999996</v>
      </c>
      <c r="K128" s="19">
        <f>J128</f>
        <v>2.6289999999999996</v>
      </c>
      <c r="L128" s="9" t="s">
        <v>202</v>
      </c>
    </row>
    <row r="129" spans="1:12" s="1" customFormat="1" ht="22.5">
      <c r="A129" s="12">
        <v>76</v>
      </c>
      <c r="B129" s="9" t="s">
        <v>130</v>
      </c>
      <c r="C129" s="40" t="s">
        <v>4</v>
      </c>
      <c r="D129" s="30">
        <v>1.005</v>
      </c>
      <c r="E129" s="18">
        <v>0</v>
      </c>
      <c r="F129" s="18">
        <v>0</v>
      </c>
      <c r="G129" s="19">
        <f t="shared" si="14"/>
        <v>1.005</v>
      </c>
      <c r="H129" s="18">
        <v>0</v>
      </c>
      <c r="I129" s="17">
        <f>1.05*6.3</f>
        <v>6.615</v>
      </c>
      <c r="J129" s="6">
        <f>I129-G129-H129</f>
        <v>5.61</v>
      </c>
      <c r="K129" s="19">
        <f>J129</f>
        <v>5.61</v>
      </c>
      <c r="L129" s="9" t="s">
        <v>202</v>
      </c>
    </row>
    <row r="130" spans="1:12" s="1" customFormat="1" ht="22.5">
      <c r="A130" s="50">
        <v>77</v>
      </c>
      <c r="B130" s="9" t="s">
        <v>131</v>
      </c>
      <c r="C130" s="40" t="s">
        <v>5</v>
      </c>
      <c r="D130" s="30">
        <f>D131+D132</f>
        <v>14.3</v>
      </c>
      <c r="E130" s="18">
        <f>E131+E132</f>
        <v>6.45</v>
      </c>
      <c r="F130" s="18" t="str">
        <f>F131</f>
        <v>3 hours</v>
      </c>
      <c r="G130" s="19">
        <f t="shared" si="14"/>
        <v>7.8500000000000005</v>
      </c>
      <c r="H130" s="18">
        <v>0</v>
      </c>
      <c r="I130" s="17">
        <f>1.05*40</f>
        <v>42</v>
      </c>
      <c r="J130" s="5">
        <f>I130-G130-H130</f>
        <v>34.15</v>
      </c>
      <c r="K130" s="53">
        <f>MIN(J130:J132)</f>
        <v>34</v>
      </c>
      <c r="L130" s="59" t="s">
        <v>202</v>
      </c>
    </row>
    <row r="131" spans="1:12" s="1" customFormat="1" ht="22.5">
      <c r="A131" s="51"/>
      <c r="B131" s="88" t="s">
        <v>48</v>
      </c>
      <c r="C131" s="40" t="s">
        <v>5</v>
      </c>
      <c r="D131" s="31">
        <v>6.3</v>
      </c>
      <c r="E131" s="18">
        <v>6.45</v>
      </c>
      <c r="F131" s="18" t="s">
        <v>201</v>
      </c>
      <c r="G131" s="19">
        <v>0</v>
      </c>
      <c r="H131" s="18">
        <v>0</v>
      </c>
      <c r="I131" s="17">
        <f>1.05*40</f>
        <v>42</v>
      </c>
      <c r="J131" s="5">
        <f>I131-D131</f>
        <v>35.7</v>
      </c>
      <c r="K131" s="54"/>
      <c r="L131" s="54"/>
    </row>
    <row r="132" spans="1:12" s="1" customFormat="1" ht="22.5">
      <c r="A132" s="52"/>
      <c r="B132" s="88" t="s">
        <v>49</v>
      </c>
      <c r="C132" s="40" t="s">
        <v>5</v>
      </c>
      <c r="D132" s="31">
        <v>8</v>
      </c>
      <c r="E132" s="18">
        <v>0</v>
      </c>
      <c r="F132" s="18">
        <v>0</v>
      </c>
      <c r="G132" s="19">
        <f t="shared" si="14"/>
        <v>8</v>
      </c>
      <c r="H132" s="18">
        <v>0</v>
      </c>
      <c r="I132" s="17">
        <f>1.05*40</f>
        <v>42</v>
      </c>
      <c r="J132" s="5">
        <f>I132-G132-H132</f>
        <v>34</v>
      </c>
      <c r="K132" s="55"/>
      <c r="L132" s="55"/>
    </row>
    <row r="133" spans="1:12" s="1" customFormat="1" ht="22.5">
      <c r="A133" s="12">
        <v>78</v>
      </c>
      <c r="B133" s="9" t="s">
        <v>132</v>
      </c>
      <c r="C133" s="40" t="s">
        <v>4</v>
      </c>
      <c r="D133" s="30">
        <v>3</v>
      </c>
      <c r="E133" s="9">
        <v>0</v>
      </c>
      <c r="F133" s="9">
        <v>0</v>
      </c>
      <c r="G133" s="10">
        <f>D133</f>
        <v>3</v>
      </c>
      <c r="H133" s="9">
        <v>0</v>
      </c>
      <c r="I133" s="11">
        <f>1.05*6.3</f>
        <v>6.615</v>
      </c>
      <c r="J133" s="10">
        <f aca="true" t="shared" si="17" ref="J133:J164">I133-H133-G133</f>
        <v>3.615</v>
      </c>
      <c r="K133" s="10">
        <f aca="true" t="shared" si="18" ref="K133:K164">J133</f>
        <v>3.615</v>
      </c>
      <c r="L133" s="9" t="s">
        <v>202</v>
      </c>
    </row>
    <row r="134" spans="1:12" s="1" customFormat="1" ht="22.5">
      <c r="A134" s="12">
        <v>79</v>
      </c>
      <c r="B134" s="9" t="s">
        <v>133</v>
      </c>
      <c r="C134" s="40" t="s">
        <v>4</v>
      </c>
      <c r="D134" s="30">
        <v>3.828</v>
      </c>
      <c r="E134" s="9">
        <v>0</v>
      </c>
      <c r="F134" s="9">
        <v>0</v>
      </c>
      <c r="G134" s="9">
        <f aca="true" t="shared" si="19" ref="G134:G165">D134-E134</f>
        <v>3.828</v>
      </c>
      <c r="H134" s="9">
        <v>0</v>
      </c>
      <c r="I134" s="11">
        <f>1.05*6.3</f>
        <v>6.615</v>
      </c>
      <c r="J134" s="10">
        <f t="shared" si="17"/>
        <v>2.7870000000000004</v>
      </c>
      <c r="K134" s="10">
        <f t="shared" si="18"/>
        <v>2.7870000000000004</v>
      </c>
      <c r="L134" s="9" t="s">
        <v>202</v>
      </c>
    </row>
    <row r="135" spans="1:12" s="1" customFormat="1" ht="22.5">
      <c r="A135" s="12">
        <v>80</v>
      </c>
      <c r="B135" s="9" t="s">
        <v>134</v>
      </c>
      <c r="C135" s="40" t="s">
        <v>3</v>
      </c>
      <c r="D135" s="30">
        <v>0.6</v>
      </c>
      <c r="E135" s="9">
        <v>0</v>
      </c>
      <c r="F135" s="9">
        <v>0</v>
      </c>
      <c r="G135" s="9">
        <f t="shared" si="19"/>
        <v>0.6</v>
      </c>
      <c r="H135" s="9">
        <v>0</v>
      </c>
      <c r="I135" s="11">
        <f>1.05*1.6</f>
        <v>1.6800000000000002</v>
      </c>
      <c r="J135" s="10">
        <f t="shared" si="17"/>
        <v>1.08</v>
      </c>
      <c r="K135" s="10">
        <f t="shared" si="18"/>
        <v>1.08</v>
      </c>
      <c r="L135" s="9" t="s">
        <v>202</v>
      </c>
    </row>
    <row r="136" spans="1:12" s="1" customFormat="1" ht="11.25">
      <c r="A136" s="12">
        <v>81</v>
      </c>
      <c r="B136" s="9" t="s">
        <v>135</v>
      </c>
      <c r="C136" s="40" t="s">
        <v>29</v>
      </c>
      <c r="D136" s="30">
        <v>2.708</v>
      </c>
      <c r="E136" s="9">
        <v>0</v>
      </c>
      <c r="F136" s="9">
        <v>0</v>
      </c>
      <c r="G136" s="11">
        <f t="shared" si="19"/>
        <v>2.708</v>
      </c>
      <c r="H136" s="9">
        <v>0</v>
      </c>
      <c r="I136" s="11">
        <f>1.05*3.2</f>
        <v>3.3600000000000003</v>
      </c>
      <c r="J136" s="11">
        <f t="shared" si="17"/>
        <v>0.6520000000000001</v>
      </c>
      <c r="K136" s="11">
        <f t="shared" si="18"/>
        <v>0.6520000000000001</v>
      </c>
      <c r="L136" s="9" t="s">
        <v>202</v>
      </c>
    </row>
    <row r="137" spans="1:12" s="1" customFormat="1" ht="22.5">
      <c r="A137" s="12">
        <v>82</v>
      </c>
      <c r="B137" s="9" t="s">
        <v>136</v>
      </c>
      <c r="C137" s="40" t="s">
        <v>9</v>
      </c>
      <c r="D137" s="30">
        <v>2.021</v>
      </c>
      <c r="E137" s="9">
        <v>0</v>
      </c>
      <c r="F137" s="9">
        <v>0</v>
      </c>
      <c r="G137" s="9">
        <f t="shared" si="19"/>
        <v>2.021</v>
      </c>
      <c r="H137" s="9">
        <v>0</v>
      </c>
      <c r="I137" s="11">
        <f>1.05*4</f>
        <v>4.2</v>
      </c>
      <c r="J137" s="10">
        <f t="shared" si="17"/>
        <v>2.1790000000000003</v>
      </c>
      <c r="K137" s="10">
        <f t="shared" si="18"/>
        <v>2.1790000000000003</v>
      </c>
      <c r="L137" s="9" t="s">
        <v>202</v>
      </c>
    </row>
    <row r="138" spans="1:12" s="1" customFormat="1" ht="11.25">
      <c r="A138" s="12">
        <v>83</v>
      </c>
      <c r="B138" s="9" t="s">
        <v>137</v>
      </c>
      <c r="C138" s="40" t="s">
        <v>2</v>
      </c>
      <c r="D138" s="30">
        <v>0.21</v>
      </c>
      <c r="E138" s="9">
        <v>0</v>
      </c>
      <c r="F138" s="9">
        <v>0</v>
      </c>
      <c r="G138" s="9">
        <f t="shared" si="19"/>
        <v>0.21</v>
      </c>
      <c r="H138" s="9">
        <v>0</v>
      </c>
      <c r="I138" s="11">
        <f>1.05*2.5</f>
        <v>2.625</v>
      </c>
      <c r="J138" s="11">
        <f t="shared" si="17"/>
        <v>2.415</v>
      </c>
      <c r="K138" s="11">
        <f t="shared" si="18"/>
        <v>2.415</v>
      </c>
      <c r="L138" s="9" t="s">
        <v>202</v>
      </c>
    </row>
    <row r="139" spans="1:12" s="1" customFormat="1" ht="22.5">
      <c r="A139" s="15">
        <v>84</v>
      </c>
      <c r="B139" s="15" t="s">
        <v>138</v>
      </c>
      <c r="C139" s="16" t="s">
        <v>20</v>
      </c>
      <c r="D139" s="34">
        <v>11.35</v>
      </c>
      <c r="E139" s="15">
        <v>0</v>
      </c>
      <c r="F139" s="15">
        <v>0</v>
      </c>
      <c r="G139" s="15">
        <f t="shared" si="19"/>
        <v>11.35</v>
      </c>
      <c r="H139" s="15">
        <v>0</v>
      </c>
      <c r="I139" s="14">
        <f>1.05*6.3</f>
        <v>6.615</v>
      </c>
      <c r="J139" s="13">
        <f t="shared" si="17"/>
        <v>-4.734999999999999</v>
      </c>
      <c r="K139" s="34">
        <f t="shared" si="18"/>
        <v>-4.734999999999999</v>
      </c>
      <c r="L139" s="15" t="s">
        <v>203</v>
      </c>
    </row>
    <row r="140" spans="1:12" s="1" customFormat="1" ht="22.5">
      <c r="A140" s="12">
        <v>85</v>
      </c>
      <c r="B140" s="9" t="s">
        <v>139</v>
      </c>
      <c r="C140" s="40" t="s">
        <v>11</v>
      </c>
      <c r="D140" s="30">
        <v>1.353</v>
      </c>
      <c r="E140" s="9">
        <v>0</v>
      </c>
      <c r="F140" s="9">
        <v>0</v>
      </c>
      <c r="G140" s="9">
        <f t="shared" si="19"/>
        <v>1.353</v>
      </c>
      <c r="H140" s="9">
        <v>0</v>
      </c>
      <c r="I140" s="11">
        <f>1.05*2.5</f>
        <v>2.625</v>
      </c>
      <c r="J140" s="10">
        <f t="shared" si="17"/>
        <v>1.272</v>
      </c>
      <c r="K140" s="10">
        <f t="shared" si="18"/>
        <v>1.272</v>
      </c>
      <c r="L140" s="9" t="s">
        <v>202</v>
      </c>
    </row>
    <row r="141" spans="1:12" s="1" customFormat="1" ht="22.5">
      <c r="A141" s="15">
        <v>86</v>
      </c>
      <c r="B141" s="15" t="s">
        <v>140</v>
      </c>
      <c r="C141" s="16" t="s">
        <v>1</v>
      </c>
      <c r="D141" s="34">
        <v>12.14</v>
      </c>
      <c r="E141" s="15">
        <v>0</v>
      </c>
      <c r="F141" s="15">
        <v>0</v>
      </c>
      <c r="G141" s="15">
        <f t="shared" si="19"/>
        <v>12.14</v>
      </c>
      <c r="H141" s="15">
        <v>0</v>
      </c>
      <c r="I141" s="14">
        <f>1.05*10</f>
        <v>10.5</v>
      </c>
      <c r="J141" s="13">
        <f t="shared" si="17"/>
        <v>-1.6400000000000006</v>
      </c>
      <c r="K141" s="34">
        <f t="shared" si="18"/>
        <v>-1.6400000000000006</v>
      </c>
      <c r="L141" s="15" t="s">
        <v>203</v>
      </c>
    </row>
    <row r="142" spans="1:12" s="1" customFormat="1" ht="22.5">
      <c r="A142" s="12">
        <v>87</v>
      </c>
      <c r="B142" s="9" t="s">
        <v>141</v>
      </c>
      <c r="C142" s="40" t="s">
        <v>9</v>
      </c>
      <c r="D142" s="30">
        <v>0.6</v>
      </c>
      <c r="E142" s="9">
        <v>0</v>
      </c>
      <c r="F142" s="9">
        <v>0</v>
      </c>
      <c r="G142" s="9">
        <f t="shared" si="19"/>
        <v>0.6</v>
      </c>
      <c r="H142" s="9">
        <v>0</v>
      </c>
      <c r="I142" s="11">
        <f>1.05*4</f>
        <v>4.2</v>
      </c>
      <c r="J142" s="10">
        <f t="shared" si="17"/>
        <v>3.6</v>
      </c>
      <c r="K142" s="10">
        <f t="shared" si="18"/>
        <v>3.6</v>
      </c>
      <c r="L142" s="9" t="s">
        <v>202</v>
      </c>
    </row>
    <row r="143" spans="1:12" s="1" customFormat="1" ht="22.5">
      <c r="A143" s="12">
        <v>88</v>
      </c>
      <c r="B143" s="9" t="s">
        <v>142</v>
      </c>
      <c r="C143" s="40" t="s">
        <v>3</v>
      </c>
      <c r="D143" s="30">
        <v>0.316</v>
      </c>
      <c r="E143" s="9">
        <v>0</v>
      </c>
      <c r="F143" s="9">
        <v>0</v>
      </c>
      <c r="G143" s="9">
        <f t="shared" si="19"/>
        <v>0.316</v>
      </c>
      <c r="H143" s="9">
        <v>0</v>
      </c>
      <c r="I143" s="11">
        <f>1.05*1.6</f>
        <v>1.6800000000000002</v>
      </c>
      <c r="J143" s="10">
        <f t="shared" si="17"/>
        <v>1.364</v>
      </c>
      <c r="K143" s="10">
        <f t="shared" si="18"/>
        <v>1.364</v>
      </c>
      <c r="L143" s="9" t="s">
        <v>202</v>
      </c>
    </row>
    <row r="144" spans="1:12" s="1" customFormat="1" ht="22.5">
      <c r="A144" s="12">
        <v>89</v>
      </c>
      <c r="B144" s="9" t="s">
        <v>143</v>
      </c>
      <c r="C144" s="40" t="s">
        <v>9</v>
      </c>
      <c r="D144" s="30">
        <v>1.7</v>
      </c>
      <c r="E144" s="9">
        <v>0</v>
      </c>
      <c r="F144" s="9">
        <v>0</v>
      </c>
      <c r="G144" s="9">
        <f t="shared" si="19"/>
        <v>1.7</v>
      </c>
      <c r="H144" s="9">
        <v>0</v>
      </c>
      <c r="I144" s="11">
        <f>1.05*4</f>
        <v>4.2</v>
      </c>
      <c r="J144" s="10">
        <f t="shared" si="17"/>
        <v>2.5</v>
      </c>
      <c r="K144" s="10">
        <f t="shared" si="18"/>
        <v>2.5</v>
      </c>
      <c r="L144" s="9" t="s">
        <v>202</v>
      </c>
    </row>
    <row r="145" spans="1:12" s="1" customFormat="1" ht="22.5">
      <c r="A145" s="12">
        <v>90</v>
      </c>
      <c r="B145" s="9" t="s">
        <v>144</v>
      </c>
      <c r="C145" s="40" t="s">
        <v>17</v>
      </c>
      <c r="D145" s="30">
        <v>2.084</v>
      </c>
      <c r="E145" s="9">
        <v>0</v>
      </c>
      <c r="F145" s="9">
        <v>0</v>
      </c>
      <c r="G145" s="9">
        <f t="shared" si="19"/>
        <v>2.084</v>
      </c>
      <c r="H145" s="9">
        <v>0</v>
      </c>
      <c r="I145" s="11">
        <f>1.05*4</f>
        <v>4.2</v>
      </c>
      <c r="J145" s="10">
        <f t="shared" si="17"/>
        <v>2.116</v>
      </c>
      <c r="K145" s="10">
        <f t="shared" si="18"/>
        <v>2.116</v>
      </c>
      <c r="L145" s="9" t="s">
        <v>202</v>
      </c>
    </row>
    <row r="146" spans="1:12" s="1" customFormat="1" ht="22.5">
      <c r="A146" s="12">
        <v>91</v>
      </c>
      <c r="B146" s="9" t="s">
        <v>145</v>
      </c>
      <c r="C146" s="40" t="s">
        <v>28</v>
      </c>
      <c r="D146" s="30">
        <v>0.141</v>
      </c>
      <c r="E146" s="9">
        <v>0</v>
      </c>
      <c r="F146" s="9">
        <v>0</v>
      </c>
      <c r="G146" s="9">
        <f t="shared" si="19"/>
        <v>0.141</v>
      </c>
      <c r="H146" s="9">
        <v>0</v>
      </c>
      <c r="I146" s="11">
        <f>1.05*1</f>
        <v>1.05</v>
      </c>
      <c r="J146" s="10">
        <f t="shared" si="17"/>
        <v>0.909</v>
      </c>
      <c r="K146" s="10">
        <f t="shared" si="18"/>
        <v>0.909</v>
      </c>
      <c r="L146" s="9" t="s">
        <v>202</v>
      </c>
    </row>
    <row r="147" spans="1:12" s="1" customFormat="1" ht="22.5">
      <c r="A147" s="12">
        <v>92</v>
      </c>
      <c r="B147" s="9" t="s">
        <v>146</v>
      </c>
      <c r="C147" s="40" t="s">
        <v>2</v>
      </c>
      <c r="D147" s="30">
        <v>0.3</v>
      </c>
      <c r="E147" s="9">
        <v>0</v>
      </c>
      <c r="F147" s="9">
        <v>0</v>
      </c>
      <c r="G147" s="9">
        <f t="shared" si="19"/>
        <v>0.3</v>
      </c>
      <c r="H147" s="9">
        <v>0</v>
      </c>
      <c r="I147" s="11">
        <f>1.05*2.5</f>
        <v>2.625</v>
      </c>
      <c r="J147" s="10">
        <f t="shared" si="17"/>
        <v>2.325</v>
      </c>
      <c r="K147" s="10">
        <f t="shared" si="18"/>
        <v>2.325</v>
      </c>
      <c r="L147" s="9" t="s">
        <v>202</v>
      </c>
    </row>
    <row r="148" spans="1:12" s="1" customFormat="1" ht="22.5">
      <c r="A148" s="12">
        <v>93</v>
      </c>
      <c r="B148" s="9" t="s">
        <v>147</v>
      </c>
      <c r="C148" s="40" t="s">
        <v>2</v>
      </c>
      <c r="D148" s="30">
        <v>0.825</v>
      </c>
      <c r="E148" s="9">
        <v>0</v>
      </c>
      <c r="F148" s="9">
        <v>0</v>
      </c>
      <c r="G148" s="9">
        <f t="shared" si="19"/>
        <v>0.825</v>
      </c>
      <c r="H148" s="9">
        <v>0</v>
      </c>
      <c r="I148" s="11">
        <f>1.05*2.5</f>
        <v>2.625</v>
      </c>
      <c r="J148" s="10">
        <f t="shared" si="17"/>
        <v>1.8</v>
      </c>
      <c r="K148" s="10">
        <f t="shared" si="18"/>
        <v>1.8</v>
      </c>
      <c r="L148" s="9" t="s">
        <v>202</v>
      </c>
    </row>
    <row r="149" spans="1:12" s="1" customFormat="1" ht="11.25">
      <c r="A149" s="12">
        <v>94</v>
      </c>
      <c r="B149" s="9" t="s">
        <v>148</v>
      </c>
      <c r="C149" s="40" t="s">
        <v>3</v>
      </c>
      <c r="D149" s="30">
        <v>1.105</v>
      </c>
      <c r="E149" s="9">
        <v>0</v>
      </c>
      <c r="F149" s="9">
        <v>0</v>
      </c>
      <c r="G149" s="9">
        <f t="shared" si="19"/>
        <v>1.105</v>
      </c>
      <c r="H149" s="9">
        <v>0</v>
      </c>
      <c r="I149" s="11">
        <f>1.05*1.6</f>
        <v>1.6800000000000002</v>
      </c>
      <c r="J149" s="10">
        <f t="shared" si="17"/>
        <v>0.5750000000000002</v>
      </c>
      <c r="K149" s="10">
        <f t="shared" si="18"/>
        <v>0.5750000000000002</v>
      </c>
      <c r="L149" s="9" t="s">
        <v>202</v>
      </c>
    </row>
    <row r="150" spans="1:12" s="1" customFormat="1" ht="22.5">
      <c r="A150" s="12">
        <v>95</v>
      </c>
      <c r="B150" s="9" t="s">
        <v>149</v>
      </c>
      <c r="C150" s="40" t="s">
        <v>4</v>
      </c>
      <c r="D150" s="30">
        <v>6.18</v>
      </c>
      <c r="E150" s="9">
        <v>0</v>
      </c>
      <c r="F150" s="9">
        <v>0</v>
      </c>
      <c r="G150" s="9">
        <f t="shared" si="19"/>
        <v>6.18</v>
      </c>
      <c r="H150" s="9">
        <v>0</v>
      </c>
      <c r="I150" s="11">
        <f>1.05*6.3</f>
        <v>6.615</v>
      </c>
      <c r="J150" s="11">
        <f t="shared" si="17"/>
        <v>0.4350000000000005</v>
      </c>
      <c r="K150" s="11">
        <f t="shared" si="18"/>
        <v>0.4350000000000005</v>
      </c>
      <c r="L150" s="9" t="s">
        <v>202</v>
      </c>
    </row>
    <row r="151" spans="1:12" s="1" customFormat="1" ht="22.5">
      <c r="A151" s="12">
        <v>96</v>
      </c>
      <c r="B151" s="9" t="s">
        <v>150</v>
      </c>
      <c r="C151" s="40" t="s">
        <v>3</v>
      </c>
      <c r="D151" s="30">
        <v>0.8</v>
      </c>
      <c r="E151" s="9">
        <v>0</v>
      </c>
      <c r="F151" s="9">
        <v>0</v>
      </c>
      <c r="G151" s="9">
        <f t="shared" si="19"/>
        <v>0.8</v>
      </c>
      <c r="H151" s="9">
        <v>0</v>
      </c>
      <c r="I151" s="11">
        <f>1.05*1.6</f>
        <v>1.6800000000000002</v>
      </c>
      <c r="J151" s="10">
        <f t="shared" si="17"/>
        <v>0.8800000000000001</v>
      </c>
      <c r="K151" s="10">
        <f t="shared" si="18"/>
        <v>0.8800000000000001</v>
      </c>
      <c r="L151" s="9" t="s">
        <v>202</v>
      </c>
    </row>
    <row r="152" spans="1:12" s="1" customFormat="1" ht="22.5">
      <c r="A152" s="12">
        <v>97</v>
      </c>
      <c r="B152" s="9" t="s">
        <v>151</v>
      </c>
      <c r="C152" s="40" t="s">
        <v>3</v>
      </c>
      <c r="D152" s="30">
        <v>0.212</v>
      </c>
      <c r="E152" s="9">
        <v>0</v>
      </c>
      <c r="F152" s="9">
        <v>0</v>
      </c>
      <c r="G152" s="9">
        <f t="shared" si="19"/>
        <v>0.212</v>
      </c>
      <c r="H152" s="9">
        <v>0</v>
      </c>
      <c r="I152" s="11">
        <f>1.05*1.6</f>
        <v>1.6800000000000002</v>
      </c>
      <c r="J152" s="10">
        <f t="shared" si="17"/>
        <v>1.4680000000000002</v>
      </c>
      <c r="K152" s="10">
        <f t="shared" si="18"/>
        <v>1.4680000000000002</v>
      </c>
      <c r="L152" s="9" t="s">
        <v>202</v>
      </c>
    </row>
    <row r="153" spans="1:12" s="1" customFormat="1" ht="22.5">
      <c r="A153" s="12">
        <v>98</v>
      </c>
      <c r="B153" s="9" t="s">
        <v>152</v>
      </c>
      <c r="C153" s="40" t="s">
        <v>9</v>
      </c>
      <c r="D153" s="30">
        <v>0.6</v>
      </c>
      <c r="E153" s="9">
        <v>0</v>
      </c>
      <c r="F153" s="9">
        <v>0</v>
      </c>
      <c r="G153" s="9">
        <f t="shared" si="19"/>
        <v>0.6</v>
      </c>
      <c r="H153" s="9">
        <v>0</v>
      </c>
      <c r="I153" s="11">
        <f>1.05*4</f>
        <v>4.2</v>
      </c>
      <c r="J153" s="10">
        <f t="shared" si="17"/>
        <v>3.6</v>
      </c>
      <c r="K153" s="10">
        <f t="shared" si="18"/>
        <v>3.6</v>
      </c>
      <c r="L153" s="9" t="s">
        <v>202</v>
      </c>
    </row>
    <row r="154" spans="1:12" s="1" customFormat="1" ht="11.25">
      <c r="A154" s="12">
        <v>99</v>
      </c>
      <c r="B154" s="9" t="s">
        <v>153</v>
      </c>
      <c r="C154" s="40" t="s">
        <v>11</v>
      </c>
      <c r="D154" s="30">
        <v>0.447</v>
      </c>
      <c r="E154" s="9">
        <v>0</v>
      </c>
      <c r="F154" s="9">
        <v>0</v>
      </c>
      <c r="G154" s="9">
        <f t="shared" si="19"/>
        <v>0.447</v>
      </c>
      <c r="H154" s="9">
        <v>0</v>
      </c>
      <c r="I154" s="11">
        <f>1.05*2.5</f>
        <v>2.625</v>
      </c>
      <c r="J154" s="10">
        <f t="shared" si="17"/>
        <v>2.178</v>
      </c>
      <c r="K154" s="10">
        <f t="shared" si="18"/>
        <v>2.178</v>
      </c>
      <c r="L154" s="9" t="s">
        <v>202</v>
      </c>
    </row>
    <row r="155" spans="1:12" s="1" customFormat="1" ht="11.25">
      <c r="A155" s="12">
        <v>100</v>
      </c>
      <c r="B155" s="9" t="s">
        <v>154</v>
      </c>
      <c r="C155" s="40" t="s">
        <v>9</v>
      </c>
      <c r="D155" s="30">
        <v>3.67</v>
      </c>
      <c r="E155" s="9">
        <v>0</v>
      </c>
      <c r="F155" s="9">
        <v>0</v>
      </c>
      <c r="G155" s="9">
        <f t="shared" si="19"/>
        <v>3.67</v>
      </c>
      <c r="H155" s="9">
        <v>0</v>
      </c>
      <c r="I155" s="11">
        <f>1.05*4</f>
        <v>4.2</v>
      </c>
      <c r="J155" s="10">
        <f t="shared" si="17"/>
        <v>0.5300000000000002</v>
      </c>
      <c r="K155" s="10">
        <f t="shared" si="18"/>
        <v>0.5300000000000002</v>
      </c>
      <c r="L155" s="9" t="s">
        <v>202</v>
      </c>
    </row>
    <row r="156" spans="1:12" s="1" customFormat="1" ht="22.5">
      <c r="A156" s="12">
        <v>101</v>
      </c>
      <c r="B156" s="9" t="s">
        <v>155</v>
      </c>
      <c r="C156" s="40" t="s">
        <v>9</v>
      </c>
      <c r="D156" s="30">
        <v>1</v>
      </c>
      <c r="E156" s="9">
        <v>0</v>
      </c>
      <c r="F156" s="9">
        <v>0</v>
      </c>
      <c r="G156" s="9">
        <f t="shared" si="19"/>
        <v>1</v>
      </c>
      <c r="H156" s="9">
        <v>0</v>
      </c>
      <c r="I156" s="11">
        <f>1.05*4</f>
        <v>4.2</v>
      </c>
      <c r="J156" s="10">
        <f t="shared" si="17"/>
        <v>3.2</v>
      </c>
      <c r="K156" s="10">
        <f t="shared" si="18"/>
        <v>3.2</v>
      </c>
      <c r="L156" s="9" t="s">
        <v>202</v>
      </c>
    </row>
    <row r="157" spans="1:12" s="1" customFormat="1" ht="22.5">
      <c r="A157" s="12">
        <v>102</v>
      </c>
      <c r="B157" s="9" t="s">
        <v>156</v>
      </c>
      <c r="C157" s="40" t="s">
        <v>8</v>
      </c>
      <c r="D157" s="30">
        <v>1</v>
      </c>
      <c r="E157" s="9">
        <v>0</v>
      </c>
      <c r="F157" s="9">
        <v>0</v>
      </c>
      <c r="G157" s="9">
        <f t="shared" si="19"/>
        <v>1</v>
      </c>
      <c r="H157" s="9">
        <v>0</v>
      </c>
      <c r="I157" s="11">
        <f>1.05*1.6</f>
        <v>1.6800000000000002</v>
      </c>
      <c r="J157" s="10">
        <f t="shared" si="17"/>
        <v>0.6800000000000002</v>
      </c>
      <c r="K157" s="10">
        <f t="shared" si="18"/>
        <v>0.6800000000000002</v>
      </c>
      <c r="L157" s="9" t="s">
        <v>202</v>
      </c>
    </row>
    <row r="158" spans="1:12" s="1" customFormat="1" ht="22.5">
      <c r="A158" s="12">
        <v>103</v>
      </c>
      <c r="B158" s="9" t="s">
        <v>157</v>
      </c>
      <c r="C158" s="40" t="s">
        <v>2</v>
      </c>
      <c r="D158" s="30">
        <v>0.7</v>
      </c>
      <c r="E158" s="9">
        <v>0</v>
      </c>
      <c r="F158" s="9">
        <v>0</v>
      </c>
      <c r="G158" s="9">
        <f t="shared" si="19"/>
        <v>0.7</v>
      </c>
      <c r="H158" s="9">
        <v>0</v>
      </c>
      <c r="I158" s="11">
        <f>1.05*2.5</f>
        <v>2.625</v>
      </c>
      <c r="J158" s="10">
        <f t="shared" si="17"/>
        <v>1.925</v>
      </c>
      <c r="K158" s="10">
        <f t="shared" si="18"/>
        <v>1.925</v>
      </c>
      <c r="L158" s="9" t="s">
        <v>202</v>
      </c>
    </row>
    <row r="159" spans="1:12" s="1" customFormat="1" ht="22.5">
      <c r="A159" s="12">
        <v>104</v>
      </c>
      <c r="B159" s="9" t="s">
        <v>158</v>
      </c>
      <c r="C159" s="40" t="s">
        <v>17</v>
      </c>
      <c r="D159" s="30">
        <v>1.6</v>
      </c>
      <c r="E159" s="9">
        <v>0</v>
      </c>
      <c r="F159" s="9">
        <v>0</v>
      </c>
      <c r="G159" s="9">
        <f t="shared" si="19"/>
        <v>1.6</v>
      </c>
      <c r="H159" s="9">
        <v>0</v>
      </c>
      <c r="I159" s="11">
        <f>1.05*4</f>
        <v>4.2</v>
      </c>
      <c r="J159" s="10">
        <f t="shared" si="17"/>
        <v>2.6</v>
      </c>
      <c r="K159" s="10">
        <f t="shared" si="18"/>
        <v>2.6</v>
      </c>
      <c r="L159" s="9" t="s">
        <v>202</v>
      </c>
    </row>
    <row r="160" spans="1:12" s="1" customFormat="1" ht="22.5">
      <c r="A160" s="12">
        <v>105</v>
      </c>
      <c r="B160" s="9" t="s">
        <v>159</v>
      </c>
      <c r="C160" s="40" t="s">
        <v>9</v>
      </c>
      <c r="D160" s="30">
        <v>0.86</v>
      </c>
      <c r="E160" s="9">
        <v>0</v>
      </c>
      <c r="F160" s="9">
        <v>0</v>
      </c>
      <c r="G160" s="9">
        <f t="shared" si="19"/>
        <v>0.86</v>
      </c>
      <c r="H160" s="9">
        <v>0</v>
      </c>
      <c r="I160" s="11">
        <f>1.05*4</f>
        <v>4.2</v>
      </c>
      <c r="J160" s="10">
        <f t="shared" si="17"/>
        <v>3.3400000000000003</v>
      </c>
      <c r="K160" s="10">
        <f t="shared" si="18"/>
        <v>3.3400000000000003</v>
      </c>
      <c r="L160" s="9" t="s">
        <v>202</v>
      </c>
    </row>
    <row r="161" spans="1:12" s="1" customFormat="1" ht="22.5">
      <c r="A161" s="12">
        <v>106</v>
      </c>
      <c r="B161" s="9" t="s">
        <v>160</v>
      </c>
      <c r="C161" s="40" t="s">
        <v>4</v>
      </c>
      <c r="D161" s="30">
        <v>3.8</v>
      </c>
      <c r="E161" s="9">
        <v>0</v>
      </c>
      <c r="F161" s="9">
        <v>0</v>
      </c>
      <c r="G161" s="9">
        <f t="shared" si="19"/>
        <v>3.8</v>
      </c>
      <c r="H161" s="9">
        <v>0</v>
      </c>
      <c r="I161" s="11">
        <f>1.05*6.3</f>
        <v>6.615</v>
      </c>
      <c r="J161" s="10">
        <f t="shared" si="17"/>
        <v>2.8150000000000004</v>
      </c>
      <c r="K161" s="10">
        <f t="shared" si="18"/>
        <v>2.8150000000000004</v>
      </c>
      <c r="L161" s="9" t="s">
        <v>202</v>
      </c>
    </row>
    <row r="162" spans="1:12" s="1" customFormat="1" ht="22.5">
      <c r="A162" s="15">
        <v>107</v>
      </c>
      <c r="B162" s="15" t="s">
        <v>161</v>
      </c>
      <c r="C162" s="16" t="s">
        <v>21</v>
      </c>
      <c r="D162" s="34">
        <v>2</v>
      </c>
      <c r="E162" s="15">
        <v>0</v>
      </c>
      <c r="F162" s="15">
        <v>0</v>
      </c>
      <c r="G162" s="15">
        <f t="shared" si="19"/>
        <v>2</v>
      </c>
      <c r="H162" s="15">
        <v>0</v>
      </c>
      <c r="I162" s="14">
        <f>1.05*1.6</f>
        <v>1.6800000000000002</v>
      </c>
      <c r="J162" s="13">
        <f t="shared" si="17"/>
        <v>-0.31999999999999984</v>
      </c>
      <c r="K162" s="34">
        <f t="shared" si="18"/>
        <v>-0.31999999999999984</v>
      </c>
      <c r="L162" s="15" t="s">
        <v>203</v>
      </c>
    </row>
    <row r="163" spans="1:12" s="1" customFormat="1" ht="11.25">
      <c r="A163" s="12">
        <v>108</v>
      </c>
      <c r="B163" s="9" t="s">
        <v>162</v>
      </c>
      <c r="C163" s="40" t="s">
        <v>1</v>
      </c>
      <c r="D163" s="30">
        <v>3.84</v>
      </c>
      <c r="E163" s="9">
        <v>0</v>
      </c>
      <c r="F163" s="9">
        <v>0</v>
      </c>
      <c r="G163" s="9">
        <f t="shared" si="19"/>
        <v>3.84</v>
      </c>
      <c r="H163" s="9">
        <v>0</v>
      </c>
      <c r="I163" s="11">
        <f>1.05*10</f>
        <v>10.5</v>
      </c>
      <c r="J163" s="11">
        <f t="shared" si="17"/>
        <v>6.66</v>
      </c>
      <c r="K163" s="11">
        <f t="shared" si="18"/>
        <v>6.66</v>
      </c>
      <c r="L163" s="9" t="s">
        <v>202</v>
      </c>
    </row>
    <row r="164" spans="1:12" s="1" customFormat="1" ht="22.5">
      <c r="A164" s="12">
        <v>109</v>
      </c>
      <c r="B164" s="9" t="s">
        <v>163</v>
      </c>
      <c r="C164" s="40" t="s">
        <v>2</v>
      </c>
      <c r="D164" s="30">
        <v>0.721</v>
      </c>
      <c r="E164" s="9">
        <v>0</v>
      </c>
      <c r="F164" s="9">
        <v>0</v>
      </c>
      <c r="G164" s="9">
        <f t="shared" si="19"/>
        <v>0.721</v>
      </c>
      <c r="H164" s="9">
        <v>0</v>
      </c>
      <c r="I164" s="11">
        <f>1.05*2.5</f>
        <v>2.625</v>
      </c>
      <c r="J164" s="10">
        <f t="shared" si="17"/>
        <v>1.904</v>
      </c>
      <c r="K164" s="10">
        <f t="shared" si="18"/>
        <v>1.904</v>
      </c>
      <c r="L164" s="9" t="s">
        <v>202</v>
      </c>
    </row>
    <row r="165" spans="1:12" s="1" customFormat="1" ht="22.5">
      <c r="A165" s="12">
        <v>110</v>
      </c>
      <c r="B165" s="9" t="s">
        <v>164</v>
      </c>
      <c r="C165" s="40" t="s">
        <v>7</v>
      </c>
      <c r="D165" s="30">
        <v>0.584</v>
      </c>
      <c r="E165" s="9">
        <v>0</v>
      </c>
      <c r="F165" s="9">
        <v>0</v>
      </c>
      <c r="G165" s="9">
        <f t="shared" si="19"/>
        <v>0.584</v>
      </c>
      <c r="H165" s="9">
        <v>0</v>
      </c>
      <c r="I165" s="11">
        <f>1.05*1.6</f>
        <v>1.6800000000000002</v>
      </c>
      <c r="J165" s="10">
        <f aca="true" t="shared" si="20" ref="J165:J195">I165-H165-G165</f>
        <v>1.096</v>
      </c>
      <c r="K165" s="10">
        <f aca="true" t="shared" si="21" ref="K165:K195">J165</f>
        <v>1.096</v>
      </c>
      <c r="L165" s="9" t="s">
        <v>202</v>
      </c>
    </row>
    <row r="166" spans="1:12" s="1" customFormat="1" ht="22.5">
      <c r="A166" s="12">
        <v>111</v>
      </c>
      <c r="B166" s="12" t="s">
        <v>165</v>
      </c>
      <c r="C166" s="40" t="s">
        <v>27</v>
      </c>
      <c r="D166" s="44">
        <v>22.62</v>
      </c>
      <c r="E166" s="12">
        <v>0</v>
      </c>
      <c r="F166" s="12">
        <v>0</v>
      </c>
      <c r="G166" s="12">
        <f aca="true" t="shared" si="22" ref="G166:G195">D166-E166</f>
        <v>22.62</v>
      </c>
      <c r="H166" s="12">
        <v>0</v>
      </c>
      <c r="I166" s="41">
        <f>1.05*32</f>
        <v>33.6</v>
      </c>
      <c r="J166" s="42">
        <f t="shared" si="20"/>
        <v>10.98</v>
      </c>
      <c r="K166" s="42">
        <f t="shared" si="21"/>
        <v>10.98</v>
      </c>
      <c r="L166" s="9" t="s">
        <v>202</v>
      </c>
    </row>
    <row r="167" spans="1:12" s="1" customFormat="1" ht="22.5">
      <c r="A167" s="12">
        <v>112</v>
      </c>
      <c r="B167" s="9" t="s">
        <v>166</v>
      </c>
      <c r="C167" s="40" t="s">
        <v>26</v>
      </c>
      <c r="D167" s="30">
        <v>8.3</v>
      </c>
      <c r="E167" s="9">
        <v>0</v>
      </c>
      <c r="F167" s="9">
        <v>0</v>
      </c>
      <c r="G167" s="9">
        <f t="shared" si="22"/>
        <v>8.3</v>
      </c>
      <c r="H167" s="9">
        <v>0</v>
      </c>
      <c r="I167" s="11">
        <f>1.05*11.9</f>
        <v>12.495000000000001</v>
      </c>
      <c r="J167" s="10">
        <f t="shared" si="20"/>
        <v>4.195</v>
      </c>
      <c r="K167" s="10">
        <f t="shared" si="21"/>
        <v>4.195</v>
      </c>
      <c r="L167" s="9" t="s">
        <v>202</v>
      </c>
    </row>
    <row r="168" spans="1:12" s="1" customFormat="1" ht="22.5">
      <c r="A168" s="12">
        <v>113</v>
      </c>
      <c r="B168" s="9" t="s">
        <v>167</v>
      </c>
      <c r="C168" s="40" t="s">
        <v>2</v>
      </c>
      <c r="D168" s="30">
        <v>0.93</v>
      </c>
      <c r="E168" s="9">
        <v>0</v>
      </c>
      <c r="F168" s="9">
        <v>0</v>
      </c>
      <c r="G168" s="9">
        <f t="shared" si="22"/>
        <v>0.93</v>
      </c>
      <c r="H168" s="9">
        <v>0</v>
      </c>
      <c r="I168" s="11">
        <f>1.05*2.5</f>
        <v>2.625</v>
      </c>
      <c r="J168" s="10">
        <f t="shared" si="20"/>
        <v>1.6949999999999998</v>
      </c>
      <c r="K168" s="10">
        <f t="shared" si="21"/>
        <v>1.6949999999999998</v>
      </c>
      <c r="L168" s="9" t="s">
        <v>0</v>
      </c>
    </row>
    <row r="169" spans="1:12" s="1" customFormat="1" ht="22.5">
      <c r="A169" s="12">
        <v>114</v>
      </c>
      <c r="B169" s="9" t="s">
        <v>168</v>
      </c>
      <c r="C169" s="40" t="s">
        <v>9</v>
      </c>
      <c r="D169" s="30">
        <v>0.835</v>
      </c>
      <c r="E169" s="9">
        <v>0</v>
      </c>
      <c r="F169" s="9">
        <v>0</v>
      </c>
      <c r="G169" s="9">
        <f t="shared" si="22"/>
        <v>0.835</v>
      </c>
      <c r="H169" s="9">
        <v>0</v>
      </c>
      <c r="I169" s="11">
        <f>1.05*4</f>
        <v>4.2</v>
      </c>
      <c r="J169" s="10">
        <f t="shared" si="20"/>
        <v>3.365</v>
      </c>
      <c r="K169" s="10">
        <f t="shared" si="21"/>
        <v>3.365</v>
      </c>
      <c r="L169" s="9" t="s">
        <v>202</v>
      </c>
    </row>
    <row r="170" spans="1:12" s="1" customFormat="1" ht="22.5">
      <c r="A170" s="12">
        <v>115</v>
      </c>
      <c r="B170" s="9" t="s">
        <v>169</v>
      </c>
      <c r="C170" s="40" t="s">
        <v>2</v>
      </c>
      <c r="D170" s="30">
        <v>0.93</v>
      </c>
      <c r="E170" s="9">
        <v>0</v>
      </c>
      <c r="F170" s="9">
        <v>0</v>
      </c>
      <c r="G170" s="9">
        <f t="shared" si="22"/>
        <v>0.93</v>
      </c>
      <c r="H170" s="9">
        <v>0</v>
      </c>
      <c r="I170" s="11">
        <f>1.05*2.5</f>
        <v>2.625</v>
      </c>
      <c r="J170" s="10">
        <f t="shared" si="20"/>
        <v>1.6949999999999998</v>
      </c>
      <c r="K170" s="10">
        <f t="shared" si="21"/>
        <v>1.6949999999999998</v>
      </c>
      <c r="L170" s="9" t="s">
        <v>202</v>
      </c>
    </row>
    <row r="171" spans="1:12" s="1" customFormat="1" ht="22.5">
      <c r="A171" s="12">
        <v>116</v>
      </c>
      <c r="B171" s="9" t="s">
        <v>170</v>
      </c>
      <c r="C171" s="40" t="s">
        <v>3</v>
      </c>
      <c r="D171" s="30">
        <v>1.08</v>
      </c>
      <c r="E171" s="9">
        <v>0</v>
      </c>
      <c r="F171" s="9">
        <v>0</v>
      </c>
      <c r="G171" s="9">
        <f t="shared" si="22"/>
        <v>1.08</v>
      </c>
      <c r="H171" s="9">
        <v>0</v>
      </c>
      <c r="I171" s="11">
        <f>1.05*1.6</f>
        <v>1.6800000000000002</v>
      </c>
      <c r="J171" s="10">
        <f t="shared" si="20"/>
        <v>0.6000000000000001</v>
      </c>
      <c r="K171" s="10">
        <f t="shared" si="21"/>
        <v>0.6000000000000001</v>
      </c>
      <c r="L171" s="9" t="s">
        <v>202</v>
      </c>
    </row>
    <row r="172" spans="1:12" s="1" customFormat="1" ht="22.5">
      <c r="A172" s="12">
        <v>117</v>
      </c>
      <c r="B172" s="9" t="s">
        <v>171</v>
      </c>
      <c r="C172" s="40" t="s">
        <v>8</v>
      </c>
      <c r="D172" s="30">
        <v>0.5</v>
      </c>
      <c r="E172" s="9">
        <v>0</v>
      </c>
      <c r="F172" s="9">
        <v>0</v>
      </c>
      <c r="G172" s="9">
        <f t="shared" si="22"/>
        <v>0.5</v>
      </c>
      <c r="H172" s="9">
        <v>0</v>
      </c>
      <c r="I172" s="11">
        <f>1.05*1.6</f>
        <v>1.6800000000000002</v>
      </c>
      <c r="J172" s="10">
        <f t="shared" si="20"/>
        <v>1.1800000000000002</v>
      </c>
      <c r="K172" s="10">
        <f t="shared" si="21"/>
        <v>1.1800000000000002</v>
      </c>
      <c r="L172" s="9" t="s">
        <v>202</v>
      </c>
    </row>
    <row r="173" spans="1:12" s="1" customFormat="1" ht="22.5">
      <c r="A173" s="12">
        <v>118</v>
      </c>
      <c r="B173" s="9" t="s">
        <v>172</v>
      </c>
      <c r="C173" s="40" t="s">
        <v>2</v>
      </c>
      <c r="D173" s="30">
        <v>0.36</v>
      </c>
      <c r="E173" s="9">
        <v>0</v>
      </c>
      <c r="F173" s="9">
        <v>0</v>
      </c>
      <c r="G173" s="9">
        <f t="shared" si="22"/>
        <v>0.36</v>
      </c>
      <c r="H173" s="9">
        <v>0</v>
      </c>
      <c r="I173" s="11">
        <f>1.05*2.5</f>
        <v>2.625</v>
      </c>
      <c r="J173" s="10">
        <f t="shared" si="20"/>
        <v>2.265</v>
      </c>
      <c r="K173" s="10">
        <f t="shared" si="21"/>
        <v>2.265</v>
      </c>
      <c r="L173" s="9" t="s">
        <v>202</v>
      </c>
    </row>
    <row r="174" spans="1:12" s="1" customFormat="1" ht="22.5">
      <c r="A174" s="12">
        <v>119</v>
      </c>
      <c r="B174" s="9" t="s">
        <v>173</v>
      </c>
      <c r="C174" s="40" t="s">
        <v>18</v>
      </c>
      <c r="D174" s="30">
        <v>1.47</v>
      </c>
      <c r="E174" s="9">
        <v>0</v>
      </c>
      <c r="F174" s="9">
        <v>0</v>
      </c>
      <c r="G174" s="9">
        <f t="shared" si="22"/>
        <v>1.47</v>
      </c>
      <c r="H174" s="9">
        <v>0</v>
      </c>
      <c r="I174" s="11">
        <f>1.05*2.5</f>
        <v>2.625</v>
      </c>
      <c r="J174" s="10">
        <f t="shared" si="20"/>
        <v>1.155</v>
      </c>
      <c r="K174" s="10">
        <f t="shared" si="21"/>
        <v>1.155</v>
      </c>
      <c r="L174" s="9" t="s">
        <v>202</v>
      </c>
    </row>
    <row r="175" spans="1:12" s="1" customFormat="1" ht="22.5">
      <c r="A175" s="12">
        <v>120</v>
      </c>
      <c r="B175" s="9" t="s">
        <v>174</v>
      </c>
      <c r="C175" s="40" t="s">
        <v>9</v>
      </c>
      <c r="D175" s="30">
        <v>2.3</v>
      </c>
      <c r="E175" s="9">
        <v>0</v>
      </c>
      <c r="F175" s="9">
        <v>0</v>
      </c>
      <c r="G175" s="9">
        <f t="shared" si="22"/>
        <v>2.3</v>
      </c>
      <c r="H175" s="9">
        <v>0</v>
      </c>
      <c r="I175" s="11">
        <f>1.05*4</f>
        <v>4.2</v>
      </c>
      <c r="J175" s="10">
        <f t="shared" si="20"/>
        <v>1.9000000000000004</v>
      </c>
      <c r="K175" s="10">
        <f t="shared" si="21"/>
        <v>1.9000000000000004</v>
      </c>
      <c r="L175" s="9" t="s">
        <v>202</v>
      </c>
    </row>
    <row r="176" spans="1:12" s="1" customFormat="1" ht="22.5">
      <c r="A176" s="12">
        <v>121</v>
      </c>
      <c r="B176" s="9" t="s">
        <v>175</v>
      </c>
      <c r="C176" s="40" t="s">
        <v>18</v>
      </c>
      <c r="D176" s="30">
        <v>1.533</v>
      </c>
      <c r="E176" s="9">
        <v>0</v>
      </c>
      <c r="F176" s="9">
        <v>0</v>
      </c>
      <c r="G176" s="9">
        <f t="shared" si="22"/>
        <v>1.533</v>
      </c>
      <c r="H176" s="9">
        <v>0</v>
      </c>
      <c r="I176" s="11">
        <f>1.05*2.5</f>
        <v>2.625</v>
      </c>
      <c r="J176" s="10">
        <f t="shared" si="20"/>
        <v>1.092</v>
      </c>
      <c r="K176" s="10">
        <f t="shared" si="21"/>
        <v>1.092</v>
      </c>
      <c r="L176" s="9" t="s">
        <v>202</v>
      </c>
    </row>
    <row r="177" spans="1:12" s="1" customFormat="1" ht="22.5">
      <c r="A177" s="12">
        <v>122</v>
      </c>
      <c r="B177" s="9" t="s">
        <v>176</v>
      </c>
      <c r="C177" s="40" t="s">
        <v>11</v>
      </c>
      <c r="D177" s="30">
        <v>1.12</v>
      </c>
      <c r="E177" s="9">
        <v>0</v>
      </c>
      <c r="F177" s="9">
        <v>0</v>
      </c>
      <c r="G177" s="9">
        <f t="shared" si="22"/>
        <v>1.12</v>
      </c>
      <c r="H177" s="9">
        <v>0</v>
      </c>
      <c r="I177" s="11">
        <f>1.05*2.5</f>
        <v>2.625</v>
      </c>
      <c r="J177" s="10">
        <f t="shared" si="20"/>
        <v>1.505</v>
      </c>
      <c r="K177" s="10">
        <f t="shared" si="21"/>
        <v>1.505</v>
      </c>
      <c r="L177" s="9" t="s">
        <v>202</v>
      </c>
    </row>
    <row r="178" spans="1:12" s="1" customFormat="1" ht="11.25">
      <c r="A178" s="12">
        <v>123</v>
      </c>
      <c r="B178" s="9" t="s">
        <v>177</v>
      </c>
      <c r="C178" s="40" t="s">
        <v>3</v>
      </c>
      <c r="D178" s="30">
        <v>1.106</v>
      </c>
      <c r="E178" s="9">
        <v>0</v>
      </c>
      <c r="F178" s="9">
        <v>0</v>
      </c>
      <c r="G178" s="9">
        <f t="shared" si="22"/>
        <v>1.106</v>
      </c>
      <c r="H178" s="9">
        <v>0</v>
      </c>
      <c r="I178" s="11">
        <f>1.05*1.6</f>
        <v>1.6800000000000002</v>
      </c>
      <c r="J178" s="10">
        <f t="shared" si="20"/>
        <v>0.5740000000000001</v>
      </c>
      <c r="K178" s="10">
        <f t="shared" si="21"/>
        <v>0.5740000000000001</v>
      </c>
      <c r="L178" s="9" t="s">
        <v>202</v>
      </c>
    </row>
    <row r="179" spans="1:12" s="1" customFormat="1" ht="22.5">
      <c r="A179" s="12">
        <v>124</v>
      </c>
      <c r="B179" s="9" t="s">
        <v>178</v>
      </c>
      <c r="C179" s="40" t="s">
        <v>3</v>
      </c>
      <c r="D179" s="30">
        <v>0.899</v>
      </c>
      <c r="E179" s="9">
        <v>0</v>
      </c>
      <c r="F179" s="9">
        <v>0</v>
      </c>
      <c r="G179" s="9">
        <f t="shared" si="22"/>
        <v>0.899</v>
      </c>
      <c r="H179" s="9">
        <v>0</v>
      </c>
      <c r="I179" s="11">
        <f>1.05*1.6</f>
        <v>1.6800000000000002</v>
      </c>
      <c r="J179" s="10">
        <f t="shared" si="20"/>
        <v>0.7810000000000001</v>
      </c>
      <c r="K179" s="10">
        <f t="shared" si="21"/>
        <v>0.7810000000000001</v>
      </c>
      <c r="L179" s="9" t="s">
        <v>202</v>
      </c>
    </row>
    <row r="180" spans="1:12" s="1" customFormat="1" ht="11.25">
      <c r="A180" s="12">
        <v>125</v>
      </c>
      <c r="B180" s="9" t="s">
        <v>179</v>
      </c>
      <c r="C180" s="40" t="s">
        <v>2</v>
      </c>
      <c r="D180" s="30">
        <v>1.931</v>
      </c>
      <c r="E180" s="9">
        <v>0</v>
      </c>
      <c r="F180" s="9">
        <v>0</v>
      </c>
      <c r="G180" s="9">
        <f t="shared" si="22"/>
        <v>1.931</v>
      </c>
      <c r="H180" s="9">
        <v>0</v>
      </c>
      <c r="I180" s="11">
        <f>1.05*2.5</f>
        <v>2.625</v>
      </c>
      <c r="J180" s="10">
        <f t="shared" si="20"/>
        <v>0.694</v>
      </c>
      <c r="K180" s="10">
        <f t="shared" si="21"/>
        <v>0.694</v>
      </c>
      <c r="L180" s="9" t="s">
        <v>202</v>
      </c>
    </row>
    <row r="181" spans="1:12" s="1" customFormat="1" ht="22.5">
      <c r="A181" s="12">
        <v>126</v>
      </c>
      <c r="B181" s="9" t="s">
        <v>180</v>
      </c>
      <c r="C181" s="40" t="s">
        <v>8</v>
      </c>
      <c r="D181" s="30">
        <v>0.762</v>
      </c>
      <c r="E181" s="9">
        <v>0</v>
      </c>
      <c r="F181" s="9">
        <v>0</v>
      </c>
      <c r="G181" s="9">
        <f t="shared" si="22"/>
        <v>0.762</v>
      </c>
      <c r="H181" s="9">
        <v>0</v>
      </c>
      <c r="I181" s="11">
        <f>1.05*1.6</f>
        <v>1.6800000000000002</v>
      </c>
      <c r="J181" s="10">
        <f t="shared" si="20"/>
        <v>0.9180000000000001</v>
      </c>
      <c r="K181" s="10">
        <f t="shared" si="21"/>
        <v>0.9180000000000001</v>
      </c>
      <c r="L181" s="9" t="s">
        <v>202</v>
      </c>
    </row>
    <row r="182" spans="1:12" s="1" customFormat="1" ht="22.5">
      <c r="A182" s="12">
        <v>127</v>
      </c>
      <c r="B182" s="9" t="s">
        <v>181</v>
      </c>
      <c r="C182" s="40" t="s">
        <v>8</v>
      </c>
      <c r="D182" s="30">
        <v>1.329</v>
      </c>
      <c r="E182" s="9">
        <v>0</v>
      </c>
      <c r="F182" s="9">
        <v>0</v>
      </c>
      <c r="G182" s="9">
        <f t="shared" si="22"/>
        <v>1.329</v>
      </c>
      <c r="H182" s="9">
        <v>0</v>
      </c>
      <c r="I182" s="11">
        <f>1.05*1.6</f>
        <v>1.6800000000000002</v>
      </c>
      <c r="J182" s="10">
        <f t="shared" si="20"/>
        <v>0.3510000000000002</v>
      </c>
      <c r="K182" s="10">
        <f t="shared" si="21"/>
        <v>0.3510000000000002</v>
      </c>
      <c r="L182" s="9" t="s">
        <v>202</v>
      </c>
    </row>
    <row r="183" spans="1:12" s="1" customFormat="1" ht="22.5">
      <c r="A183" s="12">
        <v>128</v>
      </c>
      <c r="B183" s="9" t="s">
        <v>182</v>
      </c>
      <c r="C183" s="40" t="s">
        <v>2</v>
      </c>
      <c r="D183" s="30">
        <v>0.36</v>
      </c>
      <c r="E183" s="9">
        <v>0</v>
      </c>
      <c r="F183" s="9">
        <v>0</v>
      </c>
      <c r="G183" s="9">
        <f t="shared" si="22"/>
        <v>0.36</v>
      </c>
      <c r="H183" s="9">
        <v>0</v>
      </c>
      <c r="I183" s="11">
        <f>1.05*2.5</f>
        <v>2.625</v>
      </c>
      <c r="J183" s="10">
        <f t="shared" si="20"/>
        <v>2.265</v>
      </c>
      <c r="K183" s="10">
        <f t="shared" si="21"/>
        <v>2.265</v>
      </c>
      <c r="L183" s="9" t="s">
        <v>202</v>
      </c>
    </row>
    <row r="184" spans="1:12" s="1" customFormat="1" ht="22.5">
      <c r="A184" s="12">
        <v>129</v>
      </c>
      <c r="B184" s="9" t="s">
        <v>183</v>
      </c>
      <c r="C184" s="40" t="s">
        <v>9</v>
      </c>
      <c r="D184" s="30">
        <v>3.899</v>
      </c>
      <c r="E184" s="9">
        <v>0</v>
      </c>
      <c r="F184" s="9">
        <v>0</v>
      </c>
      <c r="G184" s="9">
        <f t="shared" si="22"/>
        <v>3.899</v>
      </c>
      <c r="H184" s="9">
        <v>0</v>
      </c>
      <c r="I184" s="11">
        <f>1.05*4</f>
        <v>4.2</v>
      </c>
      <c r="J184" s="10">
        <f t="shared" si="20"/>
        <v>0.30100000000000016</v>
      </c>
      <c r="K184" s="10">
        <f t="shared" si="21"/>
        <v>0.30100000000000016</v>
      </c>
      <c r="L184" s="9" t="s">
        <v>202</v>
      </c>
    </row>
    <row r="185" spans="1:12" s="1" customFormat="1" ht="22.5">
      <c r="A185" s="12">
        <v>130</v>
      </c>
      <c r="B185" s="9" t="s">
        <v>184</v>
      </c>
      <c r="C185" s="40" t="s">
        <v>8</v>
      </c>
      <c r="D185" s="30">
        <v>0.632</v>
      </c>
      <c r="E185" s="9">
        <v>0</v>
      </c>
      <c r="F185" s="9">
        <v>0</v>
      </c>
      <c r="G185" s="9">
        <f t="shared" si="22"/>
        <v>0.632</v>
      </c>
      <c r="H185" s="9">
        <v>0</v>
      </c>
      <c r="I185" s="11">
        <f>1.05*1.6</f>
        <v>1.6800000000000002</v>
      </c>
      <c r="J185" s="10">
        <f t="shared" si="20"/>
        <v>1.048</v>
      </c>
      <c r="K185" s="10">
        <f t="shared" si="21"/>
        <v>1.048</v>
      </c>
      <c r="L185" s="9" t="s">
        <v>202</v>
      </c>
    </row>
    <row r="186" spans="1:12" s="1" customFormat="1" ht="22.5">
      <c r="A186" s="12">
        <v>131</v>
      </c>
      <c r="B186" s="9" t="s">
        <v>185</v>
      </c>
      <c r="C186" s="40" t="s">
        <v>2</v>
      </c>
      <c r="D186" s="30">
        <v>0.58</v>
      </c>
      <c r="E186" s="9">
        <v>0</v>
      </c>
      <c r="F186" s="9">
        <v>0</v>
      </c>
      <c r="G186" s="9">
        <f t="shared" si="22"/>
        <v>0.58</v>
      </c>
      <c r="H186" s="9">
        <v>0</v>
      </c>
      <c r="I186" s="11">
        <f>1.05*2.5</f>
        <v>2.625</v>
      </c>
      <c r="J186" s="10">
        <f t="shared" si="20"/>
        <v>2.045</v>
      </c>
      <c r="K186" s="10">
        <f t="shared" si="21"/>
        <v>2.045</v>
      </c>
      <c r="L186" s="9" t="s">
        <v>202</v>
      </c>
    </row>
    <row r="187" spans="1:12" s="1" customFormat="1" ht="22.5">
      <c r="A187" s="12">
        <v>132</v>
      </c>
      <c r="B187" s="9" t="s">
        <v>186</v>
      </c>
      <c r="C187" s="40" t="s">
        <v>4</v>
      </c>
      <c r="D187" s="30">
        <v>5.767</v>
      </c>
      <c r="E187" s="9">
        <v>0</v>
      </c>
      <c r="F187" s="9">
        <v>0</v>
      </c>
      <c r="G187" s="9">
        <f t="shared" si="22"/>
        <v>5.767</v>
      </c>
      <c r="H187" s="9">
        <v>0</v>
      </c>
      <c r="I187" s="11">
        <f>1.05*6.3</f>
        <v>6.615</v>
      </c>
      <c r="J187" s="10">
        <f t="shared" si="20"/>
        <v>0.8479999999999999</v>
      </c>
      <c r="K187" s="10">
        <f t="shared" si="21"/>
        <v>0.8479999999999999</v>
      </c>
      <c r="L187" s="9" t="s">
        <v>202</v>
      </c>
    </row>
    <row r="188" spans="1:12" s="1" customFormat="1" ht="22.5">
      <c r="A188" s="12">
        <v>133</v>
      </c>
      <c r="B188" s="9" t="s">
        <v>187</v>
      </c>
      <c r="C188" s="40" t="s">
        <v>2</v>
      </c>
      <c r="D188" s="30">
        <v>1.369</v>
      </c>
      <c r="E188" s="9">
        <v>0</v>
      </c>
      <c r="F188" s="9">
        <v>0</v>
      </c>
      <c r="G188" s="9">
        <f t="shared" si="22"/>
        <v>1.369</v>
      </c>
      <c r="H188" s="9">
        <v>0</v>
      </c>
      <c r="I188" s="11">
        <f>1.05*2.5</f>
        <v>2.625</v>
      </c>
      <c r="J188" s="10">
        <f t="shared" si="20"/>
        <v>1.256</v>
      </c>
      <c r="K188" s="10">
        <f t="shared" si="21"/>
        <v>1.256</v>
      </c>
      <c r="L188" s="9" t="s">
        <v>202</v>
      </c>
    </row>
    <row r="189" spans="1:12" s="1" customFormat="1" ht="11.25">
      <c r="A189" s="12">
        <v>134</v>
      </c>
      <c r="B189" s="9" t="s">
        <v>188</v>
      </c>
      <c r="C189" s="40" t="s">
        <v>8</v>
      </c>
      <c r="D189" s="30">
        <v>1.325</v>
      </c>
      <c r="E189" s="9">
        <v>0</v>
      </c>
      <c r="F189" s="9">
        <v>0</v>
      </c>
      <c r="G189" s="9">
        <f t="shared" si="22"/>
        <v>1.325</v>
      </c>
      <c r="H189" s="9">
        <v>0</v>
      </c>
      <c r="I189" s="11">
        <f>1.05*1.6</f>
        <v>1.6800000000000002</v>
      </c>
      <c r="J189" s="10">
        <f t="shared" si="20"/>
        <v>0.3550000000000002</v>
      </c>
      <c r="K189" s="10">
        <f t="shared" si="21"/>
        <v>0.3550000000000002</v>
      </c>
      <c r="L189" s="9" t="s">
        <v>202</v>
      </c>
    </row>
    <row r="190" spans="1:12" s="1" customFormat="1" ht="22.5">
      <c r="A190" s="12">
        <v>135</v>
      </c>
      <c r="B190" s="9" t="s">
        <v>189</v>
      </c>
      <c r="C190" s="40" t="s">
        <v>4</v>
      </c>
      <c r="D190" s="30">
        <v>3.22</v>
      </c>
      <c r="E190" s="9">
        <v>0</v>
      </c>
      <c r="F190" s="9">
        <v>0</v>
      </c>
      <c r="G190" s="9">
        <f t="shared" si="22"/>
        <v>3.22</v>
      </c>
      <c r="H190" s="9">
        <v>0</v>
      </c>
      <c r="I190" s="11">
        <f>1.05*6.3</f>
        <v>6.615</v>
      </c>
      <c r="J190" s="10">
        <f t="shared" si="20"/>
        <v>3.395</v>
      </c>
      <c r="K190" s="10">
        <f t="shared" si="21"/>
        <v>3.395</v>
      </c>
      <c r="L190" s="9" t="s">
        <v>202</v>
      </c>
    </row>
    <row r="191" spans="1:12" s="1" customFormat="1" ht="22.5">
      <c r="A191" s="12">
        <v>136</v>
      </c>
      <c r="B191" s="9" t="s">
        <v>190</v>
      </c>
      <c r="C191" s="40" t="s">
        <v>3</v>
      </c>
      <c r="D191" s="30">
        <v>0.45</v>
      </c>
      <c r="E191" s="9">
        <v>0</v>
      </c>
      <c r="F191" s="9">
        <v>0</v>
      </c>
      <c r="G191" s="9">
        <f t="shared" si="22"/>
        <v>0.45</v>
      </c>
      <c r="H191" s="9">
        <v>0</v>
      </c>
      <c r="I191" s="11">
        <f>1.05*1.6</f>
        <v>1.6800000000000002</v>
      </c>
      <c r="J191" s="10">
        <f t="shared" si="20"/>
        <v>1.2300000000000002</v>
      </c>
      <c r="K191" s="10">
        <f t="shared" si="21"/>
        <v>1.2300000000000002</v>
      </c>
      <c r="L191" s="9" t="s">
        <v>202</v>
      </c>
    </row>
    <row r="192" spans="1:12" s="1" customFormat="1" ht="22.5">
      <c r="A192" s="12">
        <v>137</v>
      </c>
      <c r="B192" s="9" t="s">
        <v>191</v>
      </c>
      <c r="C192" s="40" t="s">
        <v>2</v>
      </c>
      <c r="D192" s="30">
        <v>0.447</v>
      </c>
      <c r="E192" s="9">
        <v>0</v>
      </c>
      <c r="F192" s="9">
        <v>0</v>
      </c>
      <c r="G192" s="9">
        <f t="shared" si="22"/>
        <v>0.447</v>
      </c>
      <c r="H192" s="9">
        <v>0</v>
      </c>
      <c r="I192" s="11">
        <f>1.05*2.5</f>
        <v>2.625</v>
      </c>
      <c r="J192" s="10">
        <f t="shared" si="20"/>
        <v>2.178</v>
      </c>
      <c r="K192" s="10">
        <f t="shared" si="21"/>
        <v>2.178</v>
      </c>
      <c r="L192" s="9" t="s">
        <v>202</v>
      </c>
    </row>
    <row r="193" spans="1:12" s="1" customFormat="1" ht="11.25">
      <c r="A193" s="12">
        <v>138</v>
      </c>
      <c r="B193" s="9" t="s">
        <v>192</v>
      </c>
      <c r="C193" s="40" t="s">
        <v>25</v>
      </c>
      <c r="D193" s="30">
        <v>6.93</v>
      </c>
      <c r="E193" s="9">
        <v>0</v>
      </c>
      <c r="F193" s="9">
        <v>0</v>
      </c>
      <c r="G193" s="9">
        <f t="shared" si="22"/>
        <v>6.93</v>
      </c>
      <c r="H193" s="9">
        <v>0</v>
      </c>
      <c r="I193" s="11">
        <f>1.05*7.2</f>
        <v>7.5600000000000005</v>
      </c>
      <c r="J193" s="10">
        <f t="shared" si="20"/>
        <v>0.6300000000000008</v>
      </c>
      <c r="K193" s="10">
        <f t="shared" si="21"/>
        <v>0.6300000000000008</v>
      </c>
      <c r="L193" s="9" t="s">
        <v>202</v>
      </c>
    </row>
    <row r="194" spans="1:12" s="1" customFormat="1" ht="22.5">
      <c r="A194" s="12">
        <v>139</v>
      </c>
      <c r="B194" s="9" t="s">
        <v>193</v>
      </c>
      <c r="C194" s="40" t="s">
        <v>15</v>
      </c>
      <c r="D194" s="30">
        <v>0.978</v>
      </c>
      <c r="E194" s="9">
        <v>0</v>
      </c>
      <c r="F194" s="9">
        <v>0</v>
      </c>
      <c r="G194" s="9">
        <f t="shared" si="22"/>
        <v>0.978</v>
      </c>
      <c r="H194" s="9">
        <v>0</v>
      </c>
      <c r="I194" s="11">
        <f>1.05*2.5</f>
        <v>2.625</v>
      </c>
      <c r="J194" s="10">
        <f t="shared" si="20"/>
        <v>1.647</v>
      </c>
      <c r="K194" s="10">
        <f t="shared" si="21"/>
        <v>1.647</v>
      </c>
      <c r="L194" s="9" t="s">
        <v>202</v>
      </c>
    </row>
    <row r="195" spans="1:12" s="1" customFormat="1" ht="22.5">
      <c r="A195" s="12">
        <v>140</v>
      </c>
      <c r="B195" s="9" t="s">
        <v>194</v>
      </c>
      <c r="C195" s="40" t="s">
        <v>2</v>
      </c>
      <c r="D195" s="30">
        <v>1.03</v>
      </c>
      <c r="E195" s="9">
        <v>0</v>
      </c>
      <c r="F195" s="9">
        <v>0</v>
      </c>
      <c r="G195" s="9">
        <f t="shared" si="22"/>
        <v>1.03</v>
      </c>
      <c r="H195" s="9">
        <v>0</v>
      </c>
      <c r="I195" s="11">
        <f>1.05*2.5</f>
        <v>2.625</v>
      </c>
      <c r="J195" s="10">
        <f t="shared" si="20"/>
        <v>1.595</v>
      </c>
      <c r="K195" s="10">
        <f t="shared" si="21"/>
        <v>1.595</v>
      </c>
      <c r="L195" s="9" t="s">
        <v>202</v>
      </c>
    </row>
    <row r="196" spans="1:12" s="1" customFormat="1" ht="11.25">
      <c r="A196" s="67"/>
      <c r="B196" s="90" t="s">
        <v>195</v>
      </c>
      <c r="C196" s="49">
        <f>SUM(C26:C48)+6.3+6.3+6.3+6.3+1.6+1.6+6.3+3.2+4+4+2.5+2.5+10+6.3+4+2.5+10+10+4+4+1.6+1.6+4+4+4+6.3+2.5+1+2.5+2.5+2.5+2.5+1.6+1.6+6.3+6.3+1.6+1.6+1.6+1.6+4+4+4+2.5+4+4+4+4+2.5+1.6+2.5+2.5+4+6.3+4+4+6.3+6.3+1.6+4+10+10+2.5+2.5+1.6+1.8+16+16+16+6.3+5.6+16+2.5+2.5+4+4+2.5+2.5+1.6+1.6+2.5+1.6+2.5+2.5+2.5+3.2+4+4+2.5+3.2+4+2.5+1.6+1.6+1.6+1.6+2.5+2.5+2.5+1.6+1.6+2.5+2.5+2.5+4+4+2.5+1.6+2.5+2.5+6.3+6.3+2.5+2.5+2.5+1.6+6.3+6.3+1.6+1.6+2.5+2.5+4+4+3.2+2.5+4+2.5+2.5+1714.9</f>
        <v>2274.8000000000006</v>
      </c>
      <c r="D196" s="28">
        <f>D7+D8+D11+D12+D13+D14+D15+D16+D17+D20+D23+D26+D27+D28+D29+D30+D31+D32+D33+D34+D35+D36+D37+D38+D39+D40+D41+D42+D43+D44+D45+D46+D47+D48+D49+D52+D54+D53+D56+D60+D63+D66+D69+D70+D73+D74+D75+D76+D79+D82+D83+D84+D87+D88+D89+D90+D91+D92+D93+D94+D97+D98+D99+D100+D101+D104+D105+D106+D107+D110+D113+D114+D117+D120+D121+D124+D125+D128+D129+D130+D133+D134+D135+D136+D137+D138+D139+D140+D141+D142+D143+D144+D145+D146+D147+D148+D149+D151+D150+D152+D153+D154+D155+D156+D157+D158+D159+D160+D161+D162+D163+D164+D165+D166+D167+D168+D169+D170+D171+D172+D173+D174+D175+D176+D177+D178+D179+D180+D181+D182+D183+D184+D185+D186+D187+D188+D189+D190+D191+D192+D193+D194+D195+D57+D55</f>
        <v>776.9239999999996</v>
      </c>
      <c r="E196" s="8"/>
      <c r="F196" s="8"/>
      <c r="G196" s="8"/>
      <c r="H196" s="8"/>
      <c r="I196" s="8"/>
      <c r="J196" s="8"/>
      <c r="K196" s="8"/>
      <c r="L196" s="7"/>
    </row>
    <row r="197" spans="1:12" s="1" customFormat="1" ht="11.25">
      <c r="A197" s="68"/>
      <c r="B197" s="90" t="s">
        <v>196</v>
      </c>
      <c r="C197" s="49"/>
      <c r="D197" s="8"/>
      <c r="E197" s="8"/>
      <c r="F197" s="8"/>
      <c r="G197" s="8"/>
      <c r="H197" s="8"/>
      <c r="I197" s="8"/>
      <c r="J197" s="8"/>
      <c r="K197" s="46">
        <f>K53+K55+K63+K73+K75+K83+K97+K139+K141+K162+K56+K57</f>
        <v>-41.913000000000004</v>
      </c>
      <c r="L197" s="7"/>
    </row>
    <row r="198" spans="1:12" s="1" customFormat="1" ht="11.25">
      <c r="A198" s="69"/>
      <c r="B198" s="90" t="s">
        <v>197</v>
      </c>
      <c r="C198" s="49"/>
      <c r="D198" s="8"/>
      <c r="E198" s="8"/>
      <c r="F198" s="8"/>
      <c r="G198" s="8"/>
      <c r="H198" s="8"/>
      <c r="I198" s="8"/>
      <c r="J198" s="8"/>
      <c r="K198" s="46">
        <f>K7+K8+K11+K12+K13+K14+K15+K16+K17+K20+K49+K52+K54+K60+K66+K69+K70+K74+K76+K79+K82+K84+K87+K88+K89+K91+K92+K93+K94+K98+K99+K100+K101+K104+K105+K107+K110+K113+K114+K117+K120+K121+K124+K125+K128+K129+K130+K133+K134+K135+K136+K137+K138+K140+K142+K143+K144+K145+K146+K147+K148+K149+K150+K151+K152+K153+K154+K155+K156+K157+K158+K159+K160+K161+K163+K164+K165+K167+K168+K169+K170+K171+K172+K173+K174+K175+K176+K177+K178+K179+K180+K181+K182+K183+K184+K185+K186+K187+K188+K189+K190+K191+K192+K193+K194+K195</f>
        <v>673.5000000000002</v>
      </c>
      <c r="L198" s="7"/>
    </row>
    <row r="199" spans="1:3" s="1" customFormat="1" ht="11.25">
      <c r="A199" s="43"/>
      <c r="C199" s="43"/>
    </row>
    <row r="200" spans="1:3" s="1" customFormat="1" ht="11.25">
      <c r="A200" s="43"/>
      <c r="C200" s="43"/>
    </row>
    <row r="201" spans="1:6" s="1" customFormat="1" ht="11.25">
      <c r="A201" s="43"/>
      <c r="C201" s="43"/>
      <c r="F201" s="29"/>
    </row>
    <row r="202" spans="1:3" s="1" customFormat="1" ht="11.25">
      <c r="A202" s="43"/>
      <c r="C202" s="43"/>
    </row>
    <row r="203" spans="1:3" s="1" customFormat="1" ht="11.25">
      <c r="A203" s="43"/>
      <c r="C203" s="43"/>
    </row>
    <row r="204" spans="1:3" s="1" customFormat="1" ht="11.25">
      <c r="A204" s="43"/>
      <c r="C204" s="43"/>
    </row>
    <row r="205" spans="1:3" s="1" customFormat="1" ht="11.25">
      <c r="A205" s="43"/>
      <c r="C205" s="43"/>
    </row>
    <row r="206" spans="1:3" s="1" customFormat="1" ht="11.25">
      <c r="A206" s="43"/>
      <c r="C206" s="43"/>
    </row>
    <row r="207" spans="1:3" s="1" customFormat="1" ht="11.25">
      <c r="A207" s="43"/>
      <c r="C207" s="43"/>
    </row>
    <row r="208" spans="1:3" s="1" customFormat="1" ht="11.25">
      <c r="A208" s="43"/>
      <c r="C208" s="43"/>
    </row>
    <row r="209" spans="1:3" s="1" customFormat="1" ht="11.25">
      <c r="A209" s="43"/>
      <c r="C209" s="43"/>
    </row>
    <row r="210" spans="1:3" s="1" customFormat="1" ht="11.25">
      <c r="A210" s="43"/>
      <c r="C210" s="43"/>
    </row>
    <row r="211" spans="1:3" s="1" customFormat="1" ht="11.25">
      <c r="A211" s="43"/>
      <c r="C211" s="43"/>
    </row>
    <row r="212" spans="1:3" s="1" customFormat="1" ht="11.25">
      <c r="A212" s="43"/>
      <c r="C212" s="43"/>
    </row>
    <row r="213" spans="1:3" s="1" customFormat="1" ht="11.25">
      <c r="A213" s="43"/>
      <c r="C213" s="43"/>
    </row>
    <row r="214" spans="1:3" s="1" customFormat="1" ht="11.25">
      <c r="A214" s="43"/>
      <c r="C214" s="43"/>
    </row>
    <row r="215" spans="1:3" s="1" customFormat="1" ht="11.25">
      <c r="A215" s="43"/>
      <c r="C215" s="43"/>
    </row>
    <row r="216" spans="1:3" s="1" customFormat="1" ht="11.25">
      <c r="A216" s="43"/>
      <c r="C216" s="43"/>
    </row>
    <row r="217" spans="1:3" s="1" customFormat="1" ht="11.25">
      <c r="A217" s="43"/>
      <c r="C217" s="43"/>
    </row>
    <row r="218" spans="1:3" s="1" customFormat="1" ht="11.25">
      <c r="A218" s="43"/>
      <c r="C218" s="43"/>
    </row>
    <row r="219" spans="1:3" s="1" customFormat="1" ht="11.25">
      <c r="A219" s="43"/>
      <c r="C219" s="43"/>
    </row>
    <row r="220" spans="1:3" s="1" customFormat="1" ht="11.25">
      <c r="A220" s="43"/>
      <c r="C220" s="43"/>
    </row>
    <row r="221" spans="1:3" s="1" customFormat="1" ht="11.25">
      <c r="A221" s="43"/>
      <c r="C221" s="43"/>
    </row>
    <row r="222" spans="1:3" s="1" customFormat="1" ht="11.25">
      <c r="A222" s="43"/>
      <c r="C222" s="43"/>
    </row>
    <row r="223" spans="1:3" s="1" customFormat="1" ht="11.25">
      <c r="A223" s="43"/>
      <c r="C223" s="43"/>
    </row>
    <row r="224" spans="1:3" s="1" customFormat="1" ht="11.25">
      <c r="A224" s="43"/>
      <c r="C224" s="43"/>
    </row>
    <row r="225" spans="1:3" s="1" customFormat="1" ht="11.25">
      <c r="A225" s="43"/>
      <c r="C225" s="43"/>
    </row>
    <row r="226" spans="1:3" s="1" customFormat="1" ht="11.25">
      <c r="A226" s="43"/>
      <c r="C226" s="43"/>
    </row>
    <row r="227" spans="1:3" s="1" customFormat="1" ht="11.25">
      <c r="A227" s="43"/>
      <c r="C227" s="43"/>
    </row>
    <row r="228" spans="1:3" s="1" customFormat="1" ht="11.25">
      <c r="A228" s="43"/>
      <c r="C228" s="43"/>
    </row>
    <row r="229" spans="1:3" s="1" customFormat="1" ht="11.25">
      <c r="A229" s="43"/>
      <c r="C229" s="43"/>
    </row>
    <row r="230" spans="1:3" s="1" customFormat="1" ht="11.25">
      <c r="A230" s="43"/>
      <c r="C230" s="43"/>
    </row>
    <row r="231" spans="1:3" s="1" customFormat="1" ht="11.25">
      <c r="A231" s="43"/>
      <c r="C231" s="43"/>
    </row>
    <row r="232" spans="1:3" s="1" customFormat="1" ht="11.25">
      <c r="A232" s="43"/>
      <c r="C232" s="43"/>
    </row>
    <row r="233" spans="1:3" s="1" customFormat="1" ht="11.25">
      <c r="A233" s="43"/>
      <c r="C233" s="43"/>
    </row>
    <row r="234" spans="1:3" s="1" customFormat="1" ht="11.25">
      <c r="A234" s="43"/>
      <c r="C234" s="43"/>
    </row>
    <row r="235" spans="1:3" s="1" customFormat="1" ht="11.25">
      <c r="A235" s="43"/>
      <c r="C235" s="43"/>
    </row>
  </sheetData>
  <sheetProtection/>
  <mergeCells count="80">
    <mergeCell ref="J1:K1"/>
    <mergeCell ref="J2:K2"/>
    <mergeCell ref="J4:K5"/>
    <mergeCell ref="K66:K68"/>
    <mergeCell ref="K57:K59"/>
    <mergeCell ref="K49:K51"/>
    <mergeCell ref="K60:K62"/>
    <mergeCell ref="A3:A5"/>
    <mergeCell ref="B3:B5"/>
    <mergeCell ref="C3:K3"/>
    <mergeCell ref="L3:L5"/>
    <mergeCell ref="C4:C5"/>
    <mergeCell ref="D4:D5"/>
    <mergeCell ref="E4:F4"/>
    <mergeCell ref="G4:G5"/>
    <mergeCell ref="H4:H5"/>
    <mergeCell ref="I4:I5"/>
    <mergeCell ref="L130:L132"/>
    <mergeCell ref="A49:A51"/>
    <mergeCell ref="A8:A10"/>
    <mergeCell ref="L8:L10"/>
    <mergeCell ref="A17:A19"/>
    <mergeCell ref="L17:L19"/>
    <mergeCell ref="L20:L22"/>
    <mergeCell ref="L23:L25"/>
    <mergeCell ref="A20:A22"/>
    <mergeCell ref="A23:A25"/>
    <mergeCell ref="L49:L51"/>
    <mergeCell ref="L57:L59"/>
    <mergeCell ref="K8:K10"/>
    <mergeCell ref="K17:K19"/>
    <mergeCell ref="K20:K22"/>
    <mergeCell ref="K23:K25"/>
    <mergeCell ref="L60:L62"/>
    <mergeCell ref="K63:K65"/>
    <mergeCell ref="L63:L65"/>
    <mergeCell ref="A196:A198"/>
    <mergeCell ref="K117:K119"/>
    <mergeCell ref="L117:L119"/>
    <mergeCell ref="K121:K123"/>
    <mergeCell ref="L121:L123"/>
    <mergeCell ref="K125:K127"/>
    <mergeCell ref="L107:L109"/>
    <mergeCell ref="K101:K103"/>
    <mergeCell ref="L125:L127"/>
    <mergeCell ref="A117:A119"/>
    <mergeCell ref="A121:A123"/>
    <mergeCell ref="L101:L103"/>
    <mergeCell ref="A125:A127"/>
    <mergeCell ref="K110:K112"/>
    <mergeCell ref="L110:L112"/>
    <mergeCell ref="K114:K116"/>
    <mergeCell ref="L114:L116"/>
    <mergeCell ref="L66:L68"/>
    <mergeCell ref="K84:K86"/>
    <mergeCell ref="L84:L86"/>
    <mergeCell ref="K94:K96"/>
    <mergeCell ref="L94:L96"/>
    <mergeCell ref="L70:L72"/>
    <mergeCell ref="K76:K78"/>
    <mergeCell ref="L76:L78"/>
    <mergeCell ref="K79:K81"/>
    <mergeCell ref="L79:L81"/>
    <mergeCell ref="A107:A109"/>
    <mergeCell ref="A110:A112"/>
    <mergeCell ref="A114:A116"/>
    <mergeCell ref="A60:A62"/>
    <mergeCell ref="A57:A59"/>
    <mergeCell ref="A63:A65"/>
    <mergeCell ref="A66:A68"/>
    <mergeCell ref="A130:A132"/>
    <mergeCell ref="A76:A78"/>
    <mergeCell ref="A79:A81"/>
    <mergeCell ref="A70:A72"/>
    <mergeCell ref="A84:A86"/>
    <mergeCell ref="K130:K132"/>
    <mergeCell ref="K107:K109"/>
    <mergeCell ref="K70:K72"/>
    <mergeCell ref="A94:A96"/>
    <mergeCell ref="A101:A10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2010-05-19T14:14:51Z</dcterms:modified>
  <cp:category/>
  <cp:version/>
  <cp:contentType/>
  <cp:contentStatus/>
</cp:coreProperties>
</file>